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ufiq.dwi\Downloads\"/>
    </mc:Choice>
  </mc:AlternateContent>
  <xr:revisionPtr revIDLastSave="0" documentId="13_ncr:1_{6677E715-2D0F-4F13-B7C6-0E2F92C0109F}" xr6:coauthVersionLast="47" xr6:coauthVersionMax="47" xr10:uidLastSave="{00000000-0000-0000-0000-000000000000}"/>
  <bookViews>
    <workbookView xWindow="-120" yWindow="-120" windowWidth="29040" windowHeight="158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5" i="11" l="1"/>
  <c r="E35" i="11"/>
  <c r="D35" i="11"/>
  <c r="J35" i="11" s="1"/>
  <c r="G34" i="11"/>
  <c r="E34" i="11"/>
  <c r="D34" i="11"/>
  <c r="G33" i="11"/>
  <c r="E33" i="11"/>
  <c r="D33" i="11"/>
  <c r="I33" i="11" s="1"/>
  <c r="G32" i="11"/>
  <c r="E32" i="11"/>
  <c r="D32" i="11"/>
  <c r="H32" i="11" s="1"/>
  <c r="G15" i="11"/>
  <c r="E15" i="11"/>
  <c r="D15" i="11"/>
  <c r="J15" i="11" s="1"/>
  <c r="G14" i="11"/>
  <c r="E14" i="11"/>
  <c r="D14" i="11"/>
  <c r="J14" i="11" s="1"/>
  <c r="G16" i="11"/>
  <c r="E16" i="11"/>
  <c r="D16" i="11"/>
  <c r="G30" i="11"/>
  <c r="E30" i="11"/>
  <c r="D30" i="11"/>
  <c r="J30" i="11" s="1"/>
  <c r="G7" i="11"/>
  <c r="V48" i="68"/>
  <c r="V2" i="68"/>
  <c r="G21" i="11"/>
  <c r="E21" i="11"/>
  <c r="D21" i="11"/>
  <c r="J21" i="11" s="1"/>
  <c r="G19" i="11"/>
  <c r="E19" i="11"/>
  <c r="D19" i="11"/>
  <c r="D43" i="11"/>
  <c r="J43" i="11" s="1"/>
  <c r="E43" i="11"/>
  <c r="G43" i="11"/>
  <c r="F28" i="11"/>
  <c r="F27" i="11"/>
  <c r="F26" i="11"/>
  <c r="F25" i="11"/>
  <c r="F24" i="11"/>
  <c r="G29" i="11"/>
  <c r="E29" i="11"/>
  <c r="D29" i="11"/>
  <c r="G28" i="11"/>
  <c r="E28" i="11"/>
  <c r="D28" i="11"/>
  <c r="G27" i="11"/>
  <c r="E27" i="11"/>
  <c r="D27" i="11"/>
  <c r="G26" i="11"/>
  <c r="E26" i="11"/>
  <c r="D26" i="11"/>
  <c r="H26" i="11" s="1"/>
  <c r="G25" i="11"/>
  <c r="E25" i="11"/>
  <c r="D25" i="11"/>
  <c r="G24" i="11"/>
  <c r="E24" i="11"/>
  <c r="D24" i="11"/>
  <c r="J24" i="11" s="1"/>
  <c r="G23" i="11"/>
  <c r="E23" i="11"/>
  <c r="D23" i="11"/>
  <c r="I23" i="11" s="1"/>
  <c r="G31" i="11"/>
  <c r="E31" i="11"/>
  <c r="D31" i="11"/>
  <c r="J31" i="11" s="1"/>
  <c r="G42" i="11"/>
  <c r="E42" i="11"/>
  <c r="D42" i="11"/>
  <c r="G41" i="11"/>
  <c r="F41" i="11"/>
  <c r="E41" i="11"/>
  <c r="D41" i="11"/>
  <c r="G40" i="11"/>
  <c r="E40" i="11"/>
  <c r="D40" i="11"/>
  <c r="J40" i="11" s="1"/>
  <c r="G39" i="11"/>
  <c r="F39" i="11"/>
  <c r="E39" i="11"/>
  <c r="D39" i="11"/>
  <c r="G38" i="11"/>
  <c r="F38" i="11"/>
  <c r="E38" i="11"/>
  <c r="D38" i="11"/>
  <c r="J37" i="11"/>
  <c r="I37" i="11"/>
  <c r="H37" i="11"/>
  <c r="G37" i="11"/>
  <c r="F37" i="11"/>
  <c r="E37" i="11"/>
  <c r="G36" i="11"/>
  <c r="E36" i="11"/>
  <c r="D36" i="11"/>
  <c r="H36" i="11" s="1"/>
  <c r="J34" i="11" l="1"/>
  <c r="J33" i="11"/>
  <c r="H34" i="11"/>
  <c r="H35" i="11"/>
  <c r="I32" i="11"/>
  <c r="K32" i="11" s="1"/>
  <c r="J32" i="11"/>
  <c r="I35" i="11"/>
  <c r="H33" i="11"/>
  <c r="K33" i="11" s="1"/>
  <c r="I34" i="11"/>
  <c r="J16" i="11"/>
  <c r="H16" i="11"/>
  <c r="H14" i="11"/>
  <c r="H15" i="11"/>
  <c r="I15" i="11"/>
  <c r="I14" i="11"/>
  <c r="I16" i="11"/>
  <c r="J29" i="11"/>
  <c r="H30" i="11"/>
  <c r="I30" i="11"/>
  <c r="H21" i="11"/>
  <c r="I21" i="11"/>
  <c r="J19" i="11"/>
  <c r="H43" i="11"/>
  <c r="I43" i="11"/>
  <c r="H19" i="11"/>
  <c r="I19" i="11"/>
  <c r="J28" i="11"/>
  <c r="I25" i="11"/>
  <c r="I27" i="11"/>
  <c r="J25" i="11"/>
  <c r="J23" i="11"/>
  <c r="J27" i="11"/>
  <c r="H23" i="11"/>
  <c r="H25" i="11"/>
  <c r="H27" i="11"/>
  <c r="H29" i="11"/>
  <c r="I26" i="11"/>
  <c r="H24" i="11"/>
  <c r="J26" i="11"/>
  <c r="H28" i="11"/>
  <c r="I29" i="11"/>
  <c r="I24" i="11"/>
  <c r="I28" i="11"/>
  <c r="H31" i="11"/>
  <c r="K37" i="11"/>
  <c r="I31" i="11"/>
  <c r="H40" i="11"/>
  <c r="J41" i="11"/>
  <c r="I38" i="11"/>
  <c r="I39" i="11"/>
  <c r="J42" i="11"/>
  <c r="I36" i="11"/>
  <c r="J38" i="11"/>
  <c r="J39" i="11"/>
  <c r="H42" i="11"/>
  <c r="J36" i="11"/>
  <c r="H41" i="11"/>
  <c r="I42" i="11"/>
  <c r="H38" i="11"/>
  <c r="H39" i="11"/>
  <c r="I40" i="11"/>
  <c r="I41" i="11"/>
  <c r="F58" i="11"/>
  <c r="F57" i="11"/>
  <c r="F56" i="11"/>
  <c r="F55" i="11"/>
  <c r="F54" i="11"/>
  <c r="F51" i="11"/>
  <c r="F50" i="11"/>
  <c r="F49" i="11"/>
  <c r="F48" i="11"/>
  <c r="F47" i="11"/>
  <c r="F46" i="11"/>
  <c r="F45" i="11"/>
  <c r="K34" i="11" l="1"/>
  <c r="K35" i="11"/>
  <c r="K15" i="11"/>
  <c r="K16" i="11"/>
  <c r="K14" i="11"/>
  <c r="K30" i="11"/>
  <c r="K43" i="11"/>
  <c r="K21" i="11"/>
  <c r="K19" i="11"/>
  <c r="K31" i="11"/>
  <c r="K25" i="11"/>
  <c r="K27" i="11"/>
  <c r="K28" i="11"/>
  <c r="K26" i="11"/>
  <c r="K23" i="11"/>
  <c r="K29" i="11"/>
  <c r="K24" i="11"/>
  <c r="K40" i="11"/>
  <c r="K42" i="11"/>
  <c r="K41" i="11"/>
  <c r="K39" i="11"/>
  <c r="K36" i="11"/>
  <c r="K38" i="11"/>
  <c r="D18" i="11"/>
  <c r="J18" i="11" s="1"/>
  <c r="E18" i="11"/>
  <c r="G18" i="11"/>
  <c r="D20" i="11"/>
  <c r="E20" i="11"/>
  <c r="G20" i="11"/>
  <c r="D22" i="11"/>
  <c r="H22" i="11" s="1"/>
  <c r="E22" i="11"/>
  <c r="G22" i="11"/>
  <c r="D44" i="11"/>
  <c r="J44" i="11" s="1"/>
  <c r="E44" i="11"/>
  <c r="G44" i="11"/>
  <c r="D45" i="11"/>
  <c r="E45" i="11"/>
  <c r="G45" i="11"/>
  <c r="D46" i="11"/>
  <c r="H46" i="11" s="1"/>
  <c r="E46" i="11"/>
  <c r="G46" i="11"/>
  <c r="D47" i="11"/>
  <c r="E47" i="11"/>
  <c r="G47" i="11"/>
  <c r="D48" i="11"/>
  <c r="J48" i="11" s="1"/>
  <c r="E48" i="11"/>
  <c r="G48" i="11"/>
  <c r="D49" i="1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E54" i="11"/>
  <c r="G54" i="11"/>
  <c r="D55" i="11"/>
  <c r="E55" i="11"/>
  <c r="G55" i="11"/>
  <c r="D56" i="11"/>
  <c r="J56" i="11" s="1"/>
  <c r="E56" i="11"/>
  <c r="G56" i="11"/>
  <c r="D57" i="11"/>
  <c r="E57" i="11"/>
  <c r="G57" i="11"/>
  <c r="D58" i="11"/>
  <c r="E58" i="11"/>
  <c r="G58" i="11"/>
  <c r="D59" i="11"/>
  <c r="J59" i="11" s="1"/>
  <c r="E59" i="11"/>
  <c r="G59" i="11"/>
  <c r="I55" i="11" l="1"/>
  <c r="H54" i="11"/>
  <c r="I57" i="11"/>
  <c r="J22" i="11"/>
  <c r="I18" i="11"/>
  <c r="I59" i="11"/>
  <c r="J54" i="11"/>
  <c r="H59" i="11"/>
  <c r="I48" i="11"/>
  <c r="H18" i="11"/>
  <c r="I56" i="11"/>
  <c r="I54" i="11"/>
  <c r="I53" i="11"/>
  <c r="I52" i="11"/>
  <c r="I51" i="11"/>
  <c r="H51" i="11"/>
  <c r="J50" i="11"/>
  <c r="I22" i="11"/>
  <c r="I44" i="11"/>
  <c r="H56" i="11"/>
  <c r="J46" i="11"/>
  <c r="H58" i="11"/>
  <c r="I58" i="11"/>
  <c r="J49" i="11"/>
  <c r="H49" i="11"/>
  <c r="J47" i="11"/>
  <c r="H47" i="11"/>
  <c r="J58" i="11"/>
  <c r="H55" i="11"/>
  <c r="J55" i="11"/>
  <c r="I49" i="11"/>
  <c r="I47" i="11"/>
  <c r="H52" i="11"/>
  <c r="H48" i="11"/>
  <c r="I46" i="11"/>
  <c r="H44" i="11"/>
  <c r="J20" i="11"/>
  <c r="H20" i="11"/>
  <c r="I20" i="11"/>
  <c r="H53" i="11"/>
  <c r="J57" i="11"/>
  <c r="H57" i="11"/>
  <c r="J45" i="11"/>
  <c r="H45" i="11"/>
  <c r="I45" i="11"/>
  <c r="I50" i="11"/>
  <c r="K44" i="11" l="1"/>
  <c r="K54" i="11"/>
  <c r="K53" i="11"/>
  <c r="K18" i="11"/>
  <c r="K48" i="11"/>
  <c r="K59" i="11"/>
  <c r="K46" i="11"/>
  <c r="K56" i="11"/>
  <c r="K51" i="11"/>
  <c r="K22" i="11"/>
  <c r="K52" i="11"/>
  <c r="K58" i="11"/>
  <c r="K50" i="11"/>
  <c r="K20" i="11"/>
  <c r="K57" i="11"/>
  <c r="K55" i="11"/>
  <c r="K49" i="11"/>
  <c r="K47" i="11"/>
  <c r="K45" i="11"/>
  <c r="G6" i="11" l="1"/>
  <c r="D17" i="11" l="1"/>
  <c r="J17" i="11" s="1"/>
  <c r="J60" i="11" s="1"/>
  <c r="E17" i="11"/>
  <c r="G17" i="11"/>
  <c r="K19" i="60"/>
  <c r="D19" i="60"/>
  <c r="H17" i="11" l="1"/>
  <c r="H60" i="11" s="1"/>
  <c r="I17" i="11"/>
  <c r="I60" i="11" s="1"/>
  <c r="K17" i="11" l="1"/>
  <c r="K60" i="11" s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8" i="11" l="1"/>
  <c r="D6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0" i="11"/>
  <c r="D61" i="11"/>
  <c r="H61" i="11" s="1"/>
  <c r="E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1" i="11"/>
  <c r="I6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61" i="11"/>
  <c r="K63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3" i="11"/>
  <c r="H64" i="11" s="1"/>
  <c r="I63" i="11"/>
  <c r="I64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5" i="11"/>
  <c r="I6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64" i="11" l="1"/>
  <c r="K65" i="11" s="1"/>
  <c r="B6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3" i="11"/>
  <c r="J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<sst xmlns="http://schemas.openxmlformats.org/spreadsheetml/2006/main" count="4735" uniqueCount="1630">
  <si>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</si>
  <si>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</si>
  <si>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</si>
  <si>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</si>
  <si>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</si>
  <si>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</si>
  <si>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</si>
  <si>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</si>
  <si>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</si>
  <si>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</si>
  <si>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</si>
  <si>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</si>
  <si>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</si>
  <si>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</si>
  <si>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</si>
  <si>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</si>
  <si>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</si>
  <si>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</si>
  <si>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</si>
  <si>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</si>
  <si>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</si>
  <si>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</si>
  <si>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</si>
  <si>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</si>
  <si>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</si>
  <si>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</si>
  <si>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</si>
  <si>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</si>
  <si>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</si>
  <si>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</si>
  <si>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</si>
  <si>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</si>
  <si>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</si>
  <si>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</si>
  <si>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</si>
  <si>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</si>
  <si>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</si>
  <si>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</si>
  <si>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</si>
  <si>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</si>
  <si>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</si>
  <si>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</si>
  <si>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</si>
  <si>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</si>
  <si>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</si>
  <si>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</si>
  <si>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</si>
  <si>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</si>
  <si>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</si>
  <si>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</si>
  <si>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</si>
  <si>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</si>
  <si>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</si>
  <si>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</si>
  <si>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</si>
  <si>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</si>
  <si>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</si>
  <si>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</si>
  <si>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</si>
  <si>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</si>
  <si>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</si>
  <si>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</si>
  <si>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</si>
  <si>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</si>
  <si>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</si>
  <si>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</si>
  <si>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</si>
  <si>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</si>
  <si>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</si>
  <si>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</si>
  <si>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</si>
  <si>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</si>
  <si>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</si>
  <si>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</si>
  <si>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</si>
  <si>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</si>
  <si>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</si>
  <si>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</si>
  <si>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</si>
  <si>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</si>
  <si>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</si>
  <si>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</si>
  <si>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</si>
  <si>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</si>
  <si>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</si>
  <si>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</si>
  <si>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</si>
  <si>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</si>
  <si>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</si>
  <si>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</si>
  <si>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</si>
  <si>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</si>
  <si>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</si>
  <si>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</si>
  <si>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</si>
  <si>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</si>
  <si>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</si>
  <si>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</si>
  <si>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</si>
  <si>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</si>
  <si>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</si>
  <si>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</si>
  <si>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</si>
  <si>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</si>
  <si>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</si>
  <si>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</si>
  <si>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</si>
  <si>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</si>
  <si>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</si>
  <si>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</si>
  <si>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</si>
  <si>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</si>
  <si>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</si>
  <si>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</si>
  <si>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</si>
  <si>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</si>
  <si>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</si>
  <si>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</si>
  <si>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</si>
  <si>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</si>
  <si>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</si>
  <si>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</si>
  <si>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</si>
  <si>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</si>
  <si>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</si>
  <si>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</si>
  <si>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</si>
  <si>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</si>
  <si>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</si>
  <si>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</si>
  <si>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</si>
  <si>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</si>
  <si>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</si>
  <si>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</si>
  <si>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</si>
  <si>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</si>
  <si>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</si>
  <si>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</si>
  <si>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</si>
  <si>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</si>
  <si>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</si>
  <si>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</si>
  <si>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</si>
  <si>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</si>
  <si>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</si>
  <si>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</si>
  <si>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</si>
  <si>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</si>
  <si>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</si>
  <si>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</si>
  <si>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</si>
  <si>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</si>
  <si>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</si>
  <si>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</si>
  <si>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</si>
  <si>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</si>
  <si>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</si>
  <si>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</si>
  <si>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</si>
  <si>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</si>
  <si>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</si>
  <si>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</si>
  <si>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</si>
  <si>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</si>
  <si>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</si>
  <si>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</si>
  <si>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</si>
  <si>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</si>
  <si>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</si>
  <si>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</si>
  <si>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</si>
  <si>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</si>
  <si>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</si>
  <si>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</si>
  <si>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</si>
  <si>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</si>
  <si>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</si>
  <si>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</si>
  <si>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</si>
  <si>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</si>
  <si>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</si>
  <si>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</si>
  <si>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</si>
  <si>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</si>
  <si>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</si>
  <si>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</si>
  <si>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</si>
  <si>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</si>
  <si>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</si>
  <si>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</si>
  <si>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</si>
  <si>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</si>
  <si>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</si>
  <si>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</si>
  <si>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</si>
  <si>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</si>
  <si>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</si>
  <si>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</si>
  <si>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</si>
  <si>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</si>
  <si>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</si>
  <si>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</si>
  <si>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</si>
  <si>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</si>
  <si>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</si>
  <si>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</si>
  <si>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</si>
  <si>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</si>
  <si>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</si>
  <si>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</si>
  <si>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</si>
  <si>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</si>
  <si>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</si>
  <si>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</si>
  <si>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</si>
  <si>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</si>
  <si>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</si>
  <si>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</si>
  <si>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</si>
  <si>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</si>
  <si>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</si>
  <si>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</si>
  <si>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</si>
  <si>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</si>
  <si>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</si>
  <si>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</si>
  <si>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</si>
  <si>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</si>
  <si>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</si>
  <si>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</si>
  <si>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</si>
  <si>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</si>
  <si>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</si>
  <si>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</si>
  <si>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</si>
  <si>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</si>
  <si>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</si>
  <si>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</si>
  <si>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</si>
  <si>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</si>
  <si>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</si>
  <si>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</si>
  <si>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</si>
  <si>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</si>
  <si>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</si>
  <si>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</si>
  <si>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</si>
  <si>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</si>
  <si>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</si>
  <si>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</si>
  <si>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</si>
  <si>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</si>
  <si>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</si>
  <si>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</si>
  <si>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</si>
  <si>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</si>
  <si>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</si>
  <si>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</si>
  <si>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</si>
  <si>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</si>
  <si>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</si>
  <si>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</si>
  <si>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</si>
  <si>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</si>
  <si>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</si>
  <si>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</si>
  <si>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</si>
  <si>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</si>
  <si>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</si>
  <si>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</si>
  <si>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</si>
  <si>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</si>
  <si>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</si>
  <si>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</si>
  <si>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</si>
  <si>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</si>
  <si>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</si>
  <si>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</si>
  <si>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</si>
  <si>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</si>
  <si>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</si>
  <si>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</si>
  <si>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</si>
  <si>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</si>
  <si>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</si>
  <si>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</si>
  <si>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</si>
  <si>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</si>
  <si>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</si>
  <si>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</si>
  <si>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</si>
  <si>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</si>
  <si>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</si>
  <si>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</si>
  <si>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</si>
  <si>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</si>
  <si>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</si>
  <si>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</si>
  <si>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</si>
  <si>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</si>
  <si>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</si>
  <si>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</si>
  <si>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</si>
  <si>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</si>
  <si>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</si>
  <si>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</si>
  <si>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</si>
  <si>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</si>
  <si>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</si>
  <si>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</si>
  <si>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</si>
  <si>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</si>
  <si>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</si>
  <si>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</si>
  <si>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</si>
  <si>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</si>
  <si>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</si>
  <si>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</si>
  <si>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</si>
  <si>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</si>
  <si>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</si>
  <si>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</si>
  <si>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</si>
  <si>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</si>
  <si>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</si>
  <si>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</si>
  <si>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</si>
  <si>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</si>
  <si>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</si>
  <si>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</si>
  <si>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</si>
  <si>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</si>
  <si>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</si>
  <si>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</si>
  <si>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</si>
  <si>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</si>
  <si>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</si>
  <si>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</si>
  <si>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</si>
  <si>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</si>
  <si>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</si>
  <si>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</si>
  <si>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</si>
  <si>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</si>
  <si>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</si>
  <si>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</si>
  <si>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</si>
  <si>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</si>
  <si>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</si>
  <si>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</si>
  <si>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</si>
  <si>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</si>
  <si>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</si>
  <si>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</si>
  <si>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</si>
  <si>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</si>
  <si>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</si>
  <si>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</si>
  <si>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</si>
  <si>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</si>
  <si>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</si>
  <si>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</si>
  <si>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</si>
  <si>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</si>
  <si>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</si>
  <si>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</si>
  <si>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</si>
  <si>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</si>
  <si>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</si>
  <si>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</si>
  <si>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</si>
  <si>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</si>
  <si>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</si>
  <si>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</si>
  <si>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</si>
  <si>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</si>
  <si>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</si>
  <si>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</si>
  <si>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</si>
  <si>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</si>
  <si>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</si>
  <si>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</si>
  <si>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</si>
  <si>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</si>
  <si>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</si>
  <si>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</si>
  <si>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</si>
  <si>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</si>
  <si>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</si>
  <si>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</si>
  <si>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</si>
  <si>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</si>
  <si>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</si>
  <si>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</si>
  <si>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</si>
  <si>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</si>
  <si>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</si>
  <si>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</si>
  <si>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</si>
  <si>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</si>
  <si>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</si>
  <si>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</si>
  <si>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</si>
  <si>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</si>
  <si>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</si>
  <si>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</si>
  <si>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</si>
  <si>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</si>
  <si>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</si>
  <si>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</si>
  <si>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</si>
  <si>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</si>
  <si>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</si>
  <si>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</si>
  <si>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</si>
  <si>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</si>
  <si>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</si>
  <si>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</si>
  <si>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</si>
  <si>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</si>
  <si>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</si>
  <si>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</si>
  <si>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</si>
  <si>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</si>
  <si>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</si>
  <si>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</si>
  <si>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</si>
  <si>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</si>
  <si>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</si>
  <si>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</si>
  <si>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</si>
  <si>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</si>
  <si>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</si>
  <si>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</si>
  <si>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</si>
  <si>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</si>
  <si>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</si>
  <si>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</si>
  <si>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</si>
  <si>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</si>
  <si>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</si>
  <si>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</si>
  <si>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</si>
  <si>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</si>
  <si>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</si>
  <si>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</si>
  <si>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</si>
  <si>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</si>
  <si>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</si>
  <si>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</si>
  <si>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</si>
  <si>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</si>
  <si>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</si>
  <si>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</si>
  <si>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</si>
  <si>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</si>
  <si>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</si>
  <si>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</si>
  <si>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</si>
  <si>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</si>
  <si>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</si>
  <si>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</si>
  <si>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</si>
  <si>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</si>
  <si>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</si>
  <si>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</si>
  <si>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</si>
  <si>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</si>
  <si>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</si>
  <si>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</si>
  <si>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</si>
  <si>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</si>
  <si>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</si>
  <si>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</si>
  <si>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</si>
  <si>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</si>
  <si>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</si>
  <si>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</si>
  <si>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</si>
  <si>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</si>
  <si>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</si>
  <si>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</si>
  <si>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</si>
  <si>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</si>
  <si>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</si>
  <si>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</si>
  <si>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</si>
  <si>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</si>
  <si>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</si>
  <si>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</si>
  <si>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</si>
  <si>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</si>
  <si>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</si>
  <si>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</si>
  <si>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</si>
  <si>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</si>
  <si>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</si>
  <si>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</si>
  <si>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</si>
  <si>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</si>
  <si>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</si>
  <si>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</si>
  <si>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</si>
  <si>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</si>
  <si>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</si>
  <si>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</si>
  <si>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</si>
  <si>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</si>
  <si>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</si>
  <si>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</si>
  <si>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</si>
  <si>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</si>
  <si>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</si>
  <si>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</si>
  <si>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</si>
  <si>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</si>
  <si>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</si>
  <si>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</si>
  <si>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</si>
  <si>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</si>
  <si>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</si>
  <si>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</si>
  <si>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</si>
  <si>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</si>
  <si>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</si>
  <si>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</si>
  <si>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</si>
  <si>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</si>
  <si>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</si>
  <si>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</si>
  <si>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</si>
  <si>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</si>
  <si>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</si>
  <si>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</si>
  <si>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</si>
  <si>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</si>
  <si>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</si>
  <si>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</si>
  <si>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</si>
  <si>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</si>
  <si>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</si>
  <si>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</si>
  <si>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</si>
  <si>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</si>
  <si>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</si>
  <si>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</si>
  <si>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</si>
  <si>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</si>
  <si>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</si>
  <si>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</si>
  <si>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</si>
  <si>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</si>
  <si>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</si>
  <si>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</si>
  <si>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</si>
  <si>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</si>
  <si>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</si>
  <si>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</si>
  <si>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</si>
  <si>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</si>
  <si>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</si>
  <si>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</si>
  <si>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</si>
  <si>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</si>
  <si>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</si>
  <si>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</si>
  <si>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</si>
  <si>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</si>
  <si>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</si>
  <si>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</si>
  <si>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</si>
  <si>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</si>
  <si>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</si>
  <si>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</si>
  <si>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</si>
  <si>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</si>
  <si>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</si>
  <si>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</si>
  <si>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</si>
  <si>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</si>
  <si>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</si>
  <si>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</si>
  <si>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</si>
  <si>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</si>
  <si>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</si>
  <si>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</si>
  <si>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</si>
  <si>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</si>
  <si>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</si>
  <si>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</si>
  <si>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</si>
  <si>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</si>
  <si>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</si>
  <si>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</si>
  <si>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</si>
  <si>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</si>
  <si>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</si>
  <si>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</si>
  <si>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</si>
  <si>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</si>
  <si>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</si>
  <si>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</si>
  <si>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</si>
  <si>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</si>
  <si>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</si>
  <si>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</si>
  <si>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</si>
  <si>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</si>
  <si>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</si>
  <si>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</si>
  <si>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</si>
  <si>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</si>
  <si>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</si>
  <si>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</si>
  <si>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</si>
  <si>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</si>
  <si>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</si>
  <si>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</si>
  <si>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</si>
  <si>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</si>
  <si>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</si>
  <si>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</si>
  <si>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</si>
  <si>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</si>
  <si>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</si>
  <si>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</si>
  <si>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</si>
  <si>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</si>
  <si>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</si>
  <si>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</si>
  <si>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</si>
  <si>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</si>
  <si>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</si>
  <si>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</si>
  <si>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</si>
  <si>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</si>
  <si>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</si>
  <si>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</si>
  <si>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</si>
  <si>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</si>
  <si>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</si>
  <si>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</si>
  <si>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</si>
  <si>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</si>
  <si>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</si>
  <si>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</si>
  <si>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</si>
  <si>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</si>
  <si>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</si>
  <si>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</si>
  <si>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</si>
  <si>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</si>
  <si>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</si>
  <si>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</si>
  <si>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</si>
  <si>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</si>
  <si>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</si>
  <si>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</si>
  <si>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</si>
  <si>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</si>
  <si>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</si>
  <si>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</si>
  <si>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</si>
  <si>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</si>
  <si>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</si>
  <si>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</si>
  <si>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</si>
  <si>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</si>
  <si>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</si>
  <si>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</si>
  <si>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</si>
  <si>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</si>
  <si>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</si>
  <si>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</si>
  <si>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</si>
  <si>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</si>
  <si>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</si>
  <si>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</si>
  <si>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</si>
  <si>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</si>
  <si>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</si>
  <si>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</si>
  <si>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</si>
  <si>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</si>
  <si>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</si>
  <si>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</si>
  <si>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</si>
  <si>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</si>
  <si>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</si>
  <si>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</si>
  <si>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</si>
  <si>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</si>
  <si>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</si>
  <si>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</si>
  <si>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</si>
  <si>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</si>
  <si>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</si>
  <si>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</si>
  <si>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</si>
  <si>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</si>
  <si>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</si>
  <si>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</si>
  <si>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</si>
  <si>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</si>
  <si>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</si>
  <si>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</si>
  <si>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</si>
  <si>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</si>
  <si>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</si>
  <si>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</si>
  <si>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</si>
  <si>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</si>
  <si>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</si>
  <si>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</si>
  <si>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</si>
  <si>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</si>
  <si>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</si>
  <si>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</si>
  <si>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</si>
  <si>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</si>
  <si>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</si>
  <si>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</si>
  <si>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</si>
  <si>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</si>
  <si>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</si>
  <si>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</si>
  <si>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</si>
  <si>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</si>
  <si>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</si>
  <si>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</si>
  <si>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</si>
  <si>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</si>
  <si>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</si>
  <si>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</si>
  <si>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</si>
  <si>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</si>
  <si>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</si>
  <si>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</si>
  <si>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</si>
  <si>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</si>
  <si>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</si>
  <si>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</si>
  <si>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</si>
  <si>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</si>
  <si>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</si>
  <si>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</si>
  <si>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</si>
  <si>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</si>
  <si>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</si>
  <si>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</si>
  <si>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</si>
  <si>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</si>
  <si>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</si>
  <si>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</si>
  <si>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</si>
  <si>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</si>
  <si>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</si>
  <si>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</si>
  <si>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</si>
  <si>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</si>
  <si>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</si>
  <si>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</si>
  <si>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</si>
  <si>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</si>
  <si>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</si>
  <si>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</si>
  <si>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</si>
  <si>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</si>
  <si>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</si>
  <si>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</si>
  <si>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</si>
  <si>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</si>
  <si>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</si>
  <si>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</si>
  <si>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</si>
  <si>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</si>
  <si>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</si>
  <si>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</si>
  <si>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</si>
  <si>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</si>
  <si>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</si>
  <si>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</si>
  <si>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</si>
  <si>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</si>
  <si>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</si>
  <si>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</si>
  <si>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</si>
  <si>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</si>
  <si>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</si>
  <si>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</si>
  <si>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</si>
  <si>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</si>
  <si>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</si>
  <si>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</si>
  <si>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</si>
  <si>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</si>
  <si>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</si>
  <si>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</si>
  <si>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</si>
  <si>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</si>
  <si>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</si>
  <si>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</si>
  <si>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</si>
  <si>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</si>
  <si>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</si>
  <si>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</si>
  <si>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</si>
  <si>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</si>
  <si>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</si>
  <si>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</si>
  <si>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</si>
  <si>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</si>
  <si>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</si>
  <si>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</si>
  <si>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</si>
  <si>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</si>
  <si>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</si>
  <si>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</si>
  <si>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</si>
  <si>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</si>
  <si>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</si>
  <si>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</si>
  <si>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</si>
  <si>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</si>
  <si>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</si>
  <si>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</si>
  <si>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</si>
  <si>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</si>
  <si>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</si>
  <si>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</si>
  <si>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</si>
  <si>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</si>
  <si>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</si>
  <si>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</si>
  <si>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</si>
  <si>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</si>
  <si>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</si>
  <si>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</si>
  <si>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</si>
  <si>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</si>
  <si>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</si>
  <si>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</si>
  <si>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</si>
  <si>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</si>
  <si>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</si>
  <si>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</si>
  <si>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</si>
  <si>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</si>
  <si>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</si>
  <si>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</si>
  <si>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</si>
  <si>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</si>
  <si>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</si>
  <si>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</si>
  <si>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</si>
  <si>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</si>
  <si>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</si>
  <si>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</si>
  <si>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</si>
  <si>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</si>
  <si>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</si>
  <si>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</si>
  <si>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</si>
  <si>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</si>
  <si>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</si>
  <si>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</si>
  <si>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</si>
  <si>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</si>
  <si>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</si>
  <si>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</si>
  <si>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</si>
  <si>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</si>
  <si>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</si>
  <si>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</si>
  <si>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</si>
  <si>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</si>
  <si>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</si>
  <si>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</si>
  <si>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</si>
  <si>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</si>
  <si>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</si>
  <si>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</si>
  <si>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</si>
  <si>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</si>
  <si>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</si>
  <si>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</si>
  <si>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</si>
  <si>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</si>
  <si>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</si>
  <si>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</si>
  <si>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</si>
  <si>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</si>
  <si>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</si>
  <si>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</si>
  <si>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</si>
  <si>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</si>
  <si>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</si>
  <si>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</si>
  <si>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</si>
  <si>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</si>
  <si>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</si>
  <si>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</si>
  <si>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</si>
  <si>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</si>
  <si>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</si>
  <si>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</si>
  <si>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</si>
  <si>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</si>
  <si>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</si>
  <si>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</si>
  <si>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</si>
  <si>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</si>
  <si>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</si>
  <si>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</si>
  <si>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</si>
  <si>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</si>
  <si>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</si>
  <si>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</si>
  <si>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</si>
  <si>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</si>
  <si>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</si>
  <si>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</si>
  <si>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</si>
  <si>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</si>
  <si>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</si>
  <si>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</si>
  <si>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</si>
  <si>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</si>
  <si>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</si>
  <si>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</si>
  <si>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</si>
  <si>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</si>
  <si>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</si>
  <si>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</si>
  <si>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</si>
  <si>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</si>
  <si>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</si>
  <si>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</si>
  <si>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</si>
  <si>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</si>
  <si>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</si>
  <si>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</si>
  <si>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</si>
  <si>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</si>
  <si>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</si>
  <si>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</si>
  <si>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</si>
  <si>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</si>
  <si>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</si>
  <si>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</si>
  <si>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</si>
  <si>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</si>
  <si>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</si>
  <si>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</si>
  <si>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</si>
  <si>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</si>
  <si>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</si>
  <si>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</si>
  <si>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</si>
  <si>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</si>
  <si>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</si>
  <si>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</si>
  <si>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</si>
  <si>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</si>
  <si>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</si>
  <si>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</si>
  <si>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</si>
  <si>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</si>
  <si>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</si>
  <si>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</si>
  <si>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</si>
  <si>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</si>
  <si>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</si>
  <si>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</si>
  <si>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</si>
  <si>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</si>
  <si>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</si>
  <si>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</si>
  <si>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</si>
  <si>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</si>
  <si>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</si>
  <si>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</si>
  <si>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</si>
  <si>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</si>
  <si>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</si>
  <si>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</si>
  <si>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</si>
  <si>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</si>
  <si>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</si>
  <si>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</si>
  <si>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</si>
  <si>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</si>
  <si>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</si>
  <si>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</si>
  <si>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</si>
  <si>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</si>
  <si>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</si>
  <si>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</si>
  <si>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</si>
  <si>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</si>
  <si>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</si>
  <si>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</si>
  <si>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</si>
  <si>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</si>
  <si>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</si>
  <si>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</si>
  <si>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</si>
  <si>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</si>
  <si>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</si>
  <si>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</si>
  <si>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</si>
  <si>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</si>
  <si>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</si>
  <si>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</si>
  <si>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</si>
  <si>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</si>
  <si>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</si>
  <si>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</si>
  <si>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</si>
  <si>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</si>
  <si>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</si>
  <si>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</si>
  <si>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</si>
  <si>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</si>
  <si>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</si>
  <si>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</si>
  <si>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</si>
  <si>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</si>
  <si>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</si>
  <si>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</si>
  <si>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</si>
  <si>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</si>
  <si>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</si>
  <si>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</si>
  <si>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</si>
  <si>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</si>
  <si>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</si>
  <si>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</si>
  <si>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</si>
  <si>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</si>
  <si>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</si>
  <si>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</si>
  <si>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</si>
  <si>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</si>
  <si>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</si>
  <si>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</si>
  <si>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</si>
  <si>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</si>
  <si>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</si>
  <si>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</si>
  <si>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</si>
  <si>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</si>
  <si>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</si>
  <si>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</si>
  <si>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</si>
  <si>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</si>
  <si>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</si>
  <si>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</si>
  <si>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</si>
  <si>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</si>
  <si>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</si>
  <si>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</si>
  <si>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</si>
  <si>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</si>
  <si>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</si>
  <si>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</si>
  <si>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</si>
  <si>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</si>
  <si>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</si>
  <si>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</si>
  <si>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</si>
  <si>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</si>
  <si>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</si>
  <si>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</si>
  <si>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</si>
  <si>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</si>
  <si>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</si>
  <si>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</si>
  <si>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</si>
  <si>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</si>
  <si>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</si>
  <si>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</si>
  <si>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</si>
  <si>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</si>
  <si>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</si>
  <si>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</si>
  <si>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</si>
  <si>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</si>
  <si>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</si>
  <si>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</si>
  <si>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</si>
  <si>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</si>
  <si>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</si>
  <si>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</si>
  <si>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</si>
  <si>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</si>
  <si>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</si>
  <si>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</si>
  <si>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</si>
  <si>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</si>
  <si>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</si>
  <si>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</si>
  <si>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</si>
  <si>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</si>
  <si>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</si>
  <si>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</si>
  <si>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</si>
  <si>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</si>
  <si>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</si>
  <si>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</si>
  <si>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</si>
  <si>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</si>
  <si>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</si>
  <si>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</si>
  <si>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</si>
  <si>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</si>
  <si>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</si>
  <si>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</si>
  <si>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</si>
  <si>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</si>
  <si>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</si>
  <si>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</si>
  <si>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</si>
  <si>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</si>
  <si>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</si>
  <si>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</si>
  <si>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</si>
  <si>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</si>
  <si>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</si>
  <si>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</si>
  <si>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</si>
  <si>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</si>
  <si>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</si>
  <si>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</si>
  <si>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</si>
  <si>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</si>
  <si>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</si>
  <si>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</si>
  <si>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</si>
  <si>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</si>
  <si>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</si>
  <si>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</si>
  <si>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</si>
  <si>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</si>
  <si>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</si>
  <si>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</si>
  <si>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</si>
  <si>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</si>
  <si>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</si>
  <si>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</si>
  <si>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</si>
  <si>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</si>
  <si>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</si>
  <si>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</si>
  <si>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</si>
  <si>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</si>
  <si>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</si>
  <si>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</si>
  <si>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</si>
  <si>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</si>
  <si>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</si>
  <si>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</si>
  <si>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</si>
  <si>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</si>
  <si>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</si>
  <si>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</si>
  <si>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</si>
  <si>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</si>
  <si>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</si>
  <si>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</si>
  <si>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</si>
  <si>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</si>
  <si>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</si>
  <si>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</si>
  <si>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</si>
  <si>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</si>
  <si>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</si>
  <si>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</si>
  <si>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</si>
  <si>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</si>
  <si>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</si>
  <si>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</si>
  <si>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</si>
  <si>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</si>
  <si>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</si>
  <si>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</si>
  <si>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</si>
  <si>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</si>
  <si>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</si>
  <si>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</si>
  <si>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</si>
  <si>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</si>
  <si>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</si>
  <si>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</si>
  <si>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</si>
  <si>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</si>
  <si>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</si>
  <si>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</si>
  <si>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</si>
  <si>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</si>
  <si>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</si>
  <si>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</si>
  <si>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</si>
  <si>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</si>
  <si>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</si>
  <si>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</si>
  <si>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</si>
  <si>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</si>
  <si>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</si>
  <si>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</si>
  <si>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</si>
  <si>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</si>
  <si>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</si>
  <si>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</si>
  <si>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</si>
  <si>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</si>
  <si>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</si>
  <si>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</si>
  <si>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</si>
  <si>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</si>
  <si>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</si>
  <si>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</si>
  <si>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</si>
  <si>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</si>
  <si>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</si>
  <si>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</si>
  <si>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</si>
  <si>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</si>
  <si>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</si>
  <si>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</si>
  <si>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</si>
  <si>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</si>
  <si>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</si>
  <si>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</si>
  <si>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</si>
  <si>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</si>
  <si>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</si>
  <si>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</si>
  <si>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</si>
  <si>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</si>
  <si>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</si>
  <si>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</si>
  <si>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</si>
  <si>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</si>
  <si>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</si>
  <si>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</si>
  <si>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</si>
  <si>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</si>
  <si>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</si>
  <si>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</si>
  <si>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</si>
  <si>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</si>
  <si>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</si>
  <si>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</si>
  <si>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</si>
  <si>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</si>
  <si>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</si>
  <si>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</si>
  <si>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</si>
  <si>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</si>
  <si>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</si>
  <si>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</si>
  <si>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</si>
  <si>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</si>
  <si>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</si>
  <si>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</si>
  <si>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</si>
  <si>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</si>
  <si>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</si>
  <si>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</si>
  <si>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</si>
  <si>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</si>
  <si>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</si>
  <si>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</si>
  <si>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</si>
  <si>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</si>
  <si>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</si>
  <si>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</si>
  <si>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</si>
  <si>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</si>
  <si>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</si>
  <si>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</si>
  <si>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</si>
  <si>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</si>
  <si>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</si>
  <si>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</si>
  <si>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</si>
  <si>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</si>
  <si>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</si>
  <si>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</si>
  <si>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</si>
  <si>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</si>
  <si>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</si>
  <si>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</si>
  <si>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</si>
  <si>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</si>
  <si>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</si>
  <si>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</si>
  <si>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</si>
  <si>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</si>
  <si>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</si>
  <si>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</si>
  <si>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</si>
  <si>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</si>
  <si>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</si>
  <si>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</si>
  <si>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</si>
  <si>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</si>
  <si>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</si>
  <si>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</si>
  <si>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</si>
  <si>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</si>
  <si>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</si>
  <si>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</si>
  <si>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</si>
  <si>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</si>
  <si>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</si>
  <si>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</si>
  <si>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</si>
  <si>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</si>
  <si>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</si>
  <si>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</si>
  <si>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</si>
  <si>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</si>
  <si>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</si>
  <si>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</si>
  <si>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</si>
  <si>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</si>
  <si>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</si>
  <si>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</si>
  <si>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</si>
  <si>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</si>
  <si>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</si>
  <si>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</si>
  <si>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</si>
  <si>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</si>
  <si>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</si>
  <si>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</si>
  <si>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</si>
  <si>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</si>
  <si>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</si>
  <si>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</si>
  <si>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</si>
  <si>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</si>
  <si>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</si>
  <si>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</si>
  <si>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</si>
  <si>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</si>
  <si>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</si>
  <si>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</si>
  <si>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</si>
  <si>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</si>
  <si>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</si>
  <si>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</si>
  <si>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</si>
  <si>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</si>
  <si>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</si>
  <si>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</si>
  <si>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</si>
  <si>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</si>
  <si>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</si>
  <si>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</si>
  <si>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</si>
  <si>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</si>
  <si>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</si>
  <si>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</si>
  <si>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</si>
  <si>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</si>
  <si>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</si>
  <si>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</si>
  <si>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</si>
  <si>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</si>
  <si>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</si>
  <si>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</si>
  <si>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</si>
  <si>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</si>
  <si>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</si>
  <si>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</si>
  <si>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</si>
  <si>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</si>
  <si>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</si>
  <si>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</si>
  <si>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</si>
  <si>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</si>
  <si>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</si>
  <si>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</si>
  <si>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</si>
  <si>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</si>
  <si>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</si>
  <si>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</si>
  <si>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</si>
  <si>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</si>
  <si>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</si>
  <si>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</si>
  <si>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</si>
  <si>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</si>
  <si>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</si>
  <si>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</si>
  <si>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</si>
  <si>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</si>
  <si>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</si>
  <si>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</si>
  <si>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</si>
  <si>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</si>
  <si>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</si>
  <si>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</si>
  <si>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</si>
  <si>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</si>
  <si>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</si>
  <si>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</si>
  <si>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</si>
  <si>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</si>
  <si>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</si>
  <si>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</si>
  <si>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</si>
  <si>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</si>
  <si>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</si>
  <si>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</si>
  <si>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</si>
  <si>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</si>
  <si>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</si>
  <si>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</si>
  <si>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</si>
  <si>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</si>
  <si>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</si>
  <si>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</si>
  <si>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</si>
  <si>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</si>
  <si>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</si>
  <si>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</si>
  <si>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</si>
  <si>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</si>
  <si>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</si>
  <si>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</si>
  <si>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</si>
  <si>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</si>
  <si>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</si>
  <si>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</si>
  <si>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</si>
  <si>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</si>
  <si>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</si>
  <si>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</si>
  <si>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</si>
  <si>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</si>
  <si>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</si>
  <si>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</si>
  <si>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</si>
  <si>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</si>
  <si>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</si>
  <si>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</si>
  <si>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</si>
  <si>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</si>
  <si>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</si>
  <si>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</si>
  <si>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</si>
  <si>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</si>
  <si>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</si>
  <si>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</si>
  <si>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</si>
  <si>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</si>
  <si>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</si>
  <si>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</si>
  <si>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</si>
  <si>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</si>
  <si>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</si>
  <si>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</si>
  <si>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</si>
  <si>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</si>
  <si>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</si>
  <si>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</si>
  <si>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</si>
  <si>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</si>
  <si>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</si>
  <si>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</si>
  <si>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</si>
  <si>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</si>
  <si>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</si>
  <si>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</si>
  <si>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</si>
  <si>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</si>
  <si>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</si>
  <si>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</si>
  <si>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</si>
  <si>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</si>
  <si>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</si>
  <si>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</si>
  <si>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</si>
  <si>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</si>
  <si>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</si>
  <si>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</si>
  <si>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</si>
  <si>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</si>
  <si>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</si>
  <si>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</si>
  <si>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</si>
  <si>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</si>
  <si>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</si>
  <si>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</si>
  <si>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</si>
  <si>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</si>
  <si>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</si>
  <si>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</si>
  <si>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</si>
  <si>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</si>
  <si>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</si>
  <si>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</si>
  <si>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</si>
  <si>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</si>
  <si>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</si>
  <si>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</si>
  <si>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</si>
  <si>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</si>
  <si>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</si>
  <si>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</si>
  <si>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</si>
  <si>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</si>
  <si>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</si>
  <si>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</si>
  <si>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</si>
  <si>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</si>
  <si>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</si>
  <si>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</si>
  <si>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</si>
  <si>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</si>
  <si>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</si>
  <si>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</si>
  <si>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</si>
  <si>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</si>
  <si>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</si>
  <si>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</si>
  <si>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</si>
  <si>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</si>
  <si>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</si>
  <si>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</si>
  <si>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</si>
  <si>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</si>
  <si>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</si>
  <si>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</si>
  <si>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</si>
  <si>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</si>
  <si>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</si>
  <si>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</si>
  <si>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</si>
  <si>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</si>
  <si>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</si>
  <si>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</si>
  <si>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</si>
  <si>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</si>
  <si>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</si>
  <si>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</si>
  <si>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</si>
  <si>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</si>
  <si>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</si>
  <si>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</si>
  <si>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</si>
  <si>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</si>
  <si>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</si>
  <si>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</si>
  <si>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</si>
  <si>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</si>
  <si>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</si>
  <si>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</si>
  <si>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</si>
  <si>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</si>
  <si>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</si>
  <si>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</si>
  <si>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</si>
  <si>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</si>
  <si>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</si>
  <si>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</si>
  <si>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</si>
  <si>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</si>
  <si>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</si>
  <si>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</si>
  <si>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</si>
  <si>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</si>
  <si>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</si>
  <si>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</si>
  <si>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</si>
  <si>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</si>
  <si>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</si>
  <si>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</si>
  <si>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</si>
  <si>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</si>
  <si>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</si>
  <si>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</si>
  <si>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</si>
  <si>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</si>
  <si>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</si>
  <si>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</si>
  <si>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</si>
  <si>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</si>
  <si>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</si>
  <si>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</si>
  <si>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</si>
  <si>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</si>
  <si>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</si>
  <si>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</si>
  <si>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</si>
  <si>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</si>
  <si>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</si>
  <si>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</si>
  <si>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</si>
  <si>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</si>
  <si>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</si>
  <si>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</si>
  <si>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</si>
  <si>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</si>
  <si>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T1-180/36/1</t>
  </si>
  <si>
    <t>PWI 06</t>
  </si>
  <si>
    <t>PEMASANGAN TRAFO</t>
  </si>
  <si>
    <t>PEMASANGAN APP</t>
  </si>
  <si>
    <t>Daya 53.000 VA</t>
  </si>
  <si>
    <t>Pemasangan APP 3 Fasa Di Bangunan</t>
  </si>
  <si>
    <t>II</t>
  </si>
  <si>
    <t>PEMASANGAN TIANG</t>
  </si>
  <si>
    <t>CJ6-T</t>
  </si>
  <si>
    <t>PEMASANGAN KONSTRUKSI</t>
  </si>
  <si>
    <t>PT. DIMENSI PUTRA KARYA</t>
  </si>
  <si>
    <t>-6.919322834449391, 110.55250849957189</t>
  </si>
  <si>
    <t>BLOK H-1 JATENGLAND SAYUNG</t>
  </si>
  <si>
    <t>C12-200E</t>
  </si>
  <si>
    <t>BTG</t>
  </si>
  <si>
    <t>APP DAYA 53 KVA</t>
  </si>
  <si>
    <t>SPV. RENSIS</t>
  </si>
  <si>
    <t>MB PERENCANAAN</t>
  </si>
  <si>
    <t>MANAGER</t>
  </si>
  <si>
    <t>KOORDINAT :' -6.91904,110.5489639</t>
  </si>
  <si>
    <t>III</t>
  </si>
  <si>
    <t>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</si>
</sst>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3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93"/>
    <xf numFmtId="0" fontId="88" fillId="0" borderId="94"/>
    <xf numFmtId="43" fontId="21" fillId="0" borderId="0" applyFont="0" applyFill="0" applyBorder="0" applyAlignment="0" applyProtection="0"/>
    <xf numFmtId="0" fontId="36" fillId="20" borderId="99" applyNumberFormat="0" applyAlignment="0" applyProtection="0"/>
    <xf numFmtId="0" fontId="15" fillId="27" borderId="98" applyNumberFormat="0" applyFont="0" applyAlignment="0" applyProtection="0"/>
    <xf numFmtId="0" fontId="21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26" fillId="21" borderId="95" applyNumberFormat="0" applyAlignment="0" applyProtection="0"/>
    <xf numFmtId="0" fontId="32" fillId="7" borderId="103" applyNumberFormat="0" applyAlignment="0" applyProtection="0"/>
    <xf numFmtId="0" fontId="38" fillId="0" borderId="100" applyNumberFormat="0" applyFill="0" applyAlignment="0" applyProtection="0"/>
    <xf numFmtId="0" fontId="5" fillId="0" borderId="0"/>
    <xf numFmtId="0" fontId="5" fillId="0" borderId="0"/>
    <xf numFmtId="0" fontId="87" fillId="0" borderId="102"/>
    <xf numFmtId="0" fontId="21" fillId="27" borderId="104" applyNumberFormat="0" applyFont="0" applyAlignment="0" applyProtection="0"/>
    <xf numFmtId="0" fontId="36" fillId="20" borderId="105" applyNumberFormat="0" applyAlignment="0" applyProtection="0"/>
    <xf numFmtId="0" fontId="38" fillId="0" borderId="106" applyNumberFormat="0" applyFill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0" fontId="36" fillId="20" borderId="99" applyNumberForma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0" fontId="21" fillId="27" borderId="98" applyNumberFormat="0" applyFont="0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194" fontId="42" fillId="28" borderId="98" applyAlignment="0" applyProtection="0"/>
    <xf numFmtId="0" fontId="15" fillId="27" borderId="98" applyNumberFormat="0" applyFont="0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194" fontId="42" fillId="28" borderId="98" applyAlignment="0" applyProtection="0"/>
    <xf numFmtId="0" fontId="21" fillId="27" borderId="98" applyNumberFormat="0" applyFont="0" applyAlignment="0" applyProtection="0"/>
    <xf numFmtId="0" fontId="5" fillId="0" borderId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6" fillId="21" borderId="95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0" fontId="32" fillId="7" borderId="97" applyNumberFormat="0" applyAlignment="0" applyProtection="0"/>
    <xf numFmtId="43" fontId="5" fillId="0" borderId="0" applyFont="0" applyFill="0" applyBorder="0" applyAlignment="0" applyProtection="0"/>
    <xf numFmtId="0" fontId="78" fillId="23" borderId="101"/>
    <xf numFmtId="0" fontId="78" fillId="0" borderId="101"/>
    <xf numFmtId="0" fontId="78" fillId="0" borderId="96"/>
    <xf numFmtId="0" fontId="78" fillId="0" borderId="96"/>
    <xf numFmtId="0" fontId="73" fillId="0" borderId="101"/>
    <xf numFmtId="0" fontId="73" fillId="0" borderId="101"/>
    <xf numFmtId="0" fontId="73" fillId="0" borderId="107"/>
    <xf numFmtId="0" fontId="73" fillId="0" borderId="107"/>
    <xf numFmtId="0" fontId="78" fillId="0" borderId="107"/>
    <xf numFmtId="0" fontId="78" fillId="23" borderId="107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25" fillId="20" borderId="97" applyNumberFormat="0" applyAlignment="0" applyProtection="0"/>
    <xf numFmtId="0" fontId="5" fillId="0" borderId="0"/>
    <xf numFmtId="0" fontId="5" fillId="0" borderId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0" fontId="21" fillId="27" borderId="104" applyNumberFormat="0" applyFont="0" applyAlignment="0" applyProtection="0"/>
    <xf numFmtId="0" fontId="21" fillId="27" borderId="104" applyNumberFormat="0" applyFont="0" applyAlignment="0" applyProtection="0"/>
    <xf numFmtId="0" fontId="21" fillId="27" borderId="104" applyNumberFormat="0" applyFont="0" applyAlignment="0" applyProtection="0"/>
    <xf numFmtId="0" fontId="15" fillId="27" borderId="104" applyNumberFormat="0" applyFont="0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194" fontId="42" fillId="28" borderId="104" applyAlignment="0" applyProtection="0"/>
    <xf numFmtId="0" fontId="36" fillId="20" borderId="99" applyNumberFormat="0" applyAlignment="0" applyProtection="0"/>
    <xf numFmtId="0" fontId="21" fillId="27" borderId="98" applyNumberFormat="0" applyFont="0" applyAlignment="0" applyProtection="0"/>
    <xf numFmtId="0" fontId="32" fillId="7" borderId="97" applyNumberFormat="0" applyAlignment="0" applyProtection="0"/>
    <xf numFmtId="0" fontId="25" fillId="20" borderId="97" applyNumberFormat="0" applyAlignment="0" applyProtection="0"/>
    <xf numFmtId="194" fontId="42" fillId="28" borderId="104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32" fillId="7" borderId="103" applyNumberFormat="0" applyAlignment="0" applyProtection="0"/>
    <xf numFmtId="0" fontId="25" fillId="20" borderId="103" applyNumberFormat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38" fillId="0" borderId="100" applyNumberFormat="0" applyFill="0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87" fillId="0" borderId="108"/>
    <xf numFmtId="0" fontId="32" fillId="7" borderId="103" applyNumberFormat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0" fontId="25" fillId="20" borderId="103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3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3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73" fillId="0" borderId="107"/>
    <xf numFmtId="0" fontId="73" fillId="0" borderId="107"/>
    <xf numFmtId="0" fontId="78" fillId="0" borderId="96"/>
    <xf numFmtId="0" fontId="78" fillId="0" borderId="96"/>
    <xf numFmtId="0" fontId="78" fillId="0" borderId="107"/>
    <xf numFmtId="0" fontId="78" fillId="23" borderId="107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32" fillId="7" borderId="103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0" fontId="21" fillId="27" borderId="104" applyNumberFormat="0" applyFont="0" applyAlignment="0" applyProtection="0"/>
    <xf numFmtId="0" fontId="21" fillId="27" borderId="104" applyNumberFormat="0" applyFont="0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194" fontId="42" fillId="28" borderId="104" applyAlignment="0" applyProtection="0"/>
    <xf numFmtId="0" fontId="15" fillId="27" borderId="104" applyNumberFormat="0" applyFont="0" applyAlignment="0" applyProtection="0"/>
    <xf numFmtId="9" fontId="21" fillId="0" borderId="0" applyFont="0" applyFill="0" applyBorder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194" fontId="42" fillId="28" borderId="104" applyAlignment="0" applyProtection="0"/>
    <xf numFmtId="0" fontId="21" fillId="27" borderId="104" applyNumberFormat="0" applyFon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0" fontId="36" fillId="20" borderId="105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09"/>
    <xf numFmtId="0" fontId="87" fillId="0" borderId="109"/>
    <xf numFmtId="0" fontId="88" fillId="0" borderId="110"/>
    <xf numFmtId="0" fontId="88" fillId="0" borderId="11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38" fillId="0" borderId="106" applyNumberFormat="0" applyFill="0" applyAlignment="0" applyProtection="0"/>
    <xf numFmtId="0" fontId="11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7" borderId="127" applyNumberFormat="0" applyFont="0" applyAlignment="0" applyProtection="0"/>
    <xf numFmtId="0" fontId="21" fillId="27" borderId="127" applyNumberFormat="0" applyFont="0" applyAlignment="0" applyProtection="0"/>
    <xf numFmtId="0" fontId="25" fillId="20" borderId="113" applyNumberFormat="0" applyAlignment="0" applyProtection="0"/>
    <xf numFmtId="0" fontId="73" fillId="0" borderId="136"/>
    <xf numFmtId="0" fontId="32" fillId="7" borderId="103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32" fillId="7" borderId="113" applyNumberFormat="0" applyAlignment="0" applyProtection="0"/>
    <xf numFmtId="0" fontId="15" fillId="27" borderId="121" applyNumberFormat="0" applyFont="0" applyAlignment="0" applyProtection="0"/>
    <xf numFmtId="0" fontId="3" fillId="0" borderId="0"/>
    <xf numFmtId="0" fontId="32" fillId="7" borderId="113" applyNumberFormat="0" applyAlignment="0" applyProtection="0"/>
    <xf numFmtId="0" fontId="25" fillId="20" borderId="120" applyNumberFormat="0" applyAlignment="0" applyProtection="0"/>
    <xf numFmtId="0" fontId="32" fillId="7" borderId="113" applyNumberFormat="0" applyAlignment="0" applyProtection="0"/>
    <xf numFmtId="0" fontId="25" fillId="20" borderId="132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" fillId="0" borderId="0"/>
    <xf numFmtId="194" fontId="42" fillId="28" borderId="121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21" fillId="0" borderId="0"/>
    <xf numFmtId="0" fontId="15" fillId="27" borderId="127" applyNumberFormat="0" applyFont="0" applyAlignment="0" applyProtection="0"/>
    <xf numFmtId="194" fontId="42" fillId="28" borderId="127" applyAlignment="0" applyProtection="0"/>
    <xf numFmtId="194" fontId="42" fillId="28" borderId="127" applyAlignment="0" applyProtection="0"/>
    <xf numFmtId="0" fontId="25" fillId="20" borderId="120" applyNumberFormat="0" applyAlignment="0" applyProtection="0"/>
    <xf numFmtId="0" fontId="32" fillId="7" borderId="120" applyNumberFormat="0" applyAlignment="0" applyProtection="0"/>
    <xf numFmtId="0" fontId="32" fillId="7" borderId="132" applyNumberFormat="0" applyAlignment="0" applyProtection="0"/>
    <xf numFmtId="0" fontId="21" fillId="27" borderId="121" applyNumberFormat="0" applyFont="0" applyAlignment="0" applyProtection="0"/>
    <xf numFmtId="0" fontId="36" fillId="20" borderId="122" applyNumberFormat="0" applyAlignment="0" applyProtection="0"/>
    <xf numFmtId="0" fontId="87" fillId="0" borderId="119"/>
    <xf numFmtId="194" fontId="42" fillId="28" borderId="127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0" fontId="21" fillId="27" borderId="127" applyNumberFormat="0" applyFont="0" applyAlignment="0" applyProtection="0"/>
    <xf numFmtId="0" fontId="21" fillId="27" borderId="127" applyNumberFormat="0" applyFont="0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43" fontId="21" fillId="0" borderId="0" applyFont="0" applyFill="0" applyBorder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25" fillId="20" borderId="120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03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78" fillId="23" borderId="130"/>
    <xf numFmtId="0" fontId="78" fillId="0" borderId="130"/>
    <xf numFmtId="0" fontId="73" fillId="0" borderId="130"/>
    <xf numFmtId="0" fontId="73" fillId="0" borderId="130"/>
    <xf numFmtId="43" fontId="3" fillId="0" borderId="0" applyFont="0" applyFill="0" applyBorder="0" applyAlignment="0" applyProtection="0"/>
    <xf numFmtId="0" fontId="73" fillId="0" borderId="136"/>
    <xf numFmtId="0" fontId="73" fillId="0" borderId="124"/>
    <xf numFmtId="0" fontId="73" fillId="0" borderId="124"/>
    <xf numFmtId="0" fontId="78" fillId="0" borderId="136"/>
    <xf numFmtId="0" fontId="78" fillId="23" borderId="136"/>
    <xf numFmtId="0" fontId="78" fillId="0" borderId="124"/>
    <xf numFmtId="0" fontId="73" fillId="0" borderId="114"/>
    <xf numFmtId="0" fontId="73" fillId="0" borderId="114"/>
    <xf numFmtId="0" fontId="73" fillId="0" borderId="114"/>
    <xf numFmtId="0" fontId="73" fillId="0" borderId="114"/>
    <xf numFmtId="0" fontId="78" fillId="23" borderId="124"/>
    <xf numFmtId="0" fontId="78" fillId="0" borderId="114"/>
    <xf numFmtId="0" fontId="78" fillId="0" borderId="114"/>
    <xf numFmtId="0" fontId="78" fillId="23" borderId="114"/>
    <xf numFmtId="0" fontId="78" fillId="23" borderId="114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20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32" fillId="7" borderId="132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32" fillId="7" borderId="113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25" fillId="20" borderId="126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1" fillId="27" borderId="133" applyNumberFormat="0" applyFont="0" applyAlignment="0" applyProtection="0"/>
    <xf numFmtId="194" fontId="42" fillId="28" borderId="133" applyAlignment="0" applyProtection="0"/>
    <xf numFmtId="194" fontId="42" fillId="28" borderId="133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21" applyNumberFormat="0" applyFont="0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0" fontId="21" fillId="27" borderId="121" applyNumberFormat="0" applyFont="0" applyAlignment="0" applyProtection="0"/>
    <xf numFmtId="0" fontId="21" fillId="27" borderId="121" applyNumberFormat="0" applyFont="0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0" fontId="32" fillId="7" borderId="113" applyNumberFormat="0" applyAlignment="0" applyProtection="0"/>
    <xf numFmtId="0" fontId="32" fillId="7" borderId="120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32" fillId="7" borderId="132" applyNumberFormat="0" applyAlignment="0" applyProtection="0"/>
    <xf numFmtId="0" fontId="87" fillId="0" borderId="111"/>
    <xf numFmtId="0" fontId="88" fillId="0" borderId="112"/>
    <xf numFmtId="0" fontId="32" fillId="7" borderId="120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25" fillId="20" borderId="113" applyNumberFormat="0" applyAlignment="0" applyProtection="0"/>
    <xf numFmtId="0" fontId="32" fillId="7" borderId="126" applyNumberFormat="0" applyAlignment="0" applyProtection="0"/>
    <xf numFmtId="0" fontId="32" fillId="7" borderId="103" applyNumberFormat="0" applyAlignment="0" applyProtection="0"/>
    <xf numFmtId="0" fontId="32" fillId="7" borderId="113" applyNumberFormat="0" applyAlignment="0" applyProtection="0"/>
    <xf numFmtId="0" fontId="21" fillId="27" borderId="133" applyNumberFormat="0" applyFont="0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21" fillId="0" borderId="0"/>
    <xf numFmtId="194" fontId="42" fillId="28" borderId="121" applyAlignment="0" applyProtection="0"/>
    <xf numFmtId="0" fontId="21" fillId="0" borderId="0"/>
    <xf numFmtId="0" fontId="32" fillId="7" borderId="132" applyNumberFormat="0" applyAlignment="0" applyProtection="0"/>
    <xf numFmtId="0" fontId="32" fillId="7" borderId="132" applyNumberForma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3" fillId="0" borderId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21" fillId="27" borderId="121" applyNumberFormat="0" applyFont="0" applyAlignment="0" applyProtection="0"/>
    <xf numFmtId="194" fontId="42" fillId="28" borderId="121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0" fontId="36" fillId="20" borderId="122" applyNumberForma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0" fontId="21" fillId="27" borderId="133" applyNumberFormat="0" applyFont="0" applyAlignment="0" applyProtection="0"/>
    <xf numFmtId="0" fontId="21" fillId="27" borderId="133" applyNumberFormat="0" applyFont="0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3" fillId="0" borderId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194" fontId="42" fillId="28" borderId="133" applyAlignment="0" applyProtection="0"/>
    <xf numFmtId="0" fontId="36" fillId="20" borderId="128" applyNumberFormat="0" applyAlignment="0" applyProtection="0"/>
    <xf numFmtId="0" fontId="21" fillId="27" borderId="127" applyNumberFormat="0" applyFont="0" applyAlignment="0" applyProtection="0"/>
    <xf numFmtId="0" fontId="87" fillId="0" borderId="125"/>
    <xf numFmtId="0" fontId="3" fillId="0" borderId="0"/>
    <xf numFmtId="0" fontId="25" fillId="20" borderId="126" applyNumberFormat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15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15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21" fillId="27" borderId="115" applyNumberFormat="0" applyFont="0" applyAlignment="0" applyProtection="0"/>
    <xf numFmtId="194" fontId="42" fillId="28" borderId="115" applyAlignment="0" applyProtection="0"/>
    <xf numFmtId="194" fontId="42" fillId="28" borderId="115" applyAlignment="0" applyProtection="0"/>
    <xf numFmtId="0" fontId="21" fillId="27" borderId="115" applyNumberFormat="0" applyFon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6" fillId="20" borderId="116" applyNumberFormat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0" fontId="38" fillId="0" borderId="123" applyNumberFormat="0" applyFill="0" applyAlignment="0" applyProtection="0"/>
    <xf numFmtId="194" fontId="42" fillId="28" borderId="133" applyAlignment="0" applyProtection="0"/>
    <xf numFmtId="194" fontId="42" fillId="28" borderId="133" applyAlignment="0" applyProtection="0"/>
    <xf numFmtId="0" fontId="87" fillId="0" borderId="118"/>
    <xf numFmtId="0" fontId="87" fillId="0" borderId="118"/>
    <xf numFmtId="0" fontId="15" fillId="27" borderId="133" applyNumberFormat="0" applyFont="0" applyAlignment="0" applyProtection="0"/>
    <xf numFmtId="0" fontId="21" fillId="0" borderId="0"/>
    <xf numFmtId="0" fontId="21" fillId="27" borderId="127" applyNumberFormat="0" applyFont="0" applyAlignment="0" applyProtection="0"/>
    <xf numFmtId="0" fontId="32" fillId="7" borderId="120" applyNumberFormat="0" applyAlignment="0" applyProtection="0"/>
    <xf numFmtId="0" fontId="38" fillId="0" borderId="123" applyNumberFormat="0" applyFill="0" applyAlignment="0" applyProtection="0"/>
    <xf numFmtId="0" fontId="25" fillId="20" borderId="132" applyNumberFormat="0" applyAlignment="0" applyProtection="0"/>
    <xf numFmtId="0" fontId="32" fillId="7" borderId="103" applyNumberFormat="0" applyAlignment="0" applyProtection="0"/>
    <xf numFmtId="0" fontId="87" fillId="0" borderId="111"/>
    <xf numFmtId="0" fontId="21" fillId="27" borderId="133" applyNumberFormat="0" applyFont="0" applyAlignment="0" applyProtection="0"/>
    <xf numFmtId="194" fontId="42" fillId="28" borderId="121" applyAlignment="0" applyProtection="0"/>
    <xf numFmtId="194" fontId="42" fillId="28" borderId="121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21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15" fillId="27" borderId="121" applyNumberFormat="0" applyFont="0" applyAlignment="0" applyProtection="0"/>
    <xf numFmtId="0" fontId="36" fillId="20" borderId="122" applyNumberFormat="0" applyAlignment="0" applyProtection="0"/>
    <xf numFmtId="0" fontId="21" fillId="27" borderId="133" applyNumberFormat="0" applyFont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17" applyNumberFormat="0" applyFill="0" applyAlignment="0" applyProtection="0"/>
    <xf numFmtId="0" fontId="38" fillId="0" borderId="129" applyNumberFormat="0" applyFill="0" applyAlignment="0" applyProtection="0"/>
    <xf numFmtId="0" fontId="32" fillId="7" borderId="126" applyNumberFormat="0" applyAlignment="0" applyProtection="0"/>
    <xf numFmtId="0" fontId="38" fillId="0" borderId="123" applyNumberFormat="0" applyFill="0" applyAlignment="0" applyProtection="0"/>
    <xf numFmtId="0" fontId="15" fillId="27" borderId="133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3" fillId="0" borderId="0"/>
    <xf numFmtId="0" fontId="38" fillId="0" borderId="123" applyNumberFormat="0" applyFill="0" applyAlignment="0" applyProtection="0"/>
    <xf numFmtId="43" fontId="10" fillId="0" borderId="0" applyFont="0" applyFill="0" applyBorder="0" applyAlignment="0" applyProtection="0"/>
    <xf numFmtId="0" fontId="3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15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21" fillId="27" borderId="127" applyNumberFormat="0" applyFont="0" applyAlignment="0" applyProtection="0"/>
    <xf numFmtId="194" fontId="42" fillId="28" borderId="127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8" fillId="0" borderId="135" applyNumberFormat="0" applyFill="0" applyAlignment="0" applyProtection="0"/>
    <xf numFmtId="0" fontId="36" fillId="20" borderId="134" applyNumberFormat="0" applyAlignment="0" applyProtection="0"/>
    <xf numFmtId="0" fontId="21" fillId="27" borderId="133" applyNumberFormat="0" applyFont="0" applyAlignment="0" applyProtection="0"/>
    <xf numFmtId="0" fontId="87" fillId="0" borderId="131"/>
    <xf numFmtId="0" fontId="32" fillId="7" borderId="132" applyNumberFormat="0" applyAlignment="0" applyProtection="0"/>
    <xf numFmtId="0" fontId="25" fillId="20" borderId="132" applyNumberFormat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21" fillId="0" borderId="0"/>
    <xf numFmtId="0" fontId="15" fillId="27" borderId="127" applyNumberFormat="0" applyFont="0" applyAlignment="0" applyProtection="0"/>
    <xf numFmtId="0" fontId="21" fillId="0" borderId="0"/>
    <xf numFmtId="0" fontId="21" fillId="27" borderId="127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38" fillId="0" borderId="129" applyNumberFormat="0" applyFill="0" applyAlignment="0" applyProtection="0"/>
    <xf numFmtId="0" fontId="21" fillId="0" borderId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15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21" fillId="27" borderId="133" applyNumberFormat="0" applyFont="0" applyAlignment="0" applyProtection="0"/>
    <xf numFmtId="194" fontId="42" fillId="28" borderId="133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87" fillId="0" borderId="137"/>
    <xf numFmtId="0" fontId="32" fillId="7" borderId="132" applyNumberFormat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38" fillId="0" borderId="135" applyNumberFormat="0" applyFill="0" applyAlignment="0" applyProtection="0"/>
    <xf numFmtId="0" fontId="21" fillId="0" borderId="0"/>
  </cellStyleXfs>
  <cellXfs count="691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46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77" xfId="2670" applyFont="1" applyFill="1" applyBorder="1" applyAlignment="1">
      <alignment horizontal="left" vertical="center"/>
    </xf>
    <xf numFmtId="0" fontId="159" fillId="39" borderId="78" xfId="2670" applyFont="1" applyFill="1" applyBorder="1" applyAlignment="1">
      <alignment horizontal="center" vertical="center"/>
    </xf>
    <xf numFmtId="0" fontId="159" fillId="39" borderId="80" xfId="2670" applyFont="1" applyFill="1" applyBorder="1" applyAlignment="1">
      <alignment horizontal="left" vertical="center"/>
    </xf>
    <xf numFmtId="0" fontId="159" fillId="39" borderId="76" xfId="2670" applyFont="1" applyFill="1" applyBorder="1" applyAlignment="1">
      <alignment horizontal="center" vertical="center"/>
    </xf>
    <xf numFmtId="0" fontId="159" fillId="39" borderId="82" xfId="2670" applyFont="1" applyFill="1" applyBorder="1" applyAlignment="1">
      <alignment horizontal="left" vertical="center"/>
    </xf>
    <xf numFmtId="0" fontId="159" fillId="39" borderId="83" xfId="2670" applyFont="1" applyFill="1" applyBorder="1" applyAlignment="1">
      <alignment horizontal="center" vertical="center"/>
    </xf>
    <xf numFmtId="167" fontId="140" fillId="40" borderId="79" xfId="2672" applyFont="1" applyFill="1" applyBorder="1" applyAlignment="1" applyProtection="1">
      <alignment horizontal="right" vertical="center" wrapText="1"/>
      <protection locked="0"/>
    </xf>
    <xf numFmtId="167" fontId="140" fillId="40" borderId="81" xfId="2672" applyFont="1" applyFill="1" applyBorder="1" applyAlignment="1" applyProtection="1">
      <alignment horizontal="right" vertical="center"/>
      <protection locked="0"/>
    </xf>
    <xf numFmtId="169" fontId="140" fillId="40" borderId="81" xfId="2672" applyNumberFormat="1" applyFont="1" applyFill="1" applyBorder="1" applyAlignment="1" applyProtection="1">
      <alignment horizontal="right" vertical="center"/>
      <protection locked="0"/>
    </xf>
    <xf numFmtId="169" fontId="140" fillId="40" borderId="84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7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0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88" xfId="2673" applyFont="1" applyFill="1" applyBorder="1" applyAlignment="1">
      <alignment vertical="center" wrapText="1"/>
    </xf>
    <xf numFmtId="0" fontId="146" fillId="43" borderId="88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5" fillId="0" borderId="56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2" xfId="2673" applyFont="1" applyFill="1" applyBorder="1" applyAlignment="1">
      <alignment vertical="center" wrapText="1"/>
    </xf>
    <xf numFmtId="0" fontId="106" fillId="0" borderId="62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2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2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10" fillId="0" borderId="21" xfId="1614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51" fillId="0" borderId="20" xfId="1652" applyFont="1" applyBorder="1" applyAlignment="1">
      <alignment horizontal="center" vertical="center"/>
    </xf>
    <xf numFmtId="0" fontId="115" fillId="0" borderId="0" xfId="2677" applyFont="1" applyAlignment="1">
      <alignment horizontal="center"/>
    </xf>
    <xf numFmtId="0" fontId="115" fillId="0" borderId="26" xfId="2677" applyFont="1" applyBorder="1" applyAlignment="1">
      <alignment horizontal="center"/>
    </xf>
    <xf numFmtId="0" fontId="115" fillId="0" borderId="36" xfId="2677" applyFont="1" applyBorder="1" applyAlignment="1">
      <alignment horizontal="center"/>
    </xf>
    <xf numFmtId="0" fontId="115" fillId="0" borderId="28" xfId="2677" applyFont="1" applyBorder="1" applyAlignment="1">
      <alignment horizontal="center"/>
    </xf>
    <xf numFmtId="0" fontId="116" fillId="0" borderId="18" xfId="2677" applyFont="1" applyBorder="1" applyAlignment="1">
      <alignment horizontal="left"/>
    </xf>
    <xf numFmtId="0" fontId="115" fillId="0" borderId="37" xfId="2677" applyFont="1" applyBorder="1" applyAlignment="1">
      <alignment horizontal="center"/>
    </xf>
    <xf numFmtId="0" fontId="174" fillId="0" borderId="0" xfId="2677" quotePrefix="1" applyFont="1" applyAlignment="1">
      <alignment horizontal="left" vertical="center"/>
    </xf>
    <xf numFmtId="0" fontId="115" fillId="0" borderId="3" xfId="2677" applyFont="1" applyBorder="1" applyAlignment="1">
      <alignment horizontal="center"/>
    </xf>
    <xf numFmtId="0" fontId="115" fillId="0" borderId="0" xfId="2677" applyFont="1" applyAlignment="1">
      <alignment horizontal="left"/>
    </xf>
    <xf numFmtId="0" fontId="117" fillId="0" borderId="28" xfId="2677" applyFont="1" applyBorder="1" applyAlignment="1">
      <alignment horizontal="center"/>
    </xf>
    <xf numFmtId="0" fontId="117" fillId="0" borderId="0" xfId="2677" applyFont="1" applyAlignment="1">
      <alignment horizontal="center"/>
    </xf>
    <xf numFmtId="0" fontId="115" fillId="0" borderId="138" xfId="2677" applyFont="1" applyBorder="1" applyAlignment="1">
      <alignment horizontal="center"/>
    </xf>
    <xf numFmtId="0" fontId="92" fillId="0" borderId="40" xfId="2677" applyFont="1" applyBorder="1" applyAlignment="1">
      <alignment horizontal="center" vertical="center"/>
    </xf>
    <xf numFmtId="0" fontId="92" fillId="0" borderId="47" xfId="2677" applyFont="1" applyBorder="1" applyAlignment="1">
      <alignment horizontal="center" vertical="center"/>
    </xf>
    <xf numFmtId="0" fontId="115" fillId="0" borderId="3" xfId="2677" applyFont="1" applyBorder="1" applyAlignment="1">
      <alignment horizontal="center" vertical="center"/>
    </xf>
    <xf numFmtId="0" fontId="115" fillId="0" borderId="39" xfId="2677" applyFont="1" applyBorder="1" applyAlignment="1">
      <alignment horizontal="center" vertical="center"/>
    </xf>
    <xf numFmtId="0" fontId="118" fillId="0" borderId="0" xfId="2677" applyFont="1" applyAlignment="1">
      <alignment horizontal="center"/>
    </xf>
    <xf numFmtId="0" fontId="92" fillId="0" borderId="144" xfId="2677" applyFont="1" applyBorder="1" applyAlignment="1">
      <alignment horizontal="center" vertical="center"/>
    </xf>
    <xf numFmtId="0" fontId="115" fillId="0" borderId="3" xfId="2677" applyFont="1" applyBorder="1" applyAlignment="1">
      <alignment vertical="top" wrapText="1"/>
    </xf>
    <xf numFmtId="0" fontId="115" fillId="0" borderId="39" xfId="2677" applyFont="1" applyBorder="1" applyAlignment="1">
      <alignment vertical="top" wrapText="1"/>
    </xf>
    <xf numFmtId="0" fontId="119" fillId="0" borderId="66" xfId="2677" applyFont="1" applyBorder="1" applyAlignment="1">
      <alignment horizontal="center" vertical="center"/>
    </xf>
    <xf numFmtId="49" fontId="115" fillId="0" borderId="7" xfId="2677" applyNumberFormat="1" applyFont="1" applyBorder="1" applyAlignment="1">
      <alignment horizontal="center" vertical="top" wrapText="1"/>
    </xf>
    <xf numFmtId="49" fontId="115" fillId="0" borderId="41" xfId="2677" applyNumberFormat="1" applyFont="1" applyBorder="1" applyAlignment="1">
      <alignment horizontal="center" vertical="top" wrapText="1"/>
    </xf>
    <xf numFmtId="0" fontId="119" fillId="0" borderId="67" xfId="2677" applyFont="1" applyBorder="1" applyAlignment="1">
      <alignment horizontal="center" vertical="center"/>
    </xf>
    <xf numFmtId="0" fontId="115" fillId="0" borderId="7" xfId="2677" applyFont="1" applyBorder="1" applyAlignment="1">
      <alignment horizontal="center" vertical="top" wrapText="1"/>
    </xf>
    <xf numFmtId="0" fontId="115" fillId="0" borderId="41" xfId="2677" applyFont="1" applyBorder="1" applyAlignment="1">
      <alignment horizontal="center" vertical="top" wrapText="1"/>
    </xf>
    <xf numFmtId="0" fontId="120" fillId="0" borderId="68" xfId="2677" applyFont="1" applyBorder="1" applyAlignment="1">
      <alignment horizontal="center" vertical="top" wrapText="1"/>
    </xf>
    <xf numFmtId="0" fontId="120" fillId="0" borderId="69" xfId="2677" applyFont="1" applyBorder="1" applyAlignment="1">
      <alignment horizontal="center" vertical="top" wrapText="1"/>
    </xf>
    <xf numFmtId="0" fontId="115" fillId="0" borderId="0" xfId="2677" applyFont="1" applyAlignment="1">
      <alignment vertical="top" wrapText="1"/>
    </xf>
    <xf numFmtId="0" fontId="115" fillId="0" borderId="37" xfId="2677" applyFont="1" applyBorder="1" applyAlignment="1">
      <alignment vertical="top" wrapText="1"/>
    </xf>
    <xf numFmtId="0" fontId="115" fillId="0" borderId="42" xfId="2677" applyFont="1" applyBorder="1" applyAlignment="1">
      <alignment horizontal="center"/>
    </xf>
    <xf numFmtId="0" fontId="115" fillId="0" borderId="43" xfId="2677" applyFont="1" applyBorder="1" applyAlignment="1">
      <alignment vertical="top" wrapText="1"/>
    </xf>
    <xf numFmtId="0" fontId="115" fillId="0" borderId="44" xfId="2677" applyFont="1" applyBorder="1" applyAlignment="1">
      <alignment vertical="top" wrapText="1"/>
    </xf>
    <xf numFmtId="0" fontId="115" fillId="0" borderId="45" xfId="2677" applyFont="1" applyBorder="1" applyAlignment="1">
      <alignment vertical="top" wrapText="1"/>
    </xf>
    <xf numFmtId="0" fontId="120" fillId="0" borderId="28" xfId="2677" applyFont="1" applyBorder="1" applyAlignment="1">
      <alignment horizontal="center"/>
    </xf>
    <xf numFmtId="0" fontId="120" fillId="0" borderId="0" xfId="2677" applyFont="1" applyAlignment="1">
      <alignment horizontal="center"/>
    </xf>
    <xf numFmtId="0" fontId="115" fillId="0" borderId="39" xfId="2677" applyFont="1" applyBorder="1" applyAlignment="1">
      <alignment horizontal="center"/>
    </xf>
    <xf numFmtId="20" fontId="115" fillId="0" borderId="39" xfId="2677" applyNumberFormat="1" applyFont="1" applyBorder="1" applyAlignment="1">
      <alignment horizontal="center"/>
    </xf>
    <xf numFmtId="0" fontId="115" fillId="0" borderId="42" xfId="2677" applyFont="1" applyBorder="1" applyAlignment="1">
      <alignment horizontal="center" vertical="center" wrapText="1"/>
    </xf>
    <xf numFmtId="0" fontId="120" fillId="0" borderId="34" xfId="2677" applyFont="1" applyBorder="1" applyAlignment="1">
      <alignment horizontal="center"/>
    </xf>
    <xf numFmtId="0" fontId="120" fillId="0" borderId="19" xfId="2677" applyFont="1" applyBorder="1" applyAlignment="1">
      <alignment horizontal="center"/>
    </xf>
    <xf numFmtId="0" fontId="115" fillId="0" borderId="19" xfId="2677" applyFont="1" applyBorder="1" applyAlignment="1">
      <alignment horizontal="center"/>
    </xf>
    <xf numFmtId="0" fontId="115" fillId="0" borderId="46" xfId="2677" applyFont="1" applyBorder="1" applyAlignment="1">
      <alignment horizont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0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1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6" xfId="2673" applyFont="1" applyFill="1" applyBorder="1" applyAlignment="1">
      <alignment horizontal="center" vertical="center" wrapText="1"/>
    </xf>
    <xf numFmtId="2" fontId="135" fillId="35" borderId="60" xfId="2673" applyNumberFormat="1" applyFont="1" applyFill="1" applyBorder="1" applyAlignment="1">
      <alignment horizontal="center" vertical="center" wrapText="1"/>
    </xf>
    <xf numFmtId="2" fontId="135" fillId="35" borderId="89" xfId="2673" applyNumberFormat="1" applyFont="1" applyFill="1" applyBorder="1" applyAlignment="1">
      <alignment horizontal="center" vertical="center" wrapText="1"/>
    </xf>
    <xf numFmtId="0" fontId="163" fillId="41" borderId="85" xfId="2673" applyFont="1" applyFill="1" applyBorder="1" applyAlignment="1">
      <alignment horizontal="center" vertical="center" wrapText="1"/>
    </xf>
    <xf numFmtId="0" fontId="163" fillId="41" borderId="86" xfId="2673" applyFont="1" applyFill="1" applyBorder="1" applyAlignment="1">
      <alignment horizontal="center" vertical="center" wrapText="1"/>
    </xf>
    <xf numFmtId="0" fontId="163" fillId="41" borderId="87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6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6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5" fillId="0" borderId="62" xfId="2675" applyFont="1" applyFill="1" applyBorder="1" applyAlignment="1">
      <alignment horizontal="center" vertical="center" wrapText="1"/>
    </xf>
    <xf numFmtId="9" fontId="135" fillId="0" borderId="63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2" xfId="2675" applyFont="1" applyFill="1" applyBorder="1" applyAlignment="1">
      <alignment horizontal="center" vertical="center" wrapText="1"/>
    </xf>
    <xf numFmtId="9" fontId="135" fillId="35" borderId="63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6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3" fillId="42" borderId="85" xfId="2673" applyFont="1" applyFill="1" applyBorder="1" applyAlignment="1">
      <alignment horizontal="center" vertical="center" wrapText="1"/>
    </xf>
    <xf numFmtId="0" fontId="163" fillId="42" borderId="86" xfId="2673" applyFont="1" applyFill="1" applyBorder="1" applyAlignment="1">
      <alignment horizontal="center" vertical="center" wrapText="1"/>
    </xf>
    <xf numFmtId="0" fontId="163" fillId="42" borderId="87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6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6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6" xfId="2673" applyFont="1" applyFill="1" applyBorder="1" applyAlignment="1">
      <alignment horizontal="center" vertical="center" wrapText="1"/>
    </xf>
    <xf numFmtId="2" fontId="135" fillId="43" borderId="60" xfId="2673" applyNumberFormat="1" applyFont="1" applyFill="1" applyBorder="1" applyAlignment="1">
      <alignment horizontal="center" vertical="center" wrapText="1"/>
    </xf>
    <xf numFmtId="2" fontId="135" fillId="43" borderId="89" xfId="2673" applyNumberFormat="1" applyFont="1" applyFill="1" applyBorder="1" applyAlignment="1">
      <alignment horizontal="center" vertical="center" wrapText="1"/>
    </xf>
    <xf numFmtId="0" fontId="9" fillId="34" borderId="74" xfId="2670" applyFill="1" applyBorder="1" applyAlignment="1">
      <alignment horizontal="center" vertical="center"/>
    </xf>
    <xf numFmtId="0" fontId="138" fillId="0" borderId="75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15" fillId="0" borderId="60" xfId="2677" applyFont="1" applyBorder="1" applyAlignment="1">
      <alignment horizontal="center"/>
    </xf>
    <xf numFmtId="0" fontId="115" fillId="0" borderId="61" xfId="2677" applyFont="1" applyBorder="1" applyAlignment="1">
      <alignment horizontal="center"/>
    </xf>
    <xf numFmtId="0" fontId="115" fillId="0" borderId="62" xfId="2677" applyFont="1" applyBorder="1" applyAlignment="1">
      <alignment horizontal="center"/>
    </xf>
    <xf numFmtId="0" fontId="115" fillId="0" borderId="63" xfId="2677" applyFont="1" applyBorder="1" applyAlignment="1">
      <alignment horizontal="center"/>
    </xf>
    <xf numFmtId="0" fontId="115" fillId="0" borderId="7" xfId="2677" applyFont="1" applyBorder="1" applyAlignment="1">
      <alignment horizontal="center"/>
    </xf>
    <xf numFmtId="0" fontId="115" fillId="0" borderId="41" xfId="2677" applyFont="1" applyBorder="1" applyAlignment="1">
      <alignment horizontal="center"/>
    </xf>
    <xf numFmtId="0" fontId="115" fillId="0" borderId="3" xfId="2677" applyFont="1" applyBorder="1" applyAlignment="1">
      <alignment horizontal="center"/>
    </xf>
    <xf numFmtId="0" fontId="115" fillId="0" borderId="39" xfId="2677" applyFont="1" applyBorder="1" applyAlignment="1">
      <alignment horizontal="center"/>
    </xf>
    <xf numFmtId="15" fontId="115" fillId="0" borderId="3" xfId="2677" applyNumberFormat="1" applyFont="1" applyBorder="1" applyAlignment="1">
      <alignment horizontal="center"/>
    </xf>
    <xf numFmtId="0" fontId="115" fillId="0" borderId="139" xfId="2677" applyFont="1" applyBorder="1" applyAlignment="1">
      <alignment horizontal="center" vertical="center"/>
    </xf>
    <xf numFmtId="0" fontId="115" fillId="0" borderId="140" xfId="2677" applyFont="1" applyBorder="1" applyAlignment="1">
      <alignment horizontal="center" vertical="center"/>
    </xf>
    <xf numFmtId="0" fontId="115" fillId="0" borderId="0" xfId="2677" applyFont="1" applyAlignment="1">
      <alignment horizontal="center" vertical="center" wrapText="1"/>
    </xf>
    <xf numFmtId="0" fontId="115" fillId="0" borderId="37" xfId="2677" applyFont="1" applyBorder="1" applyAlignment="1">
      <alignment horizontal="center" vertical="center" wrapText="1"/>
    </xf>
    <xf numFmtId="0" fontId="115" fillId="0" borderId="44" xfId="2677" applyFont="1" applyBorder="1" applyAlignment="1">
      <alignment horizontal="center" vertical="center" wrapText="1"/>
    </xf>
    <xf numFmtId="0" fontId="115" fillId="0" borderId="45" xfId="2677" applyFont="1" applyBorder="1" applyAlignment="1">
      <alignment horizontal="center" vertical="center" wrapText="1"/>
    </xf>
    <xf numFmtId="0" fontId="120" fillId="0" borderId="72" xfId="2677" applyFont="1" applyBorder="1" applyAlignment="1">
      <alignment horizontal="center" vertical="center" wrapText="1"/>
    </xf>
    <xf numFmtId="0" fontId="120" fillId="0" borderId="73" xfId="2677" applyFont="1" applyBorder="1" applyAlignment="1">
      <alignment horizontal="center" vertical="center" wrapText="1"/>
    </xf>
    <xf numFmtId="0" fontId="115" fillId="0" borderId="7" xfId="2677" applyFont="1" applyBorder="1" applyAlignment="1">
      <alignment horizontal="center" vertical="top" wrapText="1"/>
    </xf>
    <xf numFmtId="0" fontId="115" fillId="0" borderId="41" xfId="2677" applyFont="1" applyBorder="1" applyAlignment="1">
      <alignment horizontal="center" vertical="top" wrapText="1"/>
    </xf>
    <xf numFmtId="0" fontId="116" fillId="0" borderId="18" xfId="2677" applyFont="1" applyBorder="1" applyAlignment="1">
      <alignment horizontal="left" vertical="top" wrapText="1"/>
    </xf>
    <xf numFmtId="0" fontId="116" fillId="0" borderId="0" xfId="2677" applyFont="1" applyAlignment="1">
      <alignment horizontal="left" vertical="top" wrapText="1"/>
    </xf>
    <xf numFmtId="0" fontId="120" fillId="0" borderId="70" xfId="2677" applyFont="1" applyBorder="1" applyAlignment="1">
      <alignment horizontal="center" vertical="center"/>
    </xf>
    <xf numFmtId="0" fontId="120" fillId="0" borderId="145" xfId="2677" applyFont="1" applyBorder="1" applyAlignment="1">
      <alignment horizontal="center" vertical="center"/>
    </xf>
    <xf numFmtId="49" fontId="115" fillId="0" borderId="7" xfId="2677" applyNumberFormat="1" applyFont="1" applyBorder="1" applyAlignment="1">
      <alignment horizontal="center" vertical="top" wrapText="1"/>
    </xf>
    <xf numFmtId="49" fontId="115" fillId="0" borderId="41" xfId="2677" applyNumberFormat="1" applyFont="1" applyBorder="1" applyAlignment="1">
      <alignment horizontal="center" vertical="top" wrapText="1"/>
    </xf>
    <xf numFmtId="0" fontId="119" fillId="0" borderId="70" xfId="2677" applyFont="1" applyBorder="1" applyAlignment="1">
      <alignment horizontal="center" vertical="center"/>
    </xf>
    <xf numFmtId="0" fontId="119" fillId="0" borderId="71" xfId="2677" applyFont="1" applyBorder="1" applyAlignment="1">
      <alignment horizontal="center" vertical="center"/>
    </xf>
    <xf numFmtId="0" fontId="92" fillId="0" borderId="58" xfId="2677" applyFont="1" applyBorder="1" applyAlignment="1">
      <alignment horizontal="center" vertical="center"/>
    </xf>
    <xf numFmtId="0" fontId="92" fillId="0" borderId="141" xfId="2677" applyFont="1" applyBorder="1" applyAlignment="1">
      <alignment horizontal="center" vertical="center"/>
    </xf>
    <xf numFmtId="49" fontId="115" fillId="0" borderId="50" xfId="2677" applyNumberFormat="1" applyFont="1" applyBorder="1" applyAlignment="1">
      <alignment horizontal="center" vertical="center"/>
    </xf>
    <xf numFmtId="49" fontId="115" fillId="0" borderId="41" xfId="2677" applyNumberFormat="1" applyFont="1" applyBorder="1" applyAlignment="1">
      <alignment horizontal="center" vertical="center"/>
    </xf>
    <xf numFmtId="0" fontId="92" fillId="0" borderId="142" xfId="2677" applyFont="1" applyBorder="1" applyAlignment="1">
      <alignment horizontal="center" vertical="center"/>
    </xf>
    <xf numFmtId="0" fontId="92" fillId="0" borderId="143" xfId="2677" applyFont="1" applyBorder="1" applyAlignment="1">
      <alignment horizontal="center" vertical="center"/>
    </xf>
    <xf numFmtId="49" fontId="115" fillId="0" borderId="7" xfId="2677" applyNumberFormat="1" applyFont="1" applyBorder="1" applyAlignment="1">
      <alignment horizontal="center" vertical="center"/>
    </xf>
    <xf numFmtId="49" fontId="92" fillId="0" borderId="57" xfId="2677" applyNumberFormat="1" applyFont="1" applyBorder="1" applyAlignment="1">
      <alignment horizontal="center" vertical="center"/>
    </xf>
    <xf numFmtId="49" fontId="92" fillId="0" borderId="40" xfId="2677" applyNumberFormat="1" applyFont="1" applyBorder="1" applyAlignment="1">
      <alignment horizontal="center" vertical="center"/>
    </xf>
    <xf numFmtId="0" fontId="92" fillId="0" borderId="57" xfId="2677" applyFont="1" applyBorder="1" applyAlignment="1">
      <alignment horizontal="center" vertical="center"/>
    </xf>
    <xf numFmtId="0" fontId="92" fillId="0" borderId="40" xfId="2677" applyFont="1" applyBorder="1" applyAlignment="1">
      <alignment horizontal="center" vertical="center"/>
    </xf>
    <xf numFmtId="49" fontId="175" fillId="0" borderId="57" xfId="2677" applyNumberFormat="1" applyFont="1" applyBorder="1" applyAlignment="1">
      <alignment horizontal="left" vertical="center"/>
    </xf>
    <xf numFmtId="49" fontId="175" fillId="0" borderId="40" xfId="2677" applyNumberFormat="1" applyFont="1" applyBorder="1" applyAlignment="1">
      <alignment horizontal="left" vertical="center"/>
    </xf>
    <xf numFmtId="49" fontId="133" fillId="0" borderId="57" xfId="2677" applyNumberFormat="1" applyFont="1" applyBorder="1" applyAlignment="1">
      <alignment horizontal="center" vertical="center"/>
    </xf>
    <xf numFmtId="49" fontId="133" fillId="0" borderId="40" xfId="2677" applyNumberFormat="1" applyFont="1" applyBorder="1" applyAlignment="1">
      <alignment horizontal="center" vertical="center"/>
    </xf>
    <xf numFmtId="0" fontId="92" fillId="0" borderId="57" xfId="2677" applyFont="1" applyBorder="1" applyAlignment="1">
      <alignment horizontal="left" vertical="center"/>
    </xf>
    <xf numFmtId="0" fontId="92" fillId="0" borderId="40" xfId="2677" applyFont="1" applyBorder="1" applyAlignment="1">
      <alignment horizontal="left" vertical="center"/>
    </xf>
    <xf numFmtId="0" fontId="92" fillId="0" borderId="58" xfId="2677" applyFont="1" applyBorder="1" applyAlignment="1">
      <alignment horizontal="left" vertical="center"/>
    </xf>
    <xf numFmtId="0" fontId="92" fillId="0" borderId="141" xfId="2677" applyFont="1" applyBorder="1" applyAlignment="1">
      <alignment horizontal="left" vertical="center"/>
    </xf>
    <xf numFmtId="0" fontId="133" fillId="0" borderId="58" xfId="2677" applyFont="1" applyBorder="1" applyAlignment="1">
      <alignment horizontal="center" vertical="center"/>
    </xf>
    <xf numFmtId="0" fontId="133" fillId="0" borderId="59" xfId="2677" applyFont="1" applyBorder="1" applyAlignment="1">
      <alignment horizontal="center" vertical="center"/>
    </xf>
    <xf numFmtId="0" fontId="115" fillId="0" borderId="139" xfId="2677" applyFont="1" applyBorder="1" applyAlignment="1">
      <alignment horizontal="center"/>
    </xf>
    <xf numFmtId="0" fontId="115" fillId="0" borderId="140" xfId="2677" applyFont="1" applyBorder="1" applyAlignment="1">
      <alignment horizontal="center"/>
    </xf>
    <xf numFmtId="0" fontId="116" fillId="0" borderId="18" xfId="2677" applyFont="1" applyBorder="1" applyAlignment="1">
      <alignment horizontal="left"/>
    </xf>
    <xf numFmtId="0" fontId="116" fillId="0" borderId="0" xfId="2677" applyFont="1" applyAlignment="1">
      <alignment horizontal="left"/>
    </xf>
    <xf numFmtId="0" fontId="116" fillId="0" borderId="37" xfId="2677" applyFont="1" applyBorder="1" applyAlignment="1">
      <alignment horizontal="left"/>
    </xf>
    <xf numFmtId="0" fontId="132" fillId="0" borderId="50" xfId="2677" applyFont="1" applyBorder="1" applyAlignment="1">
      <alignment horizontal="center" vertical="center"/>
    </xf>
    <xf numFmtId="0" fontId="132" fillId="0" borderId="7" xfId="2677" applyFont="1" applyBorder="1" applyAlignment="1">
      <alignment horizontal="center" vertical="center"/>
    </xf>
    <xf numFmtId="0" fontId="132" fillId="0" borderId="41" xfId="2677" applyFont="1" applyBorder="1" applyAlignment="1">
      <alignment horizontal="center" vertical="center"/>
    </xf>
    <xf numFmtId="0" fontId="116" fillId="0" borderId="50" xfId="2677" applyFont="1" applyBorder="1" applyAlignment="1">
      <alignment horizontal="center" vertical="center"/>
    </xf>
    <xf numFmtId="0" fontId="116" fillId="0" borderId="7" xfId="2677" applyFont="1" applyBorder="1" applyAlignment="1">
      <alignment horizontal="center" vertical="center"/>
    </xf>
    <xf numFmtId="0" fontId="116" fillId="0" borderId="56" xfId="2677" applyFont="1" applyBorder="1" applyAlignment="1">
      <alignment horizontal="center" vertical="center"/>
    </xf>
    <xf numFmtId="0" fontId="131" fillId="0" borderId="55" xfId="2677" applyFont="1" applyBorder="1" applyAlignment="1">
      <alignment horizontal="center" vertical="center"/>
    </xf>
    <xf numFmtId="0" fontId="131" fillId="0" borderId="36" xfId="2677" applyFont="1" applyBorder="1" applyAlignment="1">
      <alignment horizontal="center" vertical="center"/>
    </xf>
    <xf numFmtId="0" fontId="131" fillId="0" borderId="48" xfId="2677" applyFont="1" applyBorder="1" applyAlignment="1">
      <alignment horizontal="center" vertical="center"/>
    </xf>
    <xf numFmtId="0" fontId="131" fillId="0" borderId="43" xfId="2677" applyFont="1" applyBorder="1" applyAlignment="1">
      <alignment horizontal="center" vertical="center"/>
    </xf>
    <xf numFmtId="0" fontId="131" fillId="0" borderId="44" xfId="2677" applyFont="1" applyBorder="1" applyAlignment="1">
      <alignment horizontal="center" vertical="center"/>
    </xf>
    <xf numFmtId="0" fontId="131" fillId="0" borderId="45" xfId="2677" applyFont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8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75</xdr:row>
      <xdr:rowOff>81642</xdr:rowOff>
    </xdr:from>
    <xdr:to>
      <xdr:col>10</xdr:col>
      <xdr:colOff>1391926</xdr:colOff>
      <xdr:row>78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33617</xdr:colOff>
      <xdr:row>14</xdr:row>
      <xdr:rowOff>102577</xdr:rowOff>
    </xdr:from>
    <xdr:to>
      <xdr:col>7</xdr:col>
      <xdr:colOff>58615</xdr:colOff>
      <xdr:row>36</xdr:row>
      <xdr:rowOff>152400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V="1">
          <a:off x="2414867" y="2274277"/>
          <a:ext cx="24998" cy="3402623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26</xdr:row>
      <xdr:rowOff>78442</xdr:rowOff>
    </xdr:from>
    <xdr:to>
      <xdr:col>18</xdr:col>
      <xdr:colOff>358588</xdr:colOff>
      <xdr:row>26</xdr:row>
      <xdr:rowOff>123265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AAF7F72-612A-484B-857F-238320BB8648}"/>
            </a:ext>
          </a:extLst>
        </xdr:cNvPr>
        <xdr:cNvCxnSpPr/>
      </xdr:nvCxnSpPr>
      <xdr:spPr>
        <a:xfrm>
          <a:off x="2426074" y="4078942"/>
          <a:ext cx="4504764" cy="44823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361950</xdr:colOff>
      <xdr:row>20</xdr:row>
      <xdr:rowOff>66675</xdr:rowOff>
    </xdr:from>
    <xdr:to>
      <xdr:col>14</xdr:col>
      <xdr:colOff>70597</xdr:colOff>
      <xdr:row>25</xdr:row>
      <xdr:rowOff>57150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3886200" y="3152775"/>
          <a:ext cx="1232647" cy="7524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 u="sng" baseline="0">
              <a:solidFill>
                <a:srgbClr val="FF0000"/>
              </a:solidFill>
            </a:rPr>
            <a:t>SYG6-51/24/19/A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C12-200 DAN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APP DAYA 53 KVA</a:t>
          </a:r>
        </a:p>
      </xdr:txBody>
    </xdr:sp>
    <xdr:clientData/>
  </xdr:twoCellAnchor>
  <xdr:twoCellAnchor>
    <xdr:from>
      <xdr:col>14</xdr:col>
      <xdr:colOff>366879</xdr:colOff>
      <xdr:row>27</xdr:row>
      <xdr:rowOff>78940</xdr:rowOff>
    </xdr:from>
    <xdr:to>
      <xdr:col>15</xdr:col>
      <xdr:colOff>137434</xdr:colOff>
      <xdr:row>28</xdr:row>
      <xdr:rowOff>62295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5415129" y="4231840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357726</xdr:colOff>
      <xdr:row>28</xdr:row>
      <xdr:rowOff>137918</xdr:rowOff>
    </xdr:from>
    <xdr:to>
      <xdr:col>18</xdr:col>
      <xdr:colOff>329712</xdr:colOff>
      <xdr:row>33</xdr:row>
      <xdr:rowOff>81889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5405976" y="4443218"/>
          <a:ext cx="1495986" cy="705971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SBRI</a:t>
          </a:r>
        </a:p>
      </xdr:txBody>
    </xdr:sp>
    <xdr:clientData/>
  </xdr:twoCellAnchor>
  <xdr:twoCellAnchor>
    <xdr:from>
      <xdr:col>6</xdr:col>
      <xdr:colOff>219808</xdr:colOff>
      <xdr:row>27</xdr:row>
      <xdr:rowOff>131885</xdr:rowOff>
    </xdr:from>
    <xdr:to>
      <xdr:col>14</xdr:col>
      <xdr:colOff>367107</xdr:colOff>
      <xdr:row>27</xdr:row>
      <xdr:rowOff>153428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>
          <a:endCxn id="7" idx="2"/>
        </xdr:cNvCxnSpPr>
      </xdr:nvCxnSpPr>
      <xdr:spPr>
        <a:xfrm>
          <a:off x="2220058" y="4284785"/>
          <a:ext cx="3195299" cy="21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329712</xdr:colOff>
      <xdr:row>20</xdr:row>
      <xdr:rowOff>89646</xdr:rowOff>
    </xdr:from>
    <xdr:to>
      <xdr:col>18</xdr:col>
      <xdr:colOff>358590</xdr:colOff>
      <xdr:row>25</xdr:row>
      <xdr:rowOff>109904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8033360-0EEF-4059-A87F-CC66183DB1C5}"/>
            </a:ext>
          </a:extLst>
        </xdr:cNvPr>
        <xdr:cNvSpPr/>
      </xdr:nvSpPr>
      <xdr:spPr>
        <a:xfrm>
          <a:off x="5377962" y="3175746"/>
          <a:ext cx="1552878" cy="782258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PROYEK</a:t>
          </a:r>
          <a:r>
            <a:rPr lang="en-ID" sz="800" b="1" baseline="0">
              <a:solidFill>
                <a:schemeClr val="tx1"/>
              </a:solidFill>
            </a:rPr>
            <a:t> PT. DPK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212912</xdr:colOff>
      <xdr:row>27</xdr:row>
      <xdr:rowOff>0</xdr:rowOff>
    </xdr:from>
    <xdr:to>
      <xdr:col>14</xdr:col>
      <xdr:colOff>224118</xdr:colOff>
      <xdr:row>37</xdr:row>
      <xdr:rowOff>89647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6C471DB-20F8-4943-8999-B4A850DA3960}"/>
            </a:ext>
          </a:extLst>
        </xdr:cNvPr>
        <xdr:cNvCxnSpPr/>
      </xdr:nvCxnSpPr>
      <xdr:spPr>
        <a:xfrm flipH="1">
          <a:off x="5261162" y="4152900"/>
          <a:ext cx="11206" cy="1623172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125090</xdr:colOff>
      <xdr:row>27</xdr:row>
      <xdr:rowOff>71613</xdr:rowOff>
    </xdr:from>
    <xdr:to>
      <xdr:col>12</xdr:col>
      <xdr:colOff>276645</xdr:colOff>
      <xdr:row>28</xdr:row>
      <xdr:rowOff>54968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411340" y="4224513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359552</xdr:colOff>
      <xdr:row>27</xdr:row>
      <xdr:rowOff>86267</xdr:rowOff>
    </xdr:from>
    <xdr:to>
      <xdr:col>10</xdr:col>
      <xdr:colOff>130107</xdr:colOff>
      <xdr:row>28</xdr:row>
      <xdr:rowOff>69622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88E4D0F-D662-4516-BA18-D1B262151D72}"/>
            </a:ext>
          </a:extLst>
        </xdr:cNvPr>
        <xdr:cNvGrpSpPr/>
      </xdr:nvGrpSpPr>
      <xdr:grpSpPr>
        <a:xfrm rot="21333083">
          <a:off x="3502802" y="4239167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EC04A06-7647-4CE0-9AE9-92E53BF8B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55570D88-F30F-4CDF-870D-72D267682139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04C71D0-F57A-42E0-934D-CE5DEFA62BC2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271628</xdr:colOff>
      <xdr:row>27</xdr:row>
      <xdr:rowOff>78941</xdr:rowOff>
    </xdr:from>
    <xdr:to>
      <xdr:col>8</xdr:col>
      <xdr:colOff>42183</xdr:colOff>
      <xdr:row>28</xdr:row>
      <xdr:rowOff>62296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2652878" y="4231841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359550</xdr:colOff>
      <xdr:row>24</xdr:row>
      <xdr:rowOff>64286</xdr:rowOff>
    </xdr:from>
    <xdr:to>
      <xdr:col>15</xdr:col>
      <xdr:colOff>130105</xdr:colOff>
      <xdr:row>25</xdr:row>
      <xdr:rowOff>47641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CA59B029-4A49-4296-8BC2-3661D3CC1FF0}"/>
            </a:ext>
          </a:extLst>
        </xdr:cNvPr>
        <xdr:cNvGrpSpPr/>
      </xdr:nvGrpSpPr>
      <xdr:grpSpPr>
        <a:xfrm rot="21333083">
          <a:off x="5407800" y="3759986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81774AD1-DA84-4089-B939-1ABA821199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1D6140FE-1C50-4A99-88FB-346463FDFA46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5B56691F-C5B8-4802-81C8-7AECEF327B2F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56335</xdr:colOff>
      <xdr:row>25</xdr:row>
      <xdr:rowOff>47434</xdr:rowOff>
    </xdr:from>
    <xdr:to>
      <xdr:col>15</xdr:col>
      <xdr:colOff>59650</xdr:colOff>
      <xdr:row>27</xdr:row>
      <xdr:rowOff>79147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D154792-6574-4AB1-B514-A488411A5CAA}"/>
            </a:ext>
          </a:extLst>
        </xdr:cNvPr>
        <xdr:cNvCxnSpPr>
          <a:stCxn id="7" idx="0"/>
          <a:endCxn id="27" idx="4"/>
        </xdr:cNvCxnSpPr>
      </xdr:nvCxnSpPr>
      <xdr:spPr>
        <a:xfrm flipV="1">
          <a:off x="5485585" y="3895534"/>
          <a:ext cx="3315" cy="33651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182880</xdr:colOff>
      <xdr:row>27</xdr:row>
      <xdr:rowOff>80010</xdr:rowOff>
    </xdr:from>
    <xdr:to>
      <xdr:col>15</xdr:col>
      <xdr:colOff>365760</xdr:colOff>
      <xdr:row>28</xdr:row>
      <xdr:rowOff>19050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5612130" y="4232910"/>
          <a:ext cx="182880" cy="91440"/>
          <a:chOff x="5810250" y="2026920"/>
          <a:chExt cx="182880" cy="91440"/>
        </a:xfrm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57150</xdr:colOff>
      <xdr:row>27</xdr:row>
      <xdr:rowOff>125730</xdr:rowOff>
    </xdr:from>
    <xdr:to>
      <xdr:col>17</xdr:col>
      <xdr:colOff>293370</xdr:colOff>
      <xdr:row>29</xdr:row>
      <xdr:rowOff>34290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535BD38-B303-4F27-8A97-7491CCBB0CF2}"/>
            </a:ext>
          </a:extLst>
        </xdr:cNvPr>
        <xdr:cNvSpPr txBox="1"/>
      </xdr:nvSpPr>
      <xdr:spPr>
        <a:xfrm>
          <a:off x="5486400" y="4278630"/>
          <a:ext cx="9982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600">
              <a:solidFill>
                <a:srgbClr val="FF0000"/>
              </a:solidFill>
            </a:rPr>
            <a:t>Trafo Mobile 100 kVA</a:t>
          </a:r>
        </a:p>
      </xdr:txBody>
    </xdr:sp>
    <xdr:clientData/>
  </xdr:twoCellAnchor>
  <xdr:twoCellAnchor>
    <xdr:from>
      <xdr:col>15</xdr:col>
      <xdr:colOff>134411</xdr:colOff>
      <xdr:row>24</xdr:row>
      <xdr:rowOff>74991</xdr:rowOff>
    </xdr:from>
    <xdr:to>
      <xdr:col>16</xdr:col>
      <xdr:colOff>68468</xdr:colOff>
      <xdr:row>25</xdr:row>
      <xdr:rowOff>51287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5563661" y="3770691"/>
          <a:ext cx="315057" cy="12869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10</xdr:col>
      <xdr:colOff>352425</xdr:colOff>
      <xdr:row>29</xdr:row>
      <xdr:rowOff>9525</xdr:rowOff>
    </xdr:from>
    <xdr:to>
      <xdr:col>14</xdr:col>
      <xdr:colOff>61072</xdr:colOff>
      <xdr:row>34</xdr:row>
      <xdr:rowOff>133350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C104910-B03F-4507-AFBC-0AE6630BB73C}"/>
            </a:ext>
          </a:extLst>
        </xdr:cNvPr>
        <xdr:cNvSpPr txBox="1"/>
      </xdr:nvSpPr>
      <xdr:spPr>
        <a:xfrm>
          <a:off x="3876675" y="4467225"/>
          <a:ext cx="1232647" cy="885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 u="sng" baseline="0">
              <a:solidFill>
                <a:schemeClr val="tx1"/>
              </a:solidFill>
            </a:rPr>
            <a:t>SYG6-51/24/19</a:t>
          </a:r>
        </a:p>
        <a:p>
          <a:pPr algn="l"/>
          <a:r>
            <a:rPr lang="en-US" sz="1000" baseline="0">
              <a:solidFill>
                <a:schemeClr val="tx1"/>
              </a:solidFill>
            </a:rPr>
            <a:t>C14-200 DAN</a:t>
          </a:r>
        </a:p>
        <a:p>
          <a:pPr algn="l"/>
          <a:r>
            <a:rPr lang="en-US" sz="1000" baseline="0">
              <a:solidFill>
                <a:schemeClr val="tx1"/>
              </a:solidFill>
            </a:rPr>
            <a:t>1 CC1A</a:t>
          </a:r>
        </a:p>
        <a:p>
          <a:pPr algn="l"/>
          <a:r>
            <a:rPr lang="en-US" sz="1000" baseline="0">
              <a:solidFill>
                <a:schemeClr val="tx1"/>
              </a:solidFill>
            </a:rPr>
            <a:t>1 CG-312A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432954</xdr:colOff>
      <xdr:row>11</xdr:row>
      <xdr:rowOff>138545</xdr:rowOff>
    </xdr:from>
    <xdr:to>
      <xdr:col>19</xdr:col>
      <xdr:colOff>571500</xdr:colOff>
      <xdr:row>49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3AB699-2AD5-4583-96C3-171330125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412" t="21720" r="1598" b="16152"/>
        <a:stretch/>
      </xdr:blipFill>
      <xdr:spPr>
        <a:xfrm>
          <a:off x="1437409" y="2008909"/>
          <a:ext cx="9836727" cy="5836227"/>
        </a:xfrm>
        <a:prstGeom prst="rect">
          <a:avLst/>
        </a:prstGeom>
      </xdr:spPr>
    </xdr:pic>
    <xdr:clientData/>
  </xdr:twoCellAnchor>
  <xdr:twoCellAnchor>
    <xdr:from>
      <xdr:col>11</xdr:col>
      <xdr:colOff>450272</xdr:colOff>
      <xdr:row>27</xdr:row>
      <xdr:rowOff>17318</xdr:rowOff>
    </xdr:from>
    <xdr:to>
      <xdr:col>13</xdr:col>
      <xdr:colOff>346363</xdr:colOff>
      <xdr:row>33</xdr:row>
      <xdr:rowOff>69272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6303817" y="4381500"/>
          <a:ext cx="1108364" cy="987136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RAB%20FIX\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AUFIQ%20DWI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DAFGED"/>
      <sheetName val="C"/>
      <sheetName val="M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Analisa Struktur Data"/>
      <sheetName val="SAA"/>
      <sheetName val="MAIN"/>
      <sheetName val="Penjualan"/>
      <sheetName val="ProdSendiri"/>
      <sheetName val="PS&amp;Susut TL"/>
      <sheetName val="SewaBeli"/>
      <sheetName val="Transfer"/>
      <sheetName val="Listing"/>
      <sheetName val="DFTR GARDIST"/>
      <sheetName val="THN-7"/>
      <sheetName val="Koordinat"/>
      <sheetName val="ANALISA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NRCPTK01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Rekap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prod03"/>
      <sheetName val="TDL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 (2)"/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</sheetNames>
    <sheetDataSet>
      <sheetData sheetId="0" refreshError="1"/>
      <sheetData sheetId="1" refreshError="1"/>
      <sheetData sheetId="2">
        <row r="8">
          <cell r="C8" t="str">
            <v>PT. DIMENSI PUTRA KARYA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96" t="s">
        <v>1133</v>
      </c>
      <c r="C4" s="496"/>
      <c r="D4" s="496"/>
      <c r="E4" s="496"/>
      <c r="F4" s="496"/>
      <c r="G4" s="496"/>
      <c r="H4" s="49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97" t="s">
        <v>0</v>
      </c>
      <c r="C7" s="497" t="s">
        <v>1</v>
      </c>
      <c r="D7" s="498" t="s">
        <v>42</v>
      </c>
      <c r="E7" s="498" t="s">
        <v>43</v>
      </c>
      <c r="F7" s="498" t="s">
        <v>1134</v>
      </c>
      <c r="G7" s="499" t="s">
        <v>41</v>
      </c>
      <c r="H7" s="495" t="s">
        <v>1041</v>
      </c>
      <c r="I7" s="495" t="s">
        <v>1136</v>
      </c>
      <c r="J7" s="495" t="s">
        <v>1025</v>
      </c>
      <c r="K7" s="489" t="s">
        <v>1023</v>
      </c>
      <c r="L7" s="490"/>
    </row>
    <row r="8" spans="1:12" ht="15" customHeight="1">
      <c r="B8" s="497"/>
      <c r="C8" s="497"/>
      <c r="D8" s="498"/>
      <c r="E8" s="498"/>
      <c r="F8" s="498"/>
      <c r="G8" s="499"/>
      <c r="H8" s="495"/>
      <c r="I8" s="495"/>
      <c r="J8" s="495"/>
      <c r="K8" s="491"/>
      <c r="L8" s="492"/>
    </row>
    <row r="9" spans="1:12" ht="15" customHeight="1">
      <c r="B9" s="497"/>
      <c r="C9" s="497"/>
      <c r="D9" s="498"/>
      <c r="E9" s="498"/>
      <c r="F9" s="498"/>
      <c r="G9" s="499"/>
      <c r="H9" s="495"/>
      <c r="I9" s="495"/>
      <c r="J9" s="495"/>
      <c r="K9" s="493"/>
      <c r="L9" s="49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90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>
        <f t="shared" ca="1" si="2"/>
        <v>1</v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>
        <f t="shared" ca="1" si="2"/>
        <v>1</v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>
        <f t="shared" ca="1" si="2"/>
        <v>1</v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>
        <f t="shared" ca="1" si="2"/>
        <v>1</v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>
        <f t="shared" ca="1" si="2"/>
        <v>1</v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>
        <f t="shared" ca="1" si="2"/>
        <v>1</v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>
        <f t="shared" ca="1" si="2"/>
        <v>1</v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>
        <f t="shared" ca="1" si="2"/>
        <v>1</v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>
        <f t="shared" ca="1" si="2"/>
        <v>1</v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>
        <f t="shared" ca="1" si="2"/>
        <v>1</v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>
        <f t="shared" ca="1" si="2"/>
        <v>1</v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>
        <f t="shared" ca="1" si="2"/>
        <v>1</v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>
        <f t="shared" ca="1" si="2"/>
        <v>1</v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>
        <f t="shared" ca="1" si="2"/>
        <v>1</v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>
        <f t="shared" ca="1" si="2"/>
        <v>1</v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>
        <f t="shared" ca="1" si="2"/>
        <v>1</v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>
        <f t="shared" ca="1" si="2"/>
        <v>1</v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>
        <f t="shared" ca="1" si="2"/>
        <v>1</v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>
        <f t="shared" ca="1" si="2"/>
        <v>1</v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>
        <f t="shared" ca="1" si="2"/>
        <v>1</v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>
        <f t="shared" ca="1" si="2"/>
        <v>1</v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>
        <f t="shared" ca="1" si="2"/>
        <v>1</v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>
        <f t="shared" ca="1" si="2"/>
        <v>1</v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>
        <f t="shared" ca="1" si="2"/>
        <v>1</v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>
        <f t="shared" ca="1" si="2"/>
        <v>1</v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>
        <f t="shared" ca="1" si="2"/>
        <v>1</v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>
        <f t="shared" ca="1" si="2"/>
        <v>1</v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>
        <f t="shared" ca="1" si="2"/>
        <v>1</v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>
        <f t="shared" ca="1" si="2"/>
        <v>1</v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>
        <f t="shared" ca="1" si="2"/>
        <v>1</v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>
        <f t="shared" ca="1" si="2"/>
        <v>1</v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>
        <f t="shared" ca="1" si="2"/>
        <v>1</v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>
        <f t="shared" ca="1" si="2"/>
        <v>1</v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>
        <f t="shared" ca="1" si="2"/>
        <v>1</v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>
        <f t="shared" ca="1" si="2"/>
        <v>1</v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>
        <f t="shared" ca="1" si="2"/>
        <v>1</v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>
        <f t="shared" ca="1" si="2"/>
        <v>1</v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>
        <f t="shared" ca="1" si="2"/>
        <v>1</v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>
        <f t="shared" ca="1" si="2"/>
        <v>1</v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>
        <f t="shared" ca="1" si="2"/>
        <v>1</v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>
        <f t="shared" ca="1" si="2"/>
        <v>1</v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>
        <f t="shared" ca="1" si="2"/>
        <v>1</v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>
        <f t="shared" ca="1" si="2"/>
        <v>1</v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>
        <f t="shared" ca="1" si="2"/>
        <v>1</v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>
        <f t="shared" ca="1" si="2"/>
        <v>1</v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>
        <f t="shared" ca="1" si="2"/>
        <v>1</v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>
        <f t="shared" ca="1" si="2"/>
        <v>1</v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>
        <f t="shared" ca="1" si="2"/>
        <v>1</v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>
        <f t="shared" ca="1" si="2"/>
        <v>1</v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>
        <f t="shared" ca="1" si="2"/>
        <v>1</v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>
        <f t="shared" ca="1" si="2"/>
        <v>1</v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>
        <f t="shared" ca="1" si="2"/>
        <v>1</v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>
        <f t="shared" ca="1" si="2"/>
        <v>1</v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>
        <f t="shared" ca="1" si="2"/>
        <v>1</v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>
        <f t="shared" ref="F77:F140" ca="1" si="5">IF(ISERROR(OFFSET($D$713,MATCH(A77,$F$714:$F$1320,0),0)),"",OFFSET($D$713,MATCH(A77,$F$714:$F$1320,0),0))</f>
        <v>1</v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>
        <f t="shared" ca="1" si="5"/>
        <v>1</v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>
        <f t="shared" ca="1" si="5"/>
        <v>1</v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>
        <f t="shared" ca="1" si="5"/>
        <v>1</v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>
        <f t="shared" ca="1" si="5"/>
        <v>1</v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>
        <f t="shared" ca="1" si="5"/>
        <v>1</v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>
        <f t="shared" ca="1" si="5"/>
        <v>1</v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>
        <f t="shared" ca="1" si="5"/>
        <v>1</v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>
        <f t="shared" ca="1" si="5"/>
        <v>1</v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>
        <f t="shared" ca="1" si="5"/>
        <v>1</v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>
        <f t="shared" ca="1" si="5"/>
        <v>1</v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>
        <f t="shared" ca="1" si="5"/>
        <v>1</v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>
        <f t="shared" ca="1" si="5"/>
        <v>1</v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>
        <f t="shared" ca="1" si="5"/>
        <v>1</v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>
        <f t="shared" ca="1" si="5"/>
        <v>1</v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>
        <f t="shared" ca="1" si="5"/>
        <v>1</v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>
        <f t="shared" ca="1" si="5"/>
        <v>1</v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>
        <f t="shared" ca="1" si="5"/>
        <v>1</v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>
        <f t="shared" ca="1" si="5"/>
        <v>1</v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>
        <f t="shared" ca="1" si="5"/>
        <v>1</v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>
        <f t="shared" ca="1" si="5"/>
        <v>1</v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>
        <f t="shared" ca="1" si="5"/>
        <v>1</v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>
        <f t="shared" ca="1" si="5"/>
        <v>1</v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>
        <f t="shared" ca="1" si="5"/>
        <v>1</v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>
        <f t="shared" ca="1" si="5"/>
        <v>1</v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>
        <f t="shared" ca="1" si="5"/>
        <v>1</v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>
        <f t="shared" ca="1" si="5"/>
        <v>1</v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>
        <f t="shared" ca="1" si="5"/>
        <v>1</v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>
        <f t="shared" ca="1" si="5"/>
        <v>1</v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>
        <f t="shared" ca="1" si="5"/>
        <v>1</v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>
        <f t="shared" ca="1" si="5"/>
        <v>1</v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>
        <f t="shared" ca="1" si="5"/>
        <v>1</v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>
        <f t="shared" ca="1" si="5"/>
        <v>1</v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>
        <f t="shared" ca="1" si="5"/>
        <v>1</v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>
        <f t="shared" ca="1" si="5"/>
        <v>1</v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>
        <f t="shared" ca="1" si="5"/>
        <v>1</v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>
        <f t="shared" ca="1" si="5"/>
        <v>1</v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>
        <f t="shared" ca="1" si="5"/>
        <v>1</v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>
        <f t="shared" ca="1" si="5"/>
        <v>1</v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>
        <f t="shared" ca="1" si="5"/>
        <v>1</v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>
        <f t="shared" ca="1" si="5"/>
        <v>1</v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>
        <f t="shared" ca="1" si="5"/>
        <v>1</v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>
        <f t="shared" ca="1" si="5"/>
        <v>1</v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>
        <f t="shared" ca="1" si="5"/>
        <v>1</v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>
        <f t="shared" ca="1" si="5"/>
        <v>1</v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>
        <f t="shared" ca="1" si="5"/>
        <v>1</v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>
        <f t="shared" ca="1" si="5"/>
        <v>1</v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>
        <f t="shared" ca="1" si="5"/>
        <v>1</v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>
        <f t="shared" ca="1" si="5"/>
        <v>1</v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>
        <f t="shared" ca="1" si="5"/>
        <v>1</v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>
        <f t="shared" ca="1" si="5"/>
        <v>1</v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>
        <f t="shared" ca="1" si="5"/>
        <v>1</v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>
        <f t="shared" ca="1" si="5"/>
        <v>1</v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>
        <f t="shared" ca="1" si="5"/>
        <v>1</v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>
        <f t="shared" ca="1" si="5"/>
        <v>1</v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>
        <f t="shared" ca="1" si="5"/>
        <v>1</v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>
        <f t="shared" ca="1" si="5"/>
        <v>1</v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>
        <f t="shared" ca="1" si="5"/>
        <v>1</v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>
        <f t="shared" ca="1" si="5"/>
        <v>1</v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>
        <f t="shared" ca="1" si="5"/>
        <v>1</v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>
        <f t="shared" ca="1" si="5"/>
        <v>1</v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>
        <f t="shared" ca="1" si="5"/>
        <v>1</v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>
        <f t="shared" ca="1" si="5"/>
        <v>1</v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>
        <f t="shared" ca="1" si="5"/>
        <v>1</v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>
        <f t="shared" ref="F141:F204" ca="1" si="8">IF(ISERROR(OFFSET($D$713,MATCH(A141,$F$714:$F$1320,0),0)),"",OFFSET($D$713,MATCH(A141,$F$714:$F$1320,0),0))</f>
        <v>1</v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>
        <f t="shared" ca="1" si="8"/>
        <v>1</v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>
        <f t="shared" ca="1" si="8"/>
        <v>1</v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>
        <f t="shared" ca="1" si="8"/>
        <v>1</v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>
        <f t="shared" ca="1" si="8"/>
        <v>1</v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>
        <f t="shared" ca="1" si="8"/>
        <v>1</v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>
        <f t="shared" ca="1" si="8"/>
        <v>1</v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>
        <f t="shared" ca="1" si="8"/>
        <v>1</v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>
        <f t="shared" ca="1" si="8"/>
        <v>1</v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>
        <f t="shared" ca="1" si="8"/>
        <v>1</v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>
        <f t="shared" ca="1" si="8"/>
        <v>1</v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>
        <f t="shared" ca="1" si="8"/>
        <v>1</v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>
        <f t="shared" ca="1" si="8"/>
        <v>1</v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>
        <f t="shared" ca="1" si="8"/>
        <v>1</v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>
        <f t="shared" ca="1" si="8"/>
        <v>1</v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>
        <f t="shared" ca="1" si="8"/>
        <v>1</v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>
        <f t="shared" ca="1" si="8"/>
        <v>1</v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>
        <f t="shared" ca="1" si="8"/>
        <v>1</v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>
        <f t="shared" ca="1" si="8"/>
        <v>1</v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>
        <f t="shared" ca="1" si="8"/>
        <v>1</v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>
        <f t="shared" ca="1" si="8"/>
        <v>1</v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>
        <f t="shared" ca="1" si="8"/>
        <v>1</v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>
        <f t="shared" ca="1" si="8"/>
        <v>1</v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>
        <f t="shared" ca="1" si="8"/>
        <v>1</v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>
        <f t="shared" ca="1" si="8"/>
        <v>1</v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>
        <f t="shared" ca="1" si="8"/>
        <v>1</v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>
        <f t="shared" ca="1" si="8"/>
        <v>1</v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>
        <f t="shared" ca="1" si="8"/>
        <v>1</v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>
        <f t="shared" ca="1" si="8"/>
        <v>1</v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>
        <f t="shared" ca="1" si="8"/>
        <v>1</v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>
        <f t="shared" ca="1" si="8"/>
        <v>1</v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>
        <f t="shared" ca="1" si="8"/>
        <v>1</v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>
        <f t="shared" ca="1" si="8"/>
        <v>1</v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>
        <f t="shared" ca="1" si="8"/>
        <v>1</v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>
        <f t="shared" ca="1" si="8"/>
        <v>1</v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>
        <f t="shared" ca="1" si="8"/>
        <v>1</v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>
        <f t="shared" ca="1" si="8"/>
        <v>1</v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>
        <f t="shared" ca="1" si="8"/>
        <v>1</v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>
        <f t="shared" ca="1" si="8"/>
        <v>1</v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>
        <f t="shared" ca="1" si="8"/>
        <v>1</v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>
        <f t="shared" ca="1" si="8"/>
        <v>1</v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>
        <f t="shared" ca="1" si="8"/>
        <v>1</v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>
        <f t="shared" ca="1" si="8"/>
        <v>1</v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>
        <f t="shared" ca="1" si="8"/>
        <v>1</v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>
        <f t="shared" ca="1" si="8"/>
        <v>1</v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>
        <f t="shared" ca="1" si="8"/>
        <v>1</v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>
        <f t="shared" ca="1" si="8"/>
        <v>1</v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>
        <f t="shared" ca="1" si="8"/>
        <v>1</v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>
        <f t="shared" ca="1" si="8"/>
        <v>1</v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>
        <f t="shared" ca="1" si="8"/>
        <v>1</v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>
        <f t="shared" ca="1" si="8"/>
        <v>1</v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>
        <f t="shared" ca="1" si="8"/>
        <v>1</v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>
        <f t="shared" ca="1" si="8"/>
        <v>1</v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>
        <f t="shared" ca="1" si="8"/>
        <v>1</v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>
        <f t="shared" ca="1" si="8"/>
        <v>1</v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>
        <f t="shared" ca="1" si="8"/>
        <v>1</v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>
        <f t="shared" ca="1" si="8"/>
        <v>1</v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>
        <f t="shared" ca="1" si="8"/>
        <v>1</v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>
        <f t="shared" ca="1" si="8"/>
        <v>1</v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>
        <f t="shared" ca="1" si="8"/>
        <v>1</v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>
        <f t="shared" ca="1" si="8"/>
        <v>1</v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>
        <f t="shared" ca="1" si="8"/>
        <v>1</v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>
        <f t="shared" ca="1" si="8"/>
        <v>1</v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>
        <f t="shared" ca="1" si="8"/>
        <v>1</v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>
        <f t="shared" ref="F205:F268" ca="1" si="11">IF(ISERROR(OFFSET($D$713,MATCH(A205,$F$714:$F$1320,0),0)),"",OFFSET($D$713,MATCH(A205,$F$714:$F$1320,0),0))</f>
        <v>1</v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>
        <f t="shared" ca="1" si="11"/>
        <v>1</v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>
        <f t="shared" ca="1" si="11"/>
        <v>1</v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>
        <f t="shared" ca="1" si="11"/>
        <v>1</v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>
        <f t="shared" ca="1" si="11"/>
        <v>1</v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>
        <f t="shared" ca="1" si="11"/>
        <v>1</v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>
        <f t="shared" ca="1" si="11"/>
        <v>1</v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>
        <f t="shared" ca="1" si="11"/>
        <v>1</v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>
        <f t="shared" ca="1" si="11"/>
        <v>1</v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>
        <f t="shared" ca="1" si="11"/>
        <v>1</v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>
        <f t="shared" ca="1" si="11"/>
        <v>1</v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>
        <f t="shared" ca="1" si="11"/>
        <v>1</v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>
        <f t="shared" ca="1" si="11"/>
        <v>1</v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>
        <f t="shared" ca="1" si="11"/>
        <v>1</v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>
        <f t="shared" ca="1" si="11"/>
        <v>1</v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>
        <f t="shared" ca="1" si="11"/>
        <v>1</v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>
        <f t="shared" ca="1" si="11"/>
        <v>1</v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>
        <f t="shared" ca="1" si="11"/>
        <v>1</v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>
        <f t="shared" ca="1" si="11"/>
        <v>1</v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>
        <f t="shared" ca="1" si="11"/>
        <v>1</v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>
        <f t="shared" ca="1" si="11"/>
        <v>1</v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>
        <f t="shared" ca="1" si="11"/>
        <v>1</v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>
        <f t="shared" ca="1" si="11"/>
        <v>1</v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>
        <f t="shared" ca="1" si="11"/>
        <v>1</v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>
        <f t="shared" ca="1" si="11"/>
        <v>1</v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>
        <f t="shared" ca="1" si="11"/>
        <v>1</v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>
        <f t="shared" ca="1" si="11"/>
        <v>1</v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>
        <f t="shared" ca="1" si="11"/>
        <v>1</v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>
        <f t="shared" ca="1" si="11"/>
        <v>1</v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>
        <f t="shared" ca="1" si="11"/>
        <v>1</v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>
        <f t="shared" ca="1" si="11"/>
        <v>1</v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>
        <f t="shared" ca="1" si="11"/>
        <v>1</v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>
        <f t="shared" ca="1" si="11"/>
        <v>1</v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>
        <f t="shared" ca="1" si="11"/>
        <v>1</v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>
        <f t="shared" ca="1" si="11"/>
        <v>1</v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>
        <f t="shared" ca="1" si="11"/>
        <v>1</v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>
        <f t="shared" ca="1" si="11"/>
        <v>1</v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>
        <f t="shared" ca="1" si="11"/>
        <v>1</v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>
        <f t="shared" ca="1" si="11"/>
        <v>1</v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>
        <f t="shared" ca="1" si="11"/>
        <v>1</v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>
        <f t="shared" ca="1" si="11"/>
        <v>1</v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>
        <f t="shared" ca="1" si="11"/>
        <v>1</v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>
        <f t="shared" ca="1" si="11"/>
        <v>1</v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>
        <f t="shared" ca="1" si="11"/>
        <v>1</v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>
        <f t="shared" ca="1" si="11"/>
        <v>1</v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>
        <f t="shared" ca="1" si="11"/>
        <v>1</v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>
        <f t="shared" ca="1" si="11"/>
        <v>1</v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>
        <f t="shared" ca="1" si="11"/>
        <v>1</v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>
        <f t="shared" ca="1" si="11"/>
        <v>1</v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>
        <f t="shared" ca="1" si="11"/>
        <v>1</v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>
        <f t="shared" ca="1" si="11"/>
        <v>1</v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>
        <f t="shared" ca="1" si="11"/>
        <v>1</v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>
        <f t="shared" ca="1" si="11"/>
        <v>1</v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>
        <f t="shared" ca="1" si="11"/>
        <v>1</v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>
        <f t="shared" ca="1" si="11"/>
        <v>1</v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>
        <f t="shared" ca="1" si="11"/>
        <v>1</v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>
        <f t="shared" ca="1" si="11"/>
        <v>1</v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>
        <f t="shared" ca="1" si="11"/>
        <v>1</v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>
        <f t="shared" ca="1" si="11"/>
        <v>1</v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>
        <f t="shared" ca="1" si="11"/>
        <v>1</v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>
        <f t="shared" ca="1" si="11"/>
        <v>1</v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>
        <f t="shared" ca="1" si="11"/>
        <v>1</v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>
        <f t="shared" ca="1" si="11"/>
        <v>1</v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>
        <f t="shared" ca="1" si="11"/>
        <v>1</v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>
        <f t="shared" ref="F269:F332" ca="1" si="14">IF(ISERROR(OFFSET($D$713,MATCH(A269,$F$714:$F$1320,0),0)),"",OFFSET($D$713,MATCH(A269,$F$714:$F$1320,0),0))</f>
        <v>1</v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>
        <f t="shared" ca="1" si="14"/>
        <v>1</v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>
        <f t="shared" ca="1" si="14"/>
        <v>1</v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>
        <f t="shared" ca="1" si="14"/>
        <v>1</v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>
        <f t="shared" ca="1" si="14"/>
        <v>1</v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>
        <f t="shared" ca="1" si="14"/>
        <v>1</v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>
        <f t="shared" ca="1" si="14"/>
        <v>1</v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>
        <f t="shared" ca="1" si="14"/>
        <v>1</v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>
        <f t="shared" ca="1" si="14"/>
        <v>1</v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>
        <f t="shared" ca="1" si="14"/>
        <v>1</v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>
        <f t="shared" ca="1" si="14"/>
        <v>1</v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>
        <f t="shared" ca="1" si="14"/>
        <v>1</v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>
        <f t="shared" ca="1" si="14"/>
        <v>1</v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>
        <f t="shared" ca="1" si="14"/>
        <v>1</v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>
        <f t="shared" ca="1" si="14"/>
        <v>1</v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>
        <f t="shared" ca="1" si="14"/>
        <v>1</v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>
        <f t="shared" ca="1" si="14"/>
        <v>1</v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>
        <f t="shared" ca="1" si="14"/>
        <v>1</v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>
        <f t="shared" ca="1" si="14"/>
        <v>1</v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>
        <f t="shared" ca="1" si="14"/>
        <v>1</v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>
        <f t="shared" ca="1" si="14"/>
        <v>1</v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>
        <f t="shared" ca="1" si="14"/>
        <v>1</v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>
        <f t="shared" ca="1" si="14"/>
        <v>1</v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>
        <f t="shared" ca="1" si="14"/>
        <v>1</v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>
        <f t="shared" ca="1" si="14"/>
        <v>1</v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>
        <f t="shared" ca="1" si="14"/>
        <v>1</v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>
        <f t="shared" ca="1" si="14"/>
        <v>1</v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>
        <f t="shared" ca="1" si="14"/>
        <v>1</v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>
        <f t="shared" ca="1" si="14"/>
        <v>1</v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>
        <f t="shared" ca="1" si="14"/>
        <v>1</v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>
        <f t="shared" ca="1" si="14"/>
        <v>1</v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>
        <f t="shared" ca="1" si="14"/>
        <v>1</v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>
        <f t="shared" ca="1" si="14"/>
        <v>1</v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>
        <f t="shared" ca="1" si="14"/>
        <v>1</v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>
        <f t="shared" ca="1" si="14"/>
        <v>1</v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>
        <f t="shared" ca="1" si="14"/>
        <v>1</v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>
        <f t="shared" ca="1" si="14"/>
        <v>1</v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>
        <f t="shared" ca="1" si="14"/>
        <v>1</v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>
        <f t="shared" ca="1" si="14"/>
        <v>1</v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>
        <f t="shared" ca="1" si="14"/>
        <v>1</v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>
        <f t="shared" ca="1" si="14"/>
        <v>1</v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>
        <f t="shared" ca="1" si="14"/>
        <v>1</v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>
        <f t="shared" ca="1" si="14"/>
        <v>1</v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>
        <f t="shared" ca="1" si="14"/>
        <v>1</v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>
        <f t="shared" ca="1" si="14"/>
        <v>1</v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>
        <f t="shared" ca="1" si="14"/>
        <v>1</v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>
        <f t="shared" ca="1" si="14"/>
        <v>1</v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>
        <f t="shared" ca="1" si="14"/>
        <v>1</v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>
        <f t="shared" ca="1" si="14"/>
        <v>1</v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>
        <f t="shared" ca="1" si="14"/>
        <v>1</v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>
        <f t="shared" ca="1" si="14"/>
        <v>1</v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>
        <f t="shared" ca="1" si="14"/>
        <v>1</v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>
        <f t="shared" ca="1" si="14"/>
        <v>1</v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>
        <f t="shared" ca="1" si="14"/>
        <v>1</v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>
        <f t="shared" ca="1" si="14"/>
        <v>1</v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>
        <f t="shared" ca="1" si="14"/>
        <v>1</v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>
        <f t="shared" ca="1" si="14"/>
        <v>1</v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>
        <f t="shared" ca="1" si="14"/>
        <v>1</v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>
        <f t="shared" ca="1" si="14"/>
        <v>1</v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>
        <f t="shared" ca="1" si="14"/>
        <v>1</v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>
        <f t="shared" ca="1" si="14"/>
        <v>1</v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>
        <f t="shared" ca="1" si="14"/>
        <v>1</v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>
        <f t="shared" ca="1" si="14"/>
        <v>1</v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>
        <f t="shared" ca="1" si="14"/>
        <v>1</v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>
        <f t="shared" ref="F333:F396" ca="1" si="17">IF(ISERROR(OFFSET($D$713,MATCH(A333,$F$714:$F$1320,0),0)),"",OFFSET($D$713,MATCH(A333,$F$714:$F$1320,0),0))</f>
        <v>1</v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>
        <f t="shared" ca="1" si="17"/>
        <v>1</v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>
        <f t="shared" ca="1" si="17"/>
        <v>1</v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>
        <f t="shared" ca="1" si="17"/>
        <v>1</v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>
        <f t="shared" ca="1" si="17"/>
        <v>1</v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>
        <f t="shared" ca="1" si="17"/>
        <v>1</v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>
        <f t="shared" ca="1" si="17"/>
        <v>1</v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>
        <f t="shared" ca="1" si="17"/>
        <v>1</v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>
        <f t="shared" ca="1" si="17"/>
        <v>1</v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>
        <f t="shared" ca="1" si="17"/>
        <v>1</v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>
        <f t="shared" ca="1" si="17"/>
        <v>1</v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>
        <f t="shared" ca="1" si="17"/>
        <v>1</v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>
        <f t="shared" ca="1" si="17"/>
        <v>1</v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>
        <f t="shared" ca="1" si="17"/>
        <v>1</v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>
        <f t="shared" ca="1" si="17"/>
        <v>1</v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>
        <f t="shared" ca="1" si="17"/>
        <v>1</v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>
        <f t="shared" ca="1" si="17"/>
        <v>1</v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>
        <f t="shared" ca="1" si="17"/>
        <v>1</v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>
        <f t="shared" ca="1" si="17"/>
        <v>1</v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>
        <f t="shared" ca="1" si="17"/>
        <v>1</v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>
        <f t="shared" ca="1" si="17"/>
        <v>1</v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>
        <f t="shared" ca="1" si="17"/>
        <v>1</v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>
        <f t="shared" ca="1" si="17"/>
        <v>1</v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>
        <f t="shared" ca="1" si="17"/>
        <v>1</v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>
        <f t="shared" ca="1" si="17"/>
        <v>1</v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>
        <f t="shared" ca="1" si="17"/>
        <v>1</v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>
        <f t="shared" ca="1" si="17"/>
        <v>1</v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>
        <f t="shared" ca="1" si="17"/>
        <v>1</v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>
        <f t="shared" ca="1" si="17"/>
        <v>1</v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>
        <f t="shared" ca="1" si="17"/>
        <v>1</v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>
        <f t="shared" ca="1" si="17"/>
        <v>1</v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>
        <f t="shared" ca="1" si="17"/>
        <v>1</v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>
        <f t="shared" ca="1" si="17"/>
        <v>1</v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>
        <f t="shared" ca="1" si="17"/>
        <v>1</v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>
        <f t="shared" ca="1" si="17"/>
        <v>1</v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>
        <f t="shared" ca="1" si="17"/>
        <v>1</v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>
        <f t="shared" ca="1" si="17"/>
        <v>1</v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>
        <f t="shared" ca="1" si="17"/>
        <v>1</v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>
        <f t="shared" ca="1" si="17"/>
        <v>1</v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>
        <f t="shared" ca="1" si="17"/>
        <v>1</v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>
        <f t="shared" ca="1" si="17"/>
        <v>1</v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>
        <f t="shared" ca="1" si="17"/>
        <v>1</v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>
        <f t="shared" ca="1" si="17"/>
        <v>1</v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>
        <f t="shared" ca="1" si="17"/>
        <v>1</v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>
        <f t="shared" ca="1" si="17"/>
        <v>1</v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>
        <f t="shared" ca="1" si="17"/>
        <v>1</v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>
        <f t="shared" ca="1" si="17"/>
        <v>1</v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>
        <f t="shared" ca="1" si="17"/>
        <v>1</v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>
        <f t="shared" ca="1" si="17"/>
        <v>1</v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>
        <f t="shared" ca="1" si="17"/>
        <v>1</v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>
        <f t="shared" ca="1" si="17"/>
        <v>1</v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>
        <f t="shared" ca="1" si="17"/>
        <v>1</v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>
        <f t="shared" ca="1" si="17"/>
        <v>1</v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>
        <f t="shared" ca="1" si="17"/>
        <v>1</v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>
        <f t="shared" ca="1" si="17"/>
        <v>1</v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>
        <f t="shared" ca="1" si="17"/>
        <v>1</v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>
        <f t="shared" ca="1" si="17"/>
        <v>1</v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>
        <f t="shared" ca="1" si="17"/>
        <v>1</v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>
        <f t="shared" ca="1" si="17"/>
        <v>1</v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>
        <f t="shared" ca="1" si="17"/>
        <v>1</v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>
        <f t="shared" ca="1" si="17"/>
        <v>1</v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>
        <f t="shared" ca="1" si="17"/>
        <v>1</v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>
        <f t="shared" ca="1" si="17"/>
        <v>1</v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>
        <f t="shared" ca="1" si="17"/>
        <v>1</v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>
        <f t="shared" ref="F397:F460" ca="1" si="20">IF(ISERROR(OFFSET($D$713,MATCH(A397,$F$714:$F$1320,0),0)),"",OFFSET($D$713,MATCH(A397,$F$714:$F$1320,0),0))</f>
        <v>1</v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>
        <f t="shared" ca="1" si="20"/>
        <v>1</v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>
        <f t="shared" ca="1" si="20"/>
        <v>1</v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>
        <f t="shared" ca="1" si="20"/>
        <v>1</v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>
        <f t="shared" ca="1" si="20"/>
        <v>1</v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>
        <f t="shared" ca="1" si="20"/>
        <v>1</v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>
        <f t="shared" ca="1" si="20"/>
        <v>1</v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>
        <f t="shared" ca="1" si="20"/>
        <v>1</v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>
        <f t="shared" ca="1" si="20"/>
        <v>1</v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>
        <f t="shared" ca="1" si="20"/>
        <v>1</v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>
        <f t="shared" ca="1" si="20"/>
        <v>1</v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>
        <f t="shared" ca="1" si="20"/>
        <v>1</v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>
        <f t="shared" ca="1" si="20"/>
        <v>1</v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>
        <f t="shared" ca="1" si="20"/>
        <v>1</v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>
        <f t="shared" ca="1" si="20"/>
        <v>1</v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>
        <f t="shared" ca="1" si="20"/>
        <v>1</v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>
        <f t="shared" ca="1" si="20"/>
        <v>1</v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>
        <f t="shared" ca="1" si="20"/>
        <v>1</v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>
        <f t="shared" ca="1" si="20"/>
        <v>1</v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>
        <f t="shared" ca="1" si="20"/>
        <v>1</v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>
        <f t="shared" ca="1" si="20"/>
        <v>1</v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>
        <f t="shared" ca="1" si="20"/>
        <v>1</v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>
        <f t="shared" ca="1" si="20"/>
        <v>1</v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>
        <f t="shared" ca="1" si="20"/>
        <v>1</v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>
        <f t="shared" ca="1" si="20"/>
        <v>1</v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>
        <f t="shared" ca="1" si="20"/>
        <v>1</v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>
        <f t="shared" ca="1" si="20"/>
        <v>1</v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>
        <f t="shared" ca="1" si="20"/>
        <v>1</v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>
        <f t="shared" ca="1" si="20"/>
        <v>1</v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>
        <f t="shared" ca="1" si="20"/>
        <v>1</v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>
        <f t="shared" ca="1" si="20"/>
        <v>1</v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>
        <f t="shared" ca="1" si="20"/>
        <v>1</v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>
        <f t="shared" ca="1" si="20"/>
        <v>1</v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>
        <f t="shared" ca="1" si="20"/>
        <v>1</v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>
        <f t="shared" ca="1" si="20"/>
        <v>1</v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>
        <f t="shared" ca="1" si="20"/>
        <v>1</v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>
        <f t="shared" ca="1" si="20"/>
        <v>1</v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>
        <f t="shared" ca="1" si="20"/>
        <v>1</v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>
        <f t="shared" ca="1" si="20"/>
        <v>1</v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>
        <f t="shared" ca="1" si="20"/>
        <v>1</v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>
        <f t="shared" ca="1" si="20"/>
        <v>1</v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>
        <f t="shared" ca="1" si="20"/>
        <v>1</v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>
        <f t="shared" ca="1" si="20"/>
        <v>1</v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>
        <f t="shared" ca="1" si="20"/>
        <v>1</v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>
        <f t="shared" ca="1" si="20"/>
        <v>1</v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>
        <f t="shared" ca="1" si="20"/>
        <v>1</v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>
        <f t="shared" ca="1" si="20"/>
        <v>1</v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>
        <f t="shared" ca="1" si="20"/>
        <v>1</v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>
        <f t="shared" ca="1" si="20"/>
        <v>1</v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>
        <f t="shared" ca="1" si="20"/>
        <v>1</v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>
        <f t="shared" ca="1" si="20"/>
        <v>1</v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>
        <f t="shared" ca="1" si="20"/>
        <v>1</v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>
        <f t="shared" ca="1" si="20"/>
        <v>1</v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>
        <f t="shared" ca="1" si="20"/>
        <v>1</v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>
        <f t="shared" ca="1" si="20"/>
        <v>1</v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>
        <f t="shared" ca="1" si="20"/>
        <v>1</v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>
        <f t="shared" ca="1" si="20"/>
        <v>1</v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>
        <f t="shared" ca="1" si="20"/>
        <v>1</v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>
        <f t="shared" ca="1" si="20"/>
        <v>1</v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>
        <f t="shared" ca="1" si="20"/>
        <v>1</v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>
        <f t="shared" ca="1" si="20"/>
        <v>1</v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>
        <f t="shared" ca="1" si="20"/>
        <v>1</v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>
        <f t="shared" ca="1" si="20"/>
        <v>1</v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>
        <f t="shared" ca="1" si="20"/>
        <v>1</v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>
        <f t="shared" ref="F461:F524" ca="1" si="23">IF(ISERROR(OFFSET($D$713,MATCH(A461,$F$714:$F$1320,0),0)),"",OFFSET($D$713,MATCH(A461,$F$714:$F$1320,0),0))</f>
        <v>1</v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>
        <f t="shared" ca="1" si="23"/>
        <v>1</v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>
        <f t="shared" ca="1" si="23"/>
        <v>1</v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>
        <f t="shared" ca="1" si="23"/>
        <v>1</v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>
        <f t="shared" ca="1" si="23"/>
        <v>1</v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>
        <f t="shared" ca="1" si="23"/>
        <v>1</v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>
        <f t="shared" ca="1" si="23"/>
        <v>1</v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>
        <f t="shared" ca="1" si="23"/>
        <v>1</v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>
        <f t="shared" ca="1" si="23"/>
        <v>1</v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SUMIFS(RAB!$F$17:$F$59,RAB!$C$17:$C$59,C714)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SUMIFS(RAB!$F$17:$F$59,RAB!$C$17:$C$59,C715)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SUMIFS(RAB!$F$17:$F$59,RAB!$C$17:$C$59,C716)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SUMIFS(RAB!$F$17:$F$59,RAB!$C$17:$C$59,C717)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SUMIFS(RAB!$F$17:$F$59,RAB!$C$17:$C$59,C718)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SUMIFS(RAB!$F$17:$F$59,RAB!$C$17:$C$59,C719)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SUMIFS(RAB!$F$17:$F$59,RAB!$C$17:$C$59,C720)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SUMIFS(RAB!$F$17:$F$59,RAB!$C$17:$C$59,C721)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SUMIFS(RAB!$F$17:$F$59,RAB!$C$17:$C$59,C722)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SUMIFS(RAB!$F$17:$F$59,RAB!$C$17:$C$59,C723)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SUMIFS(RAB!$F$17:$F$59,RAB!$C$17:$C$59,C724)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SUMIFS(RAB!$F$17:$F$59,RAB!$C$17:$C$59,C725)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SUMIFS(RAB!$F$17:$F$59,RAB!$C$17:$C$59,C726)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SUMIFS(RAB!$F$17:$F$59,RAB!$C$17:$C$59,C727)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SUMIFS(RAB!$F$17:$F$59,RAB!$C$17:$C$59,C728)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SUMIFS(RAB!$F$17:$F$59,RAB!$C$17:$C$59,C729)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SUMIFS(RAB!$F$17:$F$59,RAB!$C$17:$C$59,C730)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SUMIFS(RAB!$F$17:$F$59,RAB!$C$17:$C$59,C731)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SUMIFS(RAB!$F$17:$F$59,RAB!$C$17:$C$59,C732)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SUMIFS(RAB!$F$17:$F$59,RAB!$C$17:$C$59,C733)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SUMIFS(RAB!$F$17:$F$59,RAB!$C$17:$C$59,C734)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SUMIFS(RAB!$F$17:$F$59,RAB!$C$17:$C$59,C735)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SUMIFS(RAB!$F$17:$F$59,RAB!$C$17:$C$59,C736)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SUMIFS(RAB!$F$17:$F$59,RAB!$C$17:$C$59,C737)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SUMIFS(RAB!$F$17:$F$59,RAB!$C$17:$C$59,C738)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SUMIFS(RAB!$F$17:$F$59,RAB!$C$17:$C$59,C739)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SUMIFS(RAB!$F$17:$F$59,RAB!$C$17:$C$59,C740)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SUMIFS(RAB!$F$17:$F$59,RAB!$C$17:$C$59,C741)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SUMIFS(RAB!$F$17:$F$59,RAB!$C$17:$C$59,C742)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SUMIFS(RAB!$F$17:$F$59,RAB!$C$17:$C$59,C743)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SUMIFS(RAB!$F$17:$F$59,RAB!$C$17:$C$59,C744)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SUMIFS(RAB!$F$17:$F$59,RAB!$C$17:$C$59,C745)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SUMIFS(RAB!$F$17:$F$59,RAB!$C$17:$C$59,C746)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SUMIFS(RAB!$F$17:$F$59,RAB!$C$17:$C$59,C747)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SUMIFS(RAB!$F$17:$F$59,RAB!$C$17:$C$59,C748)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SUMIFS(RAB!$F$17:$F$59,RAB!$C$17:$C$59,C749)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SUMIFS(RAB!$F$17:$F$59,RAB!$C$17:$C$59,C750)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SUMIFS(RAB!$F$17:$F$59,RAB!$C$17:$C$59,C751)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SUMIFS(RAB!$F$17:$F$59,RAB!$C$17:$C$59,C752)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SUMIFS(RAB!$F$17:$F$59,RAB!$C$17:$C$59,C753)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SUMIFS(RAB!$F$17:$F$59,RAB!$C$17:$C$59,C754)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SUMIFS(RAB!$F$17:$F$59,RAB!$C$17:$C$59,C755)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SUMIFS(RAB!$F$17:$F$59,RAB!$C$17:$C$59,C756)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SUMIFS(RAB!$F$17:$F$59,RAB!$C$17:$C$59,C757)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SUMIFS(RAB!$F$17:$F$59,RAB!$C$17:$C$59,C758)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SUMIFS(RAB!$F$17:$F$59,RAB!$C$17:$C$59,C759)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SUMIFS(RAB!$F$17:$F$59,RAB!$C$17:$C$59,C760)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SUMIFS(RAB!$F$17:$F$59,RAB!$C$17:$C$59,C761)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SUMIFS(RAB!$F$17:$F$59,RAB!$C$17:$C$59,C762)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SUMIFS(RAB!$F$17:$F$59,RAB!$C$17:$C$59,C763)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SUMIFS(RAB!$F$17:$F$59,RAB!$C$17:$C$59,C764)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SUMIFS(RAB!$F$17:$F$59,RAB!$C$17:$C$59,C765)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SUMIFS(RAB!$F$17:$F$59,RAB!$C$17:$C$59,C766)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SUMIFS(RAB!$F$17:$F$59,RAB!$C$17:$C$59,C767)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SUMIFS(RAB!$F$17:$F$59,RAB!$C$17:$C$59,C768)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SUMIFS(RAB!$F$17:$F$59,RAB!$C$17:$C$59,C769)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SUMIFS(RAB!$F$17:$F$59,RAB!$C$17:$C$59,C770)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SUMIFS(RAB!$F$17:$F$59,RAB!$C$17:$C$59,C771)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SUMIFS(RAB!$F$17:$F$59,RAB!$C$17:$C$59,C772)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SUMIFS(RAB!$F$17:$F$59,RAB!$C$17:$C$59,C773)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SUMIFS(RAB!$F$17:$F$59,RAB!$C$17:$C$59,C774)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SUMIFS(RAB!$F$17:$F$59,RAB!$C$17:$C$59,C775)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SUMIFS(RAB!$F$17:$F$59,RAB!$C$17:$C$59,C776)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SUMIFS(RAB!$F$17:$F$59,RAB!$C$17:$C$59,C777)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SUMIFS(RAB!$F$17:$F$59,RAB!$C$17:$C$59,C778)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SUMIFS(RAB!$F$17:$F$59,RAB!$C$17:$C$59,C779)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SUMIFS(RAB!$F$17:$F$59,RAB!$C$17:$C$59,C780)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SUMIFS(RAB!$F$17:$F$59,RAB!$C$17:$C$59,C781)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SUMIFS(RAB!$F$17:$F$59,RAB!$C$17:$C$59,C782)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SUMIFS(RAB!$F$17:$F$59,RAB!$C$17:$C$59,C783)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SUMIFS(RAB!$F$17:$F$59,RAB!$C$17:$C$59,C784)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SUMIFS(RAB!$F$17:$F$59,RAB!$C$17:$C$59,C785)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SUMIFS(RAB!$F$17:$F$59,RAB!$C$17:$C$59,C786)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SUMIFS(RAB!$F$17:$F$59,RAB!$C$17:$C$59,C787)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SUMIFS(RAB!$F$17:$F$59,RAB!$C$17:$C$59,C788)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SUMIFS(RAB!$F$17:$F$59,RAB!$C$17:$C$59,C789)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SUMIFS(RAB!$F$17:$F$59,RAB!$C$17:$C$59,C790)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SUMIFS(RAB!$F$17:$F$59,RAB!$C$17:$C$59,C791)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SUMIFS(RAB!$F$17:$F$59,RAB!$C$17:$C$59,C792)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SUMIFS(RAB!$F$17:$F$59,RAB!$C$17:$C$59,C793)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SUMIFS(RAB!$F$17:$F$59,RAB!$C$17:$C$59,C794)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SUMIFS(RAB!$F$17:$F$59,RAB!$C$17:$C$59,C795)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SUMIFS(RAB!$F$17:$F$59,RAB!$C$17:$C$59,C796)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SUMIFS(RAB!$F$17:$F$59,RAB!$C$17:$C$59,C797)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SUMIFS(RAB!$F$17:$F$59,RAB!$C$17:$C$59,C798)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SUMIFS(RAB!$F$17:$F$59,RAB!$C$17:$C$59,C799)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SUMIFS(RAB!$F$17:$F$59,RAB!$C$17:$C$59,C800)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SUMIFS(RAB!$F$17:$F$59,RAB!$C$17:$C$59,C801)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SUMIFS(RAB!$F$17:$F$59,RAB!$C$17:$C$59,C802)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SUMIFS(RAB!$F$17:$F$59,RAB!$C$17:$C$59,C803)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SUMIFS(RAB!$F$17:$F$59,RAB!$C$17:$C$59,C804)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SUMIFS(RAB!$F$17:$F$59,RAB!$C$17:$C$59,C805)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SUMIFS(RAB!$F$17:$F$59,RAB!$C$17:$C$59,C806)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SUMIFS(RAB!$F$17:$F$59,RAB!$C$17:$C$59,C807)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SUMIFS(RAB!$F$17:$F$59,RAB!$C$17:$C$59,C808)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SUMIFS(RAB!$F$17:$F$59,RAB!$C$17:$C$59,C809)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SUMIFS(RAB!$F$17:$F$59,RAB!$C$17:$C$59,C810)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SUMIFS(RAB!$F$17:$F$59,RAB!$C$17:$C$59,C811)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SUMIFS(RAB!$F$17:$F$59,RAB!$C$17:$C$59,C812)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SUMIFS(RAB!$F$17:$F$59,RAB!$C$17:$C$59,C813)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SUMIFS(RAB!$F$17:$F$59,RAB!$C$17:$C$59,C814)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SUMIFS(RAB!$F$17:$F$59,RAB!$C$17:$C$59,C815)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SUMIFS(RAB!$F$17:$F$59,RAB!$C$17:$C$59,C816)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SUMIFS(RAB!$F$17:$F$59,RAB!$C$17:$C$59,C817)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SUMIFS(RAB!$F$17:$F$59,RAB!$C$17:$C$59,C818)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SUMIFS(RAB!$F$17:$F$59,RAB!$C$17:$C$59,C819)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SUMIFS(RAB!$F$17:$F$59,RAB!$C$17:$C$59,C820)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SUMIFS(RAB!$F$17:$F$59,RAB!$C$17:$C$59,C821)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SUMIFS(RAB!$F$17:$F$59,RAB!$C$17:$C$59,C822)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SUMIFS(RAB!$F$17:$F$59,RAB!$C$17:$C$59,C823)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SUMIFS(RAB!$F$17:$F$59,RAB!$C$17:$C$59,C824)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SUMIFS(RAB!$F$17:$F$59,RAB!$C$17:$C$59,C825)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SUMIFS(RAB!$F$17:$F$59,RAB!$C$17:$C$59,C826)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SUMIFS(RAB!$F$17:$F$59,RAB!$C$17:$C$59,C827)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SUMIFS(RAB!$F$17:$F$59,RAB!$C$17:$C$59,C828)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SUMIFS(RAB!$F$17:$F$59,RAB!$C$17:$C$59,C829)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SUMIFS(RAB!$F$17:$F$59,RAB!$C$17:$C$59,C830)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SUMIFS(RAB!$F$17:$F$59,RAB!$C$17:$C$59,C831)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SUMIFS(RAB!$F$17:$F$59,RAB!$C$17:$C$59,C832)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SUMIFS(RAB!$F$17:$F$59,RAB!$C$17:$C$59,C833)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SUMIFS(RAB!$F$17:$F$59,RAB!$C$17:$C$59,C834)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SUMIFS(RAB!$F$17:$F$59,RAB!$C$17:$C$59,C835)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SUMIFS(RAB!$F$17:$F$59,RAB!$C$17:$C$59,C836)</f>
        <v>90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SUMIFS(RAB!$F$17:$F$59,RAB!$C$17:$C$59,C837)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SUMIFS(RAB!$F$17:$F$59,RAB!$C$17:$C$59,C838)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SUMIFS(RAB!$F$17:$F$59,RAB!$C$17:$C$59,C839)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SUMIFS(RAB!$F$17:$F$59,RAB!$C$17:$C$59,C840)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SUMIFS(RAB!$F$17:$F$59,RAB!$C$17:$C$59,C841)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SUMIFS(RAB!$F$17:$F$59,RAB!$C$17:$C$59,C842)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SUMIFS(RAB!$F$17:$F$59,RAB!$C$17:$C$59,C843)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SUMIFS(RAB!$F$17:$F$59,RAB!$C$17:$C$59,C844)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SUMIFS(RAB!$F$17:$F$59,RAB!$C$17:$C$59,C845)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SUMIFS(RAB!$F$17:$F$59,RAB!$C$17:$C$59,C846)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SUMIFS(RAB!$F$17:$F$59,RAB!$C$17:$C$59,C847)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SUMIFS(RAB!$F$17:$F$59,RAB!$C$17:$C$59,C848)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SUMIFS(RAB!$F$17:$F$59,RAB!$C$17:$C$59,C849)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SUMIFS(RAB!$F$17:$F$59,RAB!$C$17:$C$59,C850)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SUMIFS(RAB!$F$17:$F$59,RAB!$C$17:$C$59,C851)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SUMIFS(RAB!$F$17:$F$59,RAB!$C$17:$C$59,C852)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SUMIFS(RAB!$F$17:$F$59,RAB!$C$17:$C$59,C853)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SUMIFS(RAB!$F$17:$F$59,RAB!$C$17:$C$59,C854)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SUMIFS(RAB!$F$17:$F$59,RAB!$C$17:$C$59,C855)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SUMIFS(RAB!$F$17:$F$59,RAB!$C$17:$C$59,C856)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SUMIFS(RAB!$F$17:$F$59,RAB!$C$17:$C$59,C857)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SUMIFS(RAB!$F$17:$F$59,RAB!$C$17:$C$59,C858)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SUMIFS(RAB!$F$17:$F$59,RAB!$C$17:$C$59,C859)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SUMIFS(RAB!$F$17:$F$59,RAB!$C$17:$C$59,C860)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SUMIFS(RAB!$F$17:$F$59,RAB!$C$17:$C$59,C861)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SUMIFS(RAB!$F$17:$F$59,RAB!$C$17:$C$59,C862)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SUMIFS(RAB!$F$17:$F$59,RAB!$C$17:$C$59,C863)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SUMIFS(RAB!$F$17:$F$59,RAB!$C$17:$C$59,C864)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SUMIFS(RAB!$F$17:$F$59,RAB!$C$17:$C$59,C865)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SUMIFS(RAB!$F$17:$F$59,RAB!$C$17:$C$59,C866)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SUMIFS(RAB!$F$17:$F$59,RAB!$C$17:$C$59,C867)</f>
        <v>1</v>
      </c>
      <c r="E867" s="26">
        <f t="shared" ca="1" si="35"/>
        <v>1</v>
      </c>
      <c r="F867" s="26">
        <f ca="1">IF(D867=0,0,SUM($E$713:E867))</f>
        <v>5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SUMIFS(RAB!$F$17:$F$59,RAB!$C$17:$C$59,C868)</f>
        <v>1</v>
      </c>
      <c r="E868" s="26">
        <f t="shared" ca="1" si="35"/>
        <v>1</v>
      </c>
      <c r="F868" s="26">
        <f ca="1">IF(D868=0,0,SUM($E$713:E868))</f>
        <v>6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SUMIFS(RAB!$F$17:$F$59,RAB!$C$17:$C$59,C869)</f>
        <v>1</v>
      </c>
      <c r="E869" s="26">
        <f t="shared" ca="1" si="35"/>
        <v>1</v>
      </c>
      <c r="F869" s="26">
        <f ca="1">IF(D869=0,0,SUM($E$713:E869))</f>
        <v>7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SUMIFS(RAB!$F$17:$F$59,RAB!$C$17:$C$59,C870)</f>
        <v>1</v>
      </c>
      <c r="E870" s="26">
        <f t="shared" ca="1" si="35"/>
        <v>1</v>
      </c>
      <c r="F870" s="26">
        <f ca="1">IF(D870=0,0,SUM($E$713:E870))</f>
        <v>8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SUMIFS(RAB!$F$17:$F$59,RAB!$C$17:$C$59,C871)</f>
        <v>1</v>
      </c>
      <c r="E871" s="26">
        <f t="shared" ca="1" si="35"/>
        <v>1</v>
      </c>
      <c r="F871" s="26">
        <f ca="1">IF(D871=0,0,SUM($E$713:E871))</f>
        <v>9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SUMIFS(RAB!$F$17:$F$59,RAB!$C$17:$C$59,C872)</f>
        <v>1</v>
      </c>
      <c r="E872" s="26">
        <f t="shared" ca="1" si="35"/>
        <v>1</v>
      </c>
      <c r="F872" s="26">
        <f ca="1">IF(D872=0,0,SUM($E$713:E872))</f>
        <v>10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SUMIFS(RAB!$F$17:$F$59,RAB!$C$17:$C$59,C873)</f>
        <v>1</v>
      </c>
      <c r="E873" s="26">
        <f t="shared" ca="1" si="35"/>
        <v>1</v>
      </c>
      <c r="F873" s="26">
        <f ca="1">IF(D873=0,0,SUM($E$713:E873))</f>
        <v>11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SUMIFS(RAB!$F$17:$F$59,RAB!$C$17:$C$59,C874)</f>
        <v>1</v>
      </c>
      <c r="E874" s="26">
        <f t="shared" ca="1" si="35"/>
        <v>1</v>
      </c>
      <c r="F874" s="26">
        <f ca="1">IF(D874=0,0,SUM($E$713:E874))</f>
        <v>12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SUMIFS(RAB!$F$17:$F$59,RAB!$C$17:$C$59,C875)</f>
        <v>1</v>
      </c>
      <c r="E875" s="26">
        <f t="shared" ca="1" si="35"/>
        <v>1</v>
      </c>
      <c r="F875" s="26">
        <f ca="1">IF(D875=0,0,SUM($E$713:E875))</f>
        <v>13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SUMIFS(RAB!$F$17:$F$59,RAB!$C$17:$C$59,C876)</f>
        <v>1</v>
      </c>
      <c r="E876" s="26">
        <f t="shared" ca="1" si="35"/>
        <v>1</v>
      </c>
      <c r="F876" s="26">
        <f ca="1">IF(D876=0,0,SUM($E$713:E876))</f>
        <v>14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SUMIFS(RAB!$F$17:$F$59,RAB!$C$17:$C$59,C877)</f>
        <v>1</v>
      </c>
      <c r="E877" s="26">
        <f t="shared" ca="1" si="35"/>
        <v>1</v>
      </c>
      <c r="F877" s="26">
        <f ca="1">IF(D877=0,0,SUM($E$713:E877))</f>
        <v>15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SUMIFS(RAB!$F$17:$F$59,RAB!$C$17:$C$59,C878)</f>
        <v>1</v>
      </c>
      <c r="E878" s="26">
        <f t="shared" ca="1" si="35"/>
        <v>1</v>
      </c>
      <c r="F878" s="26">
        <f ca="1">IF(D878=0,0,SUM($E$713:E878))</f>
        <v>16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SUMIFS(RAB!$F$17:$F$59,RAB!$C$17:$C$59,C879)</f>
        <v>1</v>
      </c>
      <c r="E879" s="26">
        <f t="shared" ca="1" si="35"/>
        <v>1</v>
      </c>
      <c r="F879" s="26">
        <f ca="1">IF(D879=0,0,SUM($E$713:E879))</f>
        <v>17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SUMIFS(RAB!$F$17:$F$59,RAB!$C$17:$C$59,C880)</f>
        <v>1</v>
      </c>
      <c r="E880" s="26">
        <f t="shared" ca="1" si="35"/>
        <v>1</v>
      </c>
      <c r="F880" s="26">
        <f ca="1">IF(D880=0,0,SUM($E$713:E880))</f>
        <v>18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SUMIFS(RAB!$F$17:$F$59,RAB!$C$17:$C$59,C881)</f>
        <v>1</v>
      </c>
      <c r="E881" s="26">
        <f t="shared" ca="1" si="35"/>
        <v>1</v>
      </c>
      <c r="F881" s="26">
        <f ca="1">IF(D881=0,0,SUM($E$713:E881))</f>
        <v>19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SUMIFS(RAB!$F$17:$F$59,RAB!$C$17:$C$59,C882)</f>
        <v>1</v>
      </c>
      <c r="E882" s="26">
        <f t="shared" ca="1" si="35"/>
        <v>1</v>
      </c>
      <c r="F882" s="26">
        <f ca="1">IF(D882=0,0,SUM($E$713:E882))</f>
        <v>20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SUMIFS(RAB!$F$17:$F$59,RAB!$C$17:$C$59,C883)</f>
        <v>1</v>
      </c>
      <c r="E883" s="26">
        <f t="shared" ca="1" si="35"/>
        <v>1</v>
      </c>
      <c r="F883" s="26">
        <f ca="1">IF(D883=0,0,SUM($E$713:E883))</f>
        <v>21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SUMIFS(RAB!$F$17:$F$59,RAB!$C$17:$C$59,C884)</f>
        <v>1</v>
      </c>
      <c r="E884" s="26">
        <f t="shared" ca="1" si="35"/>
        <v>1</v>
      </c>
      <c r="F884" s="26">
        <f ca="1">IF(D884=0,0,SUM($E$713:E884))</f>
        <v>22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SUMIFS(RAB!$F$17:$F$59,RAB!$C$17:$C$59,C885)</f>
        <v>1</v>
      </c>
      <c r="E885" s="26">
        <f t="shared" ca="1" si="35"/>
        <v>1</v>
      </c>
      <c r="F885" s="26">
        <f ca="1">IF(D885=0,0,SUM($E$713:E885))</f>
        <v>23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SUMIFS(RAB!$F$17:$F$59,RAB!$C$17:$C$59,C886)</f>
        <v>1</v>
      </c>
      <c r="E886" s="26">
        <f t="shared" ca="1" si="35"/>
        <v>1</v>
      </c>
      <c r="F886" s="26">
        <f ca="1">IF(D886=0,0,SUM($E$713:E886))</f>
        <v>24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SUMIFS(RAB!$F$17:$F$59,RAB!$C$17:$C$59,C887)</f>
        <v>1</v>
      </c>
      <c r="E887" s="26">
        <f t="shared" ca="1" si="35"/>
        <v>1</v>
      </c>
      <c r="F887" s="26">
        <f ca="1">IF(D887=0,0,SUM($E$713:E887))</f>
        <v>25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SUMIFS(RAB!$F$17:$F$59,RAB!$C$17:$C$59,C888)</f>
        <v>1</v>
      </c>
      <c r="E888" s="26">
        <f t="shared" ca="1" si="35"/>
        <v>1</v>
      </c>
      <c r="F888" s="26">
        <f ca="1">IF(D888=0,0,SUM($E$713:E888))</f>
        <v>26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SUMIFS(RAB!$F$17:$F$59,RAB!$C$17:$C$59,C889)</f>
        <v>1</v>
      </c>
      <c r="E889" s="26">
        <f t="shared" ca="1" si="35"/>
        <v>1</v>
      </c>
      <c r="F889" s="26">
        <f ca="1">IF(D889=0,0,SUM($E$713:E889))</f>
        <v>27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SUMIFS(RAB!$F$17:$F$59,RAB!$C$17:$C$59,C890)</f>
        <v>1</v>
      </c>
      <c r="E890" s="26">
        <f t="shared" ca="1" si="35"/>
        <v>1</v>
      </c>
      <c r="F890" s="26">
        <f ca="1">IF(D890=0,0,SUM($E$713:E890))</f>
        <v>28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SUMIFS(RAB!$F$17:$F$59,RAB!$C$17:$C$59,C891)</f>
        <v>1</v>
      </c>
      <c r="E891" s="26">
        <f t="shared" ca="1" si="35"/>
        <v>1</v>
      </c>
      <c r="F891" s="26">
        <f ca="1">IF(D891=0,0,SUM($E$713:E891))</f>
        <v>29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SUMIFS(RAB!$F$17:$F$59,RAB!$C$17:$C$59,C892)</f>
        <v>1</v>
      </c>
      <c r="E892" s="26">
        <f t="shared" ca="1" si="35"/>
        <v>1</v>
      </c>
      <c r="F892" s="26">
        <f ca="1">IF(D892=0,0,SUM($E$713:E892))</f>
        <v>30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SUMIFS(RAB!$F$17:$F$59,RAB!$C$17:$C$59,C893)</f>
        <v>1</v>
      </c>
      <c r="E893" s="26">
        <f t="shared" ca="1" si="35"/>
        <v>1</v>
      </c>
      <c r="F893" s="26">
        <f ca="1">IF(D893=0,0,SUM($E$713:E893))</f>
        <v>31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SUMIFS(RAB!$F$17:$F$59,RAB!$C$17:$C$59,C894)</f>
        <v>1</v>
      </c>
      <c r="E894" s="26">
        <f t="shared" ca="1" si="35"/>
        <v>1</v>
      </c>
      <c r="F894" s="26">
        <f ca="1">IF(D894=0,0,SUM($E$713:E894))</f>
        <v>32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SUMIFS(RAB!$F$17:$F$59,RAB!$C$17:$C$59,C895)</f>
        <v>1</v>
      </c>
      <c r="E895" s="26">
        <f t="shared" ca="1" si="35"/>
        <v>1</v>
      </c>
      <c r="F895" s="26">
        <f ca="1">IF(D895=0,0,SUM($E$713:E895))</f>
        <v>33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SUMIFS(RAB!$F$17:$F$59,RAB!$C$17:$C$59,C896)</f>
        <v>1</v>
      </c>
      <c r="E896" s="26">
        <f t="shared" ca="1" si="35"/>
        <v>1</v>
      </c>
      <c r="F896" s="26">
        <f ca="1">IF(D896=0,0,SUM($E$713:E896))</f>
        <v>34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SUMIFS(RAB!$F$17:$F$59,RAB!$C$17:$C$59,C897)</f>
        <v>1</v>
      </c>
      <c r="E897" s="26">
        <f t="shared" ca="1" si="35"/>
        <v>1</v>
      </c>
      <c r="F897" s="26">
        <f ca="1">IF(D897=0,0,SUM($E$713:E897))</f>
        <v>35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SUMIFS(RAB!$F$17:$F$59,RAB!$C$17:$C$59,C898)</f>
        <v>1</v>
      </c>
      <c r="E898" s="26">
        <f t="shared" ca="1" si="35"/>
        <v>1</v>
      </c>
      <c r="F898" s="26">
        <f ca="1">IF(D898=0,0,SUM($E$713:E898))</f>
        <v>36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SUMIFS(RAB!$F$17:$F$59,RAB!$C$17:$C$59,C899)</f>
        <v>1</v>
      </c>
      <c r="E899" s="26">
        <f t="shared" ca="1" si="35"/>
        <v>1</v>
      </c>
      <c r="F899" s="26">
        <f ca="1">IF(D899=0,0,SUM($E$713:E899))</f>
        <v>37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SUMIFS(RAB!$F$17:$F$59,RAB!$C$17:$C$59,C900)</f>
        <v>1</v>
      </c>
      <c r="E900" s="26">
        <f t="shared" ca="1" si="35"/>
        <v>1</v>
      </c>
      <c r="F900" s="26">
        <f ca="1">IF(D900=0,0,SUM($E$713:E900))</f>
        <v>38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SUMIFS(RAB!$F$17:$F$59,RAB!$C$17:$C$59,C901)</f>
        <v>1</v>
      </c>
      <c r="E901" s="26">
        <f t="shared" ca="1" si="35"/>
        <v>1</v>
      </c>
      <c r="F901" s="26">
        <f ca="1">IF(D901=0,0,SUM($E$713:E901))</f>
        <v>39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SUMIFS(RAB!$F$17:$F$59,RAB!$C$17:$C$59,C902)</f>
        <v>1</v>
      </c>
      <c r="E902" s="26">
        <f t="shared" ca="1" si="35"/>
        <v>1</v>
      </c>
      <c r="F902" s="26">
        <f ca="1">IF(D902=0,0,SUM($E$713:E902))</f>
        <v>40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SUMIFS(RAB!$F$17:$F$59,RAB!$C$17:$C$59,C903)</f>
        <v>1</v>
      </c>
      <c r="E903" s="26">
        <f t="shared" ca="1" si="35"/>
        <v>1</v>
      </c>
      <c r="F903" s="26">
        <f ca="1">IF(D903=0,0,SUM($E$713:E903))</f>
        <v>41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SUMIFS(RAB!$F$17:$F$59,RAB!$C$17:$C$59,C904)</f>
        <v>1</v>
      </c>
      <c r="E904" s="26">
        <f t="shared" ca="1" si="35"/>
        <v>1</v>
      </c>
      <c r="F904" s="26">
        <f ca="1">IF(D904=0,0,SUM($E$713:E904))</f>
        <v>42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SUMIFS(RAB!$F$17:$F$59,RAB!$C$17:$C$59,C905)</f>
        <v>1</v>
      </c>
      <c r="E905" s="26">
        <f t="shared" ca="1" si="35"/>
        <v>1</v>
      </c>
      <c r="F905" s="26">
        <f ca="1">IF(D905=0,0,SUM($E$713:E905))</f>
        <v>43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SUMIFS(RAB!$F$17:$F$59,RAB!$C$17:$C$59,C906)</f>
        <v>1</v>
      </c>
      <c r="E906" s="26">
        <f t="shared" ca="1" si="35"/>
        <v>1</v>
      </c>
      <c r="F906" s="26">
        <f ca="1">IF(D906=0,0,SUM($E$713:E906))</f>
        <v>44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SUMIFS(RAB!$F$17:$F$59,RAB!$C$17:$C$59,C907)</f>
        <v>1</v>
      </c>
      <c r="E907" s="26">
        <f t="shared" ref="E907:E970" ca="1" si="36">IF(D907=0,0,1)</f>
        <v>1</v>
      </c>
      <c r="F907" s="26">
        <f ca="1">IF(D907=0,0,SUM($E$713:E907))</f>
        <v>45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SUMIFS(RAB!$F$17:$F$59,RAB!$C$17:$C$59,C908)</f>
        <v>1</v>
      </c>
      <c r="E908" s="26">
        <f t="shared" ca="1" si="36"/>
        <v>1</v>
      </c>
      <c r="F908" s="26">
        <f ca="1">IF(D908=0,0,SUM($E$713:E908))</f>
        <v>46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SUMIFS(RAB!$F$17:$F$59,RAB!$C$17:$C$59,C909)</f>
        <v>1</v>
      </c>
      <c r="E909" s="26">
        <f t="shared" ca="1" si="36"/>
        <v>1</v>
      </c>
      <c r="F909" s="26">
        <f ca="1">IF(D909=0,0,SUM($E$713:E909))</f>
        <v>47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SUMIFS(RAB!$F$17:$F$59,RAB!$C$17:$C$59,C910)</f>
        <v>1</v>
      </c>
      <c r="E910" s="26">
        <f t="shared" ca="1" si="36"/>
        <v>1</v>
      </c>
      <c r="F910" s="26">
        <f ca="1">IF(D910=0,0,SUM($E$713:E910))</f>
        <v>48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SUMIFS(RAB!$F$17:$F$59,RAB!$C$17:$C$59,C911)</f>
        <v>1</v>
      </c>
      <c r="E911" s="26">
        <f t="shared" ca="1" si="36"/>
        <v>1</v>
      </c>
      <c r="F911" s="26">
        <f ca="1">IF(D911=0,0,SUM($E$713:E911))</f>
        <v>49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SUMIFS(RAB!$F$17:$F$59,RAB!$C$17:$C$59,C912)</f>
        <v>1</v>
      </c>
      <c r="E912" s="26">
        <f t="shared" ca="1" si="36"/>
        <v>1</v>
      </c>
      <c r="F912" s="26">
        <f ca="1">IF(D912=0,0,SUM($E$713:E912))</f>
        <v>50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SUMIFS(RAB!$F$17:$F$59,RAB!$C$17:$C$59,C913)</f>
        <v>1</v>
      </c>
      <c r="E913" s="26">
        <f t="shared" ca="1" si="36"/>
        <v>1</v>
      </c>
      <c r="F913" s="26">
        <f ca="1">IF(D913=0,0,SUM($E$713:E913))</f>
        <v>51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SUMIFS(RAB!$F$17:$F$59,RAB!$C$17:$C$59,C914)</f>
        <v>1</v>
      </c>
      <c r="E914" s="26">
        <f t="shared" ca="1" si="36"/>
        <v>1</v>
      </c>
      <c r="F914" s="26">
        <f ca="1">IF(D914=0,0,SUM($E$713:E914))</f>
        <v>52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SUMIFS(RAB!$F$17:$F$59,RAB!$C$17:$C$59,C915)</f>
        <v>1</v>
      </c>
      <c r="E915" s="26">
        <f t="shared" ca="1" si="36"/>
        <v>1</v>
      </c>
      <c r="F915" s="26">
        <f ca="1">IF(D915=0,0,SUM($E$713:E915))</f>
        <v>53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SUMIFS(RAB!$F$17:$F$59,RAB!$C$17:$C$59,C916)</f>
        <v>1</v>
      </c>
      <c r="E916" s="26">
        <f t="shared" ca="1" si="36"/>
        <v>1</v>
      </c>
      <c r="F916" s="26">
        <f ca="1">IF(D916=0,0,SUM($E$713:E916))</f>
        <v>54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SUMIFS(RAB!$F$17:$F$59,RAB!$C$17:$C$59,C917)</f>
        <v>1</v>
      </c>
      <c r="E917" s="26">
        <f t="shared" ca="1" si="36"/>
        <v>1</v>
      </c>
      <c r="F917" s="26">
        <f ca="1">IF(D917=0,0,SUM($E$713:E917))</f>
        <v>55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SUMIFS(RAB!$F$17:$F$59,RAB!$C$17:$C$59,C918)</f>
        <v>1</v>
      </c>
      <c r="E918" s="26">
        <f t="shared" ca="1" si="36"/>
        <v>1</v>
      </c>
      <c r="F918" s="26">
        <f ca="1">IF(D918=0,0,SUM($E$713:E918))</f>
        <v>56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SUMIFS(RAB!$F$17:$F$59,RAB!$C$17:$C$59,C919)</f>
        <v>1</v>
      </c>
      <c r="E919" s="26">
        <f t="shared" ca="1" si="36"/>
        <v>1</v>
      </c>
      <c r="F919" s="26">
        <f ca="1">IF(D919=0,0,SUM($E$713:E919))</f>
        <v>57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SUMIFS(RAB!$F$17:$F$59,RAB!$C$17:$C$59,C920)</f>
        <v>1</v>
      </c>
      <c r="E920" s="26">
        <f t="shared" ca="1" si="36"/>
        <v>1</v>
      </c>
      <c r="F920" s="26">
        <f ca="1">IF(D920=0,0,SUM($E$713:E920))</f>
        <v>58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SUMIFS(RAB!$F$17:$F$59,RAB!$C$17:$C$59,C921)</f>
        <v>1</v>
      </c>
      <c r="E921" s="26">
        <f t="shared" ca="1" si="36"/>
        <v>1</v>
      </c>
      <c r="F921" s="26">
        <f ca="1">IF(D921=0,0,SUM($E$713:E921))</f>
        <v>59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SUMIFS(RAB!$F$17:$F$59,RAB!$C$17:$C$59,C922)</f>
        <v>1</v>
      </c>
      <c r="E922" s="26">
        <f t="shared" ca="1" si="36"/>
        <v>1</v>
      </c>
      <c r="F922" s="26">
        <f ca="1">IF(D922=0,0,SUM($E$713:E922))</f>
        <v>60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SUMIFS(RAB!$F$17:$F$59,RAB!$C$17:$C$59,C923)</f>
        <v>1</v>
      </c>
      <c r="E923" s="26">
        <f t="shared" ca="1" si="36"/>
        <v>1</v>
      </c>
      <c r="F923" s="26">
        <f ca="1">IF(D923=0,0,SUM($E$713:E923))</f>
        <v>61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SUMIFS(RAB!$F$17:$F$59,RAB!$C$17:$C$59,C924)</f>
        <v>1</v>
      </c>
      <c r="E924" s="26">
        <f t="shared" ca="1" si="36"/>
        <v>1</v>
      </c>
      <c r="F924" s="26">
        <f ca="1">IF(D924=0,0,SUM($E$713:E924))</f>
        <v>62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SUMIFS(RAB!$F$17:$F$59,RAB!$C$17:$C$59,C925)</f>
        <v>1</v>
      </c>
      <c r="E925" s="26">
        <f t="shared" ca="1" si="36"/>
        <v>1</v>
      </c>
      <c r="F925" s="26">
        <f ca="1">IF(D925=0,0,SUM($E$713:E925))</f>
        <v>63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SUMIFS(RAB!$F$17:$F$59,RAB!$C$17:$C$59,C926)</f>
        <v>1</v>
      </c>
      <c r="E926" s="26">
        <f t="shared" ca="1" si="36"/>
        <v>1</v>
      </c>
      <c r="F926" s="26">
        <f ca="1">IF(D926=0,0,SUM($E$713:E926))</f>
        <v>64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SUMIFS(RAB!$F$17:$F$59,RAB!$C$17:$C$59,C927)</f>
        <v>1</v>
      </c>
      <c r="E927" s="26">
        <f t="shared" ca="1" si="36"/>
        <v>1</v>
      </c>
      <c r="F927" s="26">
        <f ca="1">IF(D927=0,0,SUM($E$713:E927))</f>
        <v>65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SUMIFS(RAB!$F$17:$F$59,RAB!$C$17:$C$59,C928)</f>
        <v>1</v>
      </c>
      <c r="E928" s="26">
        <f t="shared" ca="1" si="36"/>
        <v>1</v>
      </c>
      <c r="F928" s="26">
        <f ca="1">IF(D928=0,0,SUM($E$713:E928))</f>
        <v>66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SUMIFS(RAB!$F$17:$F$59,RAB!$C$17:$C$59,C929)</f>
        <v>1</v>
      </c>
      <c r="E929" s="26">
        <f t="shared" ca="1" si="36"/>
        <v>1</v>
      </c>
      <c r="F929" s="26">
        <f ca="1">IF(D929=0,0,SUM($E$713:E929))</f>
        <v>67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SUMIFS(RAB!$F$17:$F$59,RAB!$C$17:$C$59,C930)</f>
        <v>1</v>
      </c>
      <c r="E930" s="26">
        <f t="shared" ca="1" si="36"/>
        <v>1</v>
      </c>
      <c r="F930" s="26">
        <f ca="1">IF(D930=0,0,SUM($E$713:E930))</f>
        <v>68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SUMIFS(RAB!$F$17:$F$59,RAB!$C$17:$C$59,C931)</f>
        <v>1</v>
      </c>
      <c r="E931" s="26">
        <f t="shared" ca="1" si="36"/>
        <v>1</v>
      </c>
      <c r="F931" s="26">
        <f ca="1">IF(D931=0,0,SUM($E$713:E931))</f>
        <v>69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SUMIFS(RAB!$F$17:$F$59,RAB!$C$17:$C$59,C932)</f>
        <v>1</v>
      </c>
      <c r="E932" s="26">
        <f t="shared" ca="1" si="36"/>
        <v>1</v>
      </c>
      <c r="F932" s="26">
        <f ca="1">IF(D932=0,0,SUM($E$713:E932))</f>
        <v>70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SUMIFS(RAB!$F$17:$F$59,RAB!$C$17:$C$59,C933)</f>
        <v>1</v>
      </c>
      <c r="E933" s="26">
        <f t="shared" ca="1" si="36"/>
        <v>1</v>
      </c>
      <c r="F933" s="26">
        <f ca="1">IF(D933=0,0,SUM($E$713:E933))</f>
        <v>71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SUMIFS(RAB!$F$17:$F$59,RAB!$C$17:$C$59,C934)</f>
        <v>1</v>
      </c>
      <c r="E934" s="26">
        <f t="shared" ca="1" si="36"/>
        <v>1</v>
      </c>
      <c r="F934" s="26">
        <f ca="1">IF(D934=0,0,SUM($E$713:E934))</f>
        <v>72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SUMIFS(RAB!$F$17:$F$59,RAB!$C$17:$C$59,C935)</f>
        <v>1</v>
      </c>
      <c r="E935" s="26">
        <f t="shared" ca="1" si="36"/>
        <v>1</v>
      </c>
      <c r="F935" s="26">
        <f ca="1">IF(D935=0,0,SUM($E$713:E935))</f>
        <v>73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SUMIFS(RAB!$F$17:$F$59,RAB!$C$17:$C$59,C936)</f>
        <v>1</v>
      </c>
      <c r="E936" s="26">
        <f t="shared" ca="1" si="36"/>
        <v>1</v>
      </c>
      <c r="F936" s="26">
        <f ca="1">IF(D936=0,0,SUM($E$713:E936))</f>
        <v>74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SUMIFS(RAB!$F$17:$F$59,RAB!$C$17:$C$59,C937)</f>
        <v>1</v>
      </c>
      <c r="E937" s="26">
        <f t="shared" ca="1" si="36"/>
        <v>1</v>
      </c>
      <c r="F937" s="26">
        <f ca="1">IF(D937=0,0,SUM($E$713:E937))</f>
        <v>75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SUMIFS(RAB!$F$17:$F$59,RAB!$C$17:$C$59,C938)</f>
        <v>1</v>
      </c>
      <c r="E938" s="26">
        <f t="shared" ca="1" si="36"/>
        <v>1</v>
      </c>
      <c r="F938" s="26">
        <f ca="1">IF(D938=0,0,SUM($E$713:E938))</f>
        <v>76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SUMIFS(RAB!$F$17:$F$59,RAB!$C$17:$C$59,C939)</f>
        <v>1</v>
      </c>
      <c r="E939" s="26">
        <f t="shared" ca="1" si="36"/>
        <v>1</v>
      </c>
      <c r="F939" s="26">
        <f ca="1">IF(D939=0,0,SUM($E$713:E939))</f>
        <v>77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SUMIFS(RAB!$F$17:$F$59,RAB!$C$17:$C$59,C940)</f>
        <v>1</v>
      </c>
      <c r="E940" s="26">
        <f t="shared" ca="1" si="36"/>
        <v>1</v>
      </c>
      <c r="F940" s="26">
        <f ca="1">IF(D940=0,0,SUM($E$713:E940))</f>
        <v>78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SUMIFS(RAB!$F$17:$F$59,RAB!$C$17:$C$59,C941)</f>
        <v>1</v>
      </c>
      <c r="E941" s="26">
        <f t="shared" ca="1" si="36"/>
        <v>1</v>
      </c>
      <c r="F941" s="26">
        <f ca="1">IF(D941=0,0,SUM($E$713:E941))</f>
        <v>79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SUMIFS(RAB!$F$17:$F$59,RAB!$C$17:$C$59,C942)</f>
        <v>1</v>
      </c>
      <c r="E942" s="26">
        <f t="shared" ca="1" si="36"/>
        <v>1</v>
      </c>
      <c r="F942" s="26">
        <f ca="1">IF(D942=0,0,SUM($E$713:E942))</f>
        <v>80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SUMIFS(RAB!$F$17:$F$59,RAB!$C$17:$C$59,C943)</f>
        <v>1</v>
      </c>
      <c r="E943" s="26">
        <f t="shared" ca="1" si="36"/>
        <v>1</v>
      </c>
      <c r="F943" s="26">
        <f ca="1">IF(D943=0,0,SUM($E$713:E943))</f>
        <v>81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SUMIFS(RAB!$F$17:$F$59,RAB!$C$17:$C$59,C944)</f>
        <v>1</v>
      </c>
      <c r="E944" s="26">
        <f t="shared" ca="1" si="36"/>
        <v>1</v>
      </c>
      <c r="F944" s="26">
        <f ca="1">IF(D944=0,0,SUM($E$713:E944))</f>
        <v>82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SUMIFS(RAB!$F$17:$F$59,RAB!$C$17:$C$59,C945)</f>
        <v>1</v>
      </c>
      <c r="E945" s="26">
        <f t="shared" ca="1" si="36"/>
        <v>1</v>
      </c>
      <c r="F945" s="26">
        <f ca="1">IF(D945=0,0,SUM($E$713:E945))</f>
        <v>83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SUMIFS(RAB!$F$17:$F$59,RAB!$C$17:$C$59,C946)</f>
        <v>1</v>
      </c>
      <c r="E946" s="26">
        <f t="shared" ca="1" si="36"/>
        <v>1</v>
      </c>
      <c r="F946" s="26">
        <f ca="1">IF(D946=0,0,SUM($E$713:E946))</f>
        <v>84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SUMIFS(RAB!$F$17:$F$59,RAB!$C$17:$C$59,C947)</f>
        <v>1</v>
      </c>
      <c r="E947" s="26">
        <f t="shared" ca="1" si="36"/>
        <v>1</v>
      </c>
      <c r="F947" s="26">
        <f ca="1">IF(D947=0,0,SUM($E$713:E947))</f>
        <v>85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SUMIFS(RAB!$F$17:$F$59,RAB!$C$17:$C$59,C948)</f>
        <v>1</v>
      </c>
      <c r="E948" s="26">
        <f t="shared" ca="1" si="36"/>
        <v>1</v>
      </c>
      <c r="F948" s="26">
        <f ca="1">IF(D948=0,0,SUM($E$713:E948))</f>
        <v>86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SUMIFS(RAB!$F$17:$F$59,RAB!$C$17:$C$59,C949)</f>
        <v>1</v>
      </c>
      <c r="E949" s="26">
        <f t="shared" ca="1" si="36"/>
        <v>1</v>
      </c>
      <c r="F949" s="26">
        <f ca="1">IF(D949=0,0,SUM($E$713:E949))</f>
        <v>87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SUMIFS(RAB!$F$17:$F$59,RAB!$C$17:$C$59,C950)</f>
        <v>1</v>
      </c>
      <c r="E950" s="26">
        <f t="shared" ca="1" si="36"/>
        <v>1</v>
      </c>
      <c r="F950" s="26">
        <f ca="1">IF(D950=0,0,SUM($E$713:E950))</f>
        <v>88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SUMIFS(RAB!$F$17:$F$59,RAB!$C$17:$C$59,C951)</f>
        <v>1</v>
      </c>
      <c r="E951" s="26">
        <f t="shared" ca="1" si="36"/>
        <v>1</v>
      </c>
      <c r="F951" s="26">
        <f ca="1">IF(D951=0,0,SUM($E$713:E951))</f>
        <v>89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SUMIFS(RAB!$F$17:$F$59,RAB!$C$17:$C$59,C952)</f>
        <v>1</v>
      </c>
      <c r="E952" s="26">
        <f t="shared" ca="1" si="36"/>
        <v>1</v>
      </c>
      <c r="F952" s="26">
        <f ca="1">IF(D952=0,0,SUM($E$713:E952))</f>
        <v>90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SUMIFS(RAB!$F$17:$F$59,RAB!$C$17:$C$59,C953)</f>
        <v>1</v>
      </c>
      <c r="E953" s="26">
        <f t="shared" ca="1" si="36"/>
        <v>1</v>
      </c>
      <c r="F953" s="26">
        <f ca="1">IF(D953=0,0,SUM($E$713:E953))</f>
        <v>91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SUMIFS(RAB!$F$17:$F$59,RAB!$C$17:$C$59,C954)</f>
        <v>1</v>
      </c>
      <c r="E954" s="26">
        <f t="shared" ca="1" si="36"/>
        <v>1</v>
      </c>
      <c r="F954" s="26">
        <f ca="1">IF(D954=0,0,SUM($E$713:E954))</f>
        <v>92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SUMIFS(RAB!$F$17:$F$59,RAB!$C$17:$C$59,C955)</f>
        <v>1</v>
      </c>
      <c r="E955" s="26">
        <f t="shared" ca="1" si="36"/>
        <v>1</v>
      </c>
      <c r="F955" s="26">
        <f ca="1">IF(D955=0,0,SUM($E$713:E955))</f>
        <v>93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SUMIFS(RAB!$F$17:$F$59,RAB!$C$17:$C$59,C956)</f>
        <v>1</v>
      </c>
      <c r="E956" s="26">
        <f t="shared" ca="1" si="36"/>
        <v>1</v>
      </c>
      <c r="F956" s="26">
        <f ca="1">IF(D956=0,0,SUM($E$713:E956))</f>
        <v>94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SUMIFS(RAB!$F$17:$F$59,RAB!$C$17:$C$59,C957)</f>
        <v>1</v>
      </c>
      <c r="E957" s="26">
        <f t="shared" ca="1" si="36"/>
        <v>1</v>
      </c>
      <c r="F957" s="26">
        <f ca="1">IF(D957=0,0,SUM($E$713:E957))</f>
        <v>95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SUMIFS(RAB!$F$17:$F$59,RAB!$C$17:$C$59,C958)</f>
        <v>1</v>
      </c>
      <c r="E958" s="26">
        <f t="shared" ca="1" si="36"/>
        <v>1</v>
      </c>
      <c r="F958" s="26">
        <f ca="1">IF(D958=0,0,SUM($E$713:E958))</f>
        <v>96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SUMIFS(RAB!$F$17:$F$59,RAB!$C$17:$C$59,C959)</f>
        <v>1</v>
      </c>
      <c r="E959" s="26">
        <f t="shared" ca="1" si="36"/>
        <v>1</v>
      </c>
      <c r="F959" s="26">
        <f ca="1">IF(D959=0,0,SUM($E$713:E959))</f>
        <v>97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SUMIFS(RAB!$F$17:$F$59,RAB!$C$17:$C$59,C960)</f>
        <v>1</v>
      </c>
      <c r="E960" s="26">
        <f t="shared" ca="1" si="36"/>
        <v>1</v>
      </c>
      <c r="F960" s="26">
        <f ca="1">IF(D960=0,0,SUM($E$713:E960))</f>
        <v>98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SUMIFS(RAB!$F$17:$F$59,RAB!$C$17:$C$59,C961)</f>
        <v>1</v>
      </c>
      <c r="E961" s="26">
        <f t="shared" ca="1" si="36"/>
        <v>1</v>
      </c>
      <c r="F961" s="26">
        <f ca="1">IF(D961=0,0,SUM($E$713:E961))</f>
        <v>99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SUMIFS(RAB!$F$17:$F$59,RAB!$C$17:$C$59,C962)</f>
        <v>1</v>
      </c>
      <c r="E962" s="26">
        <f t="shared" ca="1" si="36"/>
        <v>1</v>
      </c>
      <c r="F962" s="26">
        <f ca="1">IF(D962=0,0,SUM($E$713:E962))</f>
        <v>100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SUMIFS(RAB!$F$17:$F$59,RAB!$C$17:$C$59,C963)</f>
        <v>1</v>
      </c>
      <c r="E963" s="26">
        <f t="shared" ca="1" si="36"/>
        <v>1</v>
      </c>
      <c r="F963" s="26">
        <f ca="1">IF(D963=0,0,SUM($E$713:E963))</f>
        <v>101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SUMIFS(RAB!$F$17:$F$59,RAB!$C$17:$C$59,C964)</f>
        <v>1</v>
      </c>
      <c r="E964" s="26">
        <f t="shared" ca="1" si="36"/>
        <v>1</v>
      </c>
      <c r="F964" s="26">
        <f ca="1">IF(D964=0,0,SUM($E$713:E964))</f>
        <v>102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SUMIFS(RAB!$F$17:$F$59,RAB!$C$17:$C$59,C965)</f>
        <v>1</v>
      </c>
      <c r="E965" s="26">
        <f t="shared" ca="1" si="36"/>
        <v>1</v>
      </c>
      <c r="F965" s="26">
        <f ca="1">IF(D965=0,0,SUM($E$713:E965))</f>
        <v>103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SUMIFS(RAB!$F$17:$F$59,RAB!$C$17:$C$59,C966)</f>
        <v>1</v>
      </c>
      <c r="E966" s="26">
        <f t="shared" ca="1" si="36"/>
        <v>1</v>
      </c>
      <c r="F966" s="26">
        <f ca="1">IF(D966=0,0,SUM($E$713:E966))</f>
        <v>104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SUMIFS(RAB!$F$17:$F$59,RAB!$C$17:$C$59,C967)</f>
        <v>1</v>
      </c>
      <c r="E967" s="26">
        <f t="shared" ca="1" si="36"/>
        <v>1</v>
      </c>
      <c r="F967" s="26">
        <f ca="1">IF(D967=0,0,SUM($E$713:E967))</f>
        <v>105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SUMIFS(RAB!$F$17:$F$59,RAB!$C$17:$C$59,C968)</f>
        <v>1</v>
      </c>
      <c r="E968" s="26">
        <f t="shared" ca="1" si="36"/>
        <v>1</v>
      </c>
      <c r="F968" s="26">
        <f ca="1">IF(D968=0,0,SUM($E$713:E968))</f>
        <v>106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SUMIFS(RAB!$F$17:$F$59,RAB!$C$17:$C$59,C969)</f>
        <v>1</v>
      </c>
      <c r="E969" s="26">
        <f t="shared" ca="1" si="36"/>
        <v>1</v>
      </c>
      <c r="F969" s="26">
        <f ca="1">IF(D969=0,0,SUM($E$713:E969))</f>
        <v>107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SUMIFS(RAB!$F$17:$F$59,RAB!$C$17:$C$59,C970)</f>
        <v>1</v>
      </c>
      <c r="E970" s="26">
        <f t="shared" ca="1" si="36"/>
        <v>1</v>
      </c>
      <c r="F970" s="26">
        <f ca="1">IF(D970=0,0,SUM($E$713:E970))</f>
        <v>108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SUMIFS(RAB!$F$17:$F$59,RAB!$C$17:$C$59,C971)</f>
        <v>1</v>
      </c>
      <c r="E971" s="26">
        <f t="shared" ref="E971:E1034" ca="1" si="37">IF(D971=0,0,1)</f>
        <v>1</v>
      </c>
      <c r="F971" s="26">
        <f ca="1">IF(D971=0,0,SUM($E$713:E971))</f>
        <v>109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SUMIFS(RAB!$F$17:$F$59,RAB!$C$17:$C$59,C972)</f>
        <v>1</v>
      </c>
      <c r="E972" s="26">
        <f t="shared" ca="1" si="37"/>
        <v>1</v>
      </c>
      <c r="F972" s="26">
        <f ca="1">IF(D972=0,0,SUM($E$713:E972))</f>
        <v>110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SUMIFS(RAB!$F$17:$F$59,RAB!$C$17:$C$59,C973)</f>
        <v>1</v>
      </c>
      <c r="E973" s="26">
        <f t="shared" ca="1" si="37"/>
        <v>1</v>
      </c>
      <c r="F973" s="26">
        <f ca="1">IF(D973=0,0,SUM($E$713:E973))</f>
        <v>111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SUMIFS(RAB!$F$17:$F$59,RAB!$C$17:$C$59,C974)</f>
        <v>1</v>
      </c>
      <c r="E974" s="26">
        <f t="shared" ca="1" si="37"/>
        <v>1</v>
      </c>
      <c r="F974" s="26">
        <f ca="1">IF(D974=0,0,SUM($E$713:E974))</f>
        <v>112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SUMIFS(RAB!$F$17:$F$59,RAB!$C$17:$C$59,C975)</f>
        <v>1</v>
      </c>
      <c r="E975" s="26">
        <f t="shared" ca="1" si="37"/>
        <v>1</v>
      </c>
      <c r="F975" s="26">
        <f ca="1">IF(D975=0,0,SUM($E$713:E975))</f>
        <v>113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SUMIFS(RAB!$F$17:$F$59,RAB!$C$17:$C$59,C976)</f>
        <v>1</v>
      </c>
      <c r="E976" s="26">
        <f t="shared" ca="1" si="37"/>
        <v>1</v>
      </c>
      <c r="F976" s="26">
        <f ca="1">IF(D976=0,0,SUM($E$713:E976))</f>
        <v>114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SUMIFS(RAB!$F$17:$F$59,RAB!$C$17:$C$59,C977)</f>
        <v>1</v>
      </c>
      <c r="E977" s="26">
        <f t="shared" ca="1" si="37"/>
        <v>1</v>
      </c>
      <c r="F977" s="26">
        <f ca="1">IF(D977=0,0,SUM($E$713:E977))</f>
        <v>115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SUMIFS(RAB!$F$17:$F$59,RAB!$C$17:$C$59,C978)</f>
        <v>1</v>
      </c>
      <c r="E978" s="26">
        <f t="shared" ca="1" si="37"/>
        <v>1</v>
      </c>
      <c r="F978" s="26">
        <f ca="1">IF(D978=0,0,SUM($E$713:E978))</f>
        <v>116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SUMIFS(RAB!$F$17:$F$59,RAB!$C$17:$C$59,C979)</f>
        <v>1</v>
      </c>
      <c r="E979" s="26">
        <f t="shared" ca="1" si="37"/>
        <v>1</v>
      </c>
      <c r="F979" s="26">
        <f ca="1">IF(D979=0,0,SUM($E$713:E979))</f>
        <v>117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SUMIFS(RAB!$F$17:$F$59,RAB!$C$17:$C$59,C980)</f>
        <v>1</v>
      </c>
      <c r="E980" s="26">
        <f t="shared" ca="1" si="37"/>
        <v>1</v>
      </c>
      <c r="F980" s="26">
        <f ca="1">IF(D980=0,0,SUM($E$713:E980))</f>
        <v>118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SUMIFS(RAB!$F$17:$F$59,RAB!$C$17:$C$59,C981)</f>
        <v>1</v>
      </c>
      <c r="E981" s="26">
        <f t="shared" ca="1" si="37"/>
        <v>1</v>
      </c>
      <c r="F981" s="26">
        <f ca="1">IF(D981=0,0,SUM($E$713:E981))</f>
        <v>119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SUMIFS(RAB!$F$17:$F$59,RAB!$C$17:$C$59,C982)</f>
        <v>1</v>
      </c>
      <c r="E982" s="26">
        <f t="shared" ca="1" si="37"/>
        <v>1</v>
      </c>
      <c r="F982" s="26">
        <f ca="1">IF(D982=0,0,SUM($E$713:E982))</f>
        <v>120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SUMIFS(RAB!$F$17:$F$59,RAB!$C$17:$C$59,C983)</f>
        <v>1</v>
      </c>
      <c r="E983" s="26">
        <f t="shared" ca="1" si="37"/>
        <v>1</v>
      </c>
      <c r="F983" s="26">
        <f ca="1">IF(D983=0,0,SUM($E$713:E983))</f>
        <v>121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SUMIFS(RAB!$F$17:$F$59,RAB!$C$17:$C$59,C984)</f>
        <v>1</v>
      </c>
      <c r="E984" s="26">
        <f t="shared" ca="1" si="37"/>
        <v>1</v>
      </c>
      <c r="F984" s="26">
        <f ca="1">IF(D984=0,0,SUM($E$713:E984))</f>
        <v>122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SUMIFS(RAB!$F$17:$F$59,RAB!$C$17:$C$59,C985)</f>
        <v>1</v>
      </c>
      <c r="E985" s="26">
        <f t="shared" ca="1" si="37"/>
        <v>1</v>
      </c>
      <c r="F985" s="26">
        <f ca="1">IF(D985=0,0,SUM($E$713:E985))</f>
        <v>123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SUMIFS(RAB!$F$17:$F$59,RAB!$C$17:$C$59,C986)</f>
        <v>1</v>
      </c>
      <c r="E986" s="26">
        <f t="shared" ca="1" si="37"/>
        <v>1</v>
      </c>
      <c r="F986" s="26">
        <f ca="1">IF(D986=0,0,SUM($E$713:E986))</f>
        <v>124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SUMIFS(RAB!$F$17:$F$59,RAB!$C$17:$C$59,C987)</f>
        <v>1</v>
      </c>
      <c r="E987" s="26">
        <f t="shared" ca="1" si="37"/>
        <v>1</v>
      </c>
      <c r="F987" s="26">
        <f ca="1">IF(D987=0,0,SUM($E$713:E987))</f>
        <v>125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SUMIFS(RAB!$F$17:$F$59,RAB!$C$17:$C$59,C988)</f>
        <v>1</v>
      </c>
      <c r="E988" s="26">
        <f t="shared" ca="1" si="37"/>
        <v>1</v>
      </c>
      <c r="F988" s="26">
        <f ca="1">IF(D988=0,0,SUM($E$713:E988))</f>
        <v>126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SUMIFS(RAB!$F$17:$F$59,RAB!$C$17:$C$59,C989)</f>
        <v>1</v>
      </c>
      <c r="E989" s="26">
        <f t="shared" ca="1" si="37"/>
        <v>1</v>
      </c>
      <c r="F989" s="26">
        <f ca="1">IF(D989=0,0,SUM($E$713:E989))</f>
        <v>127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SUMIFS(RAB!$F$17:$F$59,RAB!$C$17:$C$59,C990)</f>
        <v>1</v>
      </c>
      <c r="E990" s="26">
        <f t="shared" ca="1" si="37"/>
        <v>1</v>
      </c>
      <c r="F990" s="26">
        <f ca="1">IF(D990=0,0,SUM($E$713:E990))</f>
        <v>128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SUMIFS(RAB!$F$17:$F$59,RAB!$C$17:$C$59,C991)</f>
        <v>1</v>
      </c>
      <c r="E991" s="26">
        <f t="shared" ca="1" si="37"/>
        <v>1</v>
      </c>
      <c r="F991" s="26">
        <f ca="1">IF(D991=0,0,SUM($E$713:E991))</f>
        <v>129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SUMIFS(RAB!$F$17:$F$59,RAB!$C$17:$C$59,C992)</f>
        <v>1</v>
      </c>
      <c r="E992" s="26">
        <f t="shared" ca="1" si="37"/>
        <v>1</v>
      </c>
      <c r="F992" s="26">
        <f ca="1">IF(D992=0,0,SUM($E$713:E992))</f>
        <v>130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SUMIFS(RAB!$F$17:$F$59,RAB!$C$17:$C$59,C993)</f>
        <v>1</v>
      </c>
      <c r="E993" s="26">
        <f t="shared" ca="1" si="37"/>
        <v>1</v>
      </c>
      <c r="F993" s="26">
        <f ca="1">IF(D993=0,0,SUM($E$713:E993))</f>
        <v>131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SUMIFS(RAB!$F$17:$F$59,RAB!$C$17:$C$59,C994)</f>
        <v>1</v>
      </c>
      <c r="E994" s="26">
        <f t="shared" ca="1" si="37"/>
        <v>1</v>
      </c>
      <c r="F994" s="26">
        <f ca="1">IF(D994=0,0,SUM($E$713:E994))</f>
        <v>132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SUMIFS(RAB!$F$17:$F$59,RAB!$C$17:$C$59,C995)</f>
        <v>1</v>
      </c>
      <c r="E995" s="26">
        <f t="shared" ca="1" si="37"/>
        <v>1</v>
      </c>
      <c r="F995" s="26">
        <f ca="1">IF(D995=0,0,SUM($E$713:E995))</f>
        <v>133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SUMIFS(RAB!$F$17:$F$59,RAB!$C$17:$C$59,C996)</f>
        <v>1</v>
      </c>
      <c r="E996" s="26">
        <f t="shared" ca="1" si="37"/>
        <v>1</v>
      </c>
      <c r="F996" s="26">
        <f ca="1">IF(D996=0,0,SUM($E$713:E996))</f>
        <v>134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SUMIFS(RAB!$F$17:$F$59,RAB!$C$17:$C$59,C997)</f>
        <v>1</v>
      </c>
      <c r="E997" s="26">
        <f t="shared" ca="1" si="37"/>
        <v>1</v>
      </c>
      <c r="F997" s="26">
        <f ca="1">IF(D997=0,0,SUM($E$713:E997))</f>
        <v>135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SUMIFS(RAB!$F$17:$F$59,RAB!$C$17:$C$59,C998)</f>
        <v>1</v>
      </c>
      <c r="E998" s="26">
        <f t="shared" ca="1" si="37"/>
        <v>1</v>
      </c>
      <c r="F998" s="26">
        <f ca="1">IF(D998=0,0,SUM($E$713:E998))</f>
        <v>136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SUMIFS(RAB!$F$17:$F$59,RAB!$C$17:$C$59,C999)</f>
        <v>1</v>
      </c>
      <c r="E999" s="26">
        <f t="shared" ca="1" si="37"/>
        <v>1</v>
      </c>
      <c r="F999" s="26">
        <f ca="1">IF(D999=0,0,SUM($E$713:E999))</f>
        <v>137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SUMIFS(RAB!$F$17:$F$59,RAB!$C$17:$C$59,C1000)</f>
        <v>1</v>
      </c>
      <c r="E1000" s="26">
        <f t="shared" ca="1" si="37"/>
        <v>1</v>
      </c>
      <c r="F1000" s="26">
        <f ca="1">IF(D1000=0,0,SUM($E$713:E1000))</f>
        <v>138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SUMIFS(RAB!$F$17:$F$59,RAB!$C$17:$C$59,C1001)</f>
        <v>1</v>
      </c>
      <c r="E1001" s="26">
        <f t="shared" ca="1" si="37"/>
        <v>1</v>
      </c>
      <c r="F1001" s="26">
        <f ca="1">IF(D1001=0,0,SUM($E$713:E1001))</f>
        <v>139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SUMIFS(RAB!$F$17:$F$59,RAB!$C$17:$C$59,C1002)</f>
        <v>1</v>
      </c>
      <c r="E1002" s="26">
        <f t="shared" ca="1" si="37"/>
        <v>1</v>
      </c>
      <c r="F1002" s="26">
        <f ca="1">IF(D1002=0,0,SUM($E$713:E1002))</f>
        <v>140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SUMIFS(RAB!$F$17:$F$59,RAB!$C$17:$C$59,C1003)</f>
        <v>1</v>
      </c>
      <c r="E1003" s="26">
        <f t="shared" ca="1" si="37"/>
        <v>1</v>
      </c>
      <c r="F1003" s="26">
        <f ca="1">IF(D1003=0,0,SUM($E$713:E1003))</f>
        <v>141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SUMIFS(RAB!$F$17:$F$59,RAB!$C$17:$C$59,C1004)</f>
        <v>1</v>
      </c>
      <c r="E1004" s="26">
        <f t="shared" ca="1" si="37"/>
        <v>1</v>
      </c>
      <c r="F1004" s="26">
        <f ca="1">IF(D1004=0,0,SUM($E$713:E1004))</f>
        <v>142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SUMIFS(RAB!$F$17:$F$59,RAB!$C$17:$C$59,C1005)</f>
        <v>1</v>
      </c>
      <c r="E1005" s="26">
        <f t="shared" ca="1" si="37"/>
        <v>1</v>
      </c>
      <c r="F1005" s="26">
        <f ca="1">IF(D1005=0,0,SUM($E$713:E1005))</f>
        <v>143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SUMIFS(RAB!$F$17:$F$59,RAB!$C$17:$C$59,C1006)</f>
        <v>1</v>
      </c>
      <c r="E1006" s="26">
        <f t="shared" ca="1" si="37"/>
        <v>1</v>
      </c>
      <c r="F1006" s="26">
        <f ca="1">IF(D1006=0,0,SUM($E$713:E1006))</f>
        <v>144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SUMIFS(RAB!$F$17:$F$59,RAB!$C$17:$C$59,C1007)</f>
        <v>1</v>
      </c>
      <c r="E1007" s="26">
        <f t="shared" ca="1" si="37"/>
        <v>1</v>
      </c>
      <c r="F1007" s="26">
        <f ca="1">IF(D1007=0,0,SUM($E$713:E1007))</f>
        <v>145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SUMIFS(RAB!$F$17:$F$59,RAB!$C$17:$C$59,C1008)</f>
        <v>1</v>
      </c>
      <c r="E1008" s="26">
        <f t="shared" ca="1" si="37"/>
        <v>1</v>
      </c>
      <c r="F1008" s="26">
        <f ca="1">IF(D1008=0,0,SUM($E$713:E1008))</f>
        <v>146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SUMIFS(RAB!$F$17:$F$59,RAB!$C$17:$C$59,C1009)</f>
        <v>1</v>
      </c>
      <c r="E1009" s="26">
        <f t="shared" ca="1" si="37"/>
        <v>1</v>
      </c>
      <c r="F1009" s="26">
        <f ca="1">IF(D1009=0,0,SUM($E$713:E1009))</f>
        <v>147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SUMIFS(RAB!$F$17:$F$59,RAB!$C$17:$C$59,C1010)</f>
        <v>1</v>
      </c>
      <c r="E1010" s="26">
        <f t="shared" ca="1" si="37"/>
        <v>1</v>
      </c>
      <c r="F1010" s="26">
        <f ca="1">IF(D1010=0,0,SUM($E$713:E1010))</f>
        <v>148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SUMIFS(RAB!$F$17:$F$59,RAB!$C$17:$C$59,C1011)</f>
        <v>1</v>
      </c>
      <c r="E1011" s="26">
        <f t="shared" ca="1" si="37"/>
        <v>1</v>
      </c>
      <c r="F1011" s="26">
        <f ca="1">IF(D1011=0,0,SUM($E$713:E1011))</f>
        <v>149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SUMIFS(RAB!$F$17:$F$59,RAB!$C$17:$C$59,C1012)</f>
        <v>1</v>
      </c>
      <c r="E1012" s="26">
        <f t="shared" ca="1" si="37"/>
        <v>1</v>
      </c>
      <c r="F1012" s="26">
        <f ca="1">IF(D1012=0,0,SUM($E$713:E1012))</f>
        <v>150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SUMIFS(RAB!$F$17:$F$59,RAB!$C$17:$C$59,C1013)</f>
        <v>1</v>
      </c>
      <c r="E1013" s="26">
        <f t="shared" ca="1" si="37"/>
        <v>1</v>
      </c>
      <c r="F1013" s="26">
        <f ca="1">IF(D1013=0,0,SUM($E$713:E1013))</f>
        <v>151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SUMIFS(RAB!$F$17:$F$59,RAB!$C$17:$C$59,C1014)</f>
        <v>1</v>
      </c>
      <c r="E1014" s="26">
        <f t="shared" ca="1" si="37"/>
        <v>1</v>
      </c>
      <c r="F1014" s="26">
        <f ca="1">IF(D1014=0,0,SUM($E$713:E1014))</f>
        <v>152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SUMIFS(RAB!$F$17:$F$59,RAB!$C$17:$C$59,C1015)</f>
        <v>1</v>
      </c>
      <c r="E1015" s="26">
        <f t="shared" ca="1" si="37"/>
        <v>1</v>
      </c>
      <c r="F1015" s="26">
        <f ca="1">IF(D1015=0,0,SUM($E$713:E1015))</f>
        <v>153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SUMIFS(RAB!$F$17:$F$59,RAB!$C$17:$C$59,C1016)</f>
        <v>1</v>
      </c>
      <c r="E1016" s="26">
        <f t="shared" ca="1" si="37"/>
        <v>1</v>
      </c>
      <c r="F1016" s="26">
        <f ca="1">IF(D1016=0,0,SUM($E$713:E1016))</f>
        <v>154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SUMIFS(RAB!$F$17:$F$59,RAB!$C$17:$C$59,C1017)</f>
        <v>1</v>
      </c>
      <c r="E1017" s="26">
        <f t="shared" ca="1" si="37"/>
        <v>1</v>
      </c>
      <c r="F1017" s="26">
        <f ca="1">IF(D1017=0,0,SUM($E$713:E1017))</f>
        <v>155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SUMIFS(RAB!$F$17:$F$59,RAB!$C$17:$C$59,C1018)</f>
        <v>1</v>
      </c>
      <c r="E1018" s="26">
        <f t="shared" ca="1" si="37"/>
        <v>1</v>
      </c>
      <c r="F1018" s="26">
        <f ca="1">IF(D1018=0,0,SUM($E$713:E1018))</f>
        <v>156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SUMIFS(RAB!$F$17:$F$59,RAB!$C$17:$C$59,C1019)</f>
        <v>1</v>
      </c>
      <c r="E1019" s="26">
        <f t="shared" ca="1" si="37"/>
        <v>1</v>
      </c>
      <c r="F1019" s="26">
        <f ca="1">IF(D1019=0,0,SUM($E$713:E1019))</f>
        <v>157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SUMIFS(RAB!$F$17:$F$59,RAB!$C$17:$C$59,C1020)</f>
        <v>1</v>
      </c>
      <c r="E1020" s="26">
        <f t="shared" ca="1" si="37"/>
        <v>1</v>
      </c>
      <c r="F1020" s="26">
        <f ca="1">IF(D1020=0,0,SUM($E$713:E1020))</f>
        <v>158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SUMIFS(RAB!$F$17:$F$59,RAB!$C$17:$C$59,C1021)</f>
        <v>1</v>
      </c>
      <c r="E1021" s="26">
        <f t="shared" ca="1" si="37"/>
        <v>1</v>
      </c>
      <c r="F1021" s="26">
        <f ca="1">IF(D1021=0,0,SUM($E$713:E1021))</f>
        <v>159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SUMIFS(RAB!$F$17:$F$59,RAB!$C$17:$C$59,C1022)</f>
        <v>1</v>
      </c>
      <c r="E1022" s="26">
        <f t="shared" ca="1" si="37"/>
        <v>1</v>
      </c>
      <c r="F1022" s="26">
        <f ca="1">IF(D1022=0,0,SUM($E$713:E1022))</f>
        <v>160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SUMIFS(RAB!$F$17:$F$59,RAB!$C$17:$C$59,C1023)</f>
        <v>1</v>
      </c>
      <c r="E1023" s="26">
        <f t="shared" ca="1" si="37"/>
        <v>1</v>
      </c>
      <c r="F1023" s="26">
        <f ca="1">IF(D1023=0,0,SUM($E$713:E1023))</f>
        <v>161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SUMIFS(RAB!$F$17:$F$59,RAB!$C$17:$C$59,C1024)</f>
        <v>1</v>
      </c>
      <c r="E1024" s="26">
        <f t="shared" ca="1" si="37"/>
        <v>1</v>
      </c>
      <c r="F1024" s="26">
        <f ca="1">IF(D1024=0,0,SUM($E$713:E1024))</f>
        <v>162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SUMIFS(RAB!$F$17:$F$59,RAB!$C$17:$C$59,C1025)</f>
        <v>1</v>
      </c>
      <c r="E1025" s="26">
        <f t="shared" ca="1" si="37"/>
        <v>1</v>
      </c>
      <c r="F1025" s="26">
        <f ca="1">IF(D1025=0,0,SUM($E$713:E1025))</f>
        <v>163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SUMIFS(RAB!$F$17:$F$59,RAB!$C$17:$C$59,C1026)</f>
        <v>1</v>
      </c>
      <c r="E1026" s="26">
        <f t="shared" ca="1" si="37"/>
        <v>1</v>
      </c>
      <c r="F1026" s="26">
        <f ca="1">IF(D1026=0,0,SUM($E$713:E1026))</f>
        <v>164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SUMIFS(RAB!$F$17:$F$59,RAB!$C$17:$C$59,C1027)</f>
        <v>1</v>
      </c>
      <c r="E1027" s="26">
        <f t="shared" ca="1" si="37"/>
        <v>1</v>
      </c>
      <c r="F1027" s="26">
        <f ca="1">IF(D1027=0,0,SUM($E$713:E1027))</f>
        <v>165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SUMIFS(RAB!$F$17:$F$59,RAB!$C$17:$C$59,C1028)</f>
        <v>1</v>
      </c>
      <c r="E1028" s="26">
        <f t="shared" ca="1" si="37"/>
        <v>1</v>
      </c>
      <c r="F1028" s="26">
        <f ca="1">IF(D1028=0,0,SUM($E$713:E1028))</f>
        <v>166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SUMIFS(RAB!$F$17:$F$59,RAB!$C$17:$C$59,C1029)</f>
        <v>1</v>
      </c>
      <c r="E1029" s="26">
        <f t="shared" ca="1" si="37"/>
        <v>1</v>
      </c>
      <c r="F1029" s="26">
        <f ca="1">IF(D1029=0,0,SUM($E$713:E1029))</f>
        <v>167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SUMIFS(RAB!$F$17:$F$59,RAB!$C$17:$C$59,C1030)</f>
        <v>1</v>
      </c>
      <c r="E1030" s="26">
        <f t="shared" ca="1" si="37"/>
        <v>1</v>
      </c>
      <c r="F1030" s="26">
        <f ca="1">IF(D1030=0,0,SUM($E$713:E1030))</f>
        <v>168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SUMIFS(RAB!$F$17:$F$59,RAB!$C$17:$C$59,C1031)</f>
        <v>1</v>
      </c>
      <c r="E1031" s="26">
        <f t="shared" ca="1" si="37"/>
        <v>1</v>
      </c>
      <c r="F1031" s="26">
        <f ca="1">IF(D1031=0,0,SUM($E$713:E1031))</f>
        <v>169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SUMIFS(RAB!$F$17:$F$59,RAB!$C$17:$C$59,C1032)</f>
        <v>1</v>
      </c>
      <c r="E1032" s="26">
        <f t="shared" ca="1" si="37"/>
        <v>1</v>
      </c>
      <c r="F1032" s="26">
        <f ca="1">IF(D1032=0,0,SUM($E$713:E1032))</f>
        <v>170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SUMIFS(RAB!$F$17:$F$59,RAB!$C$17:$C$59,C1033)</f>
        <v>1</v>
      </c>
      <c r="E1033" s="26">
        <f t="shared" ca="1" si="37"/>
        <v>1</v>
      </c>
      <c r="F1033" s="26">
        <f ca="1">IF(D1033=0,0,SUM($E$713:E1033))</f>
        <v>171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SUMIFS(RAB!$F$17:$F$59,RAB!$C$17:$C$59,C1034)</f>
        <v>1</v>
      </c>
      <c r="E1034" s="26">
        <f t="shared" ca="1" si="37"/>
        <v>1</v>
      </c>
      <c r="F1034" s="26">
        <f ca="1">IF(D1034=0,0,SUM($E$713:E1034))</f>
        <v>172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SUMIFS(RAB!$F$17:$F$59,RAB!$C$17:$C$59,C1035)</f>
        <v>1</v>
      </c>
      <c r="E1035" s="26">
        <f t="shared" ref="E1035:E1098" ca="1" si="38">IF(D1035=0,0,1)</f>
        <v>1</v>
      </c>
      <c r="F1035" s="26">
        <f ca="1">IF(D1035=0,0,SUM($E$713:E1035))</f>
        <v>173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SUMIFS(RAB!$F$17:$F$59,RAB!$C$17:$C$59,C1036)</f>
        <v>1</v>
      </c>
      <c r="E1036" s="26">
        <f t="shared" ca="1" si="38"/>
        <v>1</v>
      </c>
      <c r="F1036" s="26">
        <f ca="1">IF(D1036=0,0,SUM($E$713:E1036))</f>
        <v>174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SUMIFS(RAB!$F$17:$F$59,RAB!$C$17:$C$59,C1037)</f>
        <v>1</v>
      </c>
      <c r="E1037" s="26">
        <f t="shared" ca="1" si="38"/>
        <v>1</v>
      </c>
      <c r="F1037" s="26">
        <f ca="1">IF(D1037=0,0,SUM($E$713:E1037))</f>
        <v>175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SUMIFS(RAB!$F$17:$F$59,RAB!$C$17:$C$59,C1038)</f>
        <v>1</v>
      </c>
      <c r="E1038" s="26">
        <f t="shared" ca="1" si="38"/>
        <v>1</v>
      </c>
      <c r="F1038" s="26">
        <f ca="1">IF(D1038=0,0,SUM($E$713:E1038))</f>
        <v>176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SUMIFS(RAB!$F$17:$F$59,RAB!$C$17:$C$59,C1039)</f>
        <v>1</v>
      </c>
      <c r="E1039" s="26">
        <f t="shared" ca="1" si="38"/>
        <v>1</v>
      </c>
      <c r="F1039" s="26">
        <f ca="1">IF(D1039=0,0,SUM($E$713:E1039))</f>
        <v>177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SUMIFS(RAB!$F$17:$F$59,RAB!$C$17:$C$59,C1040)</f>
        <v>1</v>
      </c>
      <c r="E1040" s="26">
        <f t="shared" ca="1" si="38"/>
        <v>1</v>
      </c>
      <c r="F1040" s="26">
        <f ca="1">IF(D1040=0,0,SUM($E$713:E1040))</f>
        <v>178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SUMIFS(RAB!$F$17:$F$59,RAB!$C$17:$C$59,C1041)</f>
        <v>1</v>
      </c>
      <c r="E1041" s="26">
        <f t="shared" ca="1" si="38"/>
        <v>1</v>
      </c>
      <c r="F1041" s="26">
        <f ca="1">IF(D1041=0,0,SUM($E$713:E1041))</f>
        <v>179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SUMIFS(RAB!$F$17:$F$59,RAB!$C$17:$C$59,C1042)</f>
        <v>1</v>
      </c>
      <c r="E1042" s="26">
        <f t="shared" ca="1" si="38"/>
        <v>1</v>
      </c>
      <c r="F1042" s="26">
        <f ca="1">IF(D1042=0,0,SUM($E$713:E1042))</f>
        <v>180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SUMIFS(RAB!$F$17:$F$59,RAB!$C$17:$C$59,C1043)</f>
        <v>1</v>
      </c>
      <c r="E1043" s="26">
        <f t="shared" ca="1" si="38"/>
        <v>1</v>
      </c>
      <c r="F1043" s="26">
        <f ca="1">IF(D1043=0,0,SUM($E$713:E1043))</f>
        <v>181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SUMIFS(RAB!$F$17:$F$59,RAB!$C$17:$C$59,C1044)</f>
        <v>1</v>
      </c>
      <c r="E1044" s="26">
        <f t="shared" ca="1" si="38"/>
        <v>1</v>
      </c>
      <c r="F1044" s="26">
        <f ca="1">IF(D1044=0,0,SUM($E$713:E1044))</f>
        <v>182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SUMIFS(RAB!$F$17:$F$59,RAB!$C$17:$C$59,C1045)</f>
        <v>1</v>
      </c>
      <c r="E1045" s="26">
        <f t="shared" ca="1" si="38"/>
        <v>1</v>
      </c>
      <c r="F1045" s="26">
        <f ca="1">IF(D1045=0,0,SUM($E$713:E1045))</f>
        <v>183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SUMIFS(RAB!$F$17:$F$59,RAB!$C$17:$C$59,C1046)</f>
        <v>1</v>
      </c>
      <c r="E1046" s="26">
        <f t="shared" ca="1" si="38"/>
        <v>1</v>
      </c>
      <c r="F1046" s="26">
        <f ca="1">IF(D1046=0,0,SUM($E$713:E1046))</f>
        <v>184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SUMIFS(RAB!$F$17:$F$59,RAB!$C$17:$C$59,C1047)</f>
        <v>1</v>
      </c>
      <c r="E1047" s="26">
        <f t="shared" ca="1" si="38"/>
        <v>1</v>
      </c>
      <c r="F1047" s="26">
        <f ca="1">IF(D1047=0,0,SUM($E$713:E1047))</f>
        <v>185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SUMIFS(RAB!$F$17:$F$59,RAB!$C$17:$C$59,C1048)</f>
        <v>1</v>
      </c>
      <c r="E1048" s="26">
        <f t="shared" ca="1" si="38"/>
        <v>1</v>
      </c>
      <c r="F1048" s="26">
        <f ca="1">IF(D1048=0,0,SUM($E$713:E1048))</f>
        <v>186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SUMIFS(RAB!$F$17:$F$59,RAB!$C$17:$C$59,C1049)</f>
        <v>1</v>
      </c>
      <c r="E1049" s="26">
        <f t="shared" ca="1" si="38"/>
        <v>1</v>
      </c>
      <c r="F1049" s="26">
        <f ca="1">IF(D1049=0,0,SUM($E$713:E1049))</f>
        <v>187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SUMIFS(RAB!$F$17:$F$59,RAB!$C$17:$C$59,C1050)</f>
        <v>1</v>
      </c>
      <c r="E1050" s="26">
        <f t="shared" ca="1" si="38"/>
        <v>1</v>
      </c>
      <c r="F1050" s="26">
        <f ca="1">IF(D1050=0,0,SUM($E$713:E1050))</f>
        <v>188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SUMIFS(RAB!$F$17:$F$59,RAB!$C$17:$C$59,C1051)</f>
        <v>1</v>
      </c>
      <c r="E1051" s="26">
        <f t="shared" ca="1" si="38"/>
        <v>1</v>
      </c>
      <c r="F1051" s="26">
        <f ca="1">IF(D1051=0,0,SUM($E$713:E1051))</f>
        <v>189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SUMIFS(RAB!$F$17:$F$59,RAB!$C$17:$C$59,C1052)</f>
        <v>1</v>
      </c>
      <c r="E1052" s="26">
        <f t="shared" ca="1" si="38"/>
        <v>1</v>
      </c>
      <c r="F1052" s="26">
        <f ca="1">IF(D1052=0,0,SUM($E$713:E1052))</f>
        <v>190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SUMIFS(RAB!$F$17:$F$59,RAB!$C$17:$C$59,C1053)</f>
        <v>1</v>
      </c>
      <c r="E1053" s="26">
        <f t="shared" ca="1" si="38"/>
        <v>1</v>
      </c>
      <c r="F1053" s="26">
        <f ca="1">IF(D1053=0,0,SUM($E$713:E1053))</f>
        <v>191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SUMIFS(RAB!$F$17:$F$59,RAB!$C$17:$C$59,C1054)</f>
        <v>1</v>
      </c>
      <c r="E1054" s="26">
        <f t="shared" ca="1" si="38"/>
        <v>1</v>
      </c>
      <c r="F1054" s="26">
        <f ca="1">IF(D1054=0,0,SUM($E$713:E1054))</f>
        <v>192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SUMIFS(RAB!$F$17:$F$59,RAB!$C$17:$C$59,C1055)</f>
        <v>1</v>
      </c>
      <c r="E1055" s="26">
        <f t="shared" ca="1" si="38"/>
        <v>1</v>
      </c>
      <c r="F1055" s="26">
        <f ca="1">IF(D1055=0,0,SUM($E$713:E1055))</f>
        <v>193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SUMIFS(RAB!$F$17:$F$59,RAB!$C$17:$C$59,C1056)</f>
        <v>1</v>
      </c>
      <c r="E1056" s="26">
        <f t="shared" ca="1" si="38"/>
        <v>1</v>
      </c>
      <c r="F1056" s="26">
        <f ca="1">IF(D1056=0,0,SUM($E$713:E1056))</f>
        <v>194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SUMIFS(RAB!$F$17:$F$59,RAB!$C$17:$C$59,C1057)</f>
        <v>1</v>
      </c>
      <c r="E1057" s="26">
        <f t="shared" ca="1" si="38"/>
        <v>1</v>
      </c>
      <c r="F1057" s="26">
        <f ca="1">IF(D1057=0,0,SUM($E$713:E1057))</f>
        <v>195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SUMIFS(RAB!$F$17:$F$59,RAB!$C$17:$C$59,C1058)</f>
        <v>1</v>
      </c>
      <c r="E1058" s="26">
        <f t="shared" ca="1" si="38"/>
        <v>1</v>
      </c>
      <c r="F1058" s="26">
        <f ca="1">IF(D1058=0,0,SUM($E$713:E1058))</f>
        <v>196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SUMIFS(RAB!$F$17:$F$59,RAB!$C$17:$C$59,C1059)</f>
        <v>1</v>
      </c>
      <c r="E1059" s="26">
        <f t="shared" ca="1" si="38"/>
        <v>1</v>
      </c>
      <c r="F1059" s="26">
        <f ca="1">IF(D1059=0,0,SUM($E$713:E1059))</f>
        <v>197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SUMIFS(RAB!$F$17:$F$59,RAB!$C$17:$C$59,C1060)</f>
        <v>1</v>
      </c>
      <c r="E1060" s="26">
        <f t="shared" ca="1" si="38"/>
        <v>1</v>
      </c>
      <c r="F1060" s="26">
        <f ca="1">IF(D1060=0,0,SUM($E$713:E1060))</f>
        <v>198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SUMIFS(RAB!$F$17:$F$59,RAB!$C$17:$C$59,C1061)</f>
        <v>1</v>
      </c>
      <c r="E1061" s="26">
        <f t="shared" ca="1" si="38"/>
        <v>1</v>
      </c>
      <c r="F1061" s="26">
        <f ca="1">IF(D1061=0,0,SUM($E$713:E1061))</f>
        <v>199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SUMIFS(RAB!$F$17:$F$59,RAB!$C$17:$C$59,C1062)</f>
        <v>1</v>
      </c>
      <c r="E1062" s="26">
        <f t="shared" ca="1" si="38"/>
        <v>1</v>
      </c>
      <c r="F1062" s="26">
        <f ca="1">IF(D1062=0,0,SUM($E$713:E1062))</f>
        <v>200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SUMIFS(RAB!$F$17:$F$59,RAB!$C$17:$C$59,C1063)</f>
        <v>1</v>
      </c>
      <c r="E1063" s="26">
        <f t="shared" ca="1" si="38"/>
        <v>1</v>
      </c>
      <c r="F1063" s="26">
        <f ca="1">IF(D1063=0,0,SUM($E$713:E1063))</f>
        <v>201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SUMIFS(RAB!$F$17:$F$59,RAB!$C$17:$C$59,C1064)</f>
        <v>1</v>
      </c>
      <c r="E1064" s="26">
        <f t="shared" ca="1" si="38"/>
        <v>1</v>
      </c>
      <c r="F1064" s="26">
        <f ca="1">IF(D1064=0,0,SUM($E$713:E1064))</f>
        <v>202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SUMIFS(RAB!$F$17:$F$59,RAB!$C$17:$C$59,C1065)</f>
        <v>1</v>
      </c>
      <c r="E1065" s="26">
        <f t="shared" ca="1" si="38"/>
        <v>1</v>
      </c>
      <c r="F1065" s="26">
        <f ca="1">IF(D1065=0,0,SUM($E$713:E1065))</f>
        <v>203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SUMIFS(RAB!$F$17:$F$59,RAB!$C$17:$C$59,C1066)</f>
        <v>1</v>
      </c>
      <c r="E1066" s="26">
        <f t="shared" ca="1" si="38"/>
        <v>1</v>
      </c>
      <c r="F1066" s="26">
        <f ca="1">IF(D1066=0,0,SUM($E$713:E1066))</f>
        <v>204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SUMIFS(RAB!$F$17:$F$59,RAB!$C$17:$C$59,C1067)</f>
        <v>1</v>
      </c>
      <c r="E1067" s="26">
        <f t="shared" ca="1" si="38"/>
        <v>1</v>
      </c>
      <c r="F1067" s="26">
        <f ca="1">IF(D1067=0,0,SUM($E$713:E1067))</f>
        <v>205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SUMIFS(RAB!$F$17:$F$59,RAB!$C$17:$C$59,C1068)</f>
        <v>1</v>
      </c>
      <c r="E1068" s="26">
        <f t="shared" ca="1" si="38"/>
        <v>1</v>
      </c>
      <c r="F1068" s="26">
        <f ca="1">IF(D1068=0,0,SUM($E$713:E1068))</f>
        <v>206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SUMIFS(RAB!$F$17:$F$59,RAB!$C$17:$C$59,C1069)</f>
        <v>1</v>
      </c>
      <c r="E1069" s="26">
        <f t="shared" ca="1" si="38"/>
        <v>1</v>
      </c>
      <c r="F1069" s="26">
        <f ca="1">IF(D1069=0,0,SUM($E$713:E1069))</f>
        <v>207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SUMIFS(RAB!$F$17:$F$59,RAB!$C$17:$C$59,C1070)</f>
        <v>1</v>
      </c>
      <c r="E1070" s="26">
        <f t="shared" ca="1" si="38"/>
        <v>1</v>
      </c>
      <c r="F1070" s="26">
        <f ca="1">IF(D1070=0,0,SUM($E$713:E1070))</f>
        <v>208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SUMIFS(RAB!$F$17:$F$59,RAB!$C$17:$C$59,C1071)</f>
        <v>1</v>
      </c>
      <c r="E1071" s="26">
        <f t="shared" ca="1" si="38"/>
        <v>1</v>
      </c>
      <c r="F1071" s="26">
        <f ca="1">IF(D1071=0,0,SUM($E$713:E1071))</f>
        <v>209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SUMIFS(RAB!$F$17:$F$59,RAB!$C$17:$C$59,C1072)</f>
        <v>1</v>
      </c>
      <c r="E1072" s="26">
        <f t="shared" ca="1" si="38"/>
        <v>1</v>
      </c>
      <c r="F1072" s="26">
        <f ca="1">IF(D1072=0,0,SUM($E$713:E1072))</f>
        <v>210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SUMIFS(RAB!$F$17:$F$59,RAB!$C$17:$C$59,C1073)</f>
        <v>1</v>
      </c>
      <c r="E1073" s="26">
        <f t="shared" ca="1" si="38"/>
        <v>1</v>
      </c>
      <c r="F1073" s="26">
        <f ca="1">IF(D1073=0,0,SUM($E$713:E1073))</f>
        <v>211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SUMIFS(RAB!$F$17:$F$59,RAB!$C$17:$C$59,C1074)</f>
        <v>1</v>
      </c>
      <c r="E1074" s="26">
        <f t="shared" ca="1" si="38"/>
        <v>1</v>
      </c>
      <c r="F1074" s="26">
        <f ca="1">IF(D1074=0,0,SUM($E$713:E1074))</f>
        <v>212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SUMIFS(RAB!$F$17:$F$59,RAB!$C$17:$C$59,C1075)</f>
        <v>1</v>
      </c>
      <c r="E1075" s="26">
        <f t="shared" ca="1" si="38"/>
        <v>1</v>
      </c>
      <c r="F1075" s="26">
        <f ca="1">IF(D1075=0,0,SUM($E$713:E1075))</f>
        <v>213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SUMIFS(RAB!$F$17:$F$59,RAB!$C$17:$C$59,C1076)</f>
        <v>1</v>
      </c>
      <c r="E1076" s="26">
        <f t="shared" ca="1" si="38"/>
        <v>1</v>
      </c>
      <c r="F1076" s="26">
        <f ca="1">IF(D1076=0,0,SUM($E$713:E1076))</f>
        <v>214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SUMIFS(RAB!$F$17:$F$59,RAB!$C$17:$C$59,C1077)</f>
        <v>1</v>
      </c>
      <c r="E1077" s="26">
        <f t="shared" ca="1" si="38"/>
        <v>1</v>
      </c>
      <c r="F1077" s="26">
        <f ca="1">IF(D1077=0,0,SUM($E$713:E1077))</f>
        <v>215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SUMIFS(RAB!$F$17:$F$59,RAB!$C$17:$C$59,C1078)</f>
        <v>1</v>
      </c>
      <c r="E1078" s="26">
        <f t="shared" ca="1" si="38"/>
        <v>1</v>
      </c>
      <c r="F1078" s="26">
        <f ca="1">IF(D1078=0,0,SUM($E$713:E1078))</f>
        <v>216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SUMIFS(RAB!$F$17:$F$59,RAB!$C$17:$C$59,C1079)</f>
        <v>1</v>
      </c>
      <c r="E1079" s="26">
        <f t="shared" ca="1" si="38"/>
        <v>1</v>
      </c>
      <c r="F1079" s="26">
        <f ca="1">IF(D1079=0,0,SUM($E$713:E1079))</f>
        <v>217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SUMIFS(RAB!$F$17:$F$59,RAB!$C$17:$C$59,C1080)</f>
        <v>1</v>
      </c>
      <c r="E1080" s="26">
        <f t="shared" ca="1" si="38"/>
        <v>1</v>
      </c>
      <c r="F1080" s="26">
        <f ca="1">IF(D1080=0,0,SUM($E$713:E1080))</f>
        <v>218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SUMIFS(RAB!$F$17:$F$59,RAB!$C$17:$C$59,C1081)</f>
        <v>1</v>
      </c>
      <c r="E1081" s="26">
        <f t="shared" ca="1" si="38"/>
        <v>1</v>
      </c>
      <c r="F1081" s="26">
        <f ca="1">IF(D1081=0,0,SUM($E$713:E1081))</f>
        <v>219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SUMIFS(RAB!$F$17:$F$59,RAB!$C$17:$C$59,C1082)</f>
        <v>1</v>
      </c>
      <c r="E1082" s="26">
        <f t="shared" ca="1" si="38"/>
        <v>1</v>
      </c>
      <c r="F1082" s="26">
        <f ca="1">IF(D1082=0,0,SUM($E$713:E1082))</f>
        <v>220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SUMIFS(RAB!$F$17:$F$59,RAB!$C$17:$C$59,C1083)</f>
        <v>1</v>
      </c>
      <c r="E1083" s="26">
        <f t="shared" ca="1" si="38"/>
        <v>1</v>
      </c>
      <c r="F1083" s="26">
        <f ca="1">IF(D1083=0,0,SUM($E$713:E1083))</f>
        <v>221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SUMIFS(RAB!$F$17:$F$59,RAB!$C$17:$C$59,C1084)</f>
        <v>1</v>
      </c>
      <c r="E1084" s="26">
        <f t="shared" ca="1" si="38"/>
        <v>1</v>
      </c>
      <c r="F1084" s="26">
        <f ca="1">IF(D1084=0,0,SUM($E$713:E1084))</f>
        <v>222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SUMIFS(RAB!$F$17:$F$59,RAB!$C$17:$C$59,C1085)</f>
        <v>1</v>
      </c>
      <c r="E1085" s="26">
        <f t="shared" ca="1" si="38"/>
        <v>1</v>
      </c>
      <c r="F1085" s="26">
        <f ca="1">IF(D1085=0,0,SUM($E$713:E1085))</f>
        <v>223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SUMIFS(RAB!$F$17:$F$59,RAB!$C$17:$C$59,C1086)</f>
        <v>1</v>
      </c>
      <c r="E1086" s="26">
        <f t="shared" ca="1" si="38"/>
        <v>1</v>
      </c>
      <c r="F1086" s="26">
        <f ca="1">IF(D1086=0,0,SUM($E$713:E1086))</f>
        <v>224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SUMIFS(RAB!$F$17:$F$59,RAB!$C$17:$C$59,C1087)</f>
        <v>1</v>
      </c>
      <c r="E1087" s="26">
        <f t="shared" ca="1" si="38"/>
        <v>1</v>
      </c>
      <c r="F1087" s="26">
        <f ca="1">IF(D1087=0,0,SUM($E$713:E1087))</f>
        <v>225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SUMIFS(RAB!$F$17:$F$59,RAB!$C$17:$C$59,C1088)</f>
        <v>1</v>
      </c>
      <c r="E1088" s="26">
        <f t="shared" ca="1" si="38"/>
        <v>1</v>
      </c>
      <c r="F1088" s="26">
        <f ca="1">IF(D1088=0,0,SUM($E$713:E1088))</f>
        <v>226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SUMIFS(RAB!$F$17:$F$59,RAB!$C$17:$C$59,C1089)</f>
        <v>1</v>
      </c>
      <c r="E1089" s="26">
        <f t="shared" ca="1" si="38"/>
        <v>1</v>
      </c>
      <c r="F1089" s="26">
        <f ca="1">IF(D1089=0,0,SUM($E$713:E1089))</f>
        <v>227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SUMIFS(RAB!$F$17:$F$59,RAB!$C$17:$C$59,C1090)</f>
        <v>1</v>
      </c>
      <c r="E1090" s="26">
        <f t="shared" ca="1" si="38"/>
        <v>1</v>
      </c>
      <c r="F1090" s="26">
        <f ca="1">IF(D1090=0,0,SUM($E$713:E1090))</f>
        <v>228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SUMIFS(RAB!$F$17:$F$59,RAB!$C$17:$C$59,C1091)</f>
        <v>1</v>
      </c>
      <c r="E1091" s="26">
        <f t="shared" ca="1" si="38"/>
        <v>1</v>
      </c>
      <c r="F1091" s="26">
        <f ca="1">IF(D1091=0,0,SUM($E$713:E1091))</f>
        <v>229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SUMIFS(RAB!$F$17:$F$59,RAB!$C$17:$C$59,C1092)</f>
        <v>1</v>
      </c>
      <c r="E1092" s="26">
        <f t="shared" ca="1" si="38"/>
        <v>1</v>
      </c>
      <c r="F1092" s="26">
        <f ca="1">IF(D1092=0,0,SUM($E$713:E1092))</f>
        <v>230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SUMIFS(RAB!$F$17:$F$59,RAB!$C$17:$C$59,C1093)</f>
        <v>1</v>
      </c>
      <c r="E1093" s="26">
        <f t="shared" ca="1" si="38"/>
        <v>1</v>
      </c>
      <c r="F1093" s="26">
        <f ca="1">IF(D1093=0,0,SUM($E$713:E1093))</f>
        <v>231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SUMIFS(RAB!$F$17:$F$59,RAB!$C$17:$C$59,C1094)</f>
        <v>1</v>
      </c>
      <c r="E1094" s="26">
        <f t="shared" ca="1" si="38"/>
        <v>1</v>
      </c>
      <c r="F1094" s="26">
        <f ca="1">IF(D1094=0,0,SUM($E$713:E1094))</f>
        <v>232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SUMIFS(RAB!$F$17:$F$59,RAB!$C$17:$C$59,C1095)</f>
        <v>1</v>
      </c>
      <c r="E1095" s="26">
        <f t="shared" ca="1" si="38"/>
        <v>1</v>
      </c>
      <c r="F1095" s="26">
        <f ca="1">IF(D1095=0,0,SUM($E$713:E1095))</f>
        <v>233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SUMIFS(RAB!$F$17:$F$59,RAB!$C$17:$C$59,C1096)</f>
        <v>1</v>
      </c>
      <c r="E1096" s="26">
        <f t="shared" ca="1" si="38"/>
        <v>1</v>
      </c>
      <c r="F1096" s="26">
        <f ca="1">IF(D1096=0,0,SUM($E$713:E1096))</f>
        <v>234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SUMIFS(RAB!$F$17:$F$59,RAB!$C$17:$C$59,C1097)</f>
        <v>1</v>
      </c>
      <c r="E1097" s="26">
        <f t="shared" ca="1" si="38"/>
        <v>1</v>
      </c>
      <c r="F1097" s="26">
        <f ca="1">IF(D1097=0,0,SUM($E$713:E1097))</f>
        <v>235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SUMIFS(RAB!$F$17:$F$59,RAB!$C$17:$C$59,C1098)</f>
        <v>1</v>
      </c>
      <c r="E1098" s="26">
        <f t="shared" ca="1" si="38"/>
        <v>1</v>
      </c>
      <c r="F1098" s="26">
        <f ca="1">IF(D1098=0,0,SUM($E$713:E1098))</f>
        <v>236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SUMIFS(RAB!$F$17:$F$59,RAB!$C$17:$C$59,C1099)</f>
        <v>1</v>
      </c>
      <c r="E1099" s="26">
        <f t="shared" ref="E1099:E1162" ca="1" si="39">IF(D1099=0,0,1)</f>
        <v>1</v>
      </c>
      <c r="F1099" s="26">
        <f ca="1">IF(D1099=0,0,SUM($E$713:E1099))</f>
        <v>237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SUMIFS(RAB!$F$17:$F$59,RAB!$C$17:$C$59,C1100)</f>
        <v>1</v>
      </c>
      <c r="E1100" s="26">
        <f t="shared" ca="1" si="39"/>
        <v>1</v>
      </c>
      <c r="F1100" s="26">
        <f ca="1">IF(D1100=0,0,SUM($E$713:E1100))</f>
        <v>238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SUMIFS(RAB!$F$17:$F$59,RAB!$C$17:$C$59,C1101)</f>
        <v>1</v>
      </c>
      <c r="E1101" s="26">
        <f t="shared" ca="1" si="39"/>
        <v>1</v>
      </c>
      <c r="F1101" s="26">
        <f ca="1">IF(D1101=0,0,SUM($E$713:E1101))</f>
        <v>239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SUMIFS(RAB!$F$17:$F$59,RAB!$C$17:$C$59,C1102)</f>
        <v>1</v>
      </c>
      <c r="E1102" s="26">
        <f t="shared" ca="1" si="39"/>
        <v>1</v>
      </c>
      <c r="F1102" s="26">
        <f ca="1">IF(D1102=0,0,SUM($E$713:E1102))</f>
        <v>240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SUMIFS(RAB!$F$17:$F$59,RAB!$C$17:$C$59,C1103)</f>
        <v>1</v>
      </c>
      <c r="E1103" s="26">
        <f t="shared" ca="1" si="39"/>
        <v>1</v>
      </c>
      <c r="F1103" s="26">
        <f ca="1">IF(D1103=0,0,SUM($E$713:E1103))</f>
        <v>241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SUMIFS(RAB!$F$17:$F$59,RAB!$C$17:$C$59,C1104)</f>
        <v>1</v>
      </c>
      <c r="E1104" s="26">
        <f t="shared" ca="1" si="39"/>
        <v>1</v>
      </c>
      <c r="F1104" s="26">
        <f ca="1">IF(D1104=0,0,SUM($E$713:E1104))</f>
        <v>242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SUMIFS(RAB!$F$17:$F$59,RAB!$C$17:$C$59,C1105)</f>
        <v>1</v>
      </c>
      <c r="E1105" s="26">
        <f t="shared" ca="1" si="39"/>
        <v>1</v>
      </c>
      <c r="F1105" s="26">
        <f ca="1">IF(D1105=0,0,SUM($E$713:E1105))</f>
        <v>243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SUMIFS(RAB!$F$17:$F$59,RAB!$C$17:$C$59,C1106)</f>
        <v>1</v>
      </c>
      <c r="E1106" s="26">
        <f t="shared" ca="1" si="39"/>
        <v>1</v>
      </c>
      <c r="F1106" s="26">
        <f ca="1">IF(D1106=0,0,SUM($E$713:E1106))</f>
        <v>244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SUMIFS(RAB!$F$17:$F$59,RAB!$C$17:$C$59,C1107)</f>
        <v>1</v>
      </c>
      <c r="E1107" s="26">
        <f t="shared" ca="1" si="39"/>
        <v>1</v>
      </c>
      <c r="F1107" s="26">
        <f ca="1">IF(D1107=0,0,SUM($E$713:E1107))</f>
        <v>245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SUMIFS(RAB!$F$17:$F$59,RAB!$C$17:$C$59,C1108)</f>
        <v>1</v>
      </c>
      <c r="E1108" s="26">
        <f t="shared" ca="1" si="39"/>
        <v>1</v>
      </c>
      <c r="F1108" s="26">
        <f ca="1">IF(D1108=0,0,SUM($E$713:E1108))</f>
        <v>246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SUMIFS(RAB!$F$17:$F$59,RAB!$C$17:$C$59,C1109)</f>
        <v>1</v>
      </c>
      <c r="E1109" s="26">
        <f t="shared" ca="1" si="39"/>
        <v>1</v>
      </c>
      <c r="F1109" s="26">
        <f ca="1">IF(D1109=0,0,SUM($E$713:E1109))</f>
        <v>247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SUMIFS(RAB!$F$17:$F$59,RAB!$C$17:$C$59,C1110)</f>
        <v>1</v>
      </c>
      <c r="E1110" s="26">
        <f t="shared" ca="1" si="39"/>
        <v>1</v>
      </c>
      <c r="F1110" s="26">
        <f ca="1">IF(D1110=0,0,SUM($E$713:E1110))</f>
        <v>248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SUMIFS(RAB!$F$17:$F$59,RAB!$C$17:$C$59,C1111)</f>
        <v>1</v>
      </c>
      <c r="E1111" s="26">
        <f t="shared" ca="1" si="39"/>
        <v>1</v>
      </c>
      <c r="F1111" s="26">
        <f ca="1">IF(D1111=0,0,SUM($E$713:E1111))</f>
        <v>249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SUMIFS(RAB!$F$17:$F$59,RAB!$C$17:$C$59,C1112)</f>
        <v>1</v>
      </c>
      <c r="E1112" s="26">
        <f t="shared" ca="1" si="39"/>
        <v>1</v>
      </c>
      <c r="F1112" s="26">
        <f ca="1">IF(D1112=0,0,SUM($E$713:E1112))</f>
        <v>250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SUMIFS(RAB!$F$17:$F$59,RAB!$C$17:$C$59,C1113)</f>
        <v>1</v>
      </c>
      <c r="E1113" s="26">
        <f t="shared" ca="1" si="39"/>
        <v>1</v>
      </c>
      <c r="F1113" s="26">
        <f ca="1">IF(D1113=0,0,SUM($E$713:E1113))</f>
        <v>251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SUMIFS(RAB!$F$17:$F$59,RAB!$C$17:$C$59,C1114)</f>
        <v>1</v>
      </c>
      <c r="E1114" s="26">
        <f t="shared" ca="1" si="39"/>
        <v>1</v>
      </c>
      <c r="F1114" s="26">
        <f ca="1">IF(D1114=0,0,SUM($E$713:E1114))</f>
        <v>252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SUMIFS(RAB!$F$17:$F$59,RAB!$C$17:$C$59,C1115)</f>
        <v>1</v>
      </c>
      <c r="E1115" s="26">
        <f t="shared" ca="1" si="39"/>
        <v>1</v>
      </c>
      <c r="F1115" s="26">
        <f ca="1">IF(D1115=0,0,SUM($E$713:E1115))</f>
        <v>253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SUMIFS(RAB!$F$17:$F$59,RAB!$C$17:$C$59,C1116)</f>
        <v>1</v>
      </c>
      <c r="E1116" s="26">
        <f t="shared" ca="1" si="39"/>
        <v>1</v>
      </c>
      <c r="F1116" s="26">
        <f ca="1">IF(D1116=0,0,SUM($E$713:E1116))</f>
        <v>254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SUMIFS(RAB!$F$17:$F$59,RAB!$C$17:$C$59,C1117)</f>
        <v>1</v>
      </c>
      <c r="E1117" s="26">
        <f t="shared" ca="1" si="39"/>
        <v>1</v>
      </c>
      <c r="F1117" s="26">
        <f ca="1">IF(D1117=0,0,SUM($E$713:E1117))</f>
        <v>255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SUMIFS(RAB!$F$17:$F$59,RAB!$C$17:$C$59,C1118)</f>
        <v>1</v>
      </c>
      <c r="E1118" s="26">
        <f t="shared" ca="1" si="39"/>
        <v>1</v>
      </c>
      <c r="F1118" s="26">
        <f ca="1">IF(D1118=0,0,SUM($E$713:E1118))</f>
        <v>256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SUMIFS(RAB!$F$17:$F$59,RAB!$C$17:$C$59,C1119)</f>
        <v>1</v>
      </c>
      <c r="E1119" s="26">
        <f t="shared" ca="1" si="39"/>
        <v>1</v>
      </c>
      <c r="F1119" s="26">
        <f ca="1">IF(D1119=0,0,SUM($E$713:E1119))</f>
        <v>257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SUMIFS(RAB!$F$17:$F$59,RAB!$C$17:$C$59,C1120)</f>
        <v>1</v>
      </c>
      <c r="E1120" s="26">
        <f t="shared" ca="1" si="39"/>
        <v>1</v>
      </c>
      <c r="F1120" s="26">
        <f ca="1">IF(D1120=0,0,SUM($E$713:E1120))</f>
        <v>258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SUMIFS(RAB!$F$17:$F$59,RAB!$C$17:$C$59,C1121)</f>
        <v>1</v>
      </c>
      <c r="E1121" s="26">
        <f t="shared" ca="1" si="39"/>
        <v>1</v>
      </c>
      <c r="F1121" s="26">
        <f ca="1">IF(D1121=0,0,SUM($E$713:E1121))</f>
        <v>259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SUMIFS(RAB!$F$17:$F$59,RAB!$C$17:$C$59,C1122)</f>
        <v>1</v>
      </c>
      <c r="E1122" s="26">
        <f t="shared" ca="1" si="39"/>
        <v>1</v>
      </c>
      <c r="F1122" s="26">
        <f ca="1">IF(D1122=0,0,SUM($E$713:E1122))</f>
        <v>260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SUMIFS(RAB!$F$17:$F$59,RAB!$C$17:$C$59,C1123)</f>
        <v>1</v>
      </c>
      <c r="E1123" s="26">
        <f t="shared" ca="1" si="39"/>
        <v>1</v>
      </c>
      <c r="F1123" s="26">
        <f ca="1">IF(D1123=0,0,SUM($E$713:E1123))</f>
        <v>261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SUMIFS(RAB!$F$17:$F$59,RAB!$C$17:$C$59,C1124)</f>
        <v>1</v>
      </c>
      <c r="E1124" s="26">
        <f t="shared" ca="1" si="39"/>
        <v>1</v>
      </c>
      <c r="F1124" s="26">
        <f ca="1">IF(D1124=0,0,SUM($E$713:E1124))</f>
        <v>262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SUMIFS(RAB!$F$17:$F$59,RAB!$C$17:$C$59,C1125)</f>
        <v>1</v>
      </c>
      <c r="E1125" s="26">
        <f t="shared" ca="1" si="39"/>
        <v>1</v>
      </c>
      <c r="F1125" s="26">
        <f ca="1">IF(D1125=0,0,SUM($E$713:E1125))</f>
        <v>263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SUMIFS(RAB!$F$17:$F$59,RAB!$C$17:$C$59,C1126)</f>
        <v>1</v>
      </c>
      <c r="E1126" s="26">
        <f t="shared" ca="1" si="39"/>
        <v>1</v>
      </c>
      <c r="F1126" s="26">
        <f ca="1">IF(D1126=0,0,SUM($E$713:E1126))</f>
        <v>264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SUMIFS(RAB!$F$17:$F$59,RAB!$C$17:$C$59,C1127)</f>
        <v>1</v>
      </c>
      <c r="E1127" s="26">
        <f t="shared" ca="1" si="39"/>
        <v>1</v>
      </c>
      <c r="F1127" s="26">
        <f ca="1">IF(D1127=0,0,SUM($E$713:E1127))</f>
        <v>265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SUMIFS(RAB!$F$17:$F$59,RAB!$C$17:$C$59,C1128)</f>
        <v>1</v>
      </c>
      <c r="E1128" s="26">
        <f t="shared" ca="1" si="39"/>
        <v>1</v>
      </c>
      <c r="F1128" s="26">
        <f ca="1">IF(D1128=0,0,SUM($E$713:E1128))</f>
        <v>266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SUMIFS(RAB!$F$17:$F$59,RAB!$C$17:$C$59,C1129)</f>
        <v>1</v>
      </c>
      <c r="E1129" s="26">
        <f t="shared" ca="1" si="39"/>
        <v>1</v>
      </c>
      <c r="F1129" s="26">
        <f ca="1">IF(D1129=0,0,SUM($E$713:E1129))</f>
        <v>267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SUMIFS(RAB!$F$17:$F$59,RAB!$C$17:$C$59,C1130)</f>
        <v>1</v>
      </c>
      <c r="E1130" s="26">
        <f t="shared" ca="1" si="39"/>
        <v>1</v>
      </c>
      <c r="F1130" s="26">
        <f ca="1">IF(D1130=0,0,SUM($E$713:E1130))</f>
        <v>268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SUMIFS(RAB!$F$17:$F$59,RAB!$C$17:$C$59,C1131)</f>
        <v>1</v>
      </c>
      <c r="E1131" s="26">
        <f t="shared" ca="1" si="39"/>
        <v>1</v>
      </c>
      <c r="F1131" s="26">
        <f ca="1">IF(D1131=0,0,SUM($E$713:E1131))</f>
        <v>269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SUMIFS(RAB!$F$17:$F$59,RAB!$C$17:$C$59,C1132)</f>
        <v>1</v>
      </c>
      <c r="E1132" s="26">
        <f t="shared" ca="1" si="39"/>
        <v>1</v>
      </c>
      <c r="F1132" s="26">
        <f ca="1">IF(D1132=0,0,SUM($E$713:E1132))</f>
        <v>270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SUMIFS(RAB!$F$17:$F$59,RAB!$C$17:$C$59,C1133)</f>
        <v>1</v>
      </c>
      <c r="E1133" s="26">
        <f t="shared" ca="1" si="39"/>
        <v>1</v>
      </c>
      <c r="F1133" s="26">
        <f ca="1">IF(D1133=0,0,SUM($E$713:E1133))</f>
        <v>271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SUMIFS(RAB!$F$17:$F$59,RAB!$C$17:$C$59,C1134)</f>
        <v>1</v>
      </c>
      <c r="E1134" s="26">
        <f t="shared" ca="1" si="39"/>
        <v>1</v>
      </c>
      <c r="F1134" s="26">
        <f ca="1">IF(D1134=0,0,SUM($E$713:E1134))</f>
        <v>272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SUMIFS(RAB!$F$17:$F$59,RAB!$C$17:$C$59,C1135)</f>
        <v>1</v>
      </c>
      <c r="E1135" s="26">
        <f t="shared" ca="1" si="39"/>
        <v>1</v>
      </c>
      <c r="F1135" s="26">
        <f ca="1">IF(D1135=0,0,SUM($E$713:E1135))</f>
        <v>273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SUMIFS(RAB!$F$17:$F$59,RAB!$C$17:$C$59,C1136)</f>
        <v>1</v>
      </c>
      <c r="E1136" s="26">
        <f t="shared" ca="1" si="39"/>
        <v>1</v>
      </c>
      <c r="F1136" s="26">
        <f ca="1">IF(D1136=0,0,SUM($E$713:E1136))</f>
        <v>274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SUMIFS(RAB!$F$17:$F$59,RAB!$C$17:$C$59,C1137)</f>
        <v>1</v>
      </c>
      <c r="E1137" s="26">
        <f t="shared" ca="1" si="39"/>
        <v>1</v>
      </c>
      <c r="F1137" s="26">
        <f ca="1">IF(D1137=0,0,SUM($E$713:E1137))</f>
        <v>275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SUMIFS(RAB!$F$17:$F$59,RAB!$C$17:$C$59,C1138)</f>
        <v>1</v>
      </c>
      <c r="E1138" s="26">
        <f t="shared" ca="1" si="39"/>
        <v>1</v>
      </c>
      <c r="F1138" s="26">
        <f ca="1">IF(D1138=0,0,SUM($E$713:E1138))</f>
        <v>276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SUMIFS(RAB!$F$17:$F$59,RAB!$C$17:$C$59,C1139)</f>
        <v>1</v>
      </c>
      <c r="E1139" s="26">
        <f t="shared" ca="1" si="39"/>
        <v>1</v>
      </c>
      <c r="F1139" s="26">
        <f ca="1">IF(D1139=0,0,SUM($E$713:E1139))</f>
        <v>277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SUMIFS(RAB!$F$17:$F$59,RAB!$C$17:$C$59,C1140)</f>
        <v>1</v>
      </c>
      <c r="E1140" s="26">
        <f t="shared" ca="1" si="39"/>
        <v>1</v>
      </c>
      <c r="F1140" s="26">
        <f ca="1">IF(D1140=0,0,SUM($E$713:E1140))</f>
        <v>278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SUMIFS(RAB!$F$17:$F$59,RAB!$C$17:$C$59,C1141)</f>
        <v>1</v>
      </c>
      <c r="E1141" s="26">
        <f t="shared" ca="1" si="39"/>
        <v>1</v>
      </c>
      <c r="F1141" s="26">
        <f ca="1">IF(D1141=0,0,SUM($E$713:E1141))</f>
        <v>279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SUMIFS(RAB!$F$17:$F$59,RAB!$C$17:$C$59,C1142)</f>
        <v>1</v>
      </c>
      <c r="E1142" s="26">
        <f t="shared" ca="1" si="39"/>
        <v>1</v>
      </c>
      <c r="F1142" s="26">
        <f ca="1">IF(D1142=0,0,SUM($E$713:E1142))</f>
        <v>280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SUMIFS(RAB!$F$17:$F$59,RAB!$C$17:$C$59,C1143)</f>
        <v>1</v>
      </c>
      <c r="E1143" s="26">
        <f t="shared" ca="1" si="39"/>
        <v>1</v>
      </c>
      <c r="F1143" s="26">
        <f ca="1">IF(D1143=0,0,SUM($E$713:E1143))</f>
        <v>281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SUMIFS(RAB!$F$17:$F$59,RAB!$C$17:$C$59,C1144)</f>
        <v>1</v>
      </c>
      <c r="E1144" s="26">
        <f t="shared" ca="1" si="39"/>
        <v>1</v>
      </c>
      <c r="F1144" s="26">
        <f ca="1">IF(D1144=0,0,SUM($E$713:E1144))</f>
        <v>282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SUMIFS(RAB!$F$17:$F$59,RAB!$C$17:$C$59,C1145)</f>
        <v>1</v>
      </c>
      <c r="E1145" s="26">
        <f t="shared" ca="1" si="39"/>
        <v>1</v>
      </c>
      <c r="F1145" s="26">
        <f ca="1">IF(D1145=0,0,SUM($E$713:E1145))</f>
        <v>283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SUMIFS(RAB!$F$17:$F$59,RAB!$C$17:$C$59,C1146)</f>
        <v>1</v>
      </c>
      <c r="E1146" s="26">
        <f t="shared" ca="1" si="39"/>
        <v>1</v>
      </c>
      <c r="F1146" s="26">
        <f ca="1">IF(D1146=0,0,SUM($E$713:E1146))</f>
        <v>284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SUMIFS(RAB!$F$17:$F$59,RAB!$C$17:$C$59,C1147)</f>
        <v>1</v>
      </c>
      <c r="E1147" s="26">
        <f t="shared" ca="1" si="39"/>
        <v>1</v>
      </c>
      <c r="F1147" s="26">
        <f ca="1">IF(D1147=0,0,SUM($E$713:E1147))</f>
        <v>285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SUMIFS(RAB!$F$17:$F$59,RAB!$C$17:$C$59,C1148)</f>
        <v>1</v>
      </c>
      <c r="E1148" s="26">
        <f t="shared" ca="1" si="39"/>
        <v>1</v>
      </c>
      <c r="F1148" s="26">
        <f ca="1">IF(D1148=0,0,SUM($E$713:E1148))</f>
        <v>286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SUMIFS(RAB!$F$17:$F$59,RAB!$C$17:$C$59,C1149)</f>
        <v>1</v>
      </c>
      <c r="E1149" s="26">
        <f t="shared" ca="1" si="39"/>
        <v>1</v>
      </c>
      <c r="F1149" s="26">
        <f ca="1">IF(D1149=0,0,SUM($E$713:E1149))</f>
        <v>287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SUMIFS(RAB!$F$17:$F$59,RAB!$C$17:$C$59,C1150)</f>
        <v>1</v>
      </c>
      <c r="E1150" s="26">
        <f t="shared" ca="1" si="39"/>
        <v>1</v>
      </c>
      <c r="F1150" s="26">
        <f ca="1">IF(D1150=0,0,SUM($E$713:E1150))</f>
        <v>288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SUMIFS(RAB!$F$17:$F$59,RAB!$C$17:$C$59,C1151)</f>
        <v>1</v>
      </c>
      <c r="E1151" s="26">
        <f t="shared" ca="1" si="39"/>
        <v>1</v>
      </c>
      <c r="F1151" s="26">
        <f ca="1">IF(D1151=0,0,SUM($E$713:E1151))</f>
        <v>289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SUMIFS(RAB!$F$17:$F$59,RAB!$C$17:$C$59,C1152)</f>
        <v>1</v>
      </c>
      <c r="E1152" s="26">
        <f t="shared" ca="1" si="39"/>
        <v>1</v>
      </c>
      <c r="F1152" s="26">
        <f ca="1">IF(D1152=0,0,SUM($E$713:E1152))</f>
        <v>290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SUMIFS(RAB!$F$17:$F$59,RAB!$C$17:$C$59,C1153)</f>
        <v>1</v>
      </c>
      <c r="E1153" s="26">
        <f t="shared" ca="1" si="39"/>
        <v>1</v>
      </c>
      <c r="F1153" s="26">
        <f ca="1">IF(D1153=0,0,SUM($E$713:E1153))</f>
        <v>291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SUMIFS(RAB!$F$17:$F$59,RAB!$C$17:$C$59,C1154)</f>
        <v>1</v>
      </c>
      <c r="E1154" s="26">
        <f t="shared" ca="1" si="39"/>
        <v>1</v>
      </c>
      <c r="F1154" s="26">
        <f ca="1">IF(D1154=0,0,SUM($E$713:E1154))</f>
        <v>292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SUMIFS(RAB!$F$17:$F$59,RAB!$C$17:$C$59,C1155)</f>
        <v>1</v>
      </c>
      <c r="E1155" s="26">
        <f t="shared" ca="1" si="39"/>
        <v>1</v>
      </c>
      <c r="F1155" s="26">
        <f ca="1">IF(D1155=0,0,SUM($E$713:E1155))</f>
        <v>293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SUMIFS(RAB!$F$17:$F$59,RAB!$C$17:$C$59,C1156)</f>
        <v>1</v>
      </c>
      <c r="E1156" s="26">
        <f t="shared" ca="1" si="39"/>
        <v>1</v>
      </c>
      <c r="F1156" s="26">
        <f ca="1">IF(D1156=0,0,SUM($E$713:E1156))</f>
        <v>294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SUMIFS(RAB!$F$17:$F$59,RAB!$C$17:$C$59,C1157)</f>
        <v>1</v>
      </c>
      <c r="E1157" s="26">
        <f t="shared" ca="1" si="39"/>
        <v>1</v>
      </c>
      <c r="F1157" s="26">
        <f ca="1">IF(D1157=0,0,SUM($E$713:E1157))</f>
        <v>295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SUMIFS(RAB!$F$17:$F$59,RAB!$C$17:$C$59,C1158)</f>
        <v>1</v>
      </c>
      <c r="E1158" s="26">
        <f t="shared" ca="1" si="39"/>
        <v>1</v>
      </c>
      <c r="F1158" s="26">
        <f ca="1">IF(D1158=0,0,SUM($E$713:E1158))</f>
        <v>296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SUMIFS(RAB!$F$17:$F$59,RAB!$C$17:$C$59,C1159)</f>
        <v>1</v>
      </c>
      <c r="E1159" s="26">
        <f t="shared" ca="1" si="39"/>
        <v>1</v>
      </c>
      <c r="F1159" s="26">
        <f ca="1">IF(D1159=0,0,SUM($E$713:E1159))</f>
        <v>297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SUMIFS(RAB!$F$17:$F$59,RAB!$C$17:$C$59,C1160)</f>
        <v>1</v>
      </c>
      <c r="E1160" s="26">
        <f t="shared" ca="1" si="39"/>
        <v>1</v>
      </c>
      <c r="F1160" s="26">
        <f ca="1">IF(D1160=0,0,SUM($E$713:E1160))</f>
        <v>298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SUMIFS(RAB!$F$17:$F$59,RAB!$C$17:$C$59,C1161)</f>
        <v>1</v>
      </c>
      <c r="E1161" s="26">
        <f t="shared" ca="1" si="39"/>
        <v>1</v>
      </c>
      <c r="F1161" s="26">
        <f ca="1">IF(D1161=0,0,SUM($E$713:E1161))</f>
        <v>299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SUMIFS(RAB!$F$17:$F$59,RAB!$C$17:$C$59,C1162)</f>
        <v>1</v>
      </c>
      <c r="E1162" s="26">
        <f t="shared" ca="1" si="39"/>
        <v>1</v>
      </c>
      <c r="F1162" s="26">
        <f ca="1">IF(D1162=0,0,SUM($E$713:E1162))</f>
        <v>300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SUMIFS(RAB!$F$17:$F$59,RAB!$C$17:$C$59,C1163)</f>
        <v>1</v>
      </c>
      <c r="E1163" s="26">
        <f t="shared" ref="E1163:E1226" ca="1" si="40">IF(D1163=0,0,1)</f>
        <v>1</v>
      </c>
      <c r="F1163" s="26">
        <f ca="1">IF(D1163=0,0,SUM($E$713:E1163))</f>
        <v>301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SUMIFS(RAB!$F$17:$F$59,RAB!$C$17:$C$59,C1164)</f>
        <v>1</v>
      </c>
      <c r="E1164" s="26">
        <f t="shared" ca="1" si="40"/>
        <v>1</v>
      </c>
      <c r="F1164" s="26">
        <f ca="1">IF(D1164=0,0,SUM($E$713:E1164))</f>
        <v>302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SUMIFS(RAB!$F$17:$F$59,RAB!$C$17:$C$59,C1165)</f>
        <v>1</v>
      </c>
      <c r="E1165" s="26">
        <f t="shared" ca="1" si="40"/>
        <v>1</v>
      </c>
      <c r="F1165" s="26">
        <f ca="1">IF(D1165=0,0,SUM($E$713:E1165))</f>
        <v>303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SUMIFS(RAB!$F$17:$F$59,RAB!$C$17:$C$59,C1166)</f>
        <v>1</v>
      </c>
      <c r="E1166" s="26">
        <f t="shared" ca="1" si="40"/>
        <v>1</v>
      </c>
      <c r="F1166" s="26">
        <f ca="1">IF(D1166=0,0,SUM($E$713:E1166))</f>
        <v>304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SUMIFS(RAB!$F$17:$F$59,RAB!$C$17:$C$59,C1167)</f>
        <v>1</v>
      </c>
      <c r="E1167" s="26">
        <f t="shared" ca="1" si="40"/>
        <v>1</v>
      </c>
      <c r="F1167" s="26">
        <f ca="1">IF(D1167=0,0,SUM($E$713:E1167))</f>
        <v>305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SUMIFS(RAB!$F$17:$F$59,RAB!$C$17:$C$59,C1168)</f>
        <v>1</v>
      </c>
      <c r="E1168" s="26">
        <f t="shared" ca="1" si="40"/>
        <v>1</v>
      </c>
      <c r="F1168" s="26">
        <f ca="1">IF(D1168=0,0,SUM($E$713:E1168))</f>
        <v>306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SUMIFS(RAB!$F$17:$F$59,RAB!$C$17:$C$59,C1169)</f>
        <v>1</v>
      </c>
      <c r="E1169" s="26">
        <f t="shared" ca="1" si="40"/>
        <v>1</v>
      </c>
      <c r="F1169" s="26">
        <f ca="1">IF(D1169=0,0,SUM($E$713:E1169))</f>
        <v>307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SUMIFS(RAB!$F$17:$F$59,RAB!$C$17:$C$59,C1170)</f>
        <v>1</v>
      </c>
      <c r="E1170" s="26">
        <f t="shared" ca="1" si="40"/>
        <v>1</v>
      </c>
      <c r="F1170" s="26">
        <f ca="1">IF(D1170=0,0,SUM($E$713:E1170))</f>
        <v>308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SUMIFS(RAB!$F$17:$F$59,RAB!$C$17:$C$59,C1171)</f>
        <v>1</v>
      </c>
      <c r="E1171" s="26">
        <f t="shared" ca="1" si="40"/>
        <v>1</v>
      </c>
      <c r="F1171" s="26">
        <f ca="1">IF(D1171=0,0,SUM($E$713:E1171))</f>
        <v>309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SUMIFS(RAB!$F$17:$F$59,RAB!$C$17:$C$59,C1172)</f>
        <v>1</v>
      </c>
      <c r="E1172" s="26">
        <f t="shared" ca="1" si="40"/>
        <v>1</v>
      </c>
      <c r="F1172" s="26">
        <f ca="1">IF(D1172=0,0,SUM($E$713:E1172))</f>
        <v>310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SUMIFS(RAB!$F$17:$F$59,RAB!$C$17:$C$59,C1173)</f>
        <v>1</v>
      </c>
      <c r="E1173" s="26">
        <f t="shared" ca="1" si="40"/>
        <v>1</v>
      </c>
      <c r="F1173" s="26">
        <f ca="1">IF(D1173=0,0,SUM($E$713:E1173))</f>
        <v>311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SUMIFS(RAB!$F$17:$F$59,RAB!$C$17:$C$59,C1174)</f>
        <v>1</v>
      </c>
      <c r="E1174" s="26">
        <f t="shared" ca="1" si="40"/>
        <v>1</v>
      </c>
      <c r="F1174" s="26">
        <f ca="1">IF(D1174=0,0,SUM($E$713:E1174))</f>
        <v>312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SUMIFS(RAB!$F$17:$F$59,RAB!$C$17:$C$59,C1175)</f>
        <v>1</v>
      </c>
      <c r="E1175" s="26">
        <f t="shared" ca="1" si="40"/>
        <v>1</v>
      </c>
      <c r="F1175" s="26">
        <f ca="1">IF(D1175=0,0,SUM($E$713:E1175))</f>
        <v>313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SUMIFS(RAB!$F$17:$F$59,RAB!$C$17:$C$59,C1176)</f>
        <v>1</v>
      </c>
      <c r="E1176" s="26">
        <f t="shared" ca="1" si="40"/>
        <v>1</v>
      </c>
      <c r="F1176" s="26">
        <f ca="1">IF(D1176=0,0,SUM($E$713:E1176))</f>
        <v>314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SUMIFS(RAB!$F$17:$F$59,RAB!$C$17:$C$59,C1177)</f>
        <v>1</v>
      </c>
      <c r="E1177" s="26">
        <f t="shared" ca="1" si="40"/>
        <v>1</v>
      </c>
      <c r="F1177" s="26">
        <f ca="1">IF(D1177=0,0,SUM($E$713:E1177))</f>
        <v>315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SUMIFS(RAB!$F$17:$F$59,RAB!$C$17:$C$59,C1178)</f>
        <v>1</v>
      </c>
      <c r="E1178" s="26">
        <f t="shared" ca="1" si="40"/>
        <v>1</v>
      </c>
      <c r="F1178" s="26">
        <f ca="1">IF(D1178=0,0,SUM($E$713:E1178))</f>
        <v>316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SUMIFS(RAB!$F$17:$F$59,RAB!$C$17:$C$59,C1179)</f>
        <v>1</v>
      </c>
      <c r="E1179" s="26">
        <f t="shared" ca="1" si="40"/>
        <v>1</v>
      </c>
      <c r="F1179" s="26">
        <f ca="1">IF(D1179=0,0,SUM($E$713:E1179))</f>
        <v>317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SUMIFS(RAB!$F$17:$F$59,RAB!$C$17:$C$59,C1180)</f>
        <v>1</v>
      </c>
      <c r="E1180" s="26">
        <f t="shared" ca="1" si="40"/>
        <v>1</v>
      </c>
      <c r="F1180" s="26">
        <f ca="1">IF(D1180=0,0,SUM($E$713:E1180))</f>
        <v>318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SUMIFS(RAB!$F$17:$F$59,RAB!$C$17:$C$59,C1181)</f>
        <v>1</v>
      </c>
      <c r="E1181" s="26">
        <f t="shared" ca="1" si="40"/>
        <v>1</v>
      </c>
      <c r="F1181" s="26">
        <f ca="1">IF(D1181=0,0,SUM($E$713:E1181))</f>
        <v>319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SUMIFS(RAB!$F$17:$F$59,RAB!$C$17:$C$59,C1182)</f>
        <v>1</v>
      </c>
      <c r="E1182" s="26">
        <f t="shared" ca="1" si="40"/>
        <v>1</v>
      </c>
      <c r="F1182" s="26">
        <f ca="1">IF(D1182=0,0,SUM($E$713:E1182))</f>
        <v>320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SUMIFS(RAB!$F$17:$F$59,RAB!$C$17:$C$59,C1183)</f>
        <v>1</v>
      </c>
      <c r="E1183" s="26">
        <f t="shared" ca="1" si="40"/>
        <v>1</v>
      </c>
      <c r="F1183" s="26">
        <f ca="1">IF(D1183=0,0,SUM($E$713:E1183))</f>
        <v>321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SUMIFS(RAB!$F$17:$F$59,RAB!$C$17:$C$59,C1184)</f>
        <v>1</v>
      </c>
      <c r="E1184" s="26">
        <f t="shared" ca="1" si="40"/>
        <v>1</v>
      </c>
      <c r="F1184" s="26">
        <f ca="1">IF(D1184=0,0,SUM($E$713:E1184))</f>
        <v>322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SUMIFS(RAB!$F$17:$F$59,RAB!$C$17:$C$59,C1185)</f>
        <v>1</v>
      </c>
      <c r="E1185" s="26">
        <f t="shared" ca="1" si="40"/>
        <v>1</v>
      </c>
      <c r="F1185" s="26">
        <f ca="1">IF(D1185=0,0,SUM($E$713:E1185))</f>
        <v>323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SUMIFS(RAB!$F$17:$F$59,RAB!$C$17:$C$59,C1186)</f>
        <v>1</v>
      </c>
      <c r="E1186" s="26">
        <f t="shared" ca="1" si="40"/>
        <v>1</v>
      </c>
      <c r="F1186" s="26">
        <f ca="1">IF(D1186=0,0,SUM($E$713:E1186))</f>
        <v>324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SUMIFS(RAB!$F$17:$F$59,RAB!$C$17:$C$59,C1187)</f>
        <v>1</v>
      </c>
      <c r="E1187" s="26">
        <f t="shared" ca="1" si="40"/>
        <v>1</v>
      </c>
      <c r="F1187" s="26">
        <f ca="1">IF(D1187=0,0,SUM($E$713:E1187))</f>
        <v>325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SUMIFS(RAB!$F$17:$F$59,RAB!$C$17:$C$59,C1188)</f>
        <v>1</v>
      </c>
      <c r="E1188" s="26">
        <f t="shared" ca="1" si="40"/>
        <v>1</v>
      </c>
      <c r="F1188" s="26">
        <f ca="1">IF(D1188=0,0,SUM($E$713:E1188))</f>
        <v>326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SUMIFS(RAB!$F$17:$F$59,RAB!$C$17:$C$59,C1189)</f>
        <v>1</v>
      </c>
      <c r="E1189" s="26">
        <f t="shared" ca="1" si="40"/>
        <v>1</v>
      </c>
      <c r="F1189" s="26">
        <f ca="1">IF(D1189=0,0,SUM($E$713:E1189))</f>
        <v>327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SUMIFS(RAB!$F$17:$F$59,RAB!$C$17:$C$59,C1190)</f>
        <v>1</v>
      </c>
      <c r="E1190" s="26">
        <f t="shared" ca="1" si="40"/>
        <v>1</v>
      </c>
      <c r="F1190" s="26">
        <f ca="1">IF(D1190=0,0,SUM($E$713:E1190))</f>
        <v>328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SUMIFS(RAB!$F$17:$F$59,RAB!$C$17:$C$59,C1191)</f>
        <v>1</v>
      </c>
      <c r="E1191" s="26">
        <f t="shared" ca="1" si="40"/>
        <v>1</v>
      </c>
      <c r="F1191" s="26">
        <f ca="1">IF(D1191=0,0,SUM($E$713:E1191))</f>
        <v>329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SUMIFS(RAB!$F$17:$F$59,RAB!$C$17:$C$59,C1192)</f>
        <v>1</v>
      </c>
      <c r="E1192" s="26">
        <f t="shared" ca="1" si="40"/>
        <v>1</v>
      </c>
      <c r="F1192" s="26">
        <f ca="1">IF(D1192=0,0,SUM($E$713:E1192))</f>
        <v>330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SUMIFS(RAB!$F$17:$F$59,RAB!$C$17:$C$59,C1193)</f>
        <v>1</v>
      </c>
      <c r="E1193" s="26">
        <f t="shared" ca="1" si="40"/>
        <v>1</v>
      </c>
      <c r="F1193" s="26">
        <f ca="1">IF(D1193=0,0,SUM($E$713:E1193))</f>
        <v>331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SUMIFS(RAB!$F$17:$F$59,RAB!$C$17:$C$59,C1194)</f>
        <v>1</v>
      </c>
      <c r="E1194" s="26">
        <f t="shared" ca="1" si="40"/>
        <v>1</v>
      </c>
      <c r="F1194" s="26">
        <f ca="1">IF(D1194=0,0,SUM($E$713:E1194))</f>
        <v>332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SUMIFS(RAB!$F$17:$F$59,RAB!$C$17:$C$59,C1195)</f>
        <v>1</v>
      </c>
      <c r="E1195" s="26">
        <f t="shared" ca="1" si="40"/>
        <v>1</v>
      </c>
      <c r="F1195" s="26">
        <f ca="1">IF(D1195=0,0,SUM($E$713:E1195))</f>
        <v>333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SUMIFS(RAB!$F$17:$F$59,RAB!$C$17:$C$59,C1196)</f>
        <v>1</v>
      </c>
      <c r="E1196" s="26">
        <f t="shared" ca="1" si="40"/>
        <v>1</v>
      </c>
      <c r="F1196" s="26">
        <f ca="1">IF(D1196=0,0,SUM($E$713:E1196))</f>
        <v>334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SUMIFS(RAB!$F$17:$F$59,RAB!$C$17:$C$59,C1197)</f>
        <v>1</v>
      </c>
      <c r="E1197" s="26">
        <f t="shared" ca="1" si="40"/>
        <v>1</v>
      </c>
      <c r="F1197" s="26">
        <f ca="1">IF(D1197=0,0,SUM($E$713:E1197))</f>
        <v>335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SUMIFS(RAB!$F$17:$F$59,RAB!$C$17:$C$59,C1198)</f>
        <v>1</v>
      </c>
      <c r="E1198" s="26">
        <f t="shared" ca="1" si="40"/>
        <v>1</v>
      </c>
      <c r="F1198" s="26">
        <f ca="1">IF(D1198=0,0,SUM($E$713:E1198))</f>
        <v>336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SUMIFS(RAB!$F$17:$F$59,RAB!$C$17:$C$59,C1199)</f>
        <v>1</v>
      </c>
      <c r="E1199" s="26">
        <f t="shared" ca="1" si="40"/>
        <v>1</v>
      </c>
      <c r="F1199" s="26">
        <f ca="1">IF(D1199=0,0,SUM($E$713:E1199))</f>
        <v>337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SUMIFS(RAB!$F$17:$F$59,RAB!$C$17:$C$59,C1200)</f>
        <v>1</v>
      </c>
      <c r="E1200" s="26">
        <f t="shared" ca="1" si="40"/>
        <v>1</v>
      </c>
      <c r="F1200" s="26">
        <f ca="1">IF(D1200=0,0,SUM($E$713:E1200))</f>
        <v>338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SUMIFS(RAB!$F$17:$F$59,RAB!$C$17:$C$59,C1201)</f>
        <v>1</v>
      </c>
      <c r="E1201" s="26">
        <f t="shared" ca="1" si="40"/>
        <v>1</v>
      </c>
      <c r="F1201" s="26">
        <f ca="1">IF(D1201=0,0,SUM($E$713:E1201))</f>
        <v>339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SUMIFS(RAB!$F$17:$F$59,RAB!$C$17:$C$59,C1202)</f>
        <v>1</v>
      </c>
      <c r="E1202" s="26">
        <f t="shared" ca="1" si="40"/>
        <v>1</v>
      </c>
      <c r="F1202" s="26">
        <f ca="1">IF(D1202=0,0,SUM($E$713:E1202))</f>
        <v>340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SUMIFS(RAB!$F$17:$F$59,RAB!$C$17:$C$59,C1203)</f>
        <v>1</v>
      </c>
      <c r="E1203" s="26">
        <f t="shared" ca="1" si="40"/>
        <v>1</v>
      </c>
      <c r="F1203" s="26">
        <f ca="1">IF(D1203=0,0,SUM($E$713:E1203))</f>
        <v>341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SUMIFS(RAB!$F$17:$F$59,RAB!$C$17:$C$59,C1204)</f>
        <v>1</v>
      </c>
      <c r="E1204" s="26">
        <f t="shared" ca="1" si="40"/>
        <v>1</v>
      </c>
      <c r="F1204" s="26">
        <f ca="1">IF(D1204=0,0,SUM($E$713:E1204))</f>
        <v>342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SUMIFS(RAB!$F$17:$F$59,RAB!$C$17:$C$59,C1205)</f>
        <v>1</v>
      </c>
      <c r="E1205" s="26">
        <f t="shared" ca="1" si="40"/>
        <v>1</v>
      </c>
      <c r="F1205" s="26">
        <f ca="1">IF(D1205=0,0,SUM($E$713:E1205))</f>
        <v>343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SUMIFS(RAB!$F$17:$F$59,RAB!$C$17:$C$59,C1206)</f>
        <v>1</v>
      </c>
      <c r="E1206" s="26">
        <f t="shared" ca="1" si="40"/>
        <v>1</v>
      </c>
      <c r="F1206" s="26">
        <f ca="1">IF(D1206=0,0,SUM($E$713:E1206))</f>
        <v>344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SUMIFS(RAB!$F$17:$F$59,RAB!$C$17:$C$59,C1207)</f>
        <v>1</v>
      </c>
      <c r="E1207" s="26">
        <f t="shared" ca="1" si="40"/>
        <v>1</v>
      </c>
      <c r="F1207" s="26">
        <f ca="1">IF(D1207=0,0,SUM($E$713:E1207))</f>
        <v>345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SUMIFS(RAB!$F$17:$F$59,RAB!$C$17:$C$59,C1208)</f>
        <v>1</v>
      </c>
      <c r="E1208" s="26">
        <f t="shared" ca="1" si="40"/>
        <v>1</v>
      </c>
      <c r="F1208" s="26">
        <f ca="1">IF(D1208=0,0,SUM($E$713:E1208))</f>
        <v>346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SUMIFS(RAB!$F$17:$F$59,RAB!$C$17:$C$59,C1209)</f>
        <v>1</v>
      </c>
      <c r="E1209" s="26">
        <f t="shared" ca="1" si="40"/>
        <v>1</v>
      </c>
      <c r="F1209" s="26">
        <f ca="1">IF(D1209=0,0,SUM($E$713:E1209))</f>
        <v>347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SUMIFS(RAB!$F$17:$F$59,RAB!$C$17:$C$59,C1210)</f>
        <v>1</v>
      </c>
      <c r="E1210" s="26">
        <f t="shared" ca="1" si="40"/>
        <v>1</v>
      </c>
      <c r="F1210" s="26">
        <f ca="1">IF(D1210=0,0,SUM($E$713:E1210))</f>
        <v>348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SUMIFS(RAB!$F$17:$F$59,RAB!$C$17:$C$59,C1211)</f>
        <v>1</v>
      </c>
      <c r="E1211" s="26">
        <f t="shared" ca="1" si="40"/>
        <v>1</v>
      </c>
      <c r="F1211" s="26">
        <f ca="1">IF(D1211=0,0,SUM($E$713:E1211))</f>
        <v>349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SUMIFS(RAB!$F$17:$F$59,RAB!$C$17:$C$59,C1212)</f>
        <v>1</v>
      </c>
      <c r="E1212" s="26">
        <f t="shared" ca="1" si="40"/>
        <v>1</v>
      </c>
      <c r="F1212" s="26">
        <f ca="1">IF(D1212=0,0,SUM($E$713:E1212))</f>
        <v>350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SUMIFS(RAB!$F$17:$F$59,RAB!$C$17:$C$59,C1213)</f>
        <v>1</v>
      </c>
      <c r="E1213" s="26">
        <f t="shared" ca="1" si="40"/>
        <v>1</v>
      </c>
      <c r="F1213" s="26">
        <f ca="1">IF(D1213=0,0,SUM($E$713:E1213))</f>
        <v>351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SUMIFS(RAB!$F$17:$F$59,RAB!$C$17:$C$59,C1214)</f>
        <v>1</v>
      </c>
      <c r="E1214" s="26">
        <f t="shared" ca="1" si="40"/>
        <v>1</v>
      </c>
      <c r="F1214" s="26">
        <f ca="1">IF(D1214=0,0,SUM($E$713:E1214))</f>
        <v>352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SUMIFS(RAB!$F$17:$F$59,RAB!$C$17:$C$59,C1215)</f>
        <v>1</v>
      </c>
      <c r="E1215" s="26">
        <f t="shared" ca="1" si="40"/>
        <v>1</v>
      </c>
      <c r="F1215" s="26">
        <f ca="1">IF(D1215=0,0,SUM($E$713:E1215))</f>
        <v>353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SUMIFS(RAB!$F$17:$F$59,RAB!$C$17:$C$59,C1216)</f>
        <v>1</v>
      </c>
      <c r="E1216" s="26">
        <f t="shared" ca="1" si="40"/>
        <v>1</v>
      </c>
      <c r="F1216" s="26">
        <f ca="1">IF(D1216=0,0,SUM($E$713:E1216))</f>
        <v>354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SUMIFS(RAB!$F$17:$F$59,RAB!$C$17:$C$59,C1217)</f>
        <v>1</v>
      </c>
      <c r="E1217" s="26">
        <f t="shared" ca="1" si="40"/>
        <v>1</v>
      </c>
      <c r="F1217" s="26">
        <f ca="1">IF(D1217=0,0,SUM($E$713:E1217))</f>
        <v>355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SUMIFS(RAB!$F$17:$F$59,RAB!$C$17:$C$59,C1218)</f>
        <v>1</v>
      </c>
      <c r="E1218" s="26">
        <f t="shared" ca="1" si="40"/>
        <v>1</v>
      </c>
      <c r="F1218" s="26">
        <f ca="1">IF(D1218=0,0,SUM($E$713:E1218))</f>
        <v>356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SUMIFS(RAB!$F$17:$F$59,RAB!$C$17:$C$59,C1219)</f>
        <v>1</v>
      </c>
      <c r="E1219" s="26">
        <f t="shared" ca="1" si="40"/>
        <v>1</v>
      </c>
      <c r="F1219" s="26">
        <f ca="1">IF(D1219=0,0,SUM($E$713:E1219))</f>
        <v>357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SUMIFS(RAB!$F$17:$F$59,RAB!$C$17:$C$59,C1220)</f>
        <v>1</v>
      </c>
      <c r="E1220" s="26">
        <f t="shared" ca="1" si="40"/>
        <v>1</v>
      </c>
      <c r="F1220" s="26">
        <f ca="1">IF(D1220=0,0,SUM($E$713:E1220))</f>
        <v>358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SUMIFS(RAB!$F$17:$F$59,RAB!$C$17:$C$59,C1221)</f>
        <v>1</v>
      </c>
      <c r="E1221" s="26">
        <f t="shared" ca="1" si="40"/>
        <v>1</v>
      </c>
      <c r="F1221" s="26">
        <f ca="1">IF(D1221=0,0,SUM($E$713:E1221))</f>
        <v>359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SUMIFS(RAB!$F$17:$F$59,RAB!$C$17:$C$59,C1222)</f>
        <v>1</v>
      </c>
      <c r="E1222" s="26">
        <f t="shared" ca="1" si="40"/>
        <v>1</v>
      </c>
      <c r="F1222" s="26">
        <f ca="1">IF(D1222=0,0,SUM($E$713:E1222))</f>
        <v>360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SUMIFS(RAB!$F$17:$F$59,RAB!$C$17:$C$59,C1223)</f>
        <v>1</v>
      </c>
      <c r="E1223" s="26">
        <f t="shared" ca="1" si="40"/>
        <v>1</v>
      </c>
      <c r="F1223" s="26">
        <f ca="1">IF(D1223=0,0,SUM($E$713:E1223))</f>
        <v>361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SUMIFS(RAB!$F$17:$F$59,RAB!$C$17:$C$59,C1224)</f>
        <v>1</v>
      </c>
      <c r="E1224" s="26">
        <f t="shared" ca="1" si="40"/>
        <v>1</v>
      </c>
      <c r="F1224" s="26">
        <f ca="1">IF(D1224=0,0,SUM($E$713:E1224))</f>
        <v>362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SUMIFS(RAB!$F$17:$F$59,RAB!$C$17:$C$59,C1225)</f>
        <v>1</v>
      </c>
      <c r="E1225" s="26">
        <f t="shared" ca="1" si="40"/>
        <v>1</v>
      </c>
      <c r="F1225" s="26">
        <f ca="1">IF(D1225=0,0,SUM($E$713:E1225))</f>
        <v>363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SUMIFS(RAB!$F$17:$F$59,RAB!$C$17:$C$59,C1226)</f>
        <v>1</v>
      </c>
      <c r="E1226" s="26">
        <f t="shared" ca="1" si="40"/>
        <v>1</v>
      </c>
      <c r="F1226" s="26">
        <f ca="1">IF(D1226=0,0,SUM($E$713:E1226))</f>
        <v>364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SUMIFS(RAB!$F$17:$F$59,RAB!$C$17:$C$59,C1227)</f>
        <v>1</v>
      </c>
      <c r="E1227" s="26">
        <f t="shared" ref="E1227:E1290" ca="1" si="41">IF(D1227=0,0,1)</f>
        <v>1</v>
      </c>
      <c r="F1227" s="26">
        <f ca="1">IF(D1227=0,0,SUM($E$713:E1227))</f>
        <v>365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SUMIFS(RAB!$F$17:$F$59,RAB!$C$17:$C$59,C1228)</f>
        <v>1</v>
      </c>
      <c r="E1228" s="26">
        <f t="shared" ca="1" si="41"/>
        <v>1</v>
      </c>
      <c r="F1228" s="26">
        <f ca="1">IF(D1228=0,0,SUM($E$713:E1228))</f>
        <v>366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SUMIFS(RAB!$F$17:$F$59,RAB!$C$17:$C$59,C1229)</f>
        <v>1</v>
      </c>
      <c r="E1229" s="26">
        <f t="shared" ca="1" si="41"/>
        <v>1</v>
      </c>
      <c r="F1229" s="26">
        <f ca="1">IF(D1229=0,0,SUM($E$713:E1229))</f>
        <v>367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SUMIFS(RAB!$F$17:$F$59,RAB!$C$17:$C$59,C1230)</f>
        <v>1</v>
      </c>
      <c r="E1230" s="26">
        <f t="shared" ca="1" si="41"/>
        <v>1</v>
      </c>
      <c r="F1230" s="26">
        <f ca="1">IF(D1230=0,0,SUM($E$713:E1230))</f>
        <v>368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SUMIFS(RAB!$F$17:$F$59,RAB!$C$17:$C$59,C1231)</f>
        <v>1</v>
      </c>
      <c r="E1231" s="26">
        <f t="shared" ca="1" si="41"/>
        <v>1</v>
      </c>
      <c r="F1231" s="26">
        <f ca="1">IF(D1231=0,0,SUM($E$713:E1231))</f>
        <v>369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SUMIFS(RAB!$F$17:$F$59,RAB!$C$17:$C$59,C1232)</f>
        <v>1</v>
      </c>
      <c r="E1232" s="26">
        <f t="shared" ca="1" si="41"/>
        <v>1</v>
      </c>
      <c r="F1232" s="26">
        <f ca="1">IF(D1232=0,0,SUM($E$713:E1232))</f>
        <v>370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SUMIFS(RAB!$F$17:$F$59,RAB!$C$17:$C$59,C1233)</f>
        <v>1</v>
      </c>
      <c r="E1233" s="26">
        <f t="shared" ca="1" si="41"/>
        <v>1</v>
      </c>
      <c r="F1233" s="26">
        <f ca="1">IF(D1233=0,0,SUM($E$713:E1233))</f>
        <v>371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SUMIFS(RAB!$F$17:$F$59,RAB!$C$17:$C$59,C1234)</f>
        <v>1</v>
      </c>
      <c r="E1234" s="26">
        <f t="shared" ca="1" si="41"/>
        <v>1</v>
      </c>
      <c r="F1234" s="26">
        <f ca="1">IF(D1234=0,0,SUM($E$713:E1234))</f>
        <v>372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SUMIFS(RAB!$F$17:$F$59,RAB!$C$17:$C$59,C1235)</f>
        <v>1</v>
      </c>
      <c r="E1235" s="26">
        <f t="shared" ca="1" si="41"/>
        <v>1</v>
      </c>
      <c r="F1235" s="26">
        <f ca="1">IF(D1235=0,0,SUM($E$713:E1235))</f>
        <v>373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SUMIFS(RAB!$F$17:$F$59,RAB!$C$17:$C$59,C1236)</f>
        <v>1</v>
      </c>
      <c r="E1236" s="26">
        <f t="shared" ca="1" si="41"/>
        <v>1</v>
      </c>
      <c r="F1236" s="26">
        <f ca="1">IF(D1236=0,0,SUM($E$713:E1236))</f>
        <v>374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SUMIFS(RAB!$F$17:$F$59,RAB!$C$17:$C$59,C1237)</f>
        <v>1</v>
      </c>
      <c r="E1237" s="26">
        <f t="shared" ca="1" si="41"/>
        <v>1</v>
      </c>
      <c r="F1237" s="26">
        <f ca="1">IF(D1237=0,0,SUM($E$713:E1237))</f>
        <v>375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SUMIFS(RAB!$F$17:$F$59,RAB!$C$17:$C$59,C1238)</f>
        <v>1</v>
      </c>
      <c r="E1238" s="26">
        <f t="shared" ca="1" si="41"/>
        <v>1</v>
      </c>
      <c r="F1238" s="26">
        <f ca="1">IF(D1238=0,0,SUM($E$713:E1238))</f>
        <v>376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SUMIFS(RAB!$F$17:$F$59,RAB!$C$17:$C$59,C1239)</f>
        <v>1</v>
      </c>
      <c r="E1239" s="26">
        <f t="shared" ca="1" si="41"/>
        <v>1</v>
      </c>
      <c r="F1239" s="26">
        <f ca="1">IF(D1239=0,0,SUM($E$713:E1239))</f>
        <v>377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SUMIFS(RAB!$F$17:$F$59,RAB!$C$17:$C$59,C1240)</f>
        <v>1</v>
      </c>
      <c r="E1240" s="26">
        <f t="shared" ca="1" si="41"/>
        <v>1</v>
      </c>
      <c r="F1240" s="26">
        <f ca="1">IF(D1240=0,0,SUM($E$713:E1240))</f>
        <v>378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SUMIFS(RAB!$F$17:$F$59,RAB!$C$17:$C$59,C1241)</f>
        <v>1</v>
      </c>
      <c r="E1241" s="26">
        <f t="shared" ca="1" si="41"/>
        <v>1</v>
      </c>
      <c r="F1241" s="26">
        <f ca="1">IF(D1241=0,0,SUM($E$713:E1241))</f>
        <v>379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SUMIFS(RAB!$F$17:$F$59,RAB!$C$17:$C$59,C1242)</f>
        <v>1</v>
      </c>
      <c r="E1242" s="26">
        <f t="shared" ca="1" si="41"/>
        <v>1</v>
      </c>
      <c r="F1242" s="26">
        <f ca="1">IF(D1242=0,0,SUM($E$713:E1242))</f>
        <v>380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SUMIFS(RAB!$F$17:$F$59,RAB!$C$17:$C$59,C1243)</f>
        <v>1</v>
      </c>
      <c r="E1243" s="26">
        <f t="shared" ca="1" si="41"/>
        <v>1</v>
      </c>
      <c r="F1243" s="26">
        <f ca="1">IF(D1243=0,0,SUM($E$713:E1243))</f>
        <v>381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SUMIFS(RAB!$F$17:$F$59,RAB!$C$17:$C$59,C1244)</f>
        <v>1</v>
      </c>
      <c r="E1244" s="26">
        <f t="shared" ca="1" si="41"/>
        <v>1</v>
      </c>
      <c r="F1244" s="26">
        <f ca="1">IF(D1244=0,0,SUM($E$713:E1244))</f>
        <v>382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SUMIFS(RAB!$F$17:$F$59,RAB!$C$17:$C$59,C1245)</f>
        <v>1</v>
      </c>
      <c r="E1245" s="26">
        <f t="shared" ca="1" si="41"/>
        <v>1</v>
      </c>
      <c r="F1245" s="26">
        <f ca="1">IF(D1245=0,0,SUM($E$713:E1245))</f>
        <v>383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SUMIFS(RAB!$F$17:$F$59,RAB!$C$17:$C$59,C1246)</f>
        <v>1</v>
      </c>
      <c r="E1246" s="26">
        <f t="shared" ca="1" si="41"/>
        <v>1</v>
      </c>
      <c r="F1246" s="26">
        <f ca="1">IF(D1246=0,0,SUM($E$713:E1246))</f>
        <v>384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SUMIFS(RAB!$F$17:$F$59,RAB!$C$17:$C$59,C1247)</f>
        <v>1</v>
      </c>
      <c r="E1247" s="26">
        <f t="shared" ca="1" si="41"/>
        <v>1</v>
      </c>
      <c r="F1247" s="26">
        <f ca="1">IF(D1247=0,0,SUM($E$713:E1247))</f>
        <v>385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SUMIFS(RAB!$F$17:$F$59,RAB!$C$17:$C$59,C1248)</f>
        <v>1</v>
      </c>
      <c r="E1248" s="26">
        <f t="shared" ca="1" si="41"/>
        <v>1</v>
      </c>
      <c r="F1248" s="26">
        <f ca="1">IF(D1248=0,0,SUM($E$713:E1248))</f>
        <v>386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SUMIFS(RAB!$F$17:$F$59,RAB!$C$17:$C$59,C1249)</f>
        <v>1</v>
      </c>
      <c r="E1249" s="26">
        <f t="shared" ca="1" si="41"/>
        <v>1</v>
      </c>
      <c r="F1249" s="26">
        <f ca="1">IF(D1249=0,0,SUM($E$713:E1249))</f>
        <v>387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SUMIFS(RAB!$F$17:$F$59,RAB!$C$17:$C$59,C1250)</f>
        <v>1</v>
      </c>
      <c r="E1250" s="26">
        <f t="shared" ca="1" si="41"/>
        <v>1</v>
      </c>
      <c r="F1250" s="26">
        <f ca="1">IF(D1250=0,0,SUM($E$713:E1250))</f>
        <v>388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SUMIFS(RAB!$F$17:$F$59,RAB!$C$17:$C$59,C1251)</f>
        <v>1</v>
      </c>
      <c r="E1251" s="26">
        <f t="shared" ca="1" si="41"/>
        <v>1</v>
      </c>
      <c r="F1251" s="26">
        <f ca="1">IF(D1251=0,0,SUM($E$713:E1251))</f>
        <v>389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SUMIFS(RAB!$F$17:$F$59,RAB!$C$17:$C$59,C1252)</f>
        <v>1</v>
      </c>
      <c r="E1252" s="26">
        <f t="shared" ca="1" si="41"/>
        <v>1</v>
      </c>
      <c r="F1252" s="26">
        <f ca="1">IF(D1252=0,0,SUM($E$713:E1252))</f>
        <v>390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SUMIFS(RAB!$F$17:$F$59,RAB!$C$17:$C$59,C1253)</f>
        <v>1</v>
      </c>
      <c r="E1253" s="26">
        <f t="shared" ca="1" si="41"/>
        <v>1</v>
      </c>
      <c r="F1253" s="26">
        <f ca="1">IF(D1253=0,0,SUM($E$713:E1253))</f>
        <v>391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SUMIFS(RAB!$F$17:$F$59,RAB!$C$17:$C$59,C1254)</f>
        <v>1</v>
      </c>
      <c r="E1254" s="26">
        <f t="shared" ca="1" si="41"/>
        <v>1</v>
      </c>
      <c r="F1254" s="26">
        <f ca="1">IF(D1254=0,0,SUM($E$713:E1254))</f>
        <v>392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SUMIFS(RAB!$F$17:$F$59,RAB!$C$17:$C$59,C1255)</f>
        <v>1</v>
      </c>
      <c r="E1255" s="26">
        <f t="shared" ca="1" si="41"/>
        <v>1</v>
      </c>
      <c r="F1255" s="26">
        <f ca="1">IF(D1255=0,0,SUM($E$713:E1255))</f>
        <v>393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SUMIFS(RAB!$F$17:$F$59,RAB!$C$17:$C$59,C1256)</f>
        <v>1</v>
      </c>
      <c r="E1256" s="26">
        <f t="shared" ca="1" si="41"/>
        <v>1</v>
      </c>
      <c r="F1256" s="26">
        <f ca="1">IF(D1256=0,0,SUM($E$713:E1256))</f>
        <v>394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SUMIFS(RAB!$F$17:$F$59,RAB!$C$17:$C$59,C1257)</f>
        <v>1</v>
      </c>
      <c r="E1257" s="26">
        <f t="shared" ca="1" si="41"/>
        <v>1</v>
      </c>
      <c r="F1257" s="26">
        <f ca="1">IF(D1257=0,0,SUM($E$713:E1257))</f>
        <v>395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SUMIFS(RAB!$F$17:$F$59,RAB!$C$17:$C$59,C1258)</f>
        <v>1</v>
      </c>
      <c r="E1258" s="26">
        <f t="shared" ca="1" si="41"/>
        <v>1</v>
      </c>
      <c r="F1258" s="26">
        <f ca="1">IF(D1258=0,0,SUM($E$713:E1258))</f>
        <v>396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SUMIFS(RAB!$F$17:$F$59,RAB!$C$17:$C$59,C1259)</f>
        <v>1</v>
      </c>
      <c r="E1259" s="26">
        <f t="shared" ca="1" si="41"/>
        <v>1</v>
      </c>
      <c r="F1259" s="26">
        <f ca="1">IF(D1259=0,0,SUM($E$713:E1259))</f>
        <v>397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SUMIFS(RAB!$F$17:$F$59,RAB!$C$17:$C$59,C1260)</f>
        <v>1</v>
      </c>
      <c r="E1260" s="26">
        <f t="shared" ca="1" si="41"/>
        <v>1</v>
      </c>
      <c r="F1260" s="26">
        <f ca="1">IF(D1260=0,0,SUM($E$713:E1260))</f>
        <v>398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SUMIFS(RAB!$F$17:$F$59,RAB!$C$17:$C$59,C1261)</f>
        <v>1</v>
      </c>
      <c r="E1261" s="26">
        <f t="shared" ca="1" si="41"/>
        <v>1</v>
      </c>
      <c r="F1261" s="26">
        <f ca="1">IF(D1261=0,0,SUM($E$713:E1261))</f>
        <v>399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SUMIFS(RAB!$F$17:$F$59,RAB!$C$17:$C$59,C1262)</f>
        <v>1</v>
      </c>
      <c r="E1262" s="26">
        <f t="shared" ca="1" si="41"/>
        <v>1</v>
      </c>
      <c r="F1262" s="26">
        <f ca="1">IF(D1262=0,0,SUM($E$713:E1262))</f>
        <v>400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SUMIFS(RAB!$F$17:$F$59,RAB!$C$17:$C$59,C1263)</f>
        <v>1</v>
      </c>
      <c r="E1263" s="26">
        <f t="shared" ca="1" si="41"/>
        <v>1</v>
      </c>
      <c r="F1263" s="26">
        <f ca="1">IF(D1263=0,0,SUM($E$713:E1263))</f>
        <v>401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SUMIFS(RAB!$F$17:$F$59,RAB!$C$17:$C$59,C1264)</f>
        <v>1</v>
      </c>
      <c r="E1264" s="26">
        <f t="shared" ca="1" si="41"/>
        <v>1</v>
      </c>
      <c r="F1264" s="26">
        <f ca="1">IF(D1264=0,0,SUM($E$713:E1264))</f>
        <v>402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SUMIFS(RAB!$F$17:$F$59,RAB!$C$17:$C$59,C1265)</f>
        <v>1</v>
      </c>
      <c r="E1265" s="26">
        <f t="shared" ca="1" si="41"/>
        <v>1</v>
      </c>
      <c r="F1265" s="26">
        <f ca="1">IF(D1265=0,0,SUM($E$713:E1265))</f>
        <v>403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SUMIFS(RAB!$F$17:$F$59,RAB!$C$17:$C$59,C1266)</f>
        <v>1</v>
      </c>
      <c r="E1266" s="26">
        <f t="shared" ca="1" si="41"/>
        <v>1</v>
      </c>
      <c r="F1266" s="26">
        <f ca="1">IF(D1266=0,0,SUM($E$713:E1266))</f>
        <v>404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SUMIFS(RAB!$F$17:$F$59,RAB!$C$17:$C$59,C1267)</f>
        <v>1</v>
      </c>
      <c r="E1267" s="26">
        <f t="shared" ca="1" si="41"/>
        <v>1</v>
      </c>
      <c r="F1267" s="26">
        <f ca="1">IF(D1267=0,0,SUM($E$713:E1267))</f>
        <v>405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SUMIFS(RAB!$F$17:$F$59,RAB!$C$17:$C$59,C1268)</f>
        <v>1</v>
      </c>
      <c r="E1268" s="26">
        <f t="shared" ca="1" si="41"/>
        <v>1</v>
      </c>
      <c r="F1268" s="26">
        <f ca="1">IF(D1268=0,0,SUM($E$713:E1268))</f>
        <v>406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SUMIFS(RAB!$F$17:$F$59,RAB!$C$17:$C$59,C1269)</f>
        <v>1</v>
      </c>
      <c r="E1269" s="26">
        <f t="shared" ca="1" si="41"/>
        <v>1</v>
      </c>
      <c r="F1269" s="26">
        <f ca="1">IF(D1269=0,0,SUM($E$713:E1269))</f>
        <v>407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SUMIFS(RAB!$F$17:$F$59,RAB!$C$17:$C$59,C1270)</f>
        <v>1</v>
      </c>
      <c r="E1270" s="26">
        <f t="shared" ca="1" si="41"/>
        <v>1</v>
      </c>
      <c r="F1270" s="26">
        <f ca="1">IF(D1270=0,0,SUM($E$713:E1270))</f>
        <v>408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SUMIFS(RAB!$F$17:$F$59,RAB!$C$17:$C$59,C1271)</f>
        <v>1</v>
      </c>
      <c r="E1271" s="26">
        <f t="shared" ca="1" si="41"/>
        <v>1</v>
      </c>
      <c r="F1271" s="26">
        <f ca="1">IF(D1271=0,0,SUM($E$713:E1271))</f>
        <v>409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SUMIFS(RAB!$F$17:$F$59,RAB!$C$17:$C$59,C1272)</f>
        <v>1</v>
      </c>
      <c r="E1272" s="26">
        <f t="shared" ca="1" si="41"/>
        <v>1</v>
      </c>
      <c r="F1272" s="26">
        <f ca="1">IF(D1272=0,0,SUM($E$713:E1272))</f>
        <v>410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SUMIFS(RAB!$F$17:$F$59,RAB!$C$17:$C$59,C1273)</f>
        <v>1</v>
      </c>
      <c r="E1273" s="26">
        <f t="shared" ca="1" si="41"/>
        <v>1</v>
      </c>
      <c r="F1273" s="26">
        <f ca="1">IF(D1273=0,0,SUM($E$713:E1273))</f>
        <v>411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SUMIFS(RAB!$F$17:$F$59,RAB!$C$17:$C$59,C1274)</f>
        <v>1</v>
      </c>
      <c r="E1274" s="26">
        <f t="shared" ca="1" si="41"/>
        <v>1</v>
      </c>
      <c r="F1274" s="26">
        <f ca="1">IF(D1274=0,0,SUM($E$713:E1274))</f>
        <v>412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SUMIFS(RAB!$F$17:$F$59,RAB!$C$17:$C$59,C1275)</f>
        <v>1</v>
      </c>
      <c r="E1275" s="26">
        <f t="shared" ca="1" si="41"/>
        <v>1</v>
      </c>
      <c r="F1275" s="26">
        <f ca="1">IF(D1275=0,0,SUM($E$713:E1275))</f>
        <v>413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SUMIFS(RAB!$F$17:$F$59,RAB!$C$17:$C$59,C1276)</f>
        <v>1</v>
      </c>
      <c r="E1276" s="26">
        <f t="shared" ca="1" si="41"/>
        <v>1</v>
      </c>
      <c r="F1276" s="26">
        <f ca="1">IF(D1276=0,0,SUM($E$713:E1276))</f>
        <v>414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SUMIFS(RAB!$F$17:$F$59,RAB!$C$17:$C$59,C1277)</f>
        <v>1</v>
      </c>
      <c r="E1277" s="26">
        <f t="shared" ca="1" si="41"/>
        <v>1</v>
      </c>
      <c r="F1277" s="26">
        <f ca="1">IF(D1277=0,0,SUM($E$713:E1277))</f>
        <v>415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SUMIFS(RAB!$F$17:$F$59,RAB!$C$17:$C$59,C1278)</f>
        <v>1</v>
      </c>
      <c r="E1278" s="26">
        <f t="shared" ca="1" si="41"/>
        <v>1</v>
      </c>
      <c r="F1278" s="26">
        <f ca="1">IF(D1278=0,0,SUM($E$713:E1278))</f>
        <v>416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SUMIFS(RAB!$F$17:$F$59,RAB!$C$17:$C$59,C1279)</f>
        <v>1</v>
      </c>
      <c r="E1279" s="26">
        <f t="shared" ca="1" si="41"/>
        <v>1</v>
      </c>
      <c r="F1279" s="26">
        <f ca="1">IF(D1279=0,0,SUM($E$713:E1279))</f>
        <v>417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SUMIFS(RAB!$F$17:$F$59,RAB!$C$17:$C$59,C1280)</f>
        <v>1</v>
      </c>
      <c r="E1280" s="26">
        <f t="shared" ca="1" si="41"/>
        <v>1</v>
      </c>
      <c r="F1280" s="26">
        <f ca="1">IF(D1280=0,0,SUM($E$713:E1280))</f>
        <v>418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SUMIFS(RAB!$F$17:$F$59,RAB!$C$17:$C$59,C1281)</f>
        <v>1</v>
      </c>
      <c r="E1281" s="26">
        <f t="shared" ca="1" si="41"/>
        <v>1</v>
      </c>
      <c r="F1281" s="26">
        <f ca="1">IF(D1281=0,0,SUM($E$713:E1281))</f>
        <v>419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SUMIFS(RAB!$F$17:$F$59,RAB!$C$17:$C$59,C1282)</f>
        <v>1</v>
      </c>
      <c r="E1282" s="26">
        <f t="shared" ca="1" si="41"/>
        <v>1</v>
      </c>
      <c r="F1282" s="26">
        <f ca="1">IF(D1282=0,0,SUM($E$713:E1282))</f>
        <v>420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SUMIFS(RAB!$F$17:$F$59,RAB!$C$17:$C$59,C1283)</f>
        <v>1</v>
      </c>
      <c r="E1283" s="26">
        <f t="shared" ca="1" si="41"/>
        <v>1</v>
      </c>
      <c r="F1283" s="26">
        <f ca="1">IF(D1283=0,0,SUM($E$713:E1283))</f>
        <v>421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SUMIFS(RAB!$F$17:$F$59,RAB!$C$17:$C$59,C1284)</f>
        <v>1</v>
      </c>
      <c r="E1284" s="26">
        <f t="shared" ca="1" si="41"/>
        <v>1</v>
      </c>
      <c r="F1284" s="26">
        <f ca="1">IF(D1284=0,0,SUM($E$713:E1284))</f>
        <v>422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SUMIFS(RAB!$F$17:$F$59,RAB!$C$17:$C$59,C1285)</f>
        <v>1</v>
      </c>
      <c r="E1285" s="26">
        <f t="shared" ca="1" si="41"/>
        <v>1</v>
      </c>
      <c r="F1285" s="26">
        <f ca="1">IF(D1285=0,0,SUM($E$713:E1285))</f>
        <v>423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SUMIFS(RAB!$F$17:$F$59,RAB!$C$17:$C$59,C1286)</f>
        <v>1</v>
      </c>
      <c r="E1286" s="26">
        <f t="shared" ca="1" si="41"/>
        <v>1</v>
      </c>
      <c r="F1286" s="26">
        <f ca="1">IF(D1286=0,0,SUM($E$713:E1286))</f>
        <v>424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SUMIFS(RAB!$F$17:$F$59,RAB!$C$17:$C$59,C1287)</f>
        <v>1</v>
      </c>
      <c r="E1287" s="26">
        <f t="shared" ca="1" si="41"/>
        <v>1</v>
      </c>
      <c r="F1287" s="26">
        <f ca="1">IF(D1287=0,0,SUM($E$713:E1287))</f>
        <v>425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SUMIFS(RAB!$F$17:$F$59,RAB!$C$17:$C$59,C1288)</f>
        <v>1</v>
      </c>
      <c r="E1288" s="26">
        <f t="shared" ca="1" si="41"/>
        <v>1</v>
      </c>
      <c r="F1288" s="26">
        <f ca="1">IF(D1288=0,0,SUM($E$713:E1288))</f>
        <v>426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SUMIFS(RAB!$F$17:$F$59,RAB!$C$17:$C$59,C1289)</f>
        <v>1</v>
      </c>
      <c r="E1289" s="26">
        <f t="shared" ca="1" si="41"/>
        <v>1</v>
      </c>
      <c r="F1289" s="26">
        <f ca="1">IF(D1289=0,0,SUM($E$713:E1289))</f>
        <v>427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SUMIFS(RAB!$F$17:$F$59,RAB!$C$17:$C$59,C1290)</f>
        <v>1</v>
      </c>
      <c r="E1290" s="26">
        <f t="shared" ca="1" si="41"/>
        <v>1</v>
      </c>
      <c r="F1290" s="26">
        <f ca="1">IF(D1290=0,0,SUM($E$713:E1290))</f>
        <v>428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SUMIFS(RAB!$F$17:$F$59,RAB!$C$17:$C$59,C1291)</f>
        <v>1</v>
      </c>
      <c r="E1291" s="26">
        <f t="shared" ref="E1291:E1320" ca="1" si="42">IF(D1291=0,0,1)</f>
        <v>1</v>
      </c>
      <c r="F1291" s="26">
        <f ca="1">IF(D1291=0,0,SUM($E$713:E1291))</f>
        <v>429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SUMIFS(RAB!$F$17:$F$59,RAB!$C$17:$C$59,C1292)</f>
        <v>1</v>
      </c>
      <c r="E1292" s="26">
        <f t="shared" ca="1" si="42"/>
        <v>1</v>
      </c>
      <c r="F1292" s="26">
        <f ca="1">IF(D1292=0,0,SUM($E$713:E1292))</f>
        <v>430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SUMIFS(RAB!$F$17:$F$59,RAB!$C$17:$C$59,C1293)</f>
        <v>1</v>
      </c>
      <c r="E1293" s="26">
        <f t="shared" ca="1" si="42"/>
        <v>1</v>
      </c>
      <c r="F1293" s="26">
        <f ca="1">IF(D1293=0,0,SUM($E$713:E1293))</f>
        <v>431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SUMIFS(RAB!$F$17:$F$59,RAB!$C$17:$C$59,C1294)</f>
        <v>1</v>
      </c>
      <c r="E1294" s="26">
        <f t="shared" ca="1" si="42"/>
        <v>1</v>
      </c>
      <c r="F1294" s="26">
        <f ca="1">IF(D1294=0,0,SUM($E$713:E1294))</f>
        <v>432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SUMIFS(RAB!$F$17:$F$59,RAB!$C$17:$C$59,C1295)</f>
        <v>1</v>
      </c>
      <c r="E1295" s="26">
        <f t="shared" ca="1" si="42"/>
        <v>1</v>
      </c>
      <c r="F1295" s="26">
        <f ca="1">IF(D1295=0,0,SUM($E$713:E1295))</f>
        <v>433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SUMIFS(RAB!$F$17:$F$59,RAB!$C$17:$C$59,C1296)</f>
        <v>1</v>
      </c>
      <c r="E1296" s="26">
        <f t="shared" ca="1" si="42"/>
        <v>1</v>
      </c>
      <c r="F1296" s="26">
        <f ca="1">IF(D1296=0,0,SUM($E$713:E1296))</f>
        <v>434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SUMIFS(RAB!$F$17:$F$59,RAB!$C$17:$C$59,C1297)</f>
        <v>1</v>
      </c>
      <c r="E1297" s="26">
        <f t="shared" ca="1" si="42"/>
        <v>1</v>
      </c>
      <c r="F1297" s="26">
        <f ca="1">IF(D1297=0,0,SUM($E$713:E1297))</f>
        <v>435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SUMIFS(RAB!$F$17:$F$59,RAB!$C$17:$C$59,C1298)</f>
        <v>1</v>
      </c>
      <c r="E1298" s="26">
        <f t="shared" ca="1" si="42"/>
        <v>1</v>
      </c>
      <c r="F1298" s="26">
        <f ca="1">IF(D1298=0,0,SUM($E$713:E1298))</f>
        <v>436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SUMIFS(RAB!$F$17:$F$59,RAB!$C$17:$C$59,C1299)</f>
        <v>1</v>
      </c>
      <c r="E1299" s="26">
        <f t="shared" ca="1" si="42"/>
        <v>1</v>
      </c>
      <c r="F1299" s="26">
        <f ca="1">IF(D1299=0,0,SUM($E$713:E1299))</f>
        <v>437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SUMIFS(RAB!$F$17:$F$59,RAB!$C$17:$C$59,C1300)</f>
        <v>1</v>
      </c>
      <c r="E1300" s="26">
        <f t="shared" ca="1" si="42"/>
        <v>1</v>
      </c>
      <c r="F1300" s="26">
        <f ca="1">IF(D1300=0,0,SUM($E$713:E1300))</f>
        <v>438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SUMIFS(RAB!$F$17:$F$59,RAB!$C$17:$C$59,C1301)</f>
        <v>1</v>
      </c>
      <c r="E1301" s="26">
        <f t="shared" ca="1" si="42"/>
        <v>1</v>
      </c>
      <c r="F1301" s="26">
        <f ca="1">IF(D1301=0,0,SUM($E$713:E1301))</f>
        <v>439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SUMIFS(RAB!$F$17:$F$59,RAB!$C$17:$C$59,C1302)</f>
        <v>1</v>
      </c>
      <c r="E1302" s="26">
        <f t="shared" ca="1" si="42"/>
        <v>1</v>
      </c>
      <c r="F1302" s="26">
        <f ca="1">IF(D1302=0,0,SUM($E$713:E1302))</f>
        <v>440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SUMIFS(RAB!$F$17:$F$59,RAB!$C$17:$C$59,C1303)</f>
        <v>1</v>
      </c>
      <c r="E1303" s="26">
        <f t="shared" ca="1" si="42"/>
        <v>1</v>
      </c>
      <c r="F1303" s="26">
        <f ca="1">IF(D1303=0,0,SUM($E$713:E1303))</f>
        <v>441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SUMIFS(RAB!$F$17:$F$59,RAB!$C$17:$C$59,C1304)</f>
        <v>1</v>
      </c>
      <c r="E1304" s="26">
        <f t="shared" ca="1" si="42"/>
        <v>1</v>
      </c>
      <c r="F1304" s="26">
        <f ca="1">IF(D1304=0,0,SUM($E$713:E1304))</f>
        <v>442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SUMIFS(RAB!$F$17:$F$59,RAB!$C$17:$C$59,C1305)</f>
        <v>1</v>
      </c>
      <c r="E1305" s="26">
        <f t="shared" ca="1" si="42"/>
        <v>1</v>
      </c>
      <c r="F1305" s="26">
        <f ca="1">IF(D1305=0,0,SUM($E$713:E1305))</f>
        <v>443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SUMIFS(RAB!$F$17:$F$59,RAB!$C$17:$C$59,C1306)</f>
        <v>1</v>
      </c>
      <c r="E1306" s="26">
        <f t="shared" ca="1" si="42"/>
        <v>1</v>
      </c>
      <c r="F1306" s="26">
        <f ca="1">IF(D1306=0,0,SUM($E$713:E1306))</f>
        <v>444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SUMIFS(RAB!$F$17:$F$59,RAB!$C$17:$C$59,C1307)</f>
        <v>1</v>
      </c>
      <c r="E1307" s="26">
        <f t="shared" ca="1" si="42"/>
        <v>1</v>
      </c>
      <c r="F1307" s="26">
        <f ca="1">IF(D1307=0,0,SUM($E$713:E1307))</f>
        <v>445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SUMIFS(RAB!$F$17:$F$59,RAB!$C$17:$C$59,C1308)</f>
        <v>1</v>
      </c>
      <c r="E1308" s="26">
        <f t="shared" ca="1" si="42"/>
        <v>1</v>
      </c>
      <c r="F1308" s="26">
        <f ca="1">IF(D1308=0,0,SUM($E$713:E1308))</f>
        <v>446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SUMIFS(RAB!$F$17:$F$59,RAB!$C$17:$C$59,C1309)</f>
        <v>1</v>
      </c>
      <c r="E1309" s="26">
        <f t="shared" ca="1" si="42"/>
        <v>1</v>
      </c>
      <c r="F1309" s="26">
        <f ca="1">IF(D1309=0,0,SUM($E$713:E1309))</f>
        <v>447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SUMIFS(RAB!$F$17:$F$59,RAB!$C$17:$C$59,C1310)</f>
        <v>1</v>
      </c>
      <c r="E1310" s="26">
        <f t="shared" ca="1" si="42"/>
        <v>1</v>
      </c>
      <c r="F1310" s="26">
        <f ca="1">IF(D1310=0,0,SUM($E$713:E1310))</f>
        <v>448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SUMIFS(RAB!$F$17:$F$59,RAB!$C$17:$C$59,C1311)</f>
        <v>1</v>
      </c>
      <c r="E1311" s="26">
        <f t="shared" ca="1" si="42"/>
        <v>1</v>
      </c>
      <c r="F1311" s="26">
        <f ca="1">IF(D1311=0,0,SUM($E$713:E1311))</f>
        <v>449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SUMIFS(RAB!$F$17:$F$59,RAB!$C$17:$C$59,C1312)</f>
        <v>1</v>
      </c>
      <c r="E1312" s="26">
        <f t="shared" ca="1" si="42"/>
        <v>1</v>
      </c>
      <c r="F1312" s="26">
        <f ca="1">IF(D1312=0,0,SUM($E$713:E1312))</f>
        <v>450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SUMIFS(RAB!$F$17:$F$59,RAB!$C$17:$C$59,C1313)</f>
        <v>1</v>
      </c>
      <c r="E1313" s="26">
        <f t="shared" ca="1" si="42"/>
        <v>1</v>
      </c>
      <c r="F1313" s="26">
        <f ca="1">IF(D1313=0,0,SUM($E$713:E1313))</f>
        <v>451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SUMIFS(RAB!$F$17:$F$59,RAB!$C$17:$C$59,C1314)</f>
        <v>1</v>
      </c>
      <c r="E1314" s="26">
        <f t="shared" ca="1" si="42"/>
        <v>1</v>
      </c>
      <c r="F1314" s="26">
        <f ca="1">IF(D1314=0,0,SUM($E$713:E1314))</f>
        <v>452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SUMIFS(RAB!$F$17:$F$59,RAB!$C$17:$C$59,C1315)</f>
        <v>1</v>
      </c>
      <c r="E1315" s="26">
        <f t="shared" ca="1" si="42"/>
        <v>1</v>
      </c>
      <c r="F1315" s="26">
        <f ca="1">IF(D1315=0,0,SUM($E$713:E1315))</f>
        <v>453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SUMIFS(RAB!$F$17:$F$59,RAB!$C$17:$C$59,C1316)</f>
        <v>1</v>
      </c>
      <c r="E1316" s="26">
        <f t="shared" ca="1" si="42"/>
        <v>1</v>
      </c>
      <c r="F1316" s="26">
        <f ca="1">IF(D1316=0,0,SUM($E$713:E1316))</f>
        <v>454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SUMIFS(RAB!$F$17:$F$59,RAB!$C$17:$C$59,C1317)</f>
        <v>1</v>
      </c>
      <c r="E1317" s="26">
        <f t="shared" ca="1" si="42"/>
        <v>1</v>
      </c>
      <c r="F1317" s="26">
        <f ca="1">IF(D1317=0,0,SUM($E$713:E1317))</f>
        <v>455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SUMIFS(RAB!$F$17:$F$59,RAB!$C$17:$C$59,C1318)</f>
        <v>1</v>
      </c>
      <c r="E1318" s="26">
        <f t="shared" ca="1" si="42"/>
        <v>1</v>
      </c>
      <c r="F1318" s="26">
        <f ca="1">IF(D1318=0,0,SUM($E$713:E1318))</f>
        <v>456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SUMIFS(RAB!$F$17:$F$59,RAB!$C$17:$C$59,C1319)</f>
        <v>1</v>
      </c>
      <c r="E1319" s="26">
        <f t="shared" ca="1" si="42"/>
        <v>1</v>
      </c>
      <c r="F1319" s="26">
        <f ca="1">IF(D1319=0,0,SUM($E$713:E1319))</f>
        <v>457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SUMIFS(RAB!$F$17:$F$59,RAB!$C$17:$C$59,C1320)</f>
        <v>1</v>
      </c>
      <c r="E1320" s="26">
        <f t="shared" ca="1" si="42"/>
        <v>1</v>
      </c>
      <c r="F1320" s="26">
        <f ca="1">IF(D1320=0,0,SUM($E$713:E1320))</f>
        <v>458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9" priority="5" operator="equal">
      <formula>0</formula>
    </cfRule>
  </conditionalFormatting>
  <conditionalFormatting sqref="A10:L65536">
    <cfRule type="cellIs" dxfId="78" priority="1" operator="equal">
      <formula>0</formula>
    </cfRule>
  </conditionalFormatting>
  <conditionalFormatting sqref="C12:C711">
    <cfRule type="cellIs" dxfId="77" priority="66" stopIfTrue="1" operator="equal">
      <formula>0</formula>
    </cfRule>
  </conditionalFormatting>
  <conditionalFormatting sqref="E712:E65536">
    <cfRule type="cellIs" dxfId="76" priority="16" stopIfTrue="1" operator="equal">
      <formula>0</formula>
    </cfRule>
  </conditionalFormatting>
  <conditionalFormatting sqref="G1:G11 E6:E11 E1:E3 H7 H10:H11 F10:F711 G712:G65536">
    <cfRule type="cellIs" dxfId="75" priority="69" stopIfTrue="1" operator="equal">
      <formula>0</formula>
    </cfRule>
  </conditionalFormatting>
  <conditionalFormatting sqref="G12:H711">
    <cfRule type="cellIs" dxfId="74" priority="12" stopIfTrue="1" operator="equal">
      <formula>0</formula>
    </cfRule>
  </conditionalFormatting>
  <conditionalFormatting sqref="I7:K7">
    <cfRule type="cellIs" dxfId="73" priority="4" stopIfTrue="1" operator="equal">
      <formula>0</formula>
    </cfRule>
  </conditionalFormatting>
  <conditionalFormatting sqref="I10:L711">
    <cfRule type="cellIs" dxfId="72" priority="2" stopIfTrue="1" operator="equal">
      <formula>0</formula>
    </cfRule>
  </conditionalFormatting>
  <conditionalFormatting sqref="L1:L6">
    <cfRule type="cellIs" dxfId="71" priority="10" operator="equal">
      <formula>0</formula>
    </cfRule>
  </conditionalFormatting>
  <conditionalFormatting sqref="M1:IV1048576 A8:G9">
    <cfRule type="cellIs" dxfId="7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6" t="s">
        <v>1126</v>
      </c>
      <c r="C4" s="516"/>
      <c r="D4" s="516"/>
      <c r="E4" s="516"/>
      <c r="F4" s="516"/>
      <c r="G4" s="516"/>
      <c r="H4" s="516"/>
      <c r="I4" s="516"/>
      <c r="J4" s="516"/>
      <c r="K4" s="51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09" t="str">
        <f>RAB!G6</f>
        <v>PT. DIMENSI PUTRA KARYA</v>
      </c>
      <c r="H6" s="509"/>
      <c r="I6" s="509"/>
      <c r="J6" s="509"/>
      <c r="K6" s="509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BLOK H-1 JATENGLAND SAYUNG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7" t="s">
        <v>0</v>
      </c>
      <c r="C11" s="519" t="s">
        <v>1</v>
      </c>
      <c r="D11" s="522" t="s">
        <v>42</v>
      </c>
      <c r="E11" s="522" t="s">
        <v>43</v>
      </c>
      <c r="F11" s="522" t="s">
        <v>2</v>
      </c>
      <c r="G11" s="523" t="s">
        <v>41</v>
      </c>
      <c r="H11" s="522" t="s">
        <v>3</v>
      </c>
      <c r="I11" s="522"/>
      <c r="J11" s="522"/>
      <c r="K11" s="526"/>
      <c r="M11" s="33"/>
      <c r="N11" s="33"/>
      <c r="O11" s="33"/>
      <c r="P11" s="33"/>
      <c r="R11" s="34"/>
      <c r="S11" s="74"/>
      <c r="T11" s="74"/>
    </row>
    <row r="12" spans="1:21" ht="15" customHeight="1">
      <c r="B12" s="518"/>
      <c r="C12" s="520"/>
      <c r="D12" s="512"/>
      <c r="E12" s="512"/>
      <c r="F12" s="512"/>
      <c r="G12" s="524"/>
      <c r="H12" s="514" t="s">
        <v>46</v>
      </c>
      <c r="I12" s="514" t="s">
        <v>5</v>
      </c>
      <c r="J12" s="512" t="s">
        <v>47</v>
      </c>
      <c r="K12" s="51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8"/>
      <c r="C13" s="521"/>
      <c r="D13" s="512"/>
      <c r="E13" s="512"/>
      <c r="F13" s="512"/>
      <c r="G13" s="525"/>
      <c r="H13" s="515"/>
      <c r="I13" s="515"/>
      <c r="J13" s="512"/>
      <c r="K13" s="51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>
        <f t="shared" ca="1" si="5"/>
        <v>1</v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>
        <f t="shared" ca="1" si="5"/>
        <v>1</v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>
        <f t="shared" ca="1" si="5"/>
        <v>1</v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>
        <f t="shared" ca="1" si="5"/>
        <v>1</v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>
        <f t="shared" ca="1" si="5"/>
        <v>1</v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>
        <f t="shared" ca="1" si="5"/>
        <v>1</v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>
        <f t="shared" ca="1" si="5"/>
        <v>1</v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>
        <f t="shared" ca="1" si="5"/>
        <v>1</v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>
        <f t="shared" ca="1" si="5"/>
        <v>1</v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>
        <f t="shared" ca="1" si="5"/>
        <v>1</v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>
        <f t="shared" ca="1" si="5"/>
        <v>1</v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10" t="s">
        <v>1007</v>
      </c>
      <c r="D38" s="510"/>
      <c r="E38" s="510"/>
      <c r="F38" s="51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11" t="s">
        <v>462</v>
      </c>
      <c r="D39" s="511"/>
      <c r="E39" s="511"/>
      <c r="F39" s="51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00" t="s">
        <v>463</v>
      </c>
      <c r="D40" s="500"/>
      <c r="E40" s="500"/>
      <c r="F40" s="50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03" t="e">
        <f ca="1">"Terbilang : ( "&amp;L42&amp;" Rupiah )"</f>
        <v>#NAME?</v>
      </c>
      <c r="C41" s="504"/>
      <c r="D41" s="504"/>
      <c r="E41" s="504"/>
      <c r="F41" s="504"/>
      <c r="G41" s="504"/>
      <c r="H41" s="504"/>
      <c r="I41" s="504"/>
      <c r="J41" s="504"/>
      <c r="K41" s="505"/>
      <c r="L41" s="44"/>
      <c r="R41" s="58"/>
      <c r="S41" s="58"/>
      <c r="T41" s="58"/>
    </row>
    <row r="42" spans="1:20" s="36" customFormat="1">
      <c r="A42" s="30"/>
      <c r="B42" s="506"/>
      <c r="C42" s="507"/>
      <c r="D42" s="507"/>
      <c r="E42" s="507"/>
      <c r="F42" s="507"/>
      <c r="G42" s="507"/>
      <c r="H42" s="507"/>
      <c r="I42" s="507"/>
      <c r="J42" s="507"/>
      <c r="K42" s="508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01"/>
      <c r="I45" s="501"/>
      <c r="J45" s="502"/>
      <c r="K45" s="50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01"/>
      <c r="I46" s="501"/>
      <c r="J46" s="502"/>
      <c r="K46" s="50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01"/>
      <c r="I47" s="501"/>
      <c r="J47" s="502"/>
      <c r="K47" s="50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01"/>
      <c r="I52" s="501"/>
      <c r="J52" s="502"/>
      <c r="K52" s="50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SUMIFS(RAB!$F$17:$F$59,RAB!$C$17:$C$59,'REKAP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SUMIFS(RAB!$F$17:$F$59,RAB!$C$17:$C$59,'REKAP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SUMIFS(RAB!$F$17:$F$59,RAB!$C$17:$C$59,'REKAP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SUMIFS(RAB!$F$17:$F$59,RAB!$C$17:$C$59,'REKAP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SUMIFS(RAB!$F$17:$F$59,RAB!$C$17:$C$59,'REKAP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SUMIFS(RAB!$F$17:$F$59,RAB!$C$17:$C$59,'REKAP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SUMIFS(RAB!$F$17:$F$59,RAB!$C$17:$C$59,'REKAP TIANG'!C63)</f>
        <v>1</v>
      </c>
      <c r="E63" s="24">
        <f t="shared" ca="1" si="12"/>
        <v>1</v>
      </c>
      <c r="F63" s="24">
        <f ca="1">IF(D63=0,0,SUM($E$56:E63))</f>
        <v>1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SUMIFS(RAB!$F$17:$F$59,RAB!$C$17:$C$59,'REKAP TIANG'!C64)</f>
        <v>1</v>
      </c>
      <c r="E64" s="24">
        <f t="shared" ca="1" si="12"/>
        <v>1</v>
      </c>
      <c r="F64" s="24">
        <f ca="1">IF(D64=0,0,SUM($E$56:E64))</f>
        <v>2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SUMIFS(RAB!$F$17:$F$59,RAB!$C$17:$C$59,'REKAP TIANG'!C65)</f>
        <v>1</v>
      </c>
      <c r="E65" s="24">
        <f t="shared" ref="E65:E75" ca="1" si="13">IF(D65=0,0,1)</f>
        <v>1</v>
      </c>
      <c r="F65" s="24">
        <f ca="1">IF(D65=0,0,SUM($E$56:E65))</f>
        <v>3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SUMIFS(RAB!$F$17:$F$59,RAB!$C$17:$C$59,'REKAP TIANG'!C66)</f>
        <v>1</v>
      </c>
      <c r="E66" s="24">
        <f t="shared" ca="1" si="13"/>
        <v>1</v>
      </c>
      <c r="F66" s="24">
        <f ca="1">IF(D66=0,0,SUM($E$56:E66))</f>
        <v>4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SUMIFS(RAB!$F$17:$F$59,RAB!$C$17:$C$59,'REKAP TIANG'!C67)</f>
        <v>1</v>
      </c>
      <c r="E67" s="24">
        <f t="shared" ca="1" si="13"/>
        <v>1</v>
      </c>
      <c r="F67" s="24">
        <f ca="1">IF(D67=0,0,SUM($E$56:E67))</f>
        <v>5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SUMIFS(RAB!$F$17:$F$59,RAB!$C$17:$C$59,'REKAP TIANG'!C68)</f>
        <v>1</v>
      </c>
      <c r="E68" s="24">
        <f t="shared" ca="1" si="13"/>
        <v>1</v>
      </c>
      <c r="F68" s="24">
        <f ca="1">IF(D68=0,0,SUM($E$56:E68))</f>
        <v>6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SUMIFS(RAB!$F$17:$F$59,RAB!$C$17:$C$59,'REKAP TIANG'!C69)</f>
        <v>1</v>
      </c>
      <c r="E69" s="24">
        <f t="shared" ca="1" si="13"/>
        <v>1</v>
      </c>
      <c r="F69" s="24">
        <f ca="1">IF(D69=0,0,SUM($E$56:E69))</f>
        <v>7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SUMIFS(RAB!$F$17:$F$59,RAB!$C$17:$C$59,'REKAP TIANG'!C70)</f>
        <v>1</v>
      </c>
      <c r="E70" s="24">
        <f t="shared" ca="1" si="13"/>
        <v>1</v>
      </c>
      <c r="F70" s="24">
        <f ca="1">IF(D70=0,0,SUM($E$56:E70))</f>
        <v>8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SUMIFS(RAB!$F$17:$F$59,RAB!$C$17:$C$59,'REKAP TIANG'!C71)</f>
        <v>1</v>
      </c>
      <c r="E71" s="24">
        <f t="shared" ca="1" si="13"/>
        <v>1</v>
      </c>
      <c r="F71" s="24">
        <f ca="1">IF(D71=0,0,SUM($E$56:E71))</f>
        <v>9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SUMIFS(RAB!$F$17:$F$59,RAB!$C$17:$C$59,'REKAP TIANG'!C72)</f>
        <v>1</v>
      </c>
      <c r="E72" s="24">
        <f t="shared" ca="1" si="13"/>
        <v>1</v>
      </c>
      <c r="F72" s="24">
        <f ca="1">IF(D72=0,0,SUM($E$56:E72))</f>
        <v>10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SUMIFS(RAB!$F$17:$F$59,RAB!$C$17:$C$59,'REKAP TIANG'!C73)</f>
        <v>1</v>
      </c>
      <c r="E73" s="24">
        <f t="shared" ca="1" si="13"/>
        <v>1</v>
      </c>
      <c r="F73" s="24">
        <f ca="1">IF(D73=0,0,SUM($E$56:E73))</f>
        <v>11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SUMIFS(RAB!$F$17:$F$59,RAB!$C$17:$C$59,'REKAP TIANG'!C74)</f>
        <v>1</v>
      </c>
      <c r="E74" s="24">
        <f t="shared" ca="1" si="13"/>
        <v>1</v>
      </c>
      <c r="F74" s="24">
        <f ca="1">IF(D74=0,0,SUM($E$56:E74))</f>
        <v>12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SUMIFS(RAB!$F$17:$F$59,RAB!$C$17:$C$59,'REKAP TIANG'!C75)</f>
        <v>1</v>
      </c>
      <c r="E75" s="24">
        <f t="shared" ca="1" si="13"/>
        <v>1</v>
      </c>
      <c r="F75" s="24">
        <f ca="1">IF(D75=0,0,SUM($E$56:E75))</f>
        <v>13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SUMIFS(RAB!$F$17:$F$59,RAB!$C$17:$C$59,'REKAP TIANG'!C76)</f>
        <v>1</v>
      </c>
      <c r="E76" s="24">
        <f ca="1">IF(D76=0,0,1)</f>
        <v>1</v>
      </c>
      <c r="F76" s="24">
        <f ca="1">IF(D76=0,0,SUM($E$56:E76))</f>
        <v>14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6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6" t="s">
        <v>1033</v>
      </c>
      <c r="C4" s="516"/>
      <c r="D4" s="516"/>
      <c r="E4" s="516"/>
      <c r="F4" s="516"/>
      <c r="G4" s="516"/>
      <c r="H4" s="516"/>
      <c r="I4" s="516"/>
      <c r="J4" s="516"/>
      <c r="K4" s="51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09" t="str">
        <f>RAB!G6</f>
        <v>PT. DIMENSI PUTRA KARYA</v>
      </c>
      <c r="H6" s="509"/>
      <c r="I6" s="509"/>
      <c r="J6" s="509"/>
      <c r="K6" s="509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BLOK H-1 JATENGLAND SAYUNG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7" t="s">
        <v>0</v>
      </c>
      <c r="C11" s="519" t="s">
        <v>1</v>
      </c>
      <c r="D11" s="522" t="s">
        <v>42</v>
      </c>
      <c r="E11" s="522" t="s">
        <v>43</v>
      </c>
      <c r="F11" s="522" t="s">
        <v>2</v>
      </c>
      <c r="G11" s="523" t="s">
        <v>41</v>
      </c>
      <c r="H11" s="522" t="s">
        <v>3</v>
      </c>
      <c r="I11" s="522"/>
      <c r="J11" s="522"/>
      <c r="K11" s="526"/>
      <c r="M11" s="33"/>
      <c r="N11" s="33"/>
      <c r="O11" s="33"/>
      <c r="P11" s="33"/>
      <c r="R11" s="34"/>
      <c r="S11" s="74"/>
      <c r="T11" s="74"/>
    </row>
    <row r="12" spans="1:21" ht="15" customHeight="1">
      <c r="B12" s="518"/>
      <c r="C12" s="520"/>
      <c r="D12" s="512"/>
      <c r="E12" s="512"/>
      <c r="F12" s="512"/>
      <c r="G12" s="524"/>
      <c r="H12" s="514" t="s">
        <v>46</v>
      </c>
      <c r="I12" s="514" t="s">
        <v>5</v>
      </c>
      <c r="J12" s="512" t="s">
        <v>47</v>
      </c>
      <c r="K12" s="51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8"/>
      <c r="C13" s="521"/>
      <c r="D13" s="512"/>
      <c r="E13" s="512"/>
      <c r="F13" s="512"/>
      <c r="G13" s="525"/>
      <c r="H13" s="515"/>
      <c r="I13" s="515"/>
      <c r="J13" s="512"/>
      <c r="K13" s="51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90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4905000</v>
      </c>
      <c r="I18" s="42">
        <f t="shared" ca="1" si="2"/>
        <v>0</v>
      </c>
      <c r="J18" s="42">
        <f t="shared" ca="1" si="3"/>
        <v>0</v>
      </c>
      <c r="K18" s="43">
        <f t="shared" ca="1" si="0"/>
        <v>4905000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>
        <f t="shared" ca="1" si="6"/>
        <v>1</v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>
        <f t="shared" ca="1" si="6"/>
        <v>1</v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>
        <f t="shared" ca="1" si="6"/>
        <v>1</v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>
        <f t="shared" ca="1" si="6"/>
        <v>1</v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>
        <f t="shared" ca="1" si="6"/>
        <v>1</v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>
        <f t="shared" ca="1" si="6"/>
        <v>1</v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>
        <f t="shared" ca="1" si="6"/>
        <v>1</v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>
        <f t="shared" ca="1" si="6"/>
        <v>1</v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>
        <f t="shared" ca="1" si="6"/>
        <v>1</v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>
        <f t="shared" ca="1" si="6"/>
        <v>1</v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>
        <f t="shared" ca="1" si="6"/>
        <v>1</v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10" t="s">
        <v>1007</v>
      </c>
      <c r="D168" s="510"/>
      <c r="E168" s="510"/>
      <c r="F168" s="510"/>
      <c r="G168" s="77" t="s">
        <v>9</v>
      </c>
      <c r="H168" s="55">
        <f ca="1">SUM(H14:H167)</f>
        <v>20053500</v>
      </c>
      <c r="I168" s="55">
        <f ca="1">SUM(I14:I167)</f>
        <v>0</v>
      </c>
      <c r="J168" s="55">
        <f ca="1">SUM(J14:J167)</f>
        <v>0</v>
      </c>
      <c r="K168" s="55">
        <f ca="1">SUM(K14:K167)</f>
        <v>20053500</v>
      </c>
      <c r="L168" s="44"/>
      <c r="R168" s="99"/>
      <c r="S168" s="99"/>
      <c r="T168" s="99"/>
    </row>
    <row r="169" spans="1:20" s="36" customFormat="1">
      <c r="A169" s="30"/>
      <c r="B169" s="56"/>
      <c r="C169" s="511" t="s">
        <v>462</v>
      </c>
      <c r="D169" s="511"/>
      <c r="E169" s="511"/>
      <c r="F169" s="511"/>
      <c r="G169" s="59" t="s">
        <v>9</v>
      </c>
      <c r="H169" s="60">
        <f ca="1">H168*0.1</f>
        <v>2005350</v>
      </c>
      <c r="I169" s="60">
        <f ca="1">I168*0.1</f>
        <v>0</v>
      </c>
      <c r="J169" s="60">
        <f ca="1">J168*0.1</f>
        <v>0</v>
      </c>
      <c r="K169" s="60">
        <f ca="1">K168*0.1</f>
        <v>2005350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00" t="s">
        <v>463</v>
      </c>
      <c r="D170" s="500"/>
      <c r="E170" s="500"/>
      <c r="F170" s="500"/>
      <c r="G170" s="61" t="s">
        <v>9</v>
      </c>
      <c r="H170" s="78">
        <f ca="1">SUM(H168:H169)</f>
        <v>22058850</v>
      </c>
      <c r="I170" s="78">
        <f ca="1">SUM(I168:I169)</f>
        <v>0</v>
      </c>
      <c r="J170" s="61">
        <f ca="1">SUM(J168:J169)</f>
        <v>0</v>
      </c>
      <c r="K170" s="61">
        <f ca="1">SUM(K168:K169)</f>
        <v>22058850</v>
      </c>
      <c r="L170" s="44"/>
      <c r="R170" s="99"/>
      <c r="S170" s="99"/>
      <c r="T170" s="99"/>
    </row>
    <row r="171" spans="1:20" s="36" customFormat="1">
      <c r="A171" s="30"/>
      <c r="B171" s="503" t="e">
        <f ca="1">"Terbilang : ( "&amp;L172&amp;" Rupiah )"</f>
        <v>#NAME?</v>
      </c>
      <c r="C171" s="504"/>
      <c r="D171" s="504"/>
      <c r="E171" s="504"/>
      <c r="F171" s="504"/>
      <c r="G171" s="504"/>
      <c r="H171" s="504"/>
      <c r="I171" s="504"/>
      <c r="J171" s="504"/>
      <c r="K171" s="505"/>
      <c r="L171" s="44"/>
      <c r="R171" s="58"/>
      <c r="S171" s="58"/>
      <c r="T171" s="58"/>
    </row>
    <row r="172" spans="1:20" s="36" customFormat="1">
      <c r="A172" s="30"/>
      <c r="B172" s="506"/>
      <c r="C172" s="507"/>
      <c r="D172" s="507"/>
      <c r="E172" s="507"/>
      <c r="F172" s="507"/>
      <c r="G172" s="507"/>
      <c r="H172" s="507"/>
      <c r="I172" s="507"/>
      <c r="J172" s="507"/>
      <c r="K172" s="508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01"/>
      <c r="I175" s="501"/>
      <c r="J175" s="502"/>
      <c r="K175" s="50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01"/>
      <c r="I176" s="501"/>
      <c r="J176" s="502"/>
      <c r="K176" s="50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01"/>
      <c r="I177" s="501"/>
      <c r="J177" s="502"/>
      <c r="K177" s="50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01"/>
      <c r="I182" s="501"/>
      <c r="J182" s="502"/>
      <c r="K182" s="50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SUMIFS(RAB!$F$17:$F$59,RAB!$C$17:$C$59,C224)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SUMIFS(RAB!$F$17:$F$59,RAB!$C$17:$C$59,C225)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SUMIFS(RAB!$F$17:$F$59,RAB!$C$17:$C$59,C226)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SUMIFS(RAB!$F$17:$F$59,RAB!$C$17:$C$59,C227)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SUMIFS(RAB!$F$17:$F$59,RAB!$C$17:$C$59,C228)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SUMIFS(RAB!$F$17:$F$59,RAB!$C$17:$C$59,C229)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SUMIFS(RAB!$F$17:$F$59,RAB!$C$17:$C$59,C230)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SUMIFS(RAB!$F$17:$F$59,RAB!$C$17:$C$59,C231)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SUMIFS(RAB!$F$17:$F$59,RAB!$C$17:$C$59,C232)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SUMIFS(RAB!$F$17:$F$59,RAB!$C$17:$C$59,C233)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SUMIFS(RAB!$F$17:$F$59,RAB!$C$17:$C$59,C234)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SUMIFS(RAB!$F$17:$F$59,RAB!$C$17:$C$59,C235)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SUMIFS(RAB!$F$17:$F$59,RAB!$C$17:$C$59,C236)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SUMIFS(RAB!$F$17:$F$59,RAB!$C$17:$C$59,C237)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SUMIFS(RAB!$F$17:$F$59,RAB!$C$17:$C$59,C238)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SUMIFS(RAB!$F$17:$F$59,RAB!$C$17:$C$59,C239)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SUMIFS(RAB!$F$17:$F$59,RAB!$C$17:$C$59,C240)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SUMIFS(RAB!$F$17:$F$59,RAB!$C$17:$C$59,C241)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SUMIFS(RAB!$F$17:$F$59,RAB!$C$17:$C$59,C242)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SUMIFS(RAB!$F$17:$F$59,RAB!$C$17:$C$59,C243)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SUMIFS(RAB!$F$17:$F$59,RAB!$C$17:$C$59,C244)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SUMIFS(RAB!$F$17:$F$59,RAB!$C$17:$C$59,C245)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SUMIFS(RAB!$F$17:$F$59,RAB!$C$17:$C$59,C246)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SUMIFS(RAB!$F$17:$F$59,RAB!$C$17:$C$59,C247)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SUMIFS(RAB!$F$17:$F$59,RAB!$C$17:$C$59,C248)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SUMIFS(RAB!$F$17:$F$59,RAB!$C$17:$C$59,C249)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SUMIFS(RAB!$F$17:$F$59,RAB!$C$17:$C$59,C250)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SUMIFS(RAB!$F$17:$F$59,RAB!$C$17:$C$59,C251)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SUMIFS(RAB!$F$17:$F$59,RAB!$C$17:$C$59,C252)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SUMIFS(RAB!$F$17:$F$59,RAB!$C$17:$C$59,C253)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SUMIFS(RAB!$F$17:$F$59,RAB!$C$17:$C$59,C254)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SUMIFS(RAB!$F$17:$F$59,RAB!$C$17:$C$59,C255)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SUMIFS(RAB!$F$17:$F$59,RAB!$C$17:$C$59,C256)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SUMIFS(RAB!$F$17:$F$59,RAB!$C$17:$C$59,C257)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SUMIFS(RAB!$F$17:$F$59,RAB!$C$17:$C$59,C258)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SUMIFS(RAB!$F$17:$F$59,RAB!$C$17:$C$59,C259)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SUMIFS(RAB!$F$17:$F$59,RAB!$C$17:$C$59,C260)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SUMIFS(RAB!$F$17:$F$59,RAB!$C$17:$C$59,C261)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SUMIFS(RAB!$F$17:$F$59,RAB!$C$17:$C$59,C262)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SUMIFS(RAB!$F$17:$F$59,RAB!$C$17:$C$59,C263)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SUMIFS(RAB!$F$17:$F$59,RAB!$C$17:$C$59,C264)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SUMIFS(RAB!$F$17:$F$59,RAB!$C$17:$C$59,C265)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SUMIFS(RAB!$F$17:$F$59,RAB!$C$17:$C$59,C266)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SUMIFS(RAB!$F$17:$F$59,RAB!$C$17:$C$59,C267)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SUMIFS(RAB!$F$17:$F$59,RAB!$C$17:$C$59,C268)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SUMIFS(RAB!$F$17:$F$59,RAB!$C$17:$C$59,C269)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SUMIFS(RAB!$F$17:$F$59,RAB!$C$17:$C$59,C270)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SUMIFS(RAB!$F$17:$F$59,RAB!$C$17:$C$59,C271)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SUMIFS(RAB!$F$17:$F$59,RAB!$C$17:$C$59,C272)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SUMIFS(RAB!$F$17:$F$59,RAB!$C$17:$C$59,C273)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SUMIFS(RAB!$F$17:$F$59,RAB!$C$17:$C$59,C274)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SUMIFS(RAB!$F$17:$F$59,RAB!$C$17:$C$59,C275)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SUMIFS(RAB!$F$17:$F$59,RAB!$C$17:$C$59,C276)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SUMIFS(RAB!$F$17:$F$59,RAB!$C$17:$C$59,C277)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SUMIFS(RAB!$F$17:$F$59,RAB!$C$17:$C$59,C278)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SUMIFS(RAB!$F$17:$F$59,RAB!$C$17:$C$59,C279)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SUMIFS(RAB!$F$17:$F$59,RAB!$C$17:$C$59,C280)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SUMIFS(RAB!$F$17:$F$59,RAB!$C$17:$C$59,C281)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SUMIFS(RAB!$F$17:$F$59,RAB!$C$17:$C$59,C282)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SUMIFS(RAB!$F$17:$F$59,RAB!$C$17:$C$59,C283)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SUMIFS(RAB!$F$17:$F$59,RAB!$C$17:$C$59,C284)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SUMIFS(RAB!$F$17:$F$59,RAB!$C$17:$C$59,C285)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SUMIFS(RAB!$F$17:$F$59,RAB!$C$17:$C$59,C286)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SUMIFS(RAB!$F$17:$F$59,RAB!$C$17:$C$59,C287)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SUMIFS(RAB!$F$17:$F$59,RAB!$C$17:$C$59,C288)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SUMIFS(RAB!$F$17:$F$59,RAB!$C$17:$C$59,C289)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SUMIFS(RAB!$F$17:$F$59,RAB!$C$17:$C$59,C290)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SUMIFS(RAB!$F$17:$F$59,RAB!$C$17:$C$59,C291)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SUMIFS(RAB!$F$17:$F$59,RAB!$C$17:$C$59,C292)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SUMIFS(RAB!$F$17:$F$59,RAB!$C$17:$C$59,C293)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SUMIFS(RAB!$F$17:$F$59,RAB!$C$17:$C$59,C294)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SUMIFS(RAB!$F$17:$F$59,RAB!$C$17:$C$59,C295)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SUMIFS(RAB!$F$17:$F$59,RAB!$C$17:$C$59,C296)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SUMIFS(RAB!$F$17:$F$59,RAB!$C$17:$C$59,C297)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SUMIFS(RAB!$F$17:$F$59,RAB!$C$17:$C$59,C298)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SUMIFS(RAB!$F$17:$F$59,RAB!$C$17:$C$59,C299)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SUMIFS(RAB!$F$17:$F$59,RAB!$C$17:$C$59,C300)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SUMIFS(RAB!$F$17:$F$59,RAB!$C$17:$C$59,C301)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SUMIFS(RAB!$F$17:$F$59,RAB!$C$17:$C$59,C302)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SUMIFS(RAB!$F$17:$F$59,RAB!$C$17:$C$59,C303)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SUMIFS(RAB!$F$17:$F$59,RAB!$C$17:$C$59,C304)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SUMIFS(RAB!$F$17:$F$59,RAB!$C$17:$C$59,C305)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SUMIFS(RAB!$F$17:$F$59,RAB!$C$17:$C$59,C306)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SUMIFS(RAB!$F$17:$F$59,RAB!$C$17:$C$59,C307)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SUMIFS(RAB!$F$17:$F$59,RAB!$C$17:$C$59,C308)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SUMIFS(RAB!$F$17:$F$59,RAB!$C$17:$C$59,C309)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SUMIFS(RAB!$F$17:$F$59,RAB!$C$17:$C$59,C310)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SUMIFS(RAB!$F$17:$F$59,RAB!$C$17:$C$59,C311)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SUMIFS(RAB!$F$17:$F$59,RAB!$C$17:$C$59,C312)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SUMIFS(RAB!$F$17:$F$59,RAB!$C$17:$C$59,C313)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SUMIFS(RAB!$F$17:$F$59,RAB!$C$17:$C$59,C314)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SUMIFS(RAB!$F$17:$F$59,RAB!$C$17:$C$59,C315)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SUMIFS(RAB!$F$17:$F$59,RAB!$C$17:$C$59,C316)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SUMIFS(RAB!$F$17:$F$59,RAB!$C$17:$C$59,C317)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SUMIFS(RAB!$F$17:$F$59,RAB!$C$17:$C$59,C318)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SUMIFS(RAB!$F$17:$F$59,RAB!$C$17:$C$59,C319)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SUMIFS(RAB!$F$17:$F$59,RAB!$C$17:$C$59,C320)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SUMIFS(RAB!$F$17:$F$59,RAB!$C$17:$C$59,C321)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SUMIFS(RAB!$F$17:$F$59,RAB!$C$17:$C$59,C322)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SUMIFS(RAB!$F$17:$F$59,RAB!$C$17:$C$59,C323)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SUMIFS(RAB!$F$17:$F$59,RAB!$C$17:$C$59,C324)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SUMIFS(RAB!$F$17:$F$59,RAB!$C$17:$C$59,C325)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SUMIFS(RAB!$F$17:$F$59,RAB!$C$17:$C$59,C326)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SUMIFS(RAB!$F$17:$F$59,RAB!$C$17:$C$59,C327)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SUMIFS(RAB!$F$17:$F$59,RAB!$C$17:$C$59,C328)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SUMIFS(RAB!$F$17:$F$59,RAB!$C$17:$C$59,C329)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SUMIFS(RAB!$F$17:$F$59,RAB!$C$17:$C$59,C330)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SUMIFS(RAB!$F$17:$F$59,RAB!$C$17:$C$59,C331)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SUMIFS(RAB!$F$17:$F$59,RAB!$C$17:$C$59,C332)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SUMIFS(RAB!$F$17:$F$59,RAB!$C$17:$C$59,C333)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SUMIFS(RAB!$F$17:$F$59,RAB!$C$17:$C$59,C334)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SUMIFS(RAB!$F$17:$F$59,RAB!$C$17:$C$59,C335)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SUMIFS(RAB!$F$17:$F$59,RAB!$C$17:$C$59,C336)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SUMIFS(RAB!$F$17:$F$59,RAB!$C$17:$C$59,C337)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SUMIFS(RAB!$F$17:$F$59,RAB!$C$17:$C$59,C338)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SUMIFS(RAB!$F$17:$F$59,RAB!$C$17:$C$59,C339)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SUMIFS(RAB!$F$17:$F$59,RAB!$C$17:$C$59,C340)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SUMIFS(RAB!$F$17:$F$59,RAB!$C$17:$C$59,C341)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SUMIFS(RAB!$F$17:$F$59,RAB!$C$17:$C$59,C342)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SUMIFS(RAB!$F$17:$F$59,RAB!$C$17:$C$59,C343)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SUMIFS(RAB!$F$17:$F$59,RAB!$C$17:$C$59,C344)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SUMIFS(RAB!$F$17:$F$59,RAB!$C$17:$C$59,C345)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SUMIFS(RAB!$F$17:$F$59,RAB!$C$17:$C$59,C346)</f>
        <v>90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SUMIFS(RAB!$F$17:$F$59,RAB!$C$17:$C$59,C347)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SUMIFS(RAB!$F$17:$F$59,RAB!$C$17:$C$59,C348)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SUMIFS(RAB!$F$17:$F$59,RAB!$C$17:$C$59,C349)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SUMIFS(RAB!$F$17:$F$59,RAB!$C$17:$C$59,C350)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SUMIFS(RAB!$F$17:$F$59,RAB!$C$17:$C$59,C351)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SUMIFS(RAB!$F$17:$F$59,RAB!$C$17:$C$59,C352)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SUMIFS(RAB!$F$17:$F$59,RAB!$C$17:$C$59,C353)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SUMIFS(RAB!$F$17:$F$59,RAB!$C$17:$C$59,C354)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SUMIFS(RAB!$F$17:$F$59,RAB!$C$17:$C$59,C355)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SUMIFS(RAB!$F$17:$F$59,RAB!$C$17:$C$59,C356)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SUMIFS(RAB!$F$17:$F$59,RAB!$C$17:$C$59,C357)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SUMIFS(RAB!$F$17:$F$59,RAB!$C$17:$C$59,C358)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SUMIFS(RAB!$F$17:$F$59,RAB!$C$17:$C$59,C359)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SUMIFS(RAB!$F$17:$F$59,RAB!$C$17:$C$59,C360)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SUMIFS(RAB!$F$17:$F$59,RAB!$C$17:$C$59,C361)</f>
        <v>1</v>
      </c>
      <c r="E361" s="24">
        <f t="shared" ca="1" si="23"/>
        <v>1</v>
      </c>
      <c r="F361" s="24">
        <f ca="1">IF(D361=0,0,SUM($E$223:E361))</f>
        <v>4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SUMIFS(RAB!$F$17:$F$59,RAB!$C$17:$C$59,C362)</f>
        <v>1</v>
      </c>
      <c r="E362" s="24">
        <f t="shared" ca="1" si="23"/>
        <v>1</v>
      </c>
      <c r="F362" s="24">
        <f ca="1">IF(D362=0,0,SUM($E$223:E362))</f>
        <v>5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SUMIFS(RAB!$F$17:$F$59,RAB!$C$17:$C$59,C363)</f>
        <v>1</v>
      </c>
      <c r="E363" s="24">
        <f t="shared" ca="1" si="23"/>
        <v>1</v>
      </c>
      <c r="F363" s="24">
        <f ca="1">IF(D363=0,0,SUM($E$223:E363))</f>
        <v>6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SUMIFS(RAB!$F$17:$F$59,RAB!$C$17:$C$59,C364)</f>
        <v>1</v>
      </c>
      <c r="E364" s="24">
        <f t="shared" ca="1" si="23"/>
        <v>1</v>
      </c>
      <c r="F364" s="24">
        <f ca="1">IF(D364=0,0,SUM($E$223:E364))</f>
        <v>7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SUMIFS(RAB!$F$17:$F$59,RAB!$C$17:$C$59,C365)</f>
        <v>1</v>
      </c>
      <c r="E365" s="24">
        <f t="shared" ca="1" si="23"/>
        <v>1</v>
      </c>
      <c r="F365" s="24">
        <f ca="1">IF(D365=0,0,SUM($E$223:E365))</f>
        <v>8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SUMIFS(RAB!$F$17:$F$59,RAB!$C$17:$C$59,C366)</f>
        <v>1</v>
      </c>
      <c r="E366" s="24">
        <f t="shared" ca="1" si="23"/>
        <v>1</v>
      </c>
      <c r="F366" s="24">
        <f ca="1">IF(D366=0,0,SUM($E$223:E366))</f>
        <v>9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SUMIFS(RAB!$F$17:$F$59,RAB!$C$17:$C$59,C367)</f>
        <v>1</v>
      </c>
      <c r="E367" s="24">
        <f t="shared" ca="1" si="23"/>
        <v>1</v>
      </c>
      <c r="F367" s="24">
        <f ca="1">IF(D367=0,0,SUM($E$223:E367))</f>
        <v>10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SUMIFS(RAB!$F$17:$F$59,RAB!$C$17:$C$59,C368)</f>
        <v>1</v>
      </c>
      <c r="E368" s="24">
        <f t="shared" ca="1" si="23"/>
        <v>1</v>
      </c>
      <c r="F368" s="24">
        <f ca="1">IF(D368=0,0,SUM($E$223:E368))</f>
        <v>11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SUMIFS(RAB!$F$17:$F$59,RAB!$C$17:$C$59,C369)</f>
        <v>1</v>
      </c>
      <c r="E369" s="24">
        <f t="shared" ca="1" si="23"/>
        <v>1</v>
      </c>
      <c r="F369" s="24">
        <f ca="1">IF(D369=0,0,SUM($E$223:E369))</f>
        <v>12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SUMIFS(RAB!$F$17:$F$59,RAB!$C$17:$C$59,C370)</f>
        <v>1</v>
      </c>
      <c r="E370" s="24">
        <f t="shared" ca="1" si="23"/>
        <v>1</v>
      </c>
      <c r="F370" s="24">
        <f ca="1">IF(D370=0,0,SUM($E$223:E370))</f>
        <v>13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SUMIFS(RAB!$F$17:$F$59,RAB!$C$17:$C$59,C371)</f>
        <v>1</v>
      </c>
      <c r="E371" s="24">
        <f t="shared" ca="1" si="23"/>
        <v>1</v>
      </c>
      <c r="F371" s="24">
        <f ca="1">IF(D371=0,0,SUM($E$223:E371))</f>
        <v>14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SUMIFS(RAB!$F$17:$F$59,RAB!$C$17:$C$59,C372)</f>
        <v>1</v>
      </c>
      <c r="E372" s="24">
        <f t="shared" ca="1" si="23"/>
        <v>1</v>
      </c>
      <c r="F372" s="24">
        <f ca="1">IF(D372=0,0,SUM($E$223:E372))</f>
        <v>15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SUMIFS(RAB!$F$17:$F$59,RAB!$C$17:$C$59,C373)</f>
        <v>1</v>
      </c>
      <c r="E373" s="24">
        <f t="shared" ca="1" si="23"/>
        <v>1</v>
      </c>
      <c r="F373" s="24">
        <f ca="1">IF(D373=0,0,SUM($E$223:E373))</f>
        <v>16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67" priority="5" operator="equal">
      <formula>0</formula>
    </cfRule>
  </conditionalFormatting>
  <conditionalFormatting sqref="C16:C165">
    <cfRule type="cellIs" dxfId="66" priority="4" stopIfTrue="1" operator="equal">
      <formula>0</formula>
    </cfRule>
  </conditionalFormatting>
  <conditionalFormatting sqref="C16:E165">
    <cfRule type="cellIs" dxfId="65" priority="1" operator="equal">
      <formula>0</formula>
    </cfRule>
  </conditionalFormatting>
  <conditionalFormatting sqref="D224:F373">
    <cfRule type="cellIs" dxfId="64" priority="8" operator="equal">
      <formula>0</formula>
    </cfRule>
  </conditionalFormatting>
  <conditionalFormatting sqref="E1:E3 G1:G115 E6:E15 H12:I12 N13 F14:F15 H14:K115 E166:K166 G166:G223 E167:F167 H167:K167">
    <cfRule type="cellIs" dxfId="63" priority="43" stopIfTrue="1" operator="equal">
      <formula>0</formula>
    </cfRule>
  </conditionalFormatting>
  <conditionalFormatting sqref="E171:E65536">
    <cfRule type="cellIs" dxfId="62" priority="9" stopIfTrue="1" operator="equal">
      <formula>0</formula>
    </cfRule>
  </conditionalFormatting>
  <conditionalFormatting sqref="G224">
    <cfRule type="cellIs" dxfId="61" priority="10" operator="equal">
      <formula>0</formula>
    </cfRule>
  </conditionalFormatting>
  <conditionalFormatting sqref="G225:G65536">
    <cfRule type="cellIs" dxfId="60" priority="14" stopIfTrue="1" operator="equal">
      <formula>0</formula>
    </cfRule>
  </conditionalFormatting>
  <conditionalFormatting sqref="R14:T166 G116:K165">
    <cfRule type="cellIs" dxfId="5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6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8" t="s">
        <v>41</v>
      </c>
      <c r="C2" s="52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9" t="s">
        <v>23</v>
      </c>
      <c r="C4" s="530" t="s">
        <v>1011</v>
      </c>
      <c r="D4" s="530" t="s">
        <v>42</v>
      </c>
      <c r="E4" s="529" t="s">
        <v>43</v>
      </c>
      <c r="F4" s="108" t="s">
        <v>1604</v>
      </c>
      <c r="G4" s="108" t="s">
        <v>1603</v>
      </c>
      <c r="H4" s="527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9"/>
      <c r="C5" s="530"/>
      <c r="D5" s="530"/>
      <c r="E5" s="529"/>
      <c r="F5" s="93"/>
      <c r="G5" s="93"/>
      <c r="H5" s="527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8" priority="138" operator="equal">
      <formula>0</formula>
    </cfRule>
  </conditionalFormatting>
  <conditionalFormatting sqref="B8:C135">
    <cfRule type="cellIs" dxfId="57" priority="51" operator="equal">
      <formula>0</formula>
    </cfRule>
  </conditionalFormatting>
  <conditionalFormatting sqref="B150:G1493">
    <cfRule type="cellIs" dxfId="56" priority="1" operator="equal">
      <formula>0</formula>
    </cfRule>
  </conditionalFormatting>
  <conditionalFormatting sqref="C143:G149">
    <cfRule type="cellIs" dxfId="55" priority="5" operator="equal">
      <formula>0</formula>
    </cfRule>
  </conditionalFormatting>
  <conditionalFormatting sqref="D9:G142">
    <cfRule type="cellIs" dxfId="54" priority="11" operator="equal">
      <formula>0</formula>
    </cfRule>
  </conditionalFormatting>
  <conditionalFormatting sqref="D1:IV5 A1:C7 D6:K6 H1455:IV1457 H1458:XFD1485 H1486:H1493 I1486:XFD1494 A1494:H1494 A1495:XFD65536">
    <cfRule type="cellIs" dxfId="53" priority="163" operator="equal">
      <formula>0</formula>
    </cfRule>
  </conditionalFormatting>
  <conditionalFormatting sqref="D7:IV8 C136:C142 B136:B149">
    <cfRule type="cellIs" dxfId="52" priority="62" operator="equal">
      <formula>0</formula>
    </cfRule>
  </conditionalFormatting>
  <conditionalFormatting sqref="H9:H1418">
    <cfRule type="cellIs" dxfId="51" priority="129" operator="equal">
      <formula>0</formula>
    </cfRule>
  </conditionalFormatting>
  <conditionalFormatting sqref="H1419:I1454">
    <cfRule type="cellIs" dxfId="50" priority="128" operator="equal">
      <formula>0</formula>
    </cfRule>
  </conditionalFormatting>
  <conditionalFormatting sqref="I108:I1418">
    <cfRule type="cellIs" dxfId="49" priority="125" operator="equal">
      <formula>0</formula>
    </cfRule>
  </conditionalFormatting>
  <conditionalFormatting sqref="J108:IV1454">
    <cfRule type="cellIs" dxfId="48" priority="139" operator="equal">
      <formula>0</formula>
    </cfRule>
  </conditionalFormatting>
  <conditionalFormatting sqref="M6:IV6">
    <cfRule type="cellIs" dxfId="4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5" sqref="K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35" t="s">
        <v>1452</v>
      </c>
      <c r="C2" s="535"/>
      <c r="D2" s="535"/>
      <c r="E2" s="535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40" t="s">
        <v>1530</v>
      </c>
      <c r="C4" s="541"/>
      <c r="D4" s="541"/>
      <c r="E4" s="542"/>
      <c r="F4" s="388"/>
      <c r="G4" s="388"/>
      <c r="H4" s="389"/>
      <c r="I4" s="567" t="s">
        <v>1531</v>
      </c>
      <c r="J4" s="568"/>
      <c r="K4" s="568"/>
      <c r="L4" s="569"/>
    </row>
    <row r="5" spans="1:12" ht="34.5" customHeight="1">
      <c r="A5" s="204"/>
      <c r="B5" s="391" t="s">
        <v>1378</v>
      </c>
      <c r="C5" s="235" t="s">
        <v>9</v>
      </c>
      <c r="D5" s="536" t="str">
        <f>DATA!D14</f>
        <v>PT. DIMENSI PUTRA KARYA</v>
      </c>
      <c r="E5" s="537"/>
      <c r="F5" s="208"/>
      <c r="G5" s="208"/>
      <c r="I5" s="392" t="s">
        <v>1378</v>
      </c>
      <c r="J5" s="235" t="s">
        <v>9</v>
      </c>
      <c r="K5" s="570" t="str">
        <f>D5</f>
        <v>PT. DIMENSI PUTRA KARYA</v>
      </c>
      <c r="L5" s="571"/>
    </row>
    <row r="6" spans="1:12" ht="31.5" customHeight="1">
      <c r="A6" s="204"/>
      <c r="B6" s="391" t="s">
        <v>1527</v>
      </c>
      <c r="C6" s="235" t="s">
        <v>9</v>
      </c>
      <c r="D6" s="545">
        <f>DATA!D17*1000</f>
        <v>0</v>
      </c>
      <c r="E6" s="546"/>
      <c r="F6" s="208"/>
      <c r="G6" s="208"/>
      <c r="I6" s="392" t="s">
        <v>1528</v>
      </c>
      <c r="J6" s="235" t="s">
        <v>9</v>
      </c>
      <c r="K6" s="572">
        <f>DATA!D20*1000</f>
        <v>53000</v>
      </c>
      <c r="L6" s="573"/>
    </row>
    <row r="7" spans="1:12" ht="30.75" customHeight="1">
      <c r="A7" s="204"/>
      <c r="B7" s="391" t="s">
        <v>1439</v>
      </c>
      <c r="C7" s="235" t="s">
        <v>9</v>
      </c>
      <c r="D7" s="543">
        <f>DATA!D18</f>
        <v>1</v>
      </c>
      <c r="E7" s="544"/>
      <c r="F7" s="390" t="s">
        <v>1451</v>
      </c>
      <c r="I7" s="392" t="s">
        <v>1439</v>
      </c>
      <c r="J7" s="235" t="s">
        <v>9</v>
      </c>
      <c r="K7" s="574">
        <f>DATA!D21</f>
        <v>3</v>
      </c>
      <c r="L7" s="575"/>
    </row>
    <row r="8" spans="1:12" ht="51" customHeight="1">
      <c r="A8" s="204"/>
      <c r="B8" s="391" t="s">
        <v>1440</v>
      </c>
      <c r="C8" s="235" t="s">
        <v>9</v>
      </c>
      <c r="D8" s="543">
        <f>DATA!D19</f>
        <v>220</v>
      </c>
      <c r="E8" s="544"/>
      <c r="F8" s="390" t="s">
        <v>1451</v>
      </c>
      <c r="G8" s="385">
        <v>220</v>
      </c>
      <c r="I8" s="392" t="s">
        <v>1440</v>
      </c>
      <c r="J8" s="235" t="s">
        <v>9</v>
      </c>
      <c r="K8" s="574">
        <f>DATA!D22</f>
        <v>380</v>
      </c>
      <c r="L8" s="575"/>
    </row>
    <row r="9" spans="1:12" ht="30" customHeight="1" thickBot="1">
      <c r="A9" s="204"/>
      <c r="B9" s="397" t="s">
        <v>1539</v>
      </c>
      <c r="C9" s="387" t="s">
        <v>9</v>
      </c>
      <c r="D9" s="538">
        <f>IF(D7=1,D6/(380/3^0.5),(D6/(380*3^0.5)))</f>
        <v>0</v>
      </c>
      <c r="E9" s="539"/>
      <c r="F9" s="207"/>
      <c r="G9" s="386">
        <v>380</v>
      </c>
      <c r="I9" s="398" t="s">
        <v>1539</v>
      </c>
      <c r="J9" s="387" t="s">
        <v>9</v>
      </c>
      <c r="K9" s="576">
        <f>IF(K7=1,K6/(380/3^0.5),(K6/(380*3^0.5)))</f>
        <v>80.525169123816227</v>
      </c>
      <c r="L9" s="577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47" t="s">
        <v>1608</v>
      </c>
      <c r="E12" s="548"/>
      <c r="F12" s="208"/>
      <c r="G12" s="208"/>
      <c r="I12" s="414" t="s">
        <v>1532</v>
      </c>
      <c r="J12" s="415" t="s">
        <v>9</v>
      </c>
      <c r="K12" s="547" t="s">
        <v>1608</v>
      </c>
      <c r="L12" s="548"/>
    </row>
    <row r="13" spans="1:12" ht="31.5" customHeight="1">
      <c r="A13" s="204"/>
      <c r="B13" s="422" t="s">
        <v>1379</v>
      </c>
      <c r="C13" s="402" t="s">
        <v>9</v>
      </c>
      <c r="D13" s="551" t="s">
        <v>1609</v>
      </c>
      <c r="E13" s="552"/>
      <c r="F13" s="208"/>
      <c r="G13" s="208"/>
      <c r="I13" s="416" t="s">
        <v>1379</v>
      </c>
      <c r="J13" s="402" t="s">
        <v>9</v>
      </c>
      <c r="K13" s="551" t="s">
        <v>1609</v>
      </c>
      <c r="L13" s="552"/>
    </row>
    <row r="14" spans="1:12" ht="30.75" customHeight="1">
      <c r="A14" s="204"/>
      <c r="B14" s="422" t="s">
        <v>1533</v>
      </c>
      <c r="C14" s="402" t="s">
        <v>9</v>
      </c>
      <c r="D14" s="559"/>
      <c r="E14" s="560"/>
      <c r="F14" s="390" t="s">
        <v>1451</v>
      </c>
      <c r="G14" s="394">
        <v>50</v>
      </c>
      <c r="I14" s="416" t="s">
        <v>1533</v>
      </c>
      <c r="J14" s="402" t="s">
        <v>9</v>
      </c>
      <c r="K14" s="561">
        <v>100</v>
      </c>
      <c r="L14" s="562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63">
        <v>35</v>
      </c>
      <c r="E16" s="564"/>
      <c r="F16" s="390"/>
      <c r="G16" s="394">
        <v>160</v>
      </c>
      <c r="I16" s="416" t="s">
        <v>1535</v>
      </c>
      <c r="J16" s="402" t="s">
        <v>9</v>
      </c>
      <c r="K16" s="565">
        <f>K9</f>
        <v>80.525169123816227</v>
      </c>
      <c r="L16" s="566"/>
    </row>
    <row r="17" spans="1:12" ht="34.5" customHeight="1">
      <c r="A17" s="204"/>
      <c r="B17" s="422" t="s">
        <v>1536</v>
      </c>
      <c r="C17" s="402" t="s">
        <v>9</v>
      </c>
      <c r="D17" s="553">
        <f>IF(D15=1,D14/(20/3^0.5),(D14/(20*3^0.5)))</f>
        <v>0</v>
      </c>
      <c r="E17" s="554"/>
      <c r="F17" s="390" t="s">
        <v>1451</v>
      </c>
      <c r="G17" s="395">
        <v>200</v>
      </c>
      <c r="I17" s="416" t="s">
        <v>1536</v>
      </c>
      <c r="J17" s="402" t="s">
        <v>9</v>
      </c>
      <c r="K17" s="557">
        <f>IF(K15=1,K14/(20/3^0.5),(K14/(20*3^0.5)))</f>
        <v>2.8867513459481291</v>
      </c>
      <c r="L17" s="558"/>
    </row>
    <row r="18" spans="1:12" ht="34.5" customHeight="1">
      <c r="A18" s="204"/>
      <c r="B18" s="422" t="s">
        <v>1537</v>
      </c>
      <c r="C18" s="402" t="s">
        <v>9</v>
      </c>
      <c r="D18" s="553">
        <f>IF(D15=1,D14/(380/3^0.5),(D14/(380*3^0.5)))*1000</f>
        <v>0</v>
      </c>
      <c r="E18" s="554"/>
      <c r="F18" s="390" t="s">
        <v>1451</v>
      </c>
      <c r="G18" s="395">
        <v>250</v>
      </c>
      <c r="I18" s="416" t="s">
        <v>1537</v>
      </c>
      <c r="J18" s="402" t="s">
        <v>9</v>
      </c>
      <c r="K18" s="557">
        <f>IF(K15=1,K14/(380/3^0.5),(K14/(380*3^0.5)))*1000</f>
        <v>151.93428136569102</v>
      </c>
      <c r="L18" s="558"/>
    </row>
    <row r="19" spans="1:12" ht="30" customHeight="1">
      <c r="A19" s="204"/>
      <c r="B19" s="423" t="s">
        <v>1529</v>
      </c>
      <c r="C19" s="401" t="s">
        <v>9</v>
      </c>
      <c r="D19" s="553">
        <f>IF(D15=1,D14/(380/3^0.5),(D14/(380*3^0.5)))</f>
        <v>0</v>
      </c>
      <c r="E19" s="554"/>
      <c r="F19" s="207"/>
      <c r="G19" s="386"/>
      <c r="I19" s="418" t="s">
        <v>1529</v>
      </c>
      <c r="J19" s="401" t="s">
        <v>9</v>
      </c>
      <c r="K19" s="557">
        <f>IF(K15=1,K14/(380/3^0.5),(K14/(380*3^0.5)))</f>
        <v>0.15193428136569101</v>
      </c>
      <c r="L19" s="558"/>
    </row>
    <row r="20" spans="1:12" ht="30" customHeight="1" thickBot="1">
      <c r="A20" s="204"/>
      <c r="B20" s="424" t="s">
        <v>1538</v>
      </c>
      <c r="C20" s="420" t="s">
        <v>9</v>
      </c>
      <c r="D20" s="549" t="e">
        <f>D16/D18</f>
        <v>#DIV/0!</v>
      </c>
      <c r="E20" s="550"/>
      <c r="F20" s="207"/>
      <c r="G20" s="386"/>
      <c r="I20" s="419" t="s">
        <v>1529</v>
      </c>
      <c r="J20" s="420" t="s">
        <v>9</v>
      </c>
      <c r="K20" s="555">
        <f>K16/K18</f>
        <v>0.52999999999999992</v>
      </c>
      <c r="L20" s="556"/>
    </row>
    <row r="21" spans="1:12" ht="9.75" customHeight="1">
      <c r="A21" s="204"/>
      <c r="B21" s="409" t="s">
        <v>1538</v>
      </c>
      <c r="C21" s="410" t="s">
        <v>9</v>
      </c>
      <c r="D21" s="534">
        <v>1</v>
      </c>
      <c r="E21" s="534"/>
      <c r="F21" s="411"/>
      <c r="G21" s="412"/>
      <c r="H21" s="413"/>
      <c r="I21" s="409" t="s">
        <v>1529</v>
      </c>
      <c r="J21" s="410" t="s">
        <v>9</v>
      </c>
      <c r="K21" s="534">
        <v>1</v>
      </c>
      <c r="L21" s="534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31"/>
      <c r="C24" s="532"/>
      <c r="D24" s="532"/>
      <c r="E24" s="533"/>
      <c r="I24" s="531"/>
      <c r="J24" s="532"/>
      <c r="K24" s="532"/>
      <c r="L24" s="533"/>
    </row>
    <row r="26" spans="1:12">
      <c r="D26" s="404"/>
    </row>
    <row r="27" spans="1:12">
      <c r="D27" s="40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6" priority="5" stopIfTrue="1" operator="greaterThan">
      <formula>0.89</formula>
    </cfRule>
    <cfRule type="cellIs" dxfId="4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78"/>
      <c r="C1" s="578"/>
      <c r="D1" s="578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53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51357000</v>
      </c>
    </row>
    <row r="10" spans="2:11" ht="20.100000000000001" customHeight="1">
      <c r="B10" s="249" t="s">
        <v>1444</v>
      </c>
      <c r="C10" s="250" t="s">
        <v>9</v>
      </c>
      <c r="D10" s="256">
        <f ca="1">RAB!K65</f>
        <v>29158801.982250001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583176.03964500001</v>
      </c>
    </row>
    <row r="12" spans="2:11" ht="9" customHeight="1">
      <c r="B12" s="579"/>
      <c r="C12" s="579"/>
      <c r="D12" s="579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1618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565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0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1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220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53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900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900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969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0" sqref="K10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80" t="s">
        <v>1356</v>
      </c>
      <c r="C3" s="580"/>
      <c r="D3" s="580"/>
      <c r="E3" s="580"/>
      <c r="F3" s="263" t="str">
        <f>DATA!D14</f>
        <v>PT. DIMENSI PUTRA KARYA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81" t="s">
        <v>1348</v>
      </c>
      <c r="C5" s="581" t="s">
        <v>1357</v>
      </c>
      <c r="D5" s="582" t="s">
        <v>1358</v>
      </c>
      <c r="E5" s="582" t="s">
        <v>1359</v>
      </c>
      <c r="F5" s="581" t="s">
        <v>1360</v>
      </c>
      <c r="G5" s="581"/>
      <c r="H5" s="581"/>
      <c r="I5" s="581"/>
      <c r="J5" s="581"/>
      <c r="K5" s="581" t="s">
        <v>1361</v>
      </c>
      <c r="L5" s="581"/>
      <c r="M5" s="265"/>
      <c r="N5" s="585" t="s">
        <v>1362</v>
      </c>
      <c r="O5" s="582" t="s">
        <v>1363</v>
      </c>
      <c r="P5" s="582" t="s">
        <v>1364</v>
      </c>
      <c r="Q5" s="582" t="s">
        <v>1365</v>
      </c>
      <c r="R5" s="266"/>
      <c r="S5" s="267"/>
      <c r="T5" s="583" t="s">
        <v>1366</v>
      </c>
      <c r="U5" s="268"/>
    </row>
    <row r="6" spans="1:21" ht="20.100000000000001" customHeight="1">
      <c r="B6" s="581"/>
      <c r="C6" s="581"/>
      <c r="D6" s="581"/>
      <c r="E6" s="581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86"/>
      <c r="O6" s="581"/>
      <c r="P6" s="581"/>
      <c r="Q6" s="581"/>
      <c r="R6" s="266"/>
      <c r="S6" s="267"/>
      <c r="T6" s="581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16960</v>
      </c>
      <c r="D7" s="274">
        <f>C7*4/24</f>
        <v>2826.6666666666665</v>
      </c>
      <c r="E7" s="274">
        <f>C7-D7</f>
        <v>14133.333333333334</v>
      </c>
      <c r="F7" s="275">
        <f ca="1">DATA!D10/1000000</f>
        <v>29.158801982250001</v>
      </c>
      <c r="G7" s="276">
        <f ca="1">DATA!$D$11/1000000</f>
        <v>0.58317603964499998</v>
      </c>
      <c r="H7" s="276">
        <f>C7*DATA!$D$5/1000000</f>
        <v>18.386760778236468</v>
      </c>
      <c r="I7" s="276">
        <f>(C7*DATA!$D$5*DATA!$D$7)/1000000</f>
        <v>0.41370211751032049</v>
      </c>
      <c r="J7" s="274">
        <f ca="1">SUM(F7:I7)</f>
        <v>48.542440917641791</v>
      </c>
      <c r="K7" s="277">
        <f>DATA!D9/1000000</f>
        <v>51.356999999999999</v>
      </c>
      <c r="L7" s="274">
        <f>((D7*DATA!$D$23)/1000000)+((E7*DATA!$D$24)/1000000)</f>
        <v>15.264000000000001</v>
      </c>
      <c r="M7" s="274">
        <f>K7+L7</f>
        <v>66.620999999999995</v>
      </c>
      <c r="N7" s="274">
        <f ca="1">M7-J7</f>
        <v>18.078559082358204</v>
      </c>
      <c r="O7" s="272">
        <v>1</v>
      </c>
      <c r="P7" s="274">
        <f ca="1">O7*N7</f>
        <v>18.078559082358204</v>
      </c>
      <c r="Q7" s="274">
        <f ca="1">P7</f>
        <v>18.078559082358204</v>
      </c>
      <c r="S7" s="262" t="str">
        <f ca="1">IF(Q7&lt;0,"a","")</f>
        <v/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25440</v>
      </c>
      <c r="D8" s="274">
        <f>C8*4/24</f>
        <v>4240</v>
      </c>
      <c r="E8" s="274">
        <f t="shared" ref="E8:E32" si="0">C8-D8</f>
        <v>21200</v>
      </c>
      <c r="F8" s="272"/>
      <c r="G8" s="276">
        <f ca="1">DATA!$D$11/1000000</f>
        <v>0.58317603964499998</v>
      </c>
      <c r="H8" s="276">
        <f>C8*DATA!$D$5/1000000</f>
        <v>27.5801411673547</v>
      </c>
      <c r="I8" s="276">
        <f>(C8*DATA!$D$5*DATA!$D$7)/1000000</f>
        <v>0.62055317626548068</v>
      </c>
      <c r="J8" s="274">
        <f t="shared" ref="J8:J32" ca="1" si="1">SUM(F8:I8)</f>
        <v>28.783870383265182</v>
      </c>
      <c r="K8" s="279"/>
      <c r="L8" s="274">
        <f>((D8*DATA!$D$23)/1000000)+((E8*DATA!$D$24)/1000000)</f>
        <v>22.895999999999997</v>
      </c>
      <c r="M8" s="274">
        <f t="shared" ref="M8:M32" si="2">K8+L8</f>
        <v>22.895999999999997</v>
      </c>
      <c r="N8" s="274">
        <f ca="1">M8-J8</f>
        <v>-5.8878703832651844</v>
      </c>
      <c r="O8" s="273">
        <f>1/(1+'[87]Asumsi I'!$C$3)^(KKF!A8)</f>
        <v>0.89285714285714279</v>
      </c>
      <c r="P8" s="274">
        <f ca="1">O8*N8</f>
        <v>-5.2570271279153431</v>
      </c>
      <c r="Q8" s="274">
        <f ca="1">Q7+P8</f>
        <v>12.821531954442861</v>
      </c>
      <c r="S8" s="262" t="str">
        <f t="shared" ref="S8:S32" ca="1" si="3">IF(Q8&lt;0,"a","")</f>
        <v/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25440</v>
      </c>
      <c r="D9" s="274">
        <f t="shared" ref="D9:D32" si="5">C9*4/24</f>
        <v>4240</v>
      </c>
      <c r="E9" s="274">
        <f t="shared" si="0"/>
        <v>21200</v>
      </c>
      <c r="F9" s="272"/>
      <c r="G9" s="276">
        <f ca="1">DATA!$D$11/1000000</f>
        <v>0.58317603964499998</v>
      </c>
      <c r="H9" s="276">
        <f>C9*DATA!$D$5/1000000</f>
        <v>27.5801411673547</v>
      </c>
      <c r="I9" s="276">
        <f>(C9*DATA!$D$5*DATA!$D$7)/1000000</f>
        <v>0.62055317626548068</v>
      </c>
      <c r="J9" s="274">
        <f t="shared" ca="1" si="1"/>
        <v>28.783870383265182</v>
      </c>
      <c r="K9" s="274"/>
      <c r="L9" s="274">
        <f>((D9*DATA!$D$23)/1000000)+((E9*DATA!$D$24)/1000000)</f>
        <v>22.895999999999997</v>
      </c>
      <c r="M9" s="274">
        <f t="shared" si="2"/>
        <v>22.895999999999997</v>
      </c>
      <c r="N9" s="274">
        <f t="shared" ref="N9:N32" ca="1" si="6">M9-J9</f>
        <v>-5.8878703832651844</v>
      </c>
      <c r="O9" s="280">
        <f>1/(1+'[87]Asumsi I'!$C$3)^(KKF!A9)</f>
        <v>0.79719387755102034</v>
      </c>
      <c r="P9" s="274">
        <f t="shared" ref="P9:P32" ca="1" si="7">O9*N9</f>
        <v>-4.6937742213529843</v>
      </c>
      <c r="Q9" s="274">
        <f ca="1">Q8+P9</f>
        <v>8.1277577330898758</v>
      </c>
      <c r="S9" s="262" t="str">
        <f t="shared" ca="1" si="3"/>
        <v/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25440</v>
      </c>
      <c r="D10" s="274">
        <f t="shared" si="5"/>
        <v>4240</v>
      </c>
      <c r="E10" s="274">
        <f t="shared" si="0"/>
        <v>21200</v>
      </c>
      <c r="F10" s="272"/>
      <c r="G10" s="276">
        <f ca="1">DATA!$D$11/1000000</f>
        <v>0.58317603964499998</v>
      </c>
      <c r="H10" s="276">
        <f>C10*DATA!$D$5/1000000</f>
        <v>27.5801411673547</v>
      </c>
      <c r="I10" s="276">
        <f>(C10*DATA!$D$5*DATA!$D$7)/1000000</f>
        <v>0.62055317626548068</v>
      </c>
      <c r="J10" s="274">
        <f t="shared" ca="1" si="1"/>
        <v>28.783870383265182</v>
      </c>
      <c r="K10" s="272"/>
      <c r="L10" s="274">
        <f>((D10*DATA!$D$23)/1000000)+((E10*DATA!$D$24)/1000000)</f>
        <v>22.895999999999997</v>
      </c>
      <c r="M10" s="274">
        <f t="shared" si="2"/>
        <v>22.895999999999997</v>
      </c>
      <c r="N10" s="274">
        <f t="shared" ca="1" si="6"/>
        <v>-5.8878703832651844</v>
      </c>
      <c r="O10" s="273">
        <f>1/(1+'[87]Asumsi I'!$C$3)^(KKF!A10)</f>
        <v>0.71178024781341087</v>
      </c>
      <c r="P10" s="274">
        <f t="shared" ca="1" si="7"/>
        <v>-4.1908698404937352</v>
      </c>
      <c r="Q10" s="274">
        <f t="shared" ref="Q10:Q30" ca="1" si="9">Q9+P10</f>
        <v>3.9368878925961406</v>
      </c>
      <c r="S10" s="262" t="str">
        <f t="shared" ca="1" si="3"/>
        <v/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25440</v>
      </c>
      <c r="D11" s="274">
        <f t="shared" si="5"/>
        <v>4240</v>
      </c>
      <c r="E11" s="274">
        <f t="shared" si="0"/>
        <v>21200</v>
      </c>
      <c r="F11" s="272"/>
      <c r="G11" s="276">
        <f ca="1">DATA!$D$11/1000000</f>
        <v>0.58317603964499998</v>
      </c>
      <c r="H11" s="276">
        <f>C11*DATA!$D$5/1000000</f>
        <v>27.5801411673547</v>
      </c>
      <c r="I11" s="276">
        <f>(C11*DATA!$D$5*DATA!$D$7)/1000000</f>
        <v>0.62055317626548068</v>
      </c>
      <c r="J11" s="274">
        <f t="shared" ca="1" si="1"/>
        <v>28.783870383265182</v>
      </c>
      <c r="K11" s="272"/>
      <c r="L11" s="274">
        <f>((D11*DATA!$D$23)/1000000)+((E11*DATA!$D$24)/1000000)</f>
        <v>22.895999999999997</v>
      </c>
      <c r="M11" s="274">
        <f t="shared" si="2"/>
        <v>22.895999999999997</v>
      </c>
      <c r="N11" s="274">
        <f t="shared" ca="1" si="6"/>
        <v>-5.8878703832651844</v>
      </c>
      <c r="O11" s="273">
        <f>1/(1+'[87]Asumsi I'!$C$3)^(KKF!A11)</f>
        <v>0.63551807840483121</v>
      </c>
      <c r="P11" s="274">
        <f t="shared" ca="1" si="7"/>
        <v>-3.7418480718694069</v>
      </c>
      <c r="Q11" s="274">
        <f t="shared" ca="1" si="9"/>
        <v>0.19503982072673365</v>
      </c>
      <c r="S11" s="262" t="str">
        <f t="shared" ca="1" si="3"/>
        <v/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25440</v>
      </c>
      <c r="D12" s="274">
        <f t="shared" si="5"/>
        <v>4240</v>
      </c>
      <c r="E12" s="274">
        <f t="shared" si="0"/>
        <v>21200</v>
      </c>
      <c r="F12" s="272"/>
      <c r="G12" s="276">
        <f ca="1">DATA!$D$11/1000000</f>
        <v>0.58317603964499998</v>
      </c>
      <c r="H12" s="276">
        <f>C12*DATA!$D$5/1000000</f>
        <v>27.5801411673547</v>
      </c>
      <c r="I12" s="276">
        <f>(C12*DATA!$D$5*DATA!$D$7)/1000000</f>
        <v>0.62055317626548068</v>
      </c>
      <c r="J12" s="274">
        <f t="shared" ca="1" si="1"/>
        <v>28.783870383265182</v>
      </c>
      <c r="K12" s="272"/>
      <c r="L12" s="274">
        <f>((D12*DATA!$D$23)/1000000)+((E12*DATA!$D$24)/1000000)</f>
        <v>22.895999999999997</v>
      </c>
      <c r="M12" s="274">
        <f t="shared" si="2"/>
        <v>22.895999999999997</v>
      </c>
      <c r="N12" s="274">
        <f t="shared" ca="1" si="6"/>
        <v>-5.8878703832651844</v>
      </c>
      <c r="O12" s="273">
        <f>1/(1+'[87]Asumsi I'!$C$3)^(KKF!A12)</f>
        <v>0.56742685571859919</v>
      </c>
      <c r="P12" s="274">
        <f t="shared" ca="1" si="7"/>
        <v>-3.3409357784548273</v>
      </c>
      <c r="Q12" s="274">
        <f t="shared" ca="1" si="9"/>
        <v>-3.1458959577280936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25440</v>
      </c>
      <c r="D13" s="274">
        <f t="shared" si="5"/>
        <v>4240</v>
      </c>
      <c r="E13" s="274">
        <f t="shared" si="0"/>
        <v>21200</v>
      </c>
      <c r="F13" s="272"/>
      <c r="G13" s="276">
        <f ca="1">DATA!$D$11/1000000</f>
        <v>0.58317603964499998</v>
      </c>
      <c r="H13" s="276">
        <f>C13*DATA!$D$5/1000000</f>
        <v>27.5801411673547</v>
      </c>
      <c r="I13" s="276">
        <f>(C13*DATA!$D$5*DATA!$D$7)/1000000</f>
        <v>0.62055317626548068</v>
      </c>
      <c r="J13" s="274">
        <f t="shared" ca="1" si="1"/>
        <v>28.783870383265182</v>
      </c>
      <c r="K13" s="272"/>
      <c r="L13" s="274">
        <f>((D13*DATA!$D$23)/1000000)+((E13*DATA!$D$24)/1000000)</f>
        <v>22.895999999999997</v>
      </c>
      <c r="M13" s="274">
        <f t="shared" si="2"/>
        <v>22.895999999999997</v>
      </c>
      <c r="N13" s="274">
        <f t="shared" ca="1" si="6"/>
        <v>-5.8878703832651844</v>
      </c>
      <c r="O13" s="273">
        <f>1/(1+'[87]Asumsi I'!$C$3)^(KKF!A13)</f>
        <v>0.50663112117732068</v>
      </c>
      <c r="P13" s="274">
        <f t="shared" ca="1" si="7"/>
        <v>-2.982978373620381</v>
      </c>
      <c r="Q13" s="274">
        <f t="shared" ca="1" si="9"/>
        <v>-6.1288743313484746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25440</v>
      </c>
      <c r="D14" s="274">
        <f t="shared" si="5"/>
        <v>4240</v>
      </c>
      <c r="E14" s="274">
        <f t="shared" si="0"/>
        <v>21200</v>
      </c>
      <c r="F14" s="272"/>
      <c r="G14" s="276">
        <f ca="1">DATA!$D$11/1000000</f>
        <v>0.58317603964499998</v>
      </c>
      <c r="H14" s="276">
        <f>C14*DATA!$D$5/1000000</f>
        <v>27.5801411673547</v>
      </c>
      <c r="I14" s="276">
        <f>(C14*DATA!$D$5*DATA!$D$7)/1000000</f>
        <v>0.62055317626548068</v>
      </c>
      <c r="J14" s="274">
        <f t="shared" ca="1" si="1"/>
        <v>28.783870383265182</v>
      </c>
      <c r="K14" s="272"/>
      <c r="L14" s="274">
        <f>((D14*DATA!$D$23)/1000000)+((E14*DATA!$D$24)/1000000)</f>
        <v>22.895999999999997</v>
      </c>
      <c r="M14" s="274">
        <f t="shared" si="2"/>
        <v>22.895999999999997</v>
      </c>
      <c r="N14" s="274">
        <f t="shared" ca="1" si="6"/>
        <v>-5.8878703832651844</v>
      </c>
      <c r="O14" s="273">
        <f>1/(1+'[87]Asumsi I'!$C$3)^(KKF!A14)</f>
        <v>0.45234921533689343</v>
      </c>
      <c r="P14" s="274">
        <f t="shared" ca="1" si="7"/>
        <v>-2.6633735478753402</v>
      </c>
      <c r="Q14" s="274">
        <f t="shared" ca="1" si="9"/>
        <v>-8.7922478792238152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25440</v>
      </c>
      <c r="D15" s="274">
        <f t="shared" si="5"/>
        <v>4240</v>
      </c>
      <c r="E15" s="274">
        <f t="shared" si="0"/>
        <v>21200</v>
      </c>
      <c r="F15" s="272"/>
      <c r="G15" s="276">
        <f ca="1">DATA!$D$11/1000000</f>
        <v>0.58317603964499998</v>
      </c>
      <c r="H15" s="276">
        <f>C15*DATA!$D$5/1000000</f>
        <v>27.5801411673547</v>
      </c>
      <c r="I15" s="276">
        <f>(C15*DATA!$D$5*DATA!$D$7)/1000000</f>
        <v>0.62055317626548068</v>
      </c>
      <c r="J15" s="274">
        <f t="shared" ca="1" si="1"/>
        <v>28.783870383265182</v>
      </c>
      <c r="K15" s="272"/>
      <c r="L15" s="274">
        <f>((D15*DATA!$D$23)/1000000)+((E15*DATA!$D$24)/1000000)</f>
        <v>22.895999999999997</v>
      </c>
      <c r="M15" s="274">
        <f t="shared" si="2"/>
        <v>22.895999999999997</v>
      </c>
      <c r="N15" s="274">
        <f t="shared" ca="1" si="6"/>
        <v>-5.8878703832651844</v>
      </c>
      <c r="O15" s="273">
        <f>1/(1+'[87]Asumsi I'!$C$3)^(KKF!A15)</f>
        <v>0.4038832279793691</v>
      </c>
      <c r="P15" s="274">
        <f t="shared" ca="1" si="7"/>
        <v>-2.378012096317268</v>
      </c>
      <c r="Q15" s="274">
        <f t="shared" ca="1" si="9"/>
        <v>-11.170259975541082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25440</v>
      </c>
      <c r="D16" s="274">
        <f t="shared" si="5"/>
        <v>4240</v>
      </c>
      <c r="E16" s="274">
        <f t="shared" si="0"/>
        <v>21200</v>
      </c>
      <c r="F16" s="272"/>
      <c r="G16" s="276">
        <f ca="1">DATA!$D$11/1000000</f>
        <v>0.58317603964499998</v>
      </c>
      <c r="H16" s="276">
        <f>C16*DATA!$D$5/1000000</f>
        <v>27.5801411673547</v>
      </c>
      <c r="I16" s="276">
        <f>(C16*DATA!$D$5*DATA!$D$7)/1000000</f>
        <v>0.62055317626548068</v>
      </c>
      <c r="J16" s="274">
        <f t="shared" ca="1" si="1"/>
        <v>28.783870383265182</v>
      </c>
      <c r="K16" s="272"/>
      <c r="L16" s="274">
        <f>((D16*DATA!$D$23)/1000000)+((E16*DATA!$D$24)/1000000)</f>
        <v>22.895999999999997</v>
      </c>
      <c r="M16" s="274">
        <f t="shared" si="2"/>
        <v>22.895999999999997</v>
      </c>
      <c r="N16" s="274">
        <f t="shared" ca="1" si="6"/>
        <v>-5.8878703832651844</v>
      </c>
      <c r="O16" s="273">
        <f>1/(1+'[87]Asumsi I'!$C$3)^(KKF!A16)</f>
        <v>0.36061002498157957</v>
      </c>
      <c r="P16" s="274">
        <f t="shared" ca="1" si="7"/>
        <v>-2.1232250859975608</v>
      </c>
      <c r="Q16" s="274">
        <f t="shared" ca="1" si="9"/>
        <v>-13.293485061538643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25440</v>
      </c>
      <c r="D17" s="274">
        <f t="shared" si="5"/>
        <v>4240</v>
      </c>
      <c r="E17" s="274">
        <f t="shared" si="0"/>
        <v>21200</v>
      </c>
      <c r="F17" s="272"/>
      <c r="G17" s="276">
        <f ca="1">DATA!$D$11/1000000</f>
        <v>0.58317603964499998</v>
      </c>
      <c r="H17" s="276">
        <f>C17*DATA!$D$5/1000000</f>
        <v>27.5801411673547</v>
      </c>
      <c r="I17" s="276">
        <f>(C17*DATA!$D$5*DATA!$D$7)/1000000</f>
        <v>0.62055317626548068</v>
      </c>
      <c r="J17" s="274">
        <f t="shared" ca="1" si="1"/>
        <v>28.783870383265182</v>
      </c>
      <c r="K17" s="272"/>
      <c r="L17" s="274">
        <f>((D17*DATA!$D$23)/1000000)+((E17*DATA!$D$24)/1000000)</f>
        <v>22.895999999999997</v>
      </c>
      <c r="M17" s="274">
        <f t="shared" si="2"/>
        <v>22.895999999999997</v>
      </c>
      <c r="N17" s="274">
        <f t="shared" ca="1" si="6"/>
        <v>-5.8878703832651844</v>
      </c>
      <c r="O17" s="273">
        <f>1/(1+'[87]Asumsi I'!$C$3)^(KKF!A17)</f>
        <v>0.32197323659069599</v>
      </c>
      <c r="P17" s="274">
        <f t="shared" ca="1" si="7"/>
        <v>-1.8957366839263932</v>
      </c>
      <c r="Q17" s="274">
        <f t="shared" ca="1" si="9"/>
        <v>-15.189221745465037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25440</v>
      </c>
      <c r="D18" s="274">
        <f t="shared" si="5"/>
        <v>4240</v>
      </c>
      <c r="E18" s="274">
        <f t="shared" si="0"/>
        <v>21200</v>
      </c>
      <c r="F18" s="272"/>
      <c r="G18" s="276">
        <f ca="1">DATA!$D$11/1000000</f>
        <v>0.58317603964499998</v>
      </c>
      <c r="H18" s="276">
        <f>C18*DATA!$D$5/1000000</f>
        <v>27.5801411673547</v>
      </c>
      <c r="I18" s="276">
        <f>(C18*DATA!$D$5*DATA!$D$7)/1000000</f>
        <v>0.62055317626548068</v>
      </c>
      <c r="J18" s="274">
        <f t="shared" ca="1" si="1"/>
        <v>28.783870383265182</v>
      </c>
      <c r="K18" s="272"/>
      <c r="L18" s="274">
        <f>((D18*DATA!$D$23)/1000000)+((E18*DATA!$D$24)/1000000)</f>
        <v>22.895999999999997</v>
      </c>
      <c r="M18" s="274">
        <f t="shared" si="2"/>
        <v>22.895999999999997</v>
      </c>
      <c r="N18" s="274">
        <f t="shared" ca="1" si="6"/>
        <v>-5.8878703832651844</v>
      </c>
      <c r="O18" s="273">
        <f>1/(1+'[87]Asumsi I'!$C$3)^(KKF!A18)</f>
        <v>0.28747610409883567</v>
      </c>
      <c r="P18" s="274">
        <f t="shared" ca="1" si="7"/>
        <v>-1.6926220392199935</v>
      </c>
      <c r="Q18" s="274">
        <f t="shared" ca="1" si="9"/>
        <v>-16.881843784685032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25440</v>
      </c>
      <c r="D19" s="274">
        <f t="shared" si="5"/>
        <v>4240</v>
      </c>
      <c r="E19" s="274">
        <f t="shared" si="0"/>
        <v>21200</v>
      </c>
      <c r="F19" s="272"/>
      <c r="G19" s="276">
        <f ca="1">DATA!$D$11/1000000</f>
        <v>0.58317603964499998</v>
      </c>
      <c r="H19" s="276">
        <f>C19*DATA!$D$5/1000000</f>
        <v>27.5801411673547</v>
      </c>
      <c r="I19" s="276">
        <f>(C19*DATA!$D$5*DATA!$D$7)/1000000</f>
        <v>0.62055317626548068</v>
      </c>
      <c r="J19" s="274">
        <f t="shared" ca="1" si="1"/>
        <v>28.783870383265182</v>
      </c>
      <c r="K19" s="272"/>
      <c r="L19" s="274">
        <f>((D19*DATA!$D$23)/1000000)+((E19*DATA!$D$24)/1000000)</f>
        <v>22.895999999999997</v>
      </c>
      <c r="M19" s="274">
        <f t="shared" si="2"/>
        <v>22.895999999999997</v>
      </c>
      <c r="N19" s="274">
        <f t="shared" ca="1" si="6"/>
        <v>-5.8878703832651844</v>
      </c>
      <c r="O19" s="273">
        <f>1/(1+'[87]Asumsi I'!$C$3)^(KKF!A19)</f>
        <v>0.25667509294538904</v>
      </c>
      <c r="P19" s="274">
        <f t="shared" ca="1" si="7"/>
        <v>-1.5112696778749946</v>
      </c>
      <c r="Q19" s="274">
        <f t="shared" ca="1" si="9"/>
        <v>-18.393113462560027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25440</v>
      </c>
      <c r="D20" s="274">
        <f t="shared" si="5"/>
        <v>4240</v>
      </c>
      <c r="E20" s="274">
        <f t="shared" si="0"/>
        <v>21200</v>
      </c>
      <c r="F20" s="272"/>
      <c r="G20" s="276">
        <f ca="1">DATA!$D$11/1000000</f>
        <v>0.58317603964499998</v>
      </c>
      <c r="H20" s="276">
        <f>C20*DATA!$D$5/1000000</f>
        <v>27.5801411673547</v>
      </c>
      <c r="I20" s="276">
        <f>(C20*DATA!$D$5*DATA!$D$7)/1000000</f>
        <v>0.62055317626548068</v>
      </c>
      <c r="J20" s="274">
        <f t="shared" ca="1" si="1"/>
        <v>28.783870383265182</v>
      </c>
      <c r="K20" s="272"/>
      <c r="L20" s="274">
        <f>((D20*DATA!$D$23)/1000000)+((E20*DATA!$D$24)/1000000)</f>
        <v>22.895999999999997</v>
      </c>
      <c r="M20" s="274">
        <f t="shared" si="2"/>
        <v>22.895999999999997</v>
      </c>
      <c r="N20" s="274">
        <f t="shared" ca="1" si="6"/>
        <v>-5.8878703832651844</v>
      </c>
      <c r="O20" s="273">
        <f>1/(1+'[87]Asumsi I'!$C$3)^(KKF!A20)</f>
        <v>0.22917419012981158</v>
      </c>
      <c r="P20" s="274">
        <f t="shared" ca="1" si="7"/>
        <v>-1.349347926674102</v>
      </c>
      <c r="Q20" s="274">
        <f t="shared" ca="1" si="9"/>
        <v>-19.74246138923413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25440</v>
      </c>
      <c r="D21" s="274">
        <f t="shared" si="5"/>
        <v>4240</v>
      </c>
      <c r="E21" s="274">
        <f t="shared" si="0"/>
        <v>21200</v>
      </c>
      <c r="F21" s="272"/>
      <c r="G21" s="276">
        <f ca="1">DATA!$D$11/1000000</f>
        <v>0.58317603964499998</v>
      </c>
      <c r="H21" s="276">
        <f>C21*DATA!$D$5/1000000</f>
        <v>27.5801411673547</v>
      </c>
      <c r="I21" s="276">
        <f>(C21*DATA!$D$5*DATA!$D$7)/1000000</f>
        <v>0.62055317626548068</v>
      </c>
      <c r="J21" s="274">
        <f t="shared" ca="1" si="1"/>
        <v>28.783870383265182</v>
      </c>
      <c r="K21" s="272"/>
      <c r="L21" s="274">
        <f>((D21*DATA!$D$23)/1000000)+((E21*DATA!$D$24)/1000000)</f>
        <v>22.895999999999997</v>
      </c>
      <c r="M21" s="274">
        <f t="shared" si="2"/>
        <v>22.895999999999997</v>
      </c>
      <c r="N21" s="274">
        <f t="shared" ca="1" si="6"/>
        <v>-5.8878703832651844</v>
      </c>
      <c r="O21" s="273">
        <f>1/(1+'[87]Asumsi I'!$C$3)^(KKF!A21)</f>
        <v>0.20461981261590317</v>
      </c>
      <c r="P21" s="274">
        <f t="shared" ca="1" si="7"/>
        <v>-1.2047749345304479</v>
      </c>
      <c r="Q21" s="274">
        <f t="shared" ca="1" si="9"/>
        <v>-20.947236323764578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25440</v>
      </c>
      <c r="D22" s="274">
        <f t="shared" si="5"/>
        <v>4240</v>
      </c>
      <c r="E22" s="274">
        <f t="shared" si="0"/>
        <v>21200</v>
      </c>
      <c r="F22" s="272"/>
      <c r="G22" s="276">
        <f ca="1">DATA!$D$11/1000000</f>
        <v>0.58317603964499998</v>
      </c>
      <c r="H22" s="276">
        <f>C22*DATA!$D$5/1000000</f>
        <v>27.5801411673547</v>
      </c>
      <c r="I22" s="276">
        <f>(C22*DATA!$D$5*DATA!$D$7)/1000000</f>
        <v>0.62055317626548068</v>
      </c>
      <c r="J22" s="274">
        <f t="shared" ca="1" si="1"/>
        <v>28.783870383265182</v>
      </c>
      <c r="K22" s="272"/>
      <c r="L22" s="274">
        <f>((D22*DATA!$D$23)/1000000)+((E22*DATA!$D$24)/1000000)</f>
        <v>22.895999999999997</v>
      </c>
      <c r="M22" s="274">
        <f t="shared" si="2"/>
        <v>22.895999999999997</v>
      </c>
      <c r="N22" s="274">
        <f t="shared" ca="1" si="6"/>
        <v>-5.8878703832651844</v>
      </c>
      <c r="O22" s="273">
        <f>1/(1+'[87]Asumsi I'!$C$3)^(KKF!A22)</f>
        <v>0.18269626126419927</v>
      </c>
      <c r="P22" s="274">
        <f t="shared" ca="1" si="7"/>
        <v>-1.0756919058307572</v>
      </c>
      <c r="Q22" s="274">
        <f t="shared" ca="1" si="9"/>
        <v>-22.022928229595337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25440</v>
      </c>
      <c r="D23" s="274">
        <f t="shared" si="5"/>
        <v>4240</v>
      </c>
      <c r="E23" s="274">
        <f t="shared" si="0"/>
        <v>21200</v>
      </c>
      <c r="F23" s="272"/>
      <c r="G23" s="276">
        <f ca="1">DATA!$D$11/1000000</f>
        <v>0.58317603964499998</v>
      </c>
      <c r="H23" s="276">
        <f>C23*DATA!$D$5/1000000</f>
        <v>27.5801411673547</v>
      </c>
      <c r="I23" s="276">
        <f>(C23*DATA!$D$5*DATA!$D$7)/1000000</f>
        <v>0.62055317626548068</v>
      </c>
      <c r="J23" s="274">
        <f t="shared" ca="1" si="1"/>
        <v>28.783870383265182</v>
      </c>
      <c r="K23" s="272"/>
      <c r="L23" s="274">
        <f>((D23*DATA!$D$23)/1000000)+((E23*DATA!$D$24)/1000000)</f>
        <v>22.895999999999997</v>
      </c>
      <c r="M23" s="274">
        <f t="shared" si="2"/>
        <v>22.895999999999997</v>
      </c>
      <c r="N23" s="274">
        <f t="shared" ca="1" si="6"/>
        <v>-5.8878703832651844</v>
      </c>
      <c r="O23" s="273">
        <f>1/(1+'[87]Asumsi I'!$C$3)^(KKF!A23)</f>
        <v>0.16312166184303503</v>
      </c>
      <c r="P23" s="274">
        <f t="shared" ca="1" si="7"/>
        <v>-0.9604392016346045</v>
      </c>
      <c r="Q23" s="274">
        <f t="shared" ca="1" si="9"/>
        <v>-22.98336743122994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25440</v>
      </c>
      <c r="D24" s="274">
        <f t="shared" si="5"/>
        <v>4240</v>
      </c>
      <c r="E24" s="274">
        <f t="shared" si="0"/>
        <v>21200</v>
      </c>
      <c r="F24" s="272"/>
      <c r="G24" s="276">
        <f ca="1">DATA!$D$11/1000000</f>
        <v>0.58317603964499998</v>
      </c>
      <c r="H24" s="276">
        <f>C24*DATA!$D$5/1000000</f>
        <v>27.5801411673547</v>
      </c>
      <c r="I24" s="276">
        <f>(C24*DATA!$D$5*DATA!$D$7)/1000000</f>
        <v>0.62055317626548068</v>
      </c>
      <c r="J24" s="274">
        <f t="shared" ca="1" si="1"/>
        <v>28.783870383265182</v>
      </c>
      <c r="K24" s="272"/>
      <c r="L24" s="274">
        <f>((D24*DATA!$D$23)/1000000)+((E24*DATA!$D$24)/1000000)</f>
        <v>22.895999999999997</v>
      </c>
      <c r="M24" s="274">
        <f t="shared" si="2"/>
        <v>22.895999999999997</v>
      </c>
      <c r="N24" s="274">
        <f t="shared" ca="1" si="6"/>
        <v>-5.8878703832651844</v>
      </c>
      <c r="O24" s="273">
        <f>1/(1+'[87]Asumsi I'!$C$3)^(KKF!A24)</f>
        <v>0.14564434093128129</v>
      </c>
      <c r="P24" s="274">
        <f t="shared" ca="1" si="7"/>
        <v>-0.85753500145946837</v>
      </c>
      <c r="Q24" s="274">
        <f t="shared" ca="1" si="9"/>
        <v>-23.840902432689408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25440</v>
      </c>
      <c r="D25" s="274">
        <f t="shared" si="5"/>
        <v>4240</v>
      </c>
      <c r="E25" s="274">
        <f t="shared" si="0"/>
        <v>21200</v>
      </c>
      <c r="F25" s="272"/>
      <c r="G25" s="276">
        <f ca="1">DATA!$D$11/1000000</f>
        <v>0.58317603964499998</v>
      </c>
      <c r="H25" s="276">
        <f>C25*DATA!$D$5/1000000</f>
        <v>27.5801411673547</v>
      </c>
      <c r="I25" s="276">
        <f>(C25*DATA!$D$5*DATA!$D$7)/1000000</f>
        <v>0.62055317626548068</v>
      </c>
      <c r="J25" s="274">
        <f t="shared" ca="1" si="1"/>
        <v>28.783870383265182</v>
      </c>
      <c r="K25" s="272"/>
      <c r="L25" s="274">
        <f>((D25*DATA!$D$23)/1000000)+((E25*DATA!$D$24)/1000000)</f>
        <v>22.895999999999997</v>
      </c>
      <c r="M25" s="274">
        <f t="shared" si="2"/>
        <v>22.895999999999997</v>
      </c>
      <c r="N25" s="274">
        <f t="shared" ca="1" si="6"/>
        <v>-5.8878703832651844</v>
      </c>
      <c r="O25" s="273">
        <f>1/(1+'[87]Asumsi I'!$C$3)^(KKF!A25)</f>
        <v>0.13003959011721541</v>
      </c>
      <c r="P25" s="274">
        <f t="shared" ca="1" si="7"/>
        <v>-0.76565625130309656</v>
      </c>
      <c r="Q25" s="274">
        <f t="shared" ca="1" si="9"/>
        <v>-24.606558683992503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25440</v>
      </c>
      <c r="D26" s="274">
        <f t="shared" si="5"/>
        <v>4240</v>
      </c>
      <c r="E26" s="274">
        <f t="shared" si="0"/>
        <v>21200</v>
      </c>
      <c r="F26" s="272"/>
      <c r="G26" s="276">
        <f ca="1">DATA!$D$11/1000000</f>
        <v>0.58317603964499998</v>
      </c>
      <c r="H26" s="276">
        <f>C26*DATA!$D$5/1000000</f>
        <v>27.5801411673547</v>
      </c>
      <c r="I26" s="276">
        <f>(C26*DATA!$D$5*DATA!$D$7)/1000000</f>
        <v>0.62055317626548068</v>
      </c>
      <c r="J26" s="274">
        <f t="shared" ca="1" si="1"/>
        <v>28.783870383265182</v>
      </c>
      <c r="K26" s="272"/>
      <c r="L26" s="274">
        <f>((D26*DATA!$D$23)/1000000)+((E26*DATA!$D$24)/1000000)</f>
        <v>22.895999999999997</v>
      </c>
      <c r="M26" s="274">
        <f t="shared" si="2"/>
        <v>22.895999999999997</v>
      </c>
      <c r="N26" s="274">
        <f t="shared" ca="1" si="6"/>
        <v>-5.8878703832651844</v>
      </c>
      <c r="O26" s="273">
        <f>1/(1+'[87]Asumsi I'!$C$3)^(KKF!A26)</f>
        <v>0.1161067768903709</v>
      </c>
      <c r="P26" s="274">
        <f t="shared" ca="1" si="7"/>
        <v>-0.6836216529491933</v>
      </c>
      <c r="Q26" s="274">
        <f t="shared" ca="1" si="9"/>
        <v>-25.290180336941695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25440</v>
      </c>
      <c r="D27" s="274">
        <f t="shared" si="5"/>
        <v>4240</v>
      </c>
      <c r="E27" s="274">
        <f t="shared" si="0"/>
        <v>21200</v>
      </c>
      <c r="F27" s="272"/>
      <c r="G27" s="276">
        <f ca="1">DATA!$D$11/1000000</f>
        <v>0.58317603964499998</v>
      </c>
      <c r="H27" s="276">
        <f>C27*DATA!$D$5/1000000</f>
        <v>27.5801411673547</v>
      </c>
      <c r="I27" s="276">
        <f>(C27*DATA!$D$5*DATA!$D$7)/1000000</f>
        <v>0.62055317626548068</v>
      </c>
      <c r="J27" s="274">
        <f t="shared" ca="1" si="1"/>
        <v>28.783870383265182</v>
      </c>
      <c r="K27" s="272"/>
      <c r="L27" s="274">
        <f>((D27*DATA!$D$23)/1000000)+((E27*DATA!$D$24)/1000000)</f>
        <v>22.895999999999997</v>
      </c>
      <c r="M27" s="274">
        <f t="shared" si="2"/>
        <v>22.895999999999997</v>
      </c>
      <c r="N27" s="274">
        <f t="shared" ca="1" si="6"/>
        <v>-5.8878703832651844</v>
      </c>
      <c r="O27" s="273">
        <f>1/(1+'[87]Asumsi I'!$C$3)^(KKF!A27)</f>
        <v>0.1036667650806883</v>
      </c>
      <c r="P27" s="274">
        <f t="shared" ca="1" si="7"/>
        <v>-0.61037647584749399</v>
      </c>
      <c r="Q27" s="274">
        <f t="shared" ca="1" si="9"/>
        <v>-25.900556812789191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25440</v>
      </c>
      <c r="D28" s="274">
        <f t="shared" si="5"/>
        <v>4240</v>
      </c>
      <c r="E28" s="274">
        <f t="shared" si="0"/>
        <v>21200</v>
      </c>
      <c r="F28" s="272"/>
      <c r="G28" s="276">
        <f ca="1">DATA!$D$11/1000000</f>
        <v>0.58317603964499998</v>
      </c>
      <c r="H28" s="276">
        <f>C28*DATA!$D$5/1000000</f>
        <v>27.5801411673547</v>
      </c>
      <c r="I28" s="276">
        <f>(C28*DATA!$D$5*DATA!$D$7)/1000000</f>
        <v>0.62055317626548068</v>
      </c>
      <c r="J28" s="274">
        <f t="shared" ca="1" si="1"/>
        <v>28.783870383265182</v>
      </c>
      <c r="K28" s="272"/>
      <c r="L28" s="274">
        <f>((D28*DATA!$D$23)/1000000)+((E28*DATA!$D$24)/1000000)</f>
        <v>22.895999999999997</v>
      </c>
      <c r="M28" s="274">
        <f t="shared" si="2"/>
        <v>22.895999999999997</v>
      </c>
      <c r="N28" s="274">
        <f t="shared" ca="1" si="6"/>
        <v>-5.8878703832651844</v>
      </c>
      <c r="O28" s="273">
        <f>1/(1+'[87]Asumsi I'!$C$3)^(KKF!A28)</f>
        <v>9.2559611679185971E-2</v>
      </c>
      <c r="P28" s="274">
        <f t="shared" ca="1" si="7"/>
        <v>-0.54497899629240532</v>
      </c>
      <c r="Q28" s="274">
        <f t="shared" ca="1" si="9"/>
        <v>-26.445535809081594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25440</v>
      </c>
      <c r="D29" s="274">
        <f t="shared" si="5"/>
        <v>4240</v>
      </c>
      <c r="E29" s="274">
        <f t="shared" si="0"/>
        <v>21200</v>
      </c>
      <c r="F29" s="272"/>
      <c r="G29" s="276">
        <f ca="1">DATA!$D$11/1000000</f>
        <v>0.58317603964499998</v>
      </c>
      <c r="H29" s="276">
        <f>C29*DATA!$D$5/1000000</f>
        <v>27.5801411673547</v>
      </c>
      <c r="I29" s="276">
        <f>(C29*DATA!$D$5*DATA!$D$7)/1000000</f>
        <v>0.62055317626548068</v>
      </c>
      <c r="J29" s="274">
        <f t="shared" ca="1" si="1"/>
        <v>28.783870383265182</v>
      </c>
      <c r="K29" s="272"/>
      <c r="L29" s="274">
        <f>((D29*DATA!$D$23)/1000000)+((E29*DATA!$D$24)/1000000)</f>
        <v>22.895999999999997</v>
      </c>
      <c r="M29" s="274">
        <f t="shared" si="2"/>
        <v>22.895999999999997</v>
      </c>
      <c r="N29" s="274">
        <f t="shared" ca="1" si="6"/>
        <v>-5.8878703832651844</v>
      </c>
      <c r="O29" s="273">
        <f>1/(1+'[87]Asumsi I'!$C$3)^(KKF!A29)</f>
        <v>8.2642510427844609E-2</v>
      </c>
      <c r="P29" s="274">
        <f t="shared" ca="1" si="7"/>
        <v>-0.48658838954679046</v>
      </c>
      <c r="Q29" s="274">
        <f t="shared" ca="1" si="9"/>
        <v>-26.932124198628383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25440</v>
      </c>
      <c r="D30" s="274">
        <f t="shared" si="5"/>
        <v>4240</v>
      </c>
      <c r="E30" s="274">
        <f t="shared" si="0"/>
        <v>21200</v>
      </c>
      <c r="F30" s="272"/>
      <c r="G30" s="276">
        <f ca="1">DATA!$D$11/1000000</f>
        <v>0.58317603964499998</v>
      </c>
      <c r="H30" s="276">
        <f>C30*DATA!$D$5/1000000</f>
        <v>27.5801411673547</v>
      </c>
      <c r="I30" s="276">
        <f>(C30*DATA!$D$5*DATA!$D$7)/1000000</f>
        <v>0.62055317626548068</v>
      </c>
      <c r="J30" s="274">
        <f t="shared" ca="1" si="1"/>
        <v>28.783870383265182</v>
      </c>
      <c r="K30" s="272"/>
      <c r="L30" s="274">
        <f>((D30*DATA!$D$23)/1000000)+((E30*DATA!$D$24)/1000000)</f>
        <v>22.895999999999997</v>
      </c>
      <c r="M30" s="274">
        <f t="shared" si="2"/>
        <v>22.895999999999997</v>
      </c>
      <c r="N30" s="274">
        <f t="shared" ca="1" si="6"/>
        <v>-5.8878703832651844</v>
      </c>
      <c r="O30" s="273">
        <f>1/(1+'[87]Asumsi I'!$C$3)^(KKF!A30)</f>
        <v>7.3787955739146982E-2</v>
      </c>
      <c r="P30" s="274">
        <f t="shared" ca="1" si="7"/>
        <v>-0.43445391923820581</v>
      </c>
      <c r="Q30" s="274">
        <f t="shared" ca="1" si="9"/>
        <v>-27.366578117866588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25440</v>
      </c>
      <c r="D31" s="274">
        <f t="shared" si="5"/>
        <v>4240</v>
      </c>
      <c r="E31" s="274">
        <f t="shared" si="0"/>
        <v>21200</v>
      </c>
      <c r="F31" s="272"/>
      <c r="G31" s="276">
        <f ca="1">DATA!$D$11/1000000</f>
        <v>0.58317603964499998</v>
      </c>
      <c r="H31" s="276">
        <f>C31*DATA!$D$5/1000000</f>
        <v>27.5801411673547</v>
      </c>
      <c r="I31" s="276">
        <f>(C31*DATA!$D$5*DATA!$D$7)/1000000</f>
        <v>0.62055317626548068</v>
      </c>
      <c r="J31" s="274">
        <f t="shared" ca="1" si="1"/>
        <v>28.783870383265182</v>
      </c>
      <c r="K31" s="272"/>
      <c r="L31" s="274">
        <f>((D31*DATA!$D$23)/1000000)+((E31*DATA!$D$24)/1000000)</f>
        <v>22.895999999999997</v>
      </c>
      <c r="M31" s="274">
        <f t="shared" si="2"/>
        <v>22.895999999999997</v>
      </c>
      <c r="N31" s="274">
        <f t="shared" ca="1" si="6"/>
        <v>-5.8878703832651844</v>
      </c>
      <c r="O31" s="273">
        <f>1/(1+'[87]Asumsi I'!$C$3)^(KKF!A31)</f>
        <v>6.5882103338524081E-2</v>
      </c>
      <c r="P31" s="274">
        <f t="shared" ca="1" si="7"/>
        <v>-0.38790528503411226</v>
      </c>
      <c r="Q31" s="274">
        <f ca="1">Q30+P31</f>
        <v>-27.7544834029007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25440</v>
      </c>
      <c r="D32" s="274">
        <f t="shared" si="5"/>
        <v>4240</v>
      </c>
      <c r="E32" s="274">
        <f t="shared" si="0"/>
        <v>21200</v>
      </c>
      <c r="F32" s="272"/>
      <c r="G32" s="276">
        <f ca="1">DATA!$D$11/1000000</f>
        <v>0.58317603964499998</v>
      </c>
      <c r="H32" s="276">
        <f>C32*DATA!$D$5/1000000</f>
        <v>27.5801411673547</v>
      </c>
      <c r="I32" s="276">
        <f>(C32*DATA!$D$5*DATA!$D$7)/1000000</f>
        <v>0.62055317626548068</v>
      </c>
      <c r="J32" s="274">
        <f t="shared" ca="1" si="1"/>
        <v>28.783870383265182</v>
      </c>
      <c r="K32" s="272"/>
      <c r="L32" s="274">
        <f>((D32*DATA!$D$23)/1000000)+((E32*DATA!$D$24)/1000000)</f>
        <v>22.895999999999997</v>
      </c>
      <c r="M32" s="274">
        <f t="shared" si="2"/>
        <v>22.895999999999997</v>
      </c>
      <c r="N32" s="274">
        <f t="shared" ca="1" si="6"/>
        <v>-5.8878703832651844</v>
      </c>
      <c r="O32" s="273">
        <f>1/(1+'[87]Asumsi I'!$C$3)^(KKF!A32)</f>
        <v>5.8823306552253637E-2</v>
      </c>
      <c r="P32" s="274">
        <f t="shared" ca="1" si="7"/>
        <v>-0.34634400449474306</v>
      </c>
      <c r="Q32" s="274">
        <f ca="1">Q31+P32</f>
        <v>-28.100827407395442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84" t="s">
        <v>1373</v>
      </c>
      <c r="G33" s="584"/>
      <c r="H33" s="584"/>
      <c r="I33" s="282"/>
      <c r="J33" s="283">
        <f ca="1">SUM(J7:J32)</f>
        <v>768.13920049927117</v>
      </c>
      <c r="K33" s="584" t="s">
        <v>1374</v>
      </c>
      <c r="L33" s="584"/>
      <c r="M33" s="283">
        <f>SUM(M7:M32)</f>
        <v>639.02099999999984</v>
      </c>
      <c r="N33" s="281"/>
      <c r="O33" s="281"/>
      <c r="P33" s="284"/>
      <c r="Q33" s="284"/>
      <c r="S33" s="262">
        <f ca="1">COUNTIF(S7:S32,"a")</f>
        <v>21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-8.2444819192371614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0.83190780991863489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-25.090024470888771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>
        <f ca="1">IRR(N7:N32,DATA!D4)</f>
        <v>0.32539796778978891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44" priority="1" stopIfTrue="1" operator="greaterThanOrEqual">
      <formula>$F$7</formula>
    </cfRule>
    <cfRule type="cellIs" dxfId="43" priority="2" stopIfTrue="1" operator="lessThan">
      <formula>$F$7</formula>
    </cfRule>
  </conditionalFormatting>
  <conditionalFormatting sqref="Q7:Q32">
    <cfRule type="cellIs" dxfId="42" priority="3" operator="lessThan">
      <formula>0</formula>
    </cfRule>
    <cfRule type="cellIs" dxfId="41" priority="4" operator="lessThan">
      <formula>0</formula>
    </cfRule>
    <cfRule type="cellIs" dxfId="40" priority="5" operator="lessThan">
      <formula>-6395.81</formula>
    </cfRule>
    <cfRule type="cellIs" dxfId="3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0"/>
  <sheetViews>
    <sheetView showGridLines="0" tabSelected="1" zoomScale="85" zoomScaleNormal="85" zoomScaleSheetLayoutView="70" workbookViewId="0">
      <pane ySplit="13" topLeftCell="A20" activePane="bottomLeft" state="frozen"/>
      <selection activeCell="H1093" sqref="H1093"/>
      <selection pane="bottomLeft" activeCell="C30" sqref="C30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587" t="s">
        <v>1035</v>
      </c>
      <c r="P3" s="587"/>
      <c r="Q3" s="304"/>
      <c r="T3" s="302"/>
      <c r="U3" s="303" t="s">
        <v>1040</v>
      </c>
      <c r="V3" s="302"/>
    </row>
    <row r="4" spans="1:22" ht="15.75" customHeight="1">
      <c r="B4" s="588" t="s">
        <v>1022</v>
      </c>
      <c r="C4" s="588"/>
      <c r="D4" s="588"/>
      <c r="E4" s="588"/>
      <c r="F4" s="588"/>
      <c r="G4" s="588"/>
      <c r="H4" s="588"/>
      <c r="I4" s="588"/>
      <c r="J4" s="588"/>
      <c r="K4" s="588"/>
      <c r="O4" s="587"/>
      <c r="P4" s="587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604" t="str">
        <f>DATA!D14</f>
        <v>PT. DIMENSI PUTRA KARYA</v>
      </c>
      <c r="H6" s="604"/>
      <c r="I6" s="604"/>
      <c r="J6" s="604"/>
      <c r="K6" s="604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BLOK H-1 JATENGLAND SAYUNG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590" t="s">
        <v>0</v>
      </c>
      <c r="C11" s="592" t="s">
        <v>1</v>
      </c>
      <c r="D11" s="595" t="s">
        <v>42</v>
      </c>
      <c r="E11" s="595" t="s">
        <v>43</v>
      </c>
      <c r="F11" s="595" t="s">
        <v>2</v>
      </c>
      <c r="G11" s="597" t="s">
        <v>41</v>
      </c>
      <c r="H11" s="595" t="s">
        <v>3</v>
      </c>
      <c r="I11" s="595"/>
      <c r="J11" s="595"/>
      <c r="K11" s="614"/>
      <c r="O11" s="309"/>
      <c r="P11" s="310"/>
      <c r="Q11" s="309"/>
      <c r="S11" s="311"/>
      <c r="T11" s="312"/>
      <c r="U11" s="312"/>
      <c r="V11" s="312"/>
    </row>
    <row r="12" spans="1:22" ht="15" customHeight="1">
      <c r="B12" s="591"/>
      <c r="C12" s="593"/>
      <c r="D12" s="596"/>
      <c r="E12" s="596"/>
      <c r="F12" s="596"/>
      <c r="G12" s="598"/>
      <c r="H12" s="600" t="s">
        <v>46</v>
      </c>
      <c r="I12" s="600" t="s">
        <v>5</v>
      </c>
      <c r="J12" s="596" t="s">
        <v>47</v>
      </c>
      <c r="K12" s="615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591"/>
      <c r="C13" s="594"/>
      <c r="D13" s="596"/>
      <c r="E13" s="596"/>
      <c r="F13" s="596"/>
      <c r="G13" s="599"/>
      <c r="H13" s="601"/>
      <c r="I13" s="601"/>
      <c r="J13" s="596"/>
      <c r="K13" s="615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8" t="s">
        <v>10</v>
      </c>
      <c r="C14" s="439" t="s">
        <v>1615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:H15" ca="1" si="0">IF(OR(D14="MDU",D14="MDU-KD"),(IF($O$3="RAB NON MDU","PLN KD",G14*F14)),0)</f>
        <v>0</v>
      </c>
      <c r="I14" s="317">
        <f t="shared" ref="I14:I15" ca="1" si="1">IF(D14="HDW",G14*F14,0)</f>
        <v>0</v>
      </c>
      <c r="J14" s="317">
        <f t="shared" ref="J14:J15" ca="1" si="2">IF(D14="JASA",G14*F14,0)</f>
        <v>0</v>
      </c>
      <c r="K14" s="318">
        <f t="shared" ref="K14:K15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40">
        <v>1</v>
      </c>
      <c r="C15" s="109" t="s">
        <v>103</v>
      </c>
      <c r="D15" s="314" t="str">
        <f ca="1">IF(ISERROR(OFFSET('HARGA SATUAN'!$D$6,MATCH(RAB!C15,'HARGA SATUAN'!$C$7:$C$1492,0),0)),"",OFFSET('HARGA SATUAN'!$D$6,MATCH(RAB!C15,'HARGA SATUAN'!$C$7:$C$1492,0),0))</f>
        <v>HDW</v>
      </c>
      <c r="E15" s="315" t="str">
        <f ca="1">IF(B15="+","Unit",IF(ISERROR(OFFSET('HARGA SATUAN'!$E$6,MATCH(RAB!C15,'HARGA SATUAN'!$C$7:$C$1492,0),0)),"",OFFSET('HARGA SATUAN'!$E$6,MATCH(RAB!C15,'HARGA SATUAN'!$C$7:$C$1492,0),0)))</f>
        <v>Btg</v>
      </c>
      <c r="F15" s="322">
        <v>1</v>
      </c>
      <c r="G15" s="316">
        <f ca="1">IF(ISERROR(OFFSET('HARGA SATUAN'!$I$6,MATCH(RAB!C15,'HARGA SATUAN'!$C$7:$C$1492,0),0)),0,OFFSET('HARGA SATUAN'!$I$6,MATCH(RAB!C15,'HARGA SATUAN'!$C$7:$C$1492,0),0))</f>
        <v>5800000</v>
      </c>
      <c r="H15" s="317">
        <f t="shared" ca="1" si="0"/>
        <v>0</v>
      </c>
      <c r="I15" s="317">
        <f t="shared" ca="1" si="1"/>
        <v>5800000</v>
      </c>
      <c r="J15" s="317">
        <f t="shared" ca="1" si="2"/>
        <v>0</v>
      </c>
      <c r="K15" s="318">
        <f t="shared" ca="1" si="3"/>
        <v>5800000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1" customFormat="1" ht="15.75" customHeight="1">
      <c r="A16" s="294"/>
      <c r="B16" s="440">
        <v>2</v>
      </c>
      <c r="C16" s="109" t="s">
        <v>438</v>
      </c>
      <c r="D16" s="314" t="str">
        <f ca="1">IF(ISERROR(OFFSET('HARGA SATUAN'!$D$6,MATCH(RAB!C16,'HARGA SATUAN'!$C$7:$C$1492,0),0)),"",OFFSET('HARGA SATUAN'!$D$6,MATCH(RAB!C16,'HARGA SATUAN'!$C$7:$C$1492,0),0))</f>
        <v>JASA</v>
      </c>
      <c r="E16" s="315" t="str">
        <f ca="1">IF(B16="+","Unit",IF(ISERROR(OFFSET('HARGA SATUAN'!$E$6,MATCH(RAB!C16,'HARGA SATUAN'!$C$7:$C$1492,0),0)),"",OFFSET('HARGA SATUAN'!$E$6,MATCH(RAB!C16,'HARGA SATUAN'!$C$7:$C$1492,0),0)))</f>
        <v>Btg</v>
      </c>
      <c r="F16" s="322">
        <v>1</v>
      </c>
      <c r="G16" s="316">
        <f ca="1">IF(ISERROR(OFFSET('HARGA SATUAN'!$I$6,MATCH(RAB!C16,'HARGA SATUAN'!$C$7:$C$1492,0),0)),0,OFFSET('HARGA SATUAN'!$I$6,MATCH(RAB!C16,'HARGA SATUAN'!$C$7:$C$1492,0),0))</f>
        <v>513941.14402138407</v>
      </c>
      <c r="H16" s="317">
        <f t="shared" ref="H16" ca="1" si="4">IF(OR(D16="MDU",D16="MDU-KD"),(IF($O$3="RAB NON MDU","PLN KD",G16*F16)),0)</f>
        <v>0</v>
      </c>
      <c r="I16" s="317">
        <f t="shared" ref="I16" ca="1" si="5">IF(D16="HDW",G16*F16,0)</f>
        <v>0</v>
      </c>
      <c r="J16" s="317">
        <f t="shared" ref="J16" ca="1" si="6">IF(D16="JASA",G16*F16,0)</f>
        <v>513941.14402138407</v>
      </c>
      <c r="K16" s="318">
        <f t="shared" ref="K16" ca="1" si="7">SUM(H16:J16)</f>
        <v>513941.14402138407</v>
      </c>
      <c r="L16" s="300"/>
      <c r="M16" s="300"/>
      <c r="N16" s="300"/>
      <c r="O16" s="319"/>
      <c r="P16" s="319"/>
      <c r="Q16" s="302"/>
      <c r="R16" s="294"/>
      <c r="S16" s="320"/>
      <c r="T16" s="299"/>
      <c r="U16" s="299"/>
      <c r="V16" s="299"/>
    </row>
    <row r="17" spans="1:22" s="321" customFormat="1" ht="15.75" customHeight="1">
      <c r="A17" s="294"/>
      <c r="B17" s="433"/>
      <c r="C17" s="434"/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ref="H17" ca="1" si="8">IF(OR(D17="MDU",D17="MDU-KD"),(IF($O$3="RAB NON MDU","PLN KD",G17*F17)),0)</f>
        <v>0</v>
      </c>
      <c r="I17" s="317">
        <f t="shared" ref="I17" ca="1" si="9">IF(D17="HDW",G17*F17,0)</f>
        <v>0</v>
      </c>
      <c r="J17" s="317">
        <f t="shared" ref="J17" ca="1" si="10">IF(D17="JASA",G17*F17,0)</f>
        <v>0</v>
      </c>
      <c r="K17" s="318">
        <f t="shared" ref="K17" ca="1" si="11">SUM(H17:J17)</f>
        <v>0</v>
      </c>
      <c r="L17" s="300"/>
      <c r="M17" s="300"/>
      <c r="N17" s="300"/>
      <c r="O17" s="319"/>
      <c r="P17" s="319"/>
      <c r="Q17" s="302"/>
      <c r="R17" s="294"/>
      <c r="S17" s="320"/>
      <c r="T17" s="299"/>
      <c r="U17" s="299"/>
      <c r="V17" s="299"/>
    </row>
    <row r="18" spans="1:22" s="324" customFormat="1">
      <c r="A18" s="294" t="e">
        <f>IF(AND(C18=0,#REF!=0,#REF!=0),"BLANKS",1)</f>
        <v>#REF!</v>
      </c>
      <c r="B18" s="438" t="s">
        <v>1614</v>
      </c>
      <c r="C18" s="439" t="s">
        <v>1610</v>
      </c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322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ref="H18:H59" ca="1" si="12">IF(OR(D18="MDU",D18="MDU-KD"),(IF($O$3="RAB NON MDU","PLN KD",G18*F18)),0)</f>
        <v>0</v>
      </c>
      <c r="I18" s="317">
        <f t="shared" ref="I18:I59" ca="1" si="13">IF(D18="HDW",G18*F18,0)</f>
        <v>0</v>
      </c>
      <c r="J18" s="317">
        <f t="shared" ref="J18:J59" ca="1" si="14">IF(D18="JASA",G18*F18,0)</f>
        <v>0</v>
      </c>
      <c r="K18" s="318">
        <f t="shared" ref="K18:K59" ca="1" si="15">SUM(H18:J18)</f>
        <v>0</v>
      </c>
      <c r="L18" s="323"/>
      <c r="M18" s="323"/>
      <c r="N18" s="323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/>
      <c r="B19" s="445">
        <v>1</v>
      </c>
      <c r="C19" s="109" t="s">
        <v>783</v>
      </c>
      <c r="D19" s="314" t="str">
        <f ca="1">IF(ISERROR(OFFSET('HARGA SATUAN'!$D$6,MATCH(RAB!C19,'HARGA SATUAN'!$C$7:$C$1492,0),0)),"",OFFSET('HARGA SATUAN'!$D$6,MATCH(RAB!C19,'HARGA SATUAN'!$C$7:$C$1492,0),0))</f>
        <v>JASA</v>
      </c>
      <c r="E19" s="315" t="str">
        <f ca="1">IF(B19="+","Unit",IF(ISERROR(OFFSET('HARGA SATUAN'!$E$6,MATCH(RAB!C19,'HARGA SATUAN'!$C$7:$C$1492,0),0)),"",OFFSET('HARGA SATUAN'!$E$6,MATCH(RAB!C19,'HARGA SATUAN'!$C$7:$C$1492,0),0)))</f>
        <v>Unit</v>
      </c>
      <c r="F19" s="322">
        <v>1</v>
      </c>
      <c r="G19" s="316">
        <f ca="1">IF(ISERROR(OFFSET('HARGA SATUAN'!$I$6,MATCH(RAB!C19,'HARGA SATUAN'!$C$7:$C$1492,0),0)),0,OFFSET('HARGA SATUAN'!$I$6,MATCH(RAB!C19,'HARGA SATUAN'!$C$7:$C$1492,0),0))</f>
        <v>2953300</v>
      </c>
      <c r="H19" s="317">
        <f t="shared" ref="H19" ca="1" si="16">IF(OR(D19="MDU",D19="MDU-KD"),(IF($O$3="RAB NON MDU","PLN KD",G19*F19)),0)</f>
        <v>0</v>
      </c>
      <c r="I19" s="317">
        <f t="shared" ref="I19" ca="1" si="17">IF(D19="HDW",G19*F19,0)</f>
        <v>0</v>
      </c>
      <c r="J19" s="317">
        <f t="shared" ref="J19" ca="1" si="18">IF(D19="JASA",G19*F19,0)</f>
        <v>2953300</v>
      </c>
      <c r="K19" s="318">
        <f t="shared" ref="K19" ca="1" si="19">SUM(H19:J19)</f>
        <v>2953300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45">
        <v>2</v>
      </c>
      <c r="C20" s="109" t="s">
        <v>964</v>
      </c>
      <c r="D20" s="314" t="str">
        <f ca="1">IF(ISERROR(OFFSET('HARGA SATUAN'!$D$6,MATCH(RAB!C20,'HARGA SATUAN'!$C$7:$C$1492,0),0)),"",OFFSET('HARGA SATUAN'!$D$6,MATCH(RAB!C20,'HARGA SATUAN'!$C$7:$C$1492,0),0))</f>
        <v>JASA</v>
      </c>
      <c r="E20" s="315" t="str">
        <f ca="1">IF(B20="+","Unit",IF(ISERROR(OFFSET('HARGA SATUAN'!$E$6,MATCH(RAB!C20,'HARGA SATUAN'!$C$7:$C$1492,0),0)),"",OFFSET('HARGA SATUAN'!$E$6,MATCH(RAB!C20,'HARGA SATUAN'!$C$7:$C$1492,0),0)))</f>
        <v>Unit</v>
      </c>
      <c r="F20" s="322">
        <v>1</v>
      </c>
      <c r="G20" s="316">
        <f ca="1">IF(ISERROR(OFFSET('HARGA SATUAN'!$I$6,MATCH(RAB!C20,'HARGA SATUAN'!$C$7:$C$1492,0),0)),0,OFFSET('HARGA SATUAN'!$I$6,MATCH(RAB!C20,'HARGA SATUAN'!$C$7:$C$1492,0),0))</f>
        <v>1771980</v>
      </c>
      <c r="H20" s="317">
        <f t="shared" ca="1" si="12"/>
        <v>0</v>
      </c>
      <c r="I20" s="317">
        <f t="shared" ca="1" si="13"/>
        <v>0</v>
      </c>
      <c r="J20" s="317">
        <f t="shared" ca="1" si="14"/>
        <v>1771980</v>
      </c>
      <c r="K20" s="318">
        <f t="shared" ca="1" si="15"/>
        <v>1771980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38"/>
      <c r="C21" s="439"/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435"/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ref="H21" ca="1" si="20">IF(OR(D21="MDU",D21="MDU-KD"),(IF($O$3="RAB NON MDU","PLN KD",G21*F21)),0)</f>
        <v>0</v>
      </c>
      <c r="I21" s="317">
        <f t="shared" ref="I21" ca="1" si="21">IF(D21="HDW",G21*F21,0)</f>
        <v>0</v>
      </c>
      <c r="J21" s="317">
        <f t="shared" ref="J21" ca="1" si="22">IF(D21="JASA",G21*F21,0)</f>
        <v>0</v>
      </c>
      <c r="K21" s="318">
        <f t="shared" ref="K21" ca="1" si="23">SUM(H21:J21)</f>
        <v>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38" t="s">
        <v>1628</v>
      </c>
      <c r="C22" s="439" t="s">
        <v>1617</v>
      </c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/>
      </c>
      <c r="F22" s="435"/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ca="1" si="12"/>
        <v>0</v>
      </c>
      <c r="I22" s="317">
        <f t="shared" ca="1" si="13"/>
        <v>0</v>
      </c>
      <c r="J22" s="317">
        <f t="shared" ca="1" si="14"/>
        <v>0</v>
      </c>
      <c r="K22" s="318">
        <f t="shared" ca="1" si="15"/>
        <v>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40" t="s">
        <v>1034</v>
      </c>
      <c r="C23" s="441" t="s">
        <v>1616</v>
      </c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>Unit</v>
      </c>
      <c r="F23" s="435">
        <v>2</v>
      </c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12"/>
        <v>0</v>
      </c>
      <c r="I23" s="317">
        <f t="shared" ca="1" si="13"/>
        <v>0</v>
      </c>
      <c r="J23" s="317">
        <f t="shared" ca="1" si="14"/>
        <v>0</v>
      </c>
      <c r="K23" s="318">
        <f t="shared" ca="1" si="15"/>
        <v>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40">
        <v>1</v>
      </c>
      <c r="C24" s="441" t="s">
        <v>594</v>
      </c>
      <c r="D24" s="314" t="str">
        <f ca="1">IF(ISERROR(OFFSET('HARGA SATUAN'!$D$6,MATCH(RAB!C24,'HARGA SATUAN'!$C$7:$C$1492,0),0)),"",OFFSET('HARGA SATUAN'!$D$6,MATCH(RAB!C24,'HARGA SATUAN'!$C$7:$C$1492,0),0))</f>
        <v>HDW</v>
      </c>
      <c r="E24" s="315" t="str">
        <f ca="1">IF(B24="+","Unit",IF(ISERROR(OFFSET('HARGA SATUAN'!$E$6,MATCH(RAB!C24,'HARGA SATUAN'!$C$7:$C$1492,0),0)),"",OFFSET('HARGA SATUAN'!$E$6,MATCH(RAB!C24,'HARGA SATUAN'!$C$7:$C$1492,0),0)))</f>
        <v>Bh</v>
      </c>
      <c r="F24" s="435">
        <f>F23*1</f>
        <v>2</v>
      </c>
      <c r="G24" s="316">
        <f ca="1">IF(ISERROR(OFFSET('HARGA SATUAN'!$I$6,MATCH(RAB!C24,'HARGA SATUAN'!$C$7:$C$1492,0),0)),0,OFFSET('HARGA SATUAN'!$I$6,MATCH(RAB!C24,'HARGA SATUAN'!$C$7:$C$1492,0),0))</f>
        <v>78500</v>
      </c>
      <c r="H24" s="317">
        <f t="shared" ca="1" si="12"/>
        <v>0</v>
      </c>
      <c r="I24" s="317">
        <f t="shared" ca="1" si="13"/>
        <v>157000</v>
      </c>
      <c r="J24" s="317">
        <f t="shared" ca="1" si="14"/>
        <v>0</v>
      </c>
      <c r="K24" s="318">
        <f t="shared" ca="1" si="15"/>
        <v>157000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40">
        <v>2</v>
      </c>
      <c r="C25" s="441" t="s">
        <v>229</v>
      </c>
      <c r="D25" s="314" t="str">
        <f ca="1">IF(ISERROR(OFFSET('HARGA SATUAN'!$D$6,MATCH(RAB!C25,'HARGA SATUAN'!$C$7:$C$1492,0),0)),"",OFFSET('HARGA SATUAN'!$D$6,MATCH(RAB!C25,'HARGA SATUAN'!$C$7:$C$1492,0),0))</f>
        <v>HDW</v>
      </c>
      <c r="E25" s="315" t="str">
        <f ca="1">IF(B25="+","Unit",IF(ISERROR(OFFSET('HARGA SATUAN'!$E$6,MATCH(RAB!C25,'HARGA SATUAN'!$C$7:$C$1492,0),0)),"",OFFSET('HARGA SATUAN'!$E$6,MATCH(RAB!C25,'HARGA SATUAN'!$C$7:$C$1492,0),0)))</f>
        <v>Bh</v>
      </c>
      <c r="F25" s="435">
        <f>F23*1</f>
        <v>2</v>
      </c>
      <c r="G25" s="316">
        <f ca="1">IF(ISERROR(OFFSET('HARGA SATUAN'!$I$6,MATCH(RAB!C25,'HARGA SATUAN'!$C$7:$C$1492,0),0)),0,OFFSET('HARGA SATUAN'!$I$6,MATCH(RAB!C25,'HARGA SATUAN'!$C$7:$C$1492,0),0))</f>
        <v>4212</v>
      </c>
      <c r="H25" s="317">
        <f t="shared" ca="1" si="12"/>
        <v>0</v>
      </c>
      <c r="I25" s="317">
        <f t="shared" ca="1" si="13"/>
        <v>8424</v>
      </c>
      <c r="J25" s="317">
        <f t="shared" ca="1" si="14"/>
        <v>0</v>
      </c>
      <c r="K25" s="318">
        <f t="shared" ca="1" si="15"/>
        <v>8424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40">
        <v>3</v>
      </c>
      <c r="C26" s="441" t="s">
        <v>266</v>
      </c>
      <c r="D26" s="314" t="str">
        <f ca="1">IF(ISERROR(OFFSET('HARGA SATUAN'!$D$6,MATCH(RAB!C26,'HARGA SATUAN'!$C$7:$C$1492,0),0)),"",OFFSET('HARGA SATUAN'!$D$6,MATCH(RAB!C26,'HARGA SATUAN'!$C$7:$C$1492,0),0))</f>
        <v>HDW</v>
      </c>
      <c r="E26" s="315" t="str">
        <f ca="1">IF(B26="+","Unit",IF(ISERROR(OFFSET('HARGA SATUAN'!$E$6,MATCH(RAB!C26,'HARGA SATUAN'!$C$7:$C$1492,0),0)),"",OFFSET('HARGA SATUAN'!$E$6,MATCH(RAB!C26,'HARGA SATUAN'!$C$7:$C$1492,0),0)))</f>
        <v>Mtr</v>
      </c>
      <c r="F26" s="435">
        <f>F23*1</f>
        <v>2</v>
      </c>
      <c r="G26" s="316">
        <f ca="1">IF(ISERROR(OFFSET('HARGA SATUAN'!$I$6,MATCH(RAB!C26,'HARGA SATUAN'!$C$7:$C$1492,0),0)),0,OFFSET('HARGA SATUAN'!$I$6,MATCH(RAB!C26,'HARGA SATUAN'!$C$7:$C$1492,0),0))</f>
        <v>23310</v>
      </c>
      <c r="H26" s="317">
        <f t="shared" ref="H26:H30" ca="1" si="24">IF(OR(D26="MDU",D26="MDU-KD"),(IF($O$3="RAB NON MDU","PLN KD",G26*F26)),0)</f>
        <v>0</v>
      </c>
      <c r="I26" s="317">
        <f t="shared" ref="I26:I30" ca="1" si="25">IF(D26="HDW",G26*F26,0)</f>
        <v>46620</v>
      </c>
      <c r="J26" s="317">
        <f t="shared" ref="J26:J30" ca="1" si="26">IF(D26="JASA",G26*F26,0)</f>
        <v>0</v>
      </c>
      <c r="K26" s="318">
        <f t="shared" ref="K26:K30" ca="1" si="27">SUM(H26:J26)</f>
        <v>46620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440">
        <v>4</v>
      </c>
      <c r="C27" s="441" t="s">
        <v>35</v>
      </c>
      <c r="D27" s="314" t="str">
        <f ca="1">IF(ISERROR(OFFSET('HARGA SATUAN'!$D$6,MATCH(RAB!C27,'HARGA SATUAN'!$C$7:$C$1492,0),0)),"",OFFSET('HARGA SATUAN'!$D$6,MATCH(RAB!C27,'HARGA SATUAN'!$C$7:$C$1492,0),0))</f>
        <v>HDW</v>
      </c>
      <c r="E27" s="315" t="str">
        <f ca="1">IF(B27="+","Unit",IF(ISERROR(OFFSET('HARGA SATUAN'!$E$6,MATCH(RAB!C27,'HARGA SATUAN'!$C$7:$C$1492,0),0)),"",OFFSET('HARGA SATUAN'!$E$6,MATCH(RAB!C27,'HARGA SATUAN'!$C$7:$C$1492,0),0)))</f>
        <v>Bh</v>
      </c>
      <c r="F27" s="435">
        <f>F23*1</f>
        <v>2</v>
      </c>
      <c r="G27" s="316">
        <f ca="1">IF(ISERROR(OFFSET('HARGA SATUAN'!$I$6,MATCH(RAB!C27,'HARGA SATUAN'!$C$7:$C$1492,0),0)),0,OFFSET('HARGA SATUAN'!$I$6,MATCH(RAB!C27,'HARGA SATUAN'!$C$7:$C$1492,0),0))</f>
        <v>2300</v>
      </c>
      <c r="H27" s="317">
        <f t="shared" ca="1" si="24"/>
        <v>0</v>
      </c>
      <c r="I27" s="317">
        <f t="shared" ca="1" si="25"/>
        <v>4600</v>
      </c>
      <c r="J27" s="317">
        <f t="shared" ca="1" si="26"/>
        <v>0</v>
      </c>
      <c r="K27" s="318">
        <f t="shared" ca="1" si="27"/>
        <v>4600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440">
        <v>5</v>
      </c>
      <c r="C28" s="441" t="s">
        <v>629</v>
      </c>
      <c r="D28" s="314" t="str">
        <f ca="1">IF(ISERROR(OFFSET('HARGA SATUAN'!$D$6,MATCH(RAB!C28,'HARGA SATUAN'!$C$7:$C$1492,0),0)),"",OFFSET('HARGA SATUAN'!$D$6,MATCH(RAB!C28,'HARGA SATUAN'!$C$7:$C$1492,0),0))</f>
        <v>JASA</v>
      </c>
      <c r="E28" s="315" t="str">
        <f ca="1">IF(B28="+","Unit",IF(ISERROR(OFFSET('HARGA SATUAN'!$E$6,MATCH(RAB!C28,'HARGA SATUAN'!$C$7:$C$1492,0),0)),"",OFFSET('HARGA SATUAN'!$E$6,MATCH(RAB!C28,'HARGA SATUAN'!$C$7:$C$1492,0),0)))</f>
        <v>Unit</v>
      </c>
      <c r="F28" s="435">
        <f>F23*1</f>
        <v>2</v>
      </c>
      <c r="G28" s="316">
        <f ca="1">IF(ISERROR(OFFSET('HARGA SATUAN'!$I$6,MATCH(RAB!C28,'HARGA SATUAN'!$C$7:$C$1492,0),0)),0,OFFSET('HARGA SATUAN'!$I$6,MATCH(RAB!C28,'HARGA SATUAN'!$C$7:$C$1492,0),0))</f>
        <v>35700</v>
      </c>
      <c r="H28" s="317">
        <f t="shared" ca="1" si="24"/>
        <v>0</v>
      </c>
      <c r="I28" s="317">
        <f t="shared" ca="1" si="25"/>
        <v>0</v>
      </c>
      <c r="J28" s="317">
        <f t="shared" ca="1" si="26"/>
        <v>71400</v>
      </c>
      <c r="K28" s="318">
        <f t="shared" ca="1" si="27"/>
        <v>71400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440"/>
      <c r="C29" s="109" t="s">
        <v>813</v>
      </c>
      <c r="D29" s="314" t="str">
        <f ca="1">IF(ISERROR(OFFSET('HARGA SATUAN'!$D$6,MATCH(RAB!C29,'HARGA SATUAN'!$C$7:$C$1492,0),0)),"",OFFSET('HARGA SATUAN'!$D$6,MATCH(RAB!C29,'HARGA SATUAN'!$C$7:$C$1492,0),0))</f>
        <v>JASA</v>
      </c>
      <c r="E29" s="315" t="str">
        <f ca="1">IF(B29="+","Unit",IF(ISERROR(OFFSET('HARGA SATUAN'!$E$6,MATCH(RAB!C29,'HARGA SATUAN'!$C$7:$C$1492,0),0)),"",OFFSET('HARGA SATUAN'!$E$6,MATCH(RAB!C29,'HARGA SATUAN'!$C$7:$C$1492,0),0)))</f>
        <v>Unit</v>
      </c>
      <c r="F29" s="435">
        <v>2</v>
      </c>
      <c r="G29" s="316">
        <f ca="1">IF(ISERROR(OFFSET('HARGA SATUAN'!$I$6,MATCH(RAB!C29,'HARGA SATUAN'!$C$7:$C$1492,0),0)),0,OFFSET('HARGA SATUAN'!$I$6,MATCH(RAB!C29,'HARGA SATUAN'!$C$7:$C$1492,0),0))</f>
        <v>18180</v>
      </c>
      <c r="H29" s="317">
        <f t="shared" ca="1" si="24"/>
        <v>0</v>
      </c>
      <c r="I29" s="317">
        <f t="shared" ca="1" si="25"/>
        <v>0</v>
      </c>
      <c r="J29" s="317">
        <f t="shared" ca="1" si="26"/>
        <v>36360</v>
      </c>
      <c r="K29" s="318">
        <f t="shared" ca="1" si="27"/>
        <v>36360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438"/>
      <c r="C30" s="439"/>
      <c r="D30" s="314" t="str">
        <f ca="1">IF(ISERROR(OFFSET('HARGA SATUAN'!$D$6,MATCH(RAB!C30,'HARGA SATUAN'!$C$7:$C$1492,0),0)),"",OFFSET('HARGA SATUAN'!$D$6,MATCH(RAB!C30,'HARGA SATUAN'!$C$7:$C$1492,0),0))</f>
        <v/>
      </c>
      <c r="E30" s="315" t="str">
        <f ca="1">IF(B30="+","Unit",IF(ISERROR(OFFSET('HARGA SATUAN'!$E$6,MATCH(RAB!C30,'HARGA SATUAN'!$C$7:$C$1492,0),0)),"",OFFSET('HARGA SATUAN'!$E$6,MATCH(RAB!C30,'HARGA SATUAN'!$C$7:$C$1492,0),0)))</f>
        <v/>
      </c>
      <c r="F30" s="435"/>
      <c r="G30" s="316">
        <f ca="1">IF(ISERROR(OFFSET('HARGA SATUAN'!$I$6,MATCH(RAB!C30,'HARGA SATUAN'!$C$7:$C$1492,0),0)),0,OFFSET('HARGA SATUAN'!$I$6,MATCH(RAB!C30,'HARGA SATUAN'!$C$7:$C$1492,0),0))</f>
        <v>0</v>
      </c>
      <c r="H30" s="317">
        <f t="shared" ca="1" si="24"/>
        <v>0</v>
      </c>
      <c r="I30" s="317">
        <f t="shared" ca="1" si="25"/>
        <v>0</v>
      </c>
      <c r="J30" s="317">
        <f t="shared" ca="1" si="26"/>
        <v>0</v>
      </c>
      <c r="K30" s="318">
        <f t="shared" ca="1" si="27"/>
        <v>0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438" t="s">
        <v>1629</v>
      </c>
      <c r="C31" s="439" t="s">
        <v>1611</v>
      </c>
      <c r="D31" s="314" t="str">
        <f ca="1">IF(ISERROR(OFFSET('HARGA SATUAN'!$D$6,MATCH(RAB!C31,'HARGA SATUAN'!$C$7:$C$1492,0),0)),"",OFFSET('HARGA SATUAN'!$D$6,MATCH(RAB!C31,'HARGA SATUAN'!$C$7:$C$1492,0),0))</f>
        <v/>
      </c>
      <c r="E31" s="315" t="str">
        <f ca="1">IF(B31="+","Unit",IF(ISERROR(OFFSET('HARGA SATUAN'!$E$6,MATCH(RAB!C31,'HARGA SATUAN'!$C$7:$C$1492,0),0)),"",OFFSET('HARGA SATUAN'!$E$6,MATCH(RAB!C31,'HARGA SATUAN'!$C$7:$C$1492,0),0)))</f>
        <v/>
      </c>
      <c r="F31" s="435"/>
      <c r="G31" s="316">
        <f ca="1">IF(ISERROR(OFFSET('HARGA SATUAN'!$I$6,MATCH(RAB!C31,'HARGA SATUAN'!$C$7:$C$1492,0),0)),0,OFFSET('HARGA SATUAN'!$I$6,MATCH(RAB!C31,'HARGA SATUAN'!$C$7:$C$1492,0),0))</f>
        <v>0</v>
      </c>
      <c r="H31" s="317">
        <f t="shared" ref="H31:H33" ca="1" si="28">IF(OR(D31="MDU",D31="MDU-KD"),(IF($O$3="RAB NON MDU","PLN KD",G31*F31)),0)</f>
        <v>0</v>
      </c>
      <c r="I31" s="317">
        <f t="shared" ref="I31:I33" ca="1" si="29">IF(D31="HDW",G31*F31,0)</f>
        <v>0</v>
      </c>
      <c r="J31" s="317">
        <f t="shared" ref="J31:J33" ca="1" si="30">IF(D31="JASA",G31*F31,0)</f>
        <v>0</v>
      </c>
      <c r="K31" s="318">
        <f t="shared" ref="K31:K33" ca="1" si="31">SUM(H31:J31)</f>
        <v>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40"/>
      <c r="C32" s="441"/>
      <c r="D32" s="314" t="str">
        <f ca="1">IF(ISERROR(OFFSET('HARGA SATUAN'!$D$6,MATCH(RAB!C32,'HARGA SATUAN'!$C$7:$C$1492,0),0)),"",OFFSET('HARGA SATUAN'!$D$6,MATCH(RAB!C32,'HARGA SATUAN'!$C$7:$C$1492,0),0))</f>
        <v/>
      </c>
      <c r="E32" s="315" t="str">
        <f ca="1">IF(B32="+","Unit",IF(ISERROR(OFFSET('HARGA SATUAN'!$E$6,MATCH(RAB!C32,'HARGA SATUAN'!$C$7:$C$1492,0),0)),"",OFFSET('HARGA SATUAN'!$E$6,MATCH(RAB!C32,'HARGA SATUAN'!$C$7:$C$1492,0),0)))</f>
        <v/>
      </c>
      <c r="F32" s="435"/>
      <c r="G32" s="316">
        <f ca="1">IF(ISERROR(OFFSET('HARGA SATUAN'!$I$6,MATCH(RAB!C32,'HARGA SATUAN'!$C$7:$C$1492,0),0)),0,OFFSET('HARGA SATUAN'!$I$6,MATCH(RAB!C32,'HARGA SATUAN'!$C$7:$C$1492,0),0))</f>
        <v>0</v>
      </c>
      <c r="H32" s="317">
        <f t="shared" ca="1" si="28"/>
        <v>0</v>
      </c>
      <c r="I32" s="317">
        <f t="shared" ca="1" si="29"/>
        <v>0</v>
      </c>
      <c r="J32" s="317">
        <f t="shared" ca="1" si="30"/>
        <v>0</v>
      </c>
      <c r="K32" s="318">
        <f t="shared" ca="1" si="31"/>
        <v>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40">
        <v>1</v>
      </c>
      <c r="C33" s="109" t="s">
        <v>1457</v>
      </c>
      <c r="D33" s="314" t="str">
        <f ca="1">IF(ISERROR(OFFSET('HARGA SATUAN'!$D$6,MATCH(RAB!C33,'HARGA SATUAN'!$C$7:$C$1492,0),0)),"",OFFSET('HARGA SATUAN'!$D$6,MATCH(RAB!C33,'HARGA SATUAN'!$C$7:$C$1492,0),0))</f>
        <v>MDU-KD</v>
      </c>
      <c r="E33" s="315" t="str">
        <f ca="1">IF(B33="+","Unit",IF(ISERROR(OFFSET('HARGA SATUAN'!$E$6,MATCH(RAB!C33,'HARGA SATUAN'!$C$7:$C$1492,0),0)),"",OFFSET('HARGA SATUAN'!$E$6,MATCH(RAB!C33,'HARGA SATUAN'!$C$7:$C$1492,0),0)))</f>
        <v>Mtr</v>
      </c>
      <c r="F33" s="435">
        <v>60</v>
      </c>
      <c r="G33" s="316">
        <f ca="1">IF(ISERROR(OFFSET('HARGA SATUAN'!$I$6,MATCH(RAB!C33,'HARGA SATUAN'!$C$7:$C$1492,0),0)),0,OFFSET('HARGA SATUAN'!$I$6,MATCH(RAB!C33,'HARGA SATUAN'!$C$7:$C$1492,0),0))</f>
        <v>54500</v>
      </c>
      <c r="H33" s="317">
        <f t="shared" ca="1" si="28"/>
        <v>3270000</v>
      </c>
      <c r="I33" s="317">
        <f t="shared" ca="1" si="29"/>
        <v>0</v>
      </c>
      <c r="J33" s="317">
        <f t="shared" ca="1" si="30"/>
        <v>0</v>
      </c>
      <c r="K33" s="318">
        <f t="shared" ca="1" si="31"/>
        <v>3270000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40">
        <v>2</v>
      </c>
      <c r="C34" s="109" t="s">
        <v>346</v>
      </c>
      <c r="D34" s="314" t="str">
        <f ca="1">IF(ISERROR(OFFSET('HARGA SATUAN'!$D$6,MATCH(RAB!C34,'HARGA SATUAN'!$C$7:$C$1492,0),0)),"",OFFSET('HARGA SATUAN'!$D$6,MATCH(RAB!C34,'HARGA SATUAN'!$C$7:$C$1492,0),0))</f>
        <v>JASA</v>
      </c>
      <c r="E34" s="315" t="str">
        <f ca="1">IF(B34="+","Unit",IF(ISERROR(OFFSET('HARGA SATUAN'!$E$6,MATCH(RAB!C34,'HARGA SATUAN'!$C$7:$C$1492,0),0)),"",OFFSET('HARGA SATUAN'!$E$6,MATCH(RAB!C34,'HARGA SATUAN'!$C$7:$C$1492,0),0)))</f>
        <v>Per 50 m</v>
      </c>
      <c r="F34" s="435">
        <v>1</v>
      </c>
      <c r="G34" s="316">
        <f ca="1">IF(ISERROR(OFFSET('HARGA SATUAN'!$I$6,MATCH(RAB!C34,'HARGA SATUAN'!$C$7:$C$1492,0),0)),0,OFFSET('HARGA SATUAN'!$I$6,MATCH(RAB!C34,'HARGA SATUAN'!$C$7:$C$1492,0),0))</f>
        <v>223500</v>
      </c>
      <c r="H34" s="317">
        <f t="shared" ref="H34:H35" ca="1" si="32">IF(OR(D34="MDU",D34="MDU-KD"),(IF($O$3="RAB NON MDU","PLN KD",G34*F34)),0)</f>
        <v>0</v>
      </c>
      <c r="I34" s="317">
        <f t="shared" ref="I34:I35" ca="1" si="33">IF(D34="HDW",G34*F34,0)</f>
        <v>0</v>
      </c>
      <c r="J34" s="317">
        <f t="shared" ref="J34:J35" ca="1" si="34">IF(D34="JASA",G34*F34,0)</f>
        <v>223500</v>
      </c>
      <c r="K34" s="318">
        <f t="shared" ref="K34:K35" ca="1" si="35">SUM(H34:J34)</f>
        <v>223500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440"/>
      <c r="C35" s="441"/>
      <c r="D35" s="314" t="str">
        <f ca="1">IF(ISERROR(OFFSET('HARGA SATUAN'!$D$6,MATCH(RAB!C35,'HARGA SATUAN'!$C$7:$C$1492,0),0)),"",OFFSET('HARGA SATUAN'!$D$6,MATCH(RAB!C35,'HARGA SATUAN'!$C$7:$C$1492,0),0))</f>
        <v/>
      </c>
      <c r="E35" s="315" t="str">
        <f ca="1">IF(B35="+","Unit",IF(ISERROR(OFFSET('HARGA SATUAN'!$E$6,MATCH(RAB!C35,'HARGA SATUAN'!$C$7:$C$1492,0),0)),"",OFFSET('HARGA SATUAN'!$E$6,MATCH(RAB!C35,'HARGA SATUAN'!$C$7:$C$1492,0),0)))</f>
        <v/>
      </c>
      <c r="F35" s="435"/>
      <c r="G35" s="316">
        <f ca="1">IF(ISERROR(OFFSET('HARGA SATUAN'!$I$6,MATCH(RAB!C35,'HARGA SATUAN'!$C$7:$C$1492,0),0)),0,OFFSET('HARGA SATUAN'!$I$6,MATCH(RAB!C35,'HARGA SATUAN'!$C$7:$C$1492,0),0))</f>
        <v>0</v>
      </c>
      <c r="H35" s="317">
        <f t="shared" ca="1" si="32"/>
        <v>0</v>
      </c>
      <c r="I35" s="317">
        <f t="shared" ca="1" si="33"/>
        <v>0</v>
      </c>
      <c r="J35" s="317">
        <f t="shared" ca="1" si="34"/>
        <v>0</v>
      </c>
      <c r="K35" s="318">
        <f t="shared" ca="1" si="35"/>
        <v>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436" t="s">
        <v>1034</v>
      </c>
      <c r="C36" s="437" t="s">
        <v>1612</v>
      </c>
      <c r="D36" s="314" t="str">
        <f ca="1">IF(ISERROR(OFFSET('HARGA SATUAN'!$D$6,MATCH(RAB!C36,'HARGA SATUAN'!$C$7:$C$1492,0),0)),"",OFFSET('HARGA SATUAN'!$D$6,MATCH(RAB!C36,'HARGA SATUAN'!$C$7:$C$1492,0),0))</f>
        <v/>
      </c>
      <c r="E36" s="315" t="str">
        <f ca="1">IF(B36="+","Unit",IF(ISERROR(OFFSET('HARGA SATUAN'!$E$6,MATCH(RAB!C36,'HARGA SATUAN'!$C$7:$C$1492,0),0)),"",OFFSET('HARGA SATUAN'!$E$6,MATCH(RAB!C36,'HARGA SATUAN'!$C$7:$C$1492,0),0)))</f>
        <v>Unit</v>
      </c>
      <c r="F36" s="443">
        <v>1</v>
      </c>
      <c r="G36" s="316">
        <f ca="1">IF(ISERROR(OFFSET('HARGA SATUAN'!$I$6,MATCH(RAB!C36,'HARGA SATUAN'!$C$7:$C$1492,0),0)),0,OFFSET('HARGA SATUAN'!$I$6,MATCH(RAB!C36,'HARGA SATUAN'!$C$7:$C$1492,0),0))</f>
        <v>0</v>
      </c>
      <c r="H36" s="317">
        <f t="shared" ref="H36:H42" ca="1" si="36">IF(OR(D36="MDU",D36="MDU-KD"),(IF($O$3="RAB NON MDU","PLN KD",G36*F36)),0)</f>
        <v>0</v>
      </c>
      <c r="I36" s="317">
        <f t="shared" ref="I36:I42" ca="1" si="37">IF(D36="HDW",G36*F36,0)</f>
        <v>0</v>
      </c>
      <c r="J36" s="317">
        <f t="shared" ref="J36:J42" ca="1" si="38">IF(D36="JASA",G36*F36,0)</f>
        <v>0</v>
      </c>
      <c r="K36" s="318">
        <f t="shared" ref="K36:K42" ca="1" si="39">SUM(H36:J36)</f>
        <v>0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 ht="30">
      <c r="A37" s="294"/>
      <c r="B37" s="440">
        <v>1</v>
      </c>
      <c r="C37" s="109" t="s">
        <v>1195</v>
      </c>
      <c r="D37" s="314"/>
      <c r="E37" s="315" t="str">
        <f ca="1">IF(B37="+","Unit",IF(ISERROR(OFFSET('HARGA SATUAN'!$E$6,MATCH(RAB!C37,'HARGA SATUAN'!$C$7:$C$1492,0),0)),"",OFFSET('HARGA SATUAN'!$E$6,MATCH(RAB!C37,'HARGA SATUAN'!$C$7:$C$1492,0),0)))</f>
        <v>Bh</v>
      </c>
      <c r="F37" s="443">
        <f>F36*1</f>
        <v>1</v>
      </c>
      <c r="G37" s="316">
        <f ca="1">IF(ISERROR(OFFSET('HARGA SATUAN'!$I$6,MATCH(RAB!C37,'HARGA SATUAN'!$C$7:$C$1492,0),0)),0,OFFSET('HARGA SATUAN'!$I$6,MATCH(RAB!C37,'HARGA SATUAN'!$C$7:$C$1492,0),0))</f>
        <v>1504200</v>
      </c>
      <c r="H37" s="317">
        <f t="shared" si="36"/>
        <v>0</v>
      </c>
      <c r="I37" s="317">
        <f t="shared" si="37"/>
        <v>0</v>
      </c>
      <c r="J37" s="317">
        <f t="shared" si="38"/>
        <v>0</v>
      </c>
      <c r="K37" s="318">
        <f t="shared" si="39"/>
        <v>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440">
        <v>2</v>
      </c>
      <c r="C38" s="442" t="s">
        <v>514</v>
      </c>
      <c r="D38" s="314" t="str">
        <f ca="1">IF(ISERROR(OFFSET('HARGA SATUAN'!$D$6,MATCH(RAB!C38,'HARGA SATUAN'!$C$7:$C$1492,0),0)),"",OFFSET('HARGA SATUAN'!$D$6,MATCH(RAB!C38,'HARGA SATUAN'!$C$7:$C$1492,0),0))</f>
        <v>MDU-KD</v>
      </c>
      <c r="E38" s="315" t="str">
        <f ca="1">IF(B38="+","Unit",IF(ISERROR(OFFSET('HARGA SATUAN'!$E$6,MATCH(RAB!C38,'HARGA SATUAN'!$C$7:$C$1492,0),0)),"",OFFSET('HARGA SATUAN'!$E$6,MATCH(RAB!C38,'HARGA SATUAN'!$C$7:$C$1492,0),0)))</f>
        <v>Unit</v>
      </c>
      <c r="F38" s="443">
        <f>F36*1</f>
        <v>1</v>
      </c>
      <c r="G38" s="316">
        <f ca="1">IF(ISERROR(OFFSET('HARGA SATUAN'!$I$6,MATCH(RAB!C38,'HARGA SATUAN'!$C$7:$C$1492,0),0)),0,OFFSET('HARGA SATUAN'!$I$6,MATCH(RAB!C38,'HARGA SATUAN'!$C$7:$C$1492,0),0))</f>
        <v>13644300</v>
      </c>
      <c r="H38" s="317">
        <f t="shared" ca="1" si="36"/>
        <v>13644300</v>
      </c>
      <c r="I38" s="317">
        <f t="shared" ca="1" si="37"/>
        <v>0</v>
      </c>
      <c r="J38" s="317">
        <f t="shared" ca="1" si="38"/>
        <v>0</v>
      </c>
      <c r="K38" s="318">
        <f t="shared" ca="1" si="39"/>
        <v>13644300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440">
        <v>3</v>
      </c>
      <c r="C39" s="442" t="s">
        <v>1141</v>
      </c>
      <c r="D39" s="314" t="str">
        <f ca="1">IF(ISERROR(OFFSET('HARGA SATUAN'!$D$6,MATCH(RAB!C39,'HARGA SATUAN'!$C$7:$C$1492,0),0)),"",OFFSET('HARGA SATUAN'!$D$6,MATCH(RAB!C39,'HARGA SATUAN'!$C$7:$C$1492,0),0))</f>
        <v>HDW</v>
      </c>
      <c r="E39" s="315" t="str">
        <f ca="1">IF(B39="+","Unit",IF(ISERROR(OFFSET('HARGA SATUAN'!$E$6,MATCH(RAB!C39,'HARGA SATUAN'!$C$7:$C$1492,0),0)),"",OFFSET('HARGA SATUAN'!$E$6,MATCH(RAB!C39,'HARGA SATUAN'!$C$7:$C$1492,0),0)))</f>
        <v>Unit</v>
      </c>
      <c r="F39" s="443">
        <f>F36*1</f>
        <v>1</v>
      </c>
      <c r="G39" s="316">
        <f ca="1">IF(ISERROR(OFFSET('HARGA SATUAN'!$I$6,MATCH(RAB!C39,'HARGA SATUAN'!$C$7:$C$1492,0),0)),0,OFFSET('HARGA SATUAN'!$I$6,MATCH(RAB!C39,'HARGA SATUAN'!$C$7:$C$1492,0),0))</f>
        <v>1113900</v>
      </c>
      <c r="H39" s="317">
        <f t="shared" ca="1" si="36"/>
        <v>0</v>
      </c>
      <c r="I39" s="317">
        <f t="shared" ca="1" si="37"/>
        <v>1113900</v>
      </c>
      <c r="J39" s="317">
        <f t="shared" ca="1" si="38"/>
        <v>0</v>
      </c>
      <c r="K39" s="318">
        <f t="shared" ca="1" si="39"/>
        <v>1113900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40">
        <v>4</v>
      </c>
      <c r="C40" s="109" t="s">
        <v>1457</v>
      </c>
      <c r="D40" s="314" t="str">
        <f ca="1">IF(ISERROR(OFFSET('HARGA SATUAN'!$D$6,MATCH(RAB!C40,'HARGA SATUAN'!$C$7:$C$1492,0),0)),"",OFFSET('HARGA SATUAN'!$D$6,MATCH(RAB!C40,'HARGA SATUAN'!$C$7:$C$1492,0),0))</f>
        <v>MDU-KD</v>
      </c>
      <c r="E40" s="315" t="str">
        <f ca="1">IF(B40="+","Unit",IF(ISERROR(OFFSET('HARGA SATUAN'!$E$6,MATCH(RAB!C40,'HARGA SATUAN'!$C$7:$C$1492,0),0)),"",OFFSET('HARGA SATUAN'!$E$6,MATCH(RAB!C40,'HARGA SATUAN'!$C$7:$C$1492,0),0)))</f>
        <v>Mtr</v>
      </c>
      <c r="F40" s="443">
        <v>30</v>
      </c>
      <c r="G40" s="316">
        <f ca="1">IF(ISERROR(OFFSET('HARGA SATUAN'!$I$6,MATCH(RAB!C40,'HARGA SATUAN'!$C$7:$C$1492,0),0)),0,OFFSET('HARGA SATUAN'!$I$6,MATCH(RAB!C40,'HARGA SATUAN'!$C$7:$C$1492,0),0))</f>
        <v>54500</v>
      </c>
      <c r="H40" s="317">
        <f t="shared" ca="1" si="36"/>
        <v>1635000</v>
      </c>
      <c r="I40" s="317">
        <f t="shared" ca="1" si="37"/>
        <v>0</v>
      </c>
      <c r="J40" s="317">
        <f t="shared" ca="1" si="38"/>
        <v>0</v>
      </c>
      <c r="K40" s="318">
        <f t="shared" ca="1" si="39"/>
        <v>1635000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40">
        <v>5</v>
      </c>
      <c r="C41" s="442" t="s">
        <v>798</v>
      </c>
      <c r="D41" s="314" t="str">
        <f ca="1">IF(ISERROR(OFFSET('HARGA SATUAN'!$D$6,MATCH(RAB!C41,'HARGA SATUAN'!$C$7:$C$1492,0),0)),"",OFFSET('HARGA SATUAN'!$D$6,MATCH(RAB!C41,'HARGA SATUAN'!$C$7:$C$1492,0),0))</f>
        <v>JASA</v>
      </c>
      <c r="E41" s="315" t="str">
        <f ca="1">IF(B41="+","Unit",IF(ISERROR(OFFSET('HARGA SATUAN'!$E$6,MATCH(RAB!C41,'HARGA SATUAN'!$C$7:$C$1492,0),0)),"",OFFSET('HARGA SATUAN'!$E$6,MATCH(RAB!C41,'HARGA SATUAN'!$C$7:$C$1492,0),0)))</f>
        <v>Unit</v>
      </c>
      <c r="F41" s="443">
        <f>F36*1</f>
        <v>1</v>
      </c>
      <c r="G41" s="316">
        <f ca="1">IF(ISERROR(OFFSET('HARGA SATUAN'!$I$6,MATCH(RAB!C41,'HARGA SATUAN'!$C$7:$C$1492,0),0)),0,OFFSET('HARGA SATUAN'!$I$6,MATCH(RAB!C41,'HARGA SATUAN'!$C$7:$C$1492,0),0))</f>
        <v>106400</v>
      </c>
      <c r="H41" s="317">
        <f t="shared" ca="1" si="36"/>
        <v>0</v>
      </c>
      <c r="I41" s="317">
        <f t="shared" ca="1" si="37"/>
        <v>0</v>
      </c>
      <c r="J41" s="317">
        <f t="shared" ca="1" si="38"/>
        <v>106400</v>
      </c>
      <c r="K41" s="318">
        <f t="shared" ca="1" si="39"/>
        <v>106400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40">
        <v>6</v>
      </c>
      <c r="C42" s="444" t="s">
        <v>981</v>
      </c>
      <c r="D42" s="314" t="str">
        <f ca="1">IF(ISERROR(OFFSET('HARGA SATUAN'!$D$6,MATCH(RAB!C42,'HARGA SATUAN'!$C$7:$C$1492,0),0)),"",OFFSET('HARGA SATUAN'!$D$6,MATCH(RAB!C42,'HARGA SATUAN'!$C$7:$C$1492,0),0))</f>
        <v>JASA</v>
      </c>
      <c r="E42" s="315" t="str">
        <f ca="1">IF(B42="+","Unit",IF(ISERROR(OFFSET('HARGA SATUAN'!$E$6,MATCH(RAB!C42,'HARGA SATUAN'!$C$7:$C$1492,0),0)),"",OFFSET('HARGA SATUAN'!$E$6,MATCH(RAB!C42,'HARGA SATUAN'!$C$7:$C$1492,0),0)))</f>
        <v>Unit</v>
      </c>
      <c r="F42" s="435">
        <v>1</v>
      </c>
      <c r="G42" s="316">
        <f ca="1">IF(ISERROR(OFFSET('HARGA SATUAN'!$I$6,MATCH(RAB!C42,'HARGA SATUAN'!$C$7:$C$1492,0),0)),0,OFFSET('HARGA SATUAN'!$I$6,MATCH(RAB!C42,'HARGA SATUAN'!$C$7:$C$1492,0),0))</f>
        <v>63840</v>
      </c>
      <c r="H42" s="317">
        <f t="shared" ca="1" si="36"/>
        <v>0</v>
      </c>
      <c r="I42" s="317">
        <f t="shared" ca="1" si="37"/>
        <v>0</v>
      </c>
      <c r="J42" s="317">
        <f t="shared" ca="1" si="38"/>
        <v>63840</v>
      </c>
      <c r="K42" s="318">
        <f t="shared" ca="1" si="39"/>
        <v>63840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36"/>
      <c r="C43" s="437"/>
      <c r="D43" s="314" t="str">
        <f ca="1">IF(ISERROR(OFFSET('HARGA SATUAN'!$D$6,MATCH(RAB!C43,'HARGA SATUAN'!$C$7:$C$1492,0),0)),"",OFFSET('HARGA SATUAN'!$D$6,MATCH(RAB!C43,'HARGA SATUAN'!$C$7:$C$1492,0),0))</f>
        <v/>
      </c>
      <c r="E43" s="315" t="str">
        <f ca="1">IF(B43="+","Unit",IF(ISERROR(OFFSET('HARGA SATUAN'!$E$6,MATCH(RAB!C43,'HARGA SATUAN'!$C$7:$C$1492,0),0)),"",OFFSET('HARGA SATUAN'!$E$6,MATCH(RAB!C43,'HARGA SATUAN'!$C$7:$C$1492,0),0)))</f>
        <v/>
      </c>
      <c r="F43" s="443">
        <v>1</v>
      </c>
      <c r="G43" s="316">
        <f ca="1">IF(ISERROR(OFFSET('HARGA SATUAN'!$I$6,MATCH(RAB!C43,'HARGA SATUAN'!$C$7:$C$1492,0),0)),0,OFFSET('HARGA SATUAN'!$I$6,MATCH(RAB!C43,'HARGA SATUAN'!$C$7:$C$1492,0),0))</f>
        <v>0</v>
      </c>
      <c r="H43" s="317">
        <f t="shared" ca="1" si="12"/>
        <v>0</v>
      </c>
      <c r="I43" s="317">
        <f t="shared" ca="1" si="13"/>
        <v>0</v>
      </c>
      <c r="J43" s="317">
        <f t="shared" ca="1" si="14"/>
        <v>0</v>
      </c>
      <c r="K43" s="318">
        <f t="shared" ca="1" si="15"/>
        <v>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40" t="s">
        <v>1034</v>
      </c>
      <c r="C44" s="442" t="s">
        <v>1613</v>
      </c>
      <c r="D44" s="314" t="str">
        <f ca="1">IF(ISERROR(OFFSET('HARGA SATUAN'!$D$6,MATCH(RAB!C44,'HARGA SATUAN'!$C$7:$C$1492,0),0)),"",OFFSET('HARGA SATUAN'!$D$6,MATCH(RAB!C44,'HARGA SATUAN'!$C$7:$C$1492,0),0))</f>
        <v/>
      </c>
      <c r="E44" s="315" t="str">
        <f ca="1">IF(B44="+","Unit",IF(ISERROR(OFFSET('HARGA SATUAN'!$E$6,MATCH(RAB!C44,'HARGA SATUAN'!$C$7:$C$1492,0),0)),"",OFFSET('HARGA SATUAN'!$E$6,MATCH(RAB!C44,'HARGA SATUAN'!$C$7:$C$1492,0),0)))</f>
        <v>Unit</v>
      </c>
      <c r="F44" s="443">
        <v>1</v>
      </c>
      <c r="G44" s="316">
        <f ca="1">IF(ISERROR(OFFSET('HARGA SATUAN'!$I$6,MATCH(RAB!C44,'HARGA SATUAN'!$C$7:$C$1492,0),0)),0,OFFSET('HARGA SATUAN'!$I$6,MATCH(RAB!C44,'HARGA SATUAN'!$C$7:$C$1492,0),0))</f>
        <v>0</v>
      </c>
      <c r="H44" s="317">
        <f t="shared" ca="1" si="12"/>
        <v>0</v>
      </c>
      <c r="I44" s="317">
        <f t="shared" ca="1" si="13"/>
        <v>0</v>
      </c>
      <c r="J44" s="317">
        <f t="shared" ca="1" si="14"/>
        <v>0</v>
      </c>
      <c r="K44" s="318">
        <f t="shared" ca="1" si="15"/>
        <v>0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40">
        <v>1</v>
      </c>
      <c r="C45" s="442" t="s">
        <v>115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Set</v>
      </c>
      <c r="F45" s="443">
        <f>F44*1</f>
        <v>1</v>
      </c>
      <c r="G45" s="316">
        <f ca="1">IF(ISERROR(OFFSET('HARGA SATUAN'!$I$6,MATCH(RAB!C45,'HARGA SATUAN'!$C$7:$C$1492,0),0)),0,OFFSET('HARGA SATUAN'!$I$6,MATCH(RAB!C45,'HARGA SATUAN'!$C$7:$C$1492,0),0))</f>
        <v>11500</v>
      </c>
      <c r="H45" s="317">
        <f t="shared" ca="1" si="12"/>
        <v>0</v>
      </c>
      <c r="I45" s="317">
        <f t="shared" ca="1" si="13"/>
        <v>11500</v>
      </c>
      <c r="J45" s="317">
        <f t="shared" ca="1" si="14"/>
        <v>0</v>
      </c>
      <c r="K45" s="318">
        <f t="shared" ca="1" si="15"/>
        <v>11500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440">
        <v>2</v>
      </c>
      <c r="C46" s="442" t="s">
        <v>145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Set</v>
      </c>
      <c r="F46" s="443">
        <f>F44*1</f>
        <v>1</v>
      </c>
      <c r="G46" s="316">
        <f ca="1">IF(ISERROR(OFFSET('HARGA SATUAN'!$I$6,MATCH(RAB!C46,'HARGA SATUAN'!$C$7:$C$1492,0),0)),0,OFFSET('HARGA SATUAN'!$I$6,MATCH(RAB!C46,'HARGA SATUAN'!$C$7:$C$1492,0),0))</f>
        <v>6200</v>
      </c>
      <c r="H46" s="317">
        <f t="shared" ca="1" si="12"/>
        <v>0</v>
      </c>
      <c r="I46" s="317">
        <f t="shared" ca="1" si="13"/>
        <v>6200</v>
      </c>
      <c r="J46" s="317">
        <f t="shared" ca="1" si="14"/>
        <v>0</v>
      </c>
      <c r="K46" s="318">
        <f t="shared" ca="1" si="15"/>
        <v>6200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440">
        <v>3</v>
      </c>
      <c r="C47" s="442" t="s">
        <v>586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Btg</v>
      </c>
      <c r="F47" s="443">
        <f>F44*1</f>
        <v>1</v>
      </c>
      <c r="G47" s="316">
        <f ca="1">IF(ISERROR(OFFSET('HARGA SATUAN'!$I$6,MATCH(RAB!C47,'HARGA SATUAN'!$C$7:$C$1492,0),0)),0,OFFSET('HARGA SATUAN'!$I$6,MATCH(RAB!C47,'HARGA SATUAN'!$C$7:$C$1492,0),0))</f>
        <v>45796</v>
      </c>
      <c r="H47" s="317">
        <f t="shared" ca="1" si="12"/>
        <v>0</v>
      </c>
      <c r="I47" s="317">
        <f t="shared" ca="1" si="13"/>
        <v>45796</v>
      </c>
      <c r="J47" s="317">
        <f t="shared" ca="1" si="14"/>
        <v>0</v>
      </c>
      <c r="K47" s="318">
        <f t="shared" ca="1" si="15"/>
        <v>45796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440">
        <v>4</v>
      </c>
      <c r="C48" s="442" t="s">
        <v>118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Set</v>
      </c>
      <c r="F48" s="443">
        <f>F44*1</f>
        <v>1</v>
      </c>
      <c r="G48" s="316">
        <f ca="1">IF(ISERROR(OFFSET('HARGA SATUAN'!$I$6,MATCH(RAB!C48,'HARGA SATUAN'!$C$7:$C$1492,0),0)),0,OFFSET('HARGA SATUAN'!$I$6,MATCH(RAB!C48,'HARGA SATUAN'!$C$7:$C$1492,0),0))</f>
        <v>5300</v>
      </c>
      <c r="H48" s="317">
        <f t="shared" ca="1" si="12"/>
        <v>0</v>
      </c>
      <c r="I48" s="317">
        <f t="shared" ca="1" si="13"/>
        <v>5300</v>
      </c>
      <c r="J48" s="317">
        <f t="shared" ca="1" si="14"/>
        <v>0</v>
      </c>
      <c r="K48" s="318">
        <f t="shared" ca="1" si="15"/>
        <v>5300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1:22" s="324" customFormat="1">
      <c r="A49" s="294"/>
      <c r="B49" s="440">
        <v>5</v>
      </c>
      <c r="C49" s="442" t="s">
        <v>117</v>
      </c>
      <c r="D49" s="314" t="str">
        <f ca="1">IF(ISERROR(OFFSET('HARGA SATUAN'!$D$6,MATCH(RAB!C49,'HARGA SATUAN'!$C$7:$C$1492,0),0)),"",OFFSET('HARGA SATUAN'!$D$6,MATCH(RAB!C49,'HARGA SATUAN'!$C$7:$C$1492,0),0))</f>
        <v>HDW</v>
      </c>
      <c r="E49" s="315" t="str">
        <f ca="1">IF(B49="+","Unit",IF(ISERROR(OFFSET('HARGA SATUAN'!$E$6,MATCH(RAB!C49,'HARGA SATUAN'!$C$7:$C$1492,0),0)),"",OFFSET('HARGA SATUAN'!$E$6,MATCH(RAB!C49,'HARGA SATUAN'!$C$7:$C$1492,0),0)))</f>
        <v>Bh</v>
      </c>
      <c r="F49" s="443">
        <f>F44*1</f>
        <v>1</v>
      </c>
      <c r="G49" s="316">
        <f ca="1">IF(ISERROR(OFFSET('HARGA SATUAN'!$I$6,MATCH(RAB!C49,'HARGA SATUAN'!$C$7:$C$1492,0),0)),0,OFFSET('HARGA SATUAN'!$I$6,MATCH(RAB!C49,'HARGA SATUAN'!$C$7:$C$1492,0),0))</f>
        <v>58600</v>
      </c>
      <c r="H49" s="317">
        <f t="shared" ca="1" si="12"/>
        <v>0</v>
      </c>
      <c r="I49" s="317">
        <f t="shared" ca="1" si="13"/>
        <v>58600</v>
      </c>
      <c r="J49" s="317">
        <f t="shared" ca="1" si="14"/>
        <v>0</v>
      </c>
      <c r="K49" s="318">
        <f t="shared" ca="1" si="15"/>
        <v>58600</v>
      </c>
      <c r="L49" s="323"/>
      <c r="M49" s="323"/>
      <c r="N49" s="323"/>
      <c r="O49" s="319"/>
      <c r="P49" s="319"/>
      <c r="Q49" s="302"/>
      <c r="R49" s="294"/>
      <c r="S49" s="320"/>
      <c r="T49" s="299"/>
      <c r="U49" s="299"/>
      <c r="V49" s="299"/>
    </row>
    <row r="50" spans="1:22" s="324" customFormat="1">
      <c r="A50" s="294"/>
      <c r="B50" s="440">
        <v>6</v>
      </c>
      <c r="C50" s="109" t="s">
        <v>1154</v>
      </c>
      <c r="D50" s="314" t="str">
        <f ca="1">IF(ISERROR(OFFSET('HARGA SATUAN'!$D$6,MATCH(RAB!C50,'HARGA SATUAN'!$C$7:$C$1492,0),0)),"",OFFSET('HARGA SATUAN'!$D$6,MATCH(RAB!C50,'HARGA SATUAN'!$C$7:$C$1492,0),0))</f>
        <v>HDW</v>
      </c>
      <c r="E50" s="315" t="str">
        <f ca="1">IF(B50="+","Unit",IF(ISERROR(OFFSET('HARGA SATUAN'!$E$6,MATCH(RAB!C50,'HARGA SATUAN'!$C$7:$C$1492,0),0)),"",OFFSET('HARGA SATUAN'!$E$6,MATCH(RAB!C50,'HARGA SATUAN'!$C$7:$C$1492,0),0)))</f>
        <v>Set</v>
      </c>
      <c r="F50" s="443">
        <f>F44*2</f>
        <v>2</v>
      </c>
      <c r="G50" s="316">
        <f ca="1">IF(ISERROR(OFFSET('HARGA SATUAN'!$I$6,MATCH(RAB!C50,'HARGA SATUAN'!$C$7:$C$1492,0),0)),0,OFFSET('HARGA SATUAN'!$I$6,MATCH(RAB!C50,'HARGA SATUAN'!$C$7:$C$1492,0),0))</f>
        <v>2900</v>
      </c>
      <c r="H50" s="317">
        <f t="shared" ca="1" si="12"/>
        <v>0</v>
      </c>
      <c r="I50" s="317">
        <f t="shared" ca="1" si="13"/>
        <v>5800</v>
      </c>
      <c r="J50" s="317">
        <f t="shared" ca="1" si="14"/>
        <v>0</v>
      </c>
      <c r="K50" s="318">
        <f t="shared" ca="1" si="15"/>
        <v>5800</v>
      </c>
      <c r="L50" s="323"/>
      <c r="M50" s="323"/>
      <c r="N50" s="323"/>
      <c r="O50" s="319"/>
      <c r="P50" s="319"/>
      <c r="Q50" s="302"/>
      <c r="R50" s="294"/>
      <c r="S50" s="320"/>
      <c r="T50" s="299"/>
      <c r="U50" s="299"/>
      <c r="V50" s="299"/>
    </row>
    <row r="51" spans="1:22" s="324" customFormat="1">
      <c r="A51" s="294"/>
      <c r="B51" s="440">
        <v>7</v>
      </c>
      <c r="C51" s="442" t="s">
        <v>119</v>
      </c>
      <c r="D51" s="314" t="str">
        <f ca="1">IF(ISERROR(OFFSET('HARGA SATUAN'!$D$6,MATCH(RAB!C51,'HARGA SATUAN'!$C$7:$C$1492,0),0)),"",OFFSET('HARGA SATUAN'!$D$6,MATCH(RAB!C51,'HARGA SATUAN'!$C$7:$C$1492,0),0))</f>
        <v>HDW</v>
      </c>
      <c r="E51" s="315" t="str">
        <f ca="1">IF(B51="+","Unit",IF(ISERROR(OFFSET('HARGA SATUAN'!$E$6,MATCH(RAB!C51,'HARGA SATUAN'!$C$7:$C$1492,0),0)),"",OFFSET('HARGA SATUAN'!$E$6,MATCH(RAB!C51,'HARGA SATUAN'!$C$7:$C$1492,0),0)))</f>
        <v>Set</v>
      </c>
      <c r="F51" s="443">
        <f>F44*4</f>
        <v>4</v>
      </c>
      <c r="G51" s="316">
        <f ca="1">IF(ISERROR(OFFSET('HARGA SATUAN'!$I$6,MATCH(RAB!C51,'HARGA SATUAN'!$C$7:$C$1492,0),0)),0,OFFSET('HARGA SATUAN'!$I$6,MATCH(RAB!C51,'HARGA SATUAN'!$C$7:$C$1492,0),0))</f>
        <v>8900</v>
      </c>
      <c r="H51" s="317">
        <f t="shared" ca="1" si="12"/>
        <v>0</v>
      </c>
      <c r="I51" s="317">
        <f t="shared" ca="1" si="13"/>
        <v>35600</v>
      </c>
      <c r="J51" s="317">
        <f t="shared" ca="1" si="14"/>
        <v>0</v>
      </c>
      <c r="K51" s="318">
        <f t="shared" ca="1" si="15"/>
        <v>35600</v>
      </c>
      <c r="L51" s="323"/>
      <c r="M51" s="323"/>
      <c r="N51" s="323"/>
      <c r="O51" s="319"/>
      <c r="P51" s="319"/>
      <c r="Q51" s="302"/>
      <c r="R51" s="294"/>
      <c r="S51" s="320"/>
      <c r="T51" s="299"/>
      <c r="U51" s="299"/>
      <c r="V51" s="299"/>
    </row>
    <row r="52" spans="1:22" s="324" customFormat="1">
      <c r="A52" s="294"/>
      <c r="B52" s="440"/>
      <c r="C52" s="441"/>
      <c r="D52" s="314" t="str">
        <f ca="1">IF(ISERROR(OFFSET('HARGA SATUAN'!$D$6,MATCH(RAB!C52,'HARGA SATUAN'!$C$7:$C$1492,0),0)),"",OFFSET('HARGA SATUAN'!$D$6,MATCH(RAB!C52,'HARGA SATUAN'!$C$7:$C$1492,0),0))</f>
        <v/>
      </c>
      <c r="E52" s="315" t="str">
        <f ca="1">IF(B52="+","Unit",IF(ISERROR(OFFSET('HARGA SATUAN'!$E$6,MATCH(RAB!C52,'HARGA SATUAN'!$C$7:$C$1492,0),0)),"",OFFSET('HARGA SATUAN'!$E$6,MATCH(RAB!C52,'HARGA SATUAN'!$C$7:$C$1492,0),0)))</f>
        <v/>
      </c>
      <c r="F52" s="435"/>
      <c r="G52" s="316">
        <f ca="1">IF(ISERROR(OFFSET('HARGA SATUAN'!$I$6,MATCH(RAB!C52,'HARGA SATUAN'!$C$7:$C$1492,0),0)),0,OFFSET('HARGA SATUAN'!$I$6,MATCH(RAB!C52,'HARGA SATUAN'!$C$7:$C$1492,0),0))</f>
        <v>0</v>
      </c>
      <c r="H52" s="317">
        <f t="shared" ca="1" si="12"/>
        <v>0</v>
      </c>
      <c r="I52" s="317">
        <f t="shared" ca="1" si="13"/>
        <v>0</v>
      </c>
      <c r="J52" s="317">
        <f t="shared" ca="1" si="14"/>
        <v>0</v>
      </c>
      <c r="K52" s="318">
        <f t="shared" ca="1" si="15"/>
        <v>0</v>
      </c>
      <c r="L52" s="323"/>
      <c r="M52" s="323"/>
      <c r="N52" s="323"/>
      <c r="O52" s="319"/>
      <c r="P52" s="319"/>
      <c r="Q52" s="302"/>
      <c r="R52" s="294"/>
      <c r="S52" s="320"/>
      <c r="T52" s="299"/>
      <c r="U52" s="299"/>
      <c r="V52" s="299"/>
    </row>
    <row r="53" spans="1:22" s="324" customFormat="1">
      <c r="A53" s="294"/>
      <c r="B53" s="440" t="s">
        <v>1034</v>
      </c>
      <c r="C53" s="441" t="s">
        <v>1607</v>
      </c>
      <c r="D53" s="314" t="str">
        <f ca="1">IF(ISERROR(OFFSET('HARGA SATUAN'!$D$6,MATCH(RAB!C53,'HARGA SATUAN'!$C$7:$C$1492,0),0)),"",OFFSET('HARGA SATUAN'!$D$6,MATCH(RAB!C53,'HARGA SATUAN'!$C$7:$C$1492,0),0))</f>
        <v/>
      </c>
      <c r="E53" s="315" t="str">
        <f ca="1">IF(B53="+","Unit",IF(ISERROR(OFFSET('HARGA SATUAN'!$E$6,MATCH(RAB!C53,'HARGA SATUAN'!$C$7:$C$1492,0),0)),"",OFFSET('HARGA SATUAN'!$E$6,MATCH(RAB!C53,'HARGA SATUAN'!$C$7:$C$1492,0),0)))</f>
        <v>Unit</v>
      </c>
      <c r="F53" s="435">
        <v>1</v>
      </c>
      <c r="G53" s="316">
        <f ca="1">IF(ISERROR(OFFSET('HARGA SATUAN'!$I$6,MATCH(RAB!C53,'HARGA SATUAN'!$C$7:$C$1492,0),0)),0,OFFSET('HARGA SATUAN'!$I$6,MATCH(RAB!C53,'HARGA SATUAN'!$C$7:$C$1492,0),0))</f>
        <v>0</v>
      </c>
      <c r="H53" s="317">
        <f t="shared" ca="1" si="12"/>
        <v>0</v>
      </c>
      <c r="I53" s="317">
        <f t="shared" ca="1" si="13"/>
        <v>0</v>
      </c>
      <c r="J53" s="317">
        <f t="shared" ca="1" si="14"/>
        <v>0</v>
      </c>
      <c r="K53" s="318">
        <f t="shared" ca="1" si="15"/>
        <v>0</v>
      </c>
      <c r="L53" s="323"/>
      <c r="M53" s="323"/>
      <c r="N53" s="323"/>
      <c r="O53" s="319"/>
      <c r="P53" s="319"/>
      <c r="Q53" s="302"/>
      <c r="R53" s="294"/>
      <c r="S53" s="320"/>
      <c r="T53" s="299"/>
      <c r="U53" s="299"/>
      <c r="V53" s="299"/>
    </row>
    <row r="54" spans="1:22" s="324" customFormat="1">
      <c r="A54" s="294"/>
      <c r="B54" s="440">
        <v>1</v>
      </c>
      <c r="C54" s="441" t="s">
        <v>29</v>
      </c>
      <c r="D54" s="314" t="str">
        <f ca="1">IF(ISERROR(OFFSET('HARGA SATUAN'!$D$6,MATCH(RAB!C54,'HARGA SATUAN'!$C$7:$C$1492,0),0)),"",OFFSET('HARGA SATUAN'!$D$6,MATCH(RAB!C54,'HARGA SATUAN'!$C$7:$C$1492,0),0))</f>
        <v>HDW</v>
      </c>
      <c r="E54" s="315" t="str">
        <f ca="1">IF(B54="+","Unit",IF(ISERROR(OFFSET('HARGA SATUAN'!$E$6,MATCH(RAB!C54,'HARGA SATUAN'!$C$7:$C$1492,0),0)),"",OFFSET('HARGA SATUAN'!$E$6,MATCH(RAB!C54,'HARGA SATUAN'!$C$7:$C$1492,0),0)))</f>
        <v>Bh</v>
      </c>
      <c r="F54" s="435">
        <f>F53*1</f>
        <v>1</v>
      </c>
      <c r="G54" s="316">
        <f ca="1">IF(ISERROR(OFFSET('HARGA SATUAN'!$I$6,MATCH(RAB!C54,'HARGA SATUAN'!$C$7:$C$1492,0),0)),0,OFFSET('HARGA SATUAN'!$I$6,MATCH(RAB!C54,'HARGA SATUAN'!$C$7:$C$1492,0),0))</f>
        <v>185200</v>
      </c>
      <c r="H54" s="317">
        <f t="shared" ca="1" si="12"/>
        <v>0</v>
      </c>
      <c r="I54" s="317">
        <f t="shared" ca="1" si="13"/>
        <v>185200</v>
      </c>
      <c r="J54" s="317">
        <f t="shared" ca="1" si="14"/>
        <v>0</v>
      </c>
      <c r="K54" s="318">
        <f t="shared" ca="1" si="15"/>
        <v>185200</v>
      </c>
      <c r="L54" s="323"/>
      <c r="M54" s="323"/>
      <c r="N54" s="323"/>
      <c r="O54" s="319"/>
      <c r="P54" s="319"/>
      <c r="Q54" s="302"/>
      <c r="R54" s="294"/>
      <c r="S54" s="320"/>
      <c r="T54" s="299"/>
      <c r="U54" s="299"/>
      <c r="V54" s="299"/>
    </row>
    <row r="55" spans="1:22" s="324" customFormat="1">
      <c r="A55" s="294"/>
      <c r="B55" s="440">
        <v>2</v>
      </c>
      <c r="C55" s="441" t="s">
        <v>30</v>
      </c>
      <c r="D55" s="314" t="str">
        <f ca="1">IF(ISERROR(OFFSET('HARGA SATUAN'!$D$6,MATCH(RAB!C55,'HARGA SATUAN'!$C$7:$C$1492,0),0)),"",OFFSET('HARGA SATUAN'!$D$6,MATCH(RAB!C55,'HARGA SATUAN'!$C$7:$C$1492,0),0))</f>
        <v>HDW</v>
      </c>
      <c r="E55" s="315" t="str">
        <f ca="1">IF(B55="+","Unit",IF(ISERROR(OFFSET('HARGA SATUAN'!$E$6,MATCH(RAB!C55,'HARGA SATUAN'!$C$7:$C$1492,0),0)),"",OFFSET('HARGA SATUAN'!$E$6,MATCH(RAB!C55,'HARGA SATUAN'!$C$7:$C$1492,0),0)))</f>
        <v>Bh</v>
      </c>
      <c r="F55" s="435">
        <f>F53*1</f>
        <v>1</v>
      </c>
      <c r="G55" s="316">
        <f ca="1">IF(ISERROR(OFFSET('HARGA SATUAN'!$I$6,MATCH(RAB!C55,'HARGA SATUAN'!$C$7:$C$1492,0),0)),0,OFFSET('HARGA SATUAN'!$I$6,MATCH(RAB!C55,'HARGA SATUAN'!$C$7:$C$1492,0),0))</f>
        <v>47459</v>
      </c>
      <c r="H55" s="317">
        <f t="shared" ca="1" si="12"/>
        <v>0</v>
      </c>
      <c r="I55" s="317">
        <f t="shared" ca="1" si="13"/>
        <v>47459</v>
      </c>
      <c r="J55" s="317">
        <f t="shared" ca="1" si="14"/>
        <v>0</v>
      </c>
      <c r="K55" s="318">
        <f t="shared" ca="1" si="15"/>
        <v>47459</v>
      </c>
      <c r="L55" s="323"/>
      <c r="M55" s="323"/>
      <c r="N55" s="323"/>
      <c r="O55" s="319"/>
      <c r="P55" s="319"/>
      <c r="Q55" s="302"/>
      <c r="R55" s="294"/>
      <c r="S55" s="320"/>
      <c r="T55" s="299"/>
      <c r="U55" s="299"/>
      <c r="V55" s="299"/>
    </row>
    <row r="56" spans="1:22" s="324" customFormat="1">
      <c r="A56" s="294"/>
      <c r="B56" s="440">
        <v>3</v>
      </c>
      <c r="C56" s="441" t="s">
        <v>32</v>
      </c>
      <c r="D56" s="314" t="str">
        <f ca="1">IF(ISERROR(OFFSET('HARGA SATUAN'!$D$6,MATCH(RAB!C56,'HARGA SATUAN'!$C$7:$C$1492,0),0)),"",OFFSET('HARGA SATUAN'!$D$6,MATCH(RAB!C56,'HARGA SATUAN'!$C$7:$C$1492,0),0))</f>
        <v>HDW</v>
      </c>
      <c r="E56" s="315" t="str">
        <f ca="1">IF(B56="+","Unit",IF(ISERROR(OFFSET('HARGA SATUAN'!$E$6,MATCH(RAB!C56,'HARGA SATUAN'!$C$7:$C$1492,0),0)),"",OFFSET('HARGA SATUAN'!$E$6,MATCH(RAB!C56,'HARGA SATUAN'!$C$7:$C$1492,0),0)))</f>
        <v>Mtr</v>
      </c>
      <c r="F56" s="435">
        <f>F53*1.5</f>
        <v>1.5</v>
      </c>
      <c r="G56" s="316">
        <f ca="1">IF(ISERROR(OFFSET('HARGA SATUAN'!$I$6,MATCH(RAB!C56,'HARGA SATUAN'!$C$7:$C$1492,0),0)),0,OFFSET('HARGA SATUAN'!$I$6,MATCH(RAB!C56,'HARGA SATUAN'!$C$7:$C$1492,0),0))</f>
        <v>30000</v>
      </c>
      <c r="H56" s="317">
        <f t="shared" ca="1" si="12"/>
        <v>0</v>
      </c>
      <c r="I56" s="317">
        <f t="shared" ca="1" si="13"/>
        <v>45000</v>
      </c>
      <c r="J56" s="317">
        <f t="shared" ca="1" si="14"/>
        <v>0</v>
      </c>
      <c r="K56" s="318">
        <f t="shared" ca="1" si="15"/>
        <v>45000</v>
      </c>
      <c r="L56" s="323"/>
      <c r="M56" s="323"/>
      <c r="N56" s="323"/>
      <c r="O56" s="319"/>
      <c r="P56" s="319"/>
      <c r="Q56" s="302"/>
      <c r="R56" s="294"/>
      <c r="S56" s="320"/>
      <c r="T56" s="299"/>
      <c r="U56" s="299"/>
      <c r="V56" s="299"/>
    </row>
    <row r="57" spans="1:22" s="324" customFormat="1">
      <c r="A57" s="294"/>
      <c r="B57" s="440">
        <v>4</v>
      </c>
      <c r="C57" s="441" t="s">
        <v>33</v>
      </c>
      <c r="D57" s="314" t="str">
        <f ca="1">IF(ISERROR(OFFSET('HARGA SATUAN'!$D$6,MATCH(RAB!C57,'HARGA SATUAN'!$C$7:$C$1492,0),0)),"",OFFSET('HARGA SATUAN'!$D$6,MATCH(RAB!C57,'HARGA SATUAN'!$C$7:$C$1492,0),0))</f>
        <v>HDW</v>
      </c>
      <c r="E57" s="315" t="str">
        <f ca="1">IF(B57="+","Unit",IF(ISERROR(OFFSET('HARGA SATUAN'!$E$6,MATCH(RAB!C57,'HARGA SATUAN'!$C$7:$C$1492,0),0)),"",OFFSET('HARGA SATUAN'!$E$6,MATCH(RAB!C57,'HARGA SATUAN'!$C$7:$C$1492,0),0)))</f>
        <v>Bh</v>
      </c>
      <c r="F57" s="435">
        <f>F53*2</f>
        <v>2</v>
      </c>
      <c r="G57" s="316">
        <f ca="1">IF(ISERROR(OFFSET('HARGA SATUAN'!$I$6,MATCH(RAB!C57,'HARGA SATUAN'!$C$7:$C$1492,0),0)),0,OFFSET('HARGA SATUAN'!$I$6,MATCH(RAB!C57,'HARGA SATUAN'!$C$7:$C$1492,0),0))</f>
        <v>9500</v>
      </c>
      <c r="H57" s="317">
        <f t="shared" ca="1" si="12"/>
        <v>0</v>
      </c>
      <c r="I57" s="317">
        <f t="shared" ca="1" si="13"/>
        <v>19000</v>
      </c>
      <c r="J57" s="317">
        <f t="shared" ca="1" si="14"/>
        <v>0</v>
      </c>
      <c r="K57" s="318">
        <f t="shared" ca="1" si="15"/>
        <v>19000</v>
      </c>
      <c r="L57" s="323"/>
      <c r="M57" s="323"/>
      <c r="N57" s="323"/>
      <c r="O57" s="319"/>
      <c r="P57" s="319"/>
      <c r="Q57" s="302"/>
      <c r="R57" s="294"/>
      <c r="S57" s="320"/>
      <c r="T57" s="299"/>
      <c r="U57" s="299"/>
      <c r="V57" s="299"/>
    </row>
    <row r="58" spans="1:22" s="324" customFormat="1">
      <c r="A58" s="294"/>
      <c r="B58" s="440">
        <v>5</v>
      </c>
      <c r="C58" s="441" t="s">
        <v>734</v>
      </c>
      <c r="D58" s="314" t="str">
        <f ca="1">IF(ISERROR(OFFSET('HARGA SATUAN'!$D$6,MATCH(RAB!C58,'HARGA SATUAN'!$C$7:$C$1492,0),0)),"",OFFSET('HARGA SATUAN'!$D$6,MATCH(RAB!C58,'HARGA SATUAN'!$C$7:$C$1492,0),0))</f>
        <v>JASA</v>
      </c>
      <c r="E58" s="315" t="str">
        <f ca="1">IF(B58="+","Unit",IF(ISERROR(OFFSET('HARGA SATUAN'!$E$6,MATCH(RAB!C58,'HARGA SATUAN'!$C$7:$C$1492,0),0)),"",OFFSET('HARGA SATUAN'!$E$6,MATCH(RAB!C58,'HARGA SATUAN'!$C$7:$C$1492,0),0)))</f>
        <v>Unit</v>
      </c>
      <c r="F58" s="435">
        <f>F53*1</f>
        <v>1</v>
      </c>
      <c r="G58" s="316">
        <f ca="1">IF(ISERROR(OFFSET('HARGA SATUAN'!$I$6,MATCH(RAB!C58,'HARGA SATUAN'!$C$7:$C$1492,0),0)),0,OFFSET('HARGA SATUAN'!$I$6,MATCH(RAB!C58,'HARGA SATUAN'!$C$7:$C$1492,0),0))</f>
        <v>56400</v>
      </c>
      <c r="H58" s="317">
        <f t="shared" ca="1" si="12"/>
        <v>0</v>
      </c>
      <c r="I58" s="317">
        <f t="shared" ca="1" si="13"/>
        <v>0</v>
      </c>
      <c r="J58" s="317">
        <f t="shared" ca="1" si="14"/>
        <v>56400</v>
      </c>
      <c r="K58" s="318">
        <f t="shared" ca="1" si="15"/>
        <v>56400</v>
      </c>
      <c r="L58" s="323"/>
      <c r="M58" s="323"/>
      <c r="N58" s="323"/>
      <c r="O58" s="319"/>
      <c r="P58" s="319"/>
      <c r="Q58" s="302"/>
      <c r="R58" s="294"/>
      <c r="S58" s="320"/>
      <c r="T58" s="299"/>
      <c r="U58" s="299"/>
      <c r="V58" s="299"/>
    </row>
    <row r="59" spans="1:22" s="324" customFormat="1">
      <c r="A59" s="294"/>
      <c r="B59" s="440"/>
      <c r="C59" s="441"/>
      <c r="D59" s="314" t="str">
        <f ca="1">IF(ISERROR(OFFSET('HARGA SATUAN'!$D$6,MATCH(RAB!C59,'HARGA SATUAN'!$C$7:$C$1492,0),0)),"",OFFSET('HARGA SATUAN'!$D$6,MATCH(RAB!C59,'HARGA SATUAN'!$C$7:$C$1492,0),0))</f>
        <v/>
      </c>
      <c r="E59" s="315" t="str">
        <f ca="1">IF(B59="+","Unit",IF(ISERROR(OFFSET('HARGA SATUAN'!$E$6,MATCH(RAB!C59,'HARGA SATUAN'!$C$7:$C$1492,0),0)),"",OFFSET('HARGA SATUAN'!$E$6,MATCH(RAB!C59,'HARGA SATUAN'!$C$7:$C$1492,0),0)))</f>
        <v/>
      </c>
      <c r="F59" s="435"/>
      <c r="G59" s="316">
        <f ca="1">IF(ISERROR(OFFSET('HARGA SATUAN'!$I$6,MATCH(RAB!C59,'HARGA SATUAN'!$C$7:$C$1492,0),0)),0,OFFSET('HARGA SATUAN'!$I$6,MATCH(RAB!C59,'HARGA SATUAN'!$C$7:$C$1492,0),0))</f>
        <v>0</v>
      </c>
      <c r="H59" s="317">
        <f t="shared" ca="1" si="12"/>
        <v>0</v>
      </c>
      <c r="I59" s="317">
        <f t="shared" ca="1" si="13"/>
        <v>0</v>
      </c>
      <c r="J59" s="317">
        <f t="shared" ca="1" si="14"/>
        <v>0</v>
      </c>
      <c r="K59" s="318">
        <f t="shared" ca="1" si="15"/>
        <v>0</v>
      </c>
      <c r="L59" s="323"/>
      <c r="M59" s="323"/>
      <c r="N59" s="323"/>
      <c r="O59" s="319"/>
      <c r="P59" s="319"/>
      <c r="Q59" s="302"/>
      <c r="R59" s="294"/>
      <c r="S59" s="320"/>
      <c r="T59" s="299"/>
      <c r="U59" s="299"/>
      <c r="V59" s="299"/>
    </row>
    <row r="60" spans="1:22">
      <c r="B60" s="326">
        <v>1</v>
      </c>
      <c r="C60" s="327" t="s">
        <v>1090</v>
      </c>
      <c r="D60" s="328" t="str">
        <f ca="1">IF(ISERROR(OFFSET('HARGA SATUAN'!$D$6,MATCH(RAB!C60,'HARGA SATUAN'!$C$7:$C$1492,0),0)),"",OFFSET('HARGA SATUAN'!$D$6,MATCH(RAB!C60,'HARGA SATUAN'!$C$7:$C$1492,0),0))</f>
        <v>JASA</v>
      </c>
      <c r="E60" s="329" t="str">
        <f ca="1">IF(ISERROR(OFFSET('HARGA SATUAN'!$E$6,MATCH(RAB!C60,'HARGA SATUAN'!$C$7:$C$1492,0),0)),"",OFFSET('HARGA SATUAN'!$E$6,MATCH(RAB!C60,'HARGA SATUAN'!$C$7:$C$1492,0),0))</f>
        <v>Lot</v>
      </c>
      <c r="F60" s="330">
        <v>1</v>
      </c>
      <c r="G60" s="331">
        <f ca="1">IF(ISERROR(OFFSET('HARGA SATUAN'!$I$6,MATCH(RAB!C60,'HARGA SATUAN'!$C$7:$C$1492,0),0)),0,OFFSET('HARGA SATUAN'!$I$6,MATCH(RAB!C60,'HARGA SATUAN'!$C$7:$C$1492,0),0))</f>
        <v>2.5000000000000001E-2</v>
      </c>
      <c r="H60" s="332">
        <f ca="1">(SUM(H17:H59))*2.5%</f>
        <v>463732.5</v>
      </c>
      <c r="I60" s="332">
        <f ca="1">(SUM(I17:I59))*2.5%</f>
        <v>44899.975000000006</v>
      </c>
      <c r="J60" s="332">
        <f ca="1">(SUM(J17:J59))*2.5%</f>
        <v>132079.5</v>
      </c>
      <c r="K60" s="332">
        <f ca="1">(SUM(K17:K59))*2.5%</f>
        <v>640711.97500000009</v>
      </c>
    </row>
    <row r="61" spans="1:22">
      <c r="B61" s="333"/>
      <c r="C61" s="334"/>
      <c r="D61" s="314" t="str">
        <f ca="1">IF(ISERROR(OFFSET('HARGA SATUAN'!$D$6,MATCH(RAB!C61,'HARGA SATUAN'!$C$7:$C$1492,0),0)),"",OFFSET('HARGA SATUAN'!$D$6,MATCH(RAB!C61,'HARGA SATUAN'!$C$7:$C$1492,0),0))</f>
        <v/>
      </c>
      <c r="E61" s="315" t="str">
        <f ca="1">IF(ISERROR(OFFSET('HARGA SATUAN'!$E$6,MATCH(RAB!C61,'HARGA SATUAN'!$C$7:$C$1492,0),0)),"",OFFSET('HARGA SATUAN'!$E$6,MATCH(RAB!C61,'HARGA SATUAN'!$C$7:$C$1492,0),0))</f>
        <v/>
      </c>
      <c r="F61" s="325"/>
      <c r="G61" s="316" t="str">
        <f ca="1">IF(ISERROR(OFFSET('HARGA SATUAN'!$I$6,MATCH(RAB!C61,'HARGA SATUAN'!$C$7:$C$1492,0),0)),"",OFFSET('HARGA SATUAN'!$I$6,MATCH(RAB!C61,'HARGA SATUAN'!$C$7:$C$1492,0),0))</f>
        <v/>
      </c>
      <c r="H61" s="317">
        <f ca="1">IF(OR(D61="MDU",D61="MDU-KD"),IF(G61="PLN",0,G61*F61),0)</f>
        <v>0</v>
      </c>
      <c r="I61" s="317">
        <f ca="1">IF(D61="HDW",IF(G61="PLN",0,G61*F61),0)</f>
        <v>0</v>
      </c>
      <c r="J61" s="317">
        <f ca="1">IF(D61="JASA",IF(G61="PLN",0,G61*F61),0)</f>
        <v>0</v>
      </c>
      <c r="K61" s="318">
        <f ca="1">SUM(H61:J61)</f>
        <v>0</v>
      </c>
    </row>
    <row r="62" spans="1:22" ht="15.75" thickBot="1">
      <c r="B62" s="335"/>
      <c r="C62" s="336"/>
      <c r="D62" s="337"/>
      <c r="E62" s="338"/>
      <c r="F62" s="338"/>
      <c r="G62" s="338"/>
      <c r="H62" s="339"/>
      <c r="I62" s="339"/>
      <c r="J62" s="339"/>
      <c r="K62" s="340"/>
    </row>
    <row r="63" spans="1:22">
      <c r="B63" s="341"/>
      <c r="C63" s="589" t="s">
        <v>1007</v>
      </c>
      <c r="D63" s="589"/>
      <c r="E63" s="589"/>
      <c r="F63" s="589"/>
      <c r="G63" s="342" t="s">
        <v>9</v>
      </c>
      <c r="H63" s="343">
        <f ca="1">SUM(H17:H61)</f>
        <v>19013032.5</v>
      </c>
      <c r="I63" s="343">
        <f ca="1">SUM(I17:I61)</f>
        <v>1840898.9750000001</v>
      </c>
      <c r="J63" s="343">
        <f ca="1">SUM(J17:J61)</f>
        <v>5415259.5</v>
      </c>
      <c r="K63" s="343">
        <f ca="1">SUM(K17:K61)</f>
        <v>26269190.975000001</v>
      </c>
    </row>
    <row r="64" spans="1:22">
      <c r="B64" s="344"/>
      <c r="C64" s="605" t="s">
        <v>1455</v>
      </c>
      <c r="D64" s="605"/>
      <c r="E64" s="605"/>
      <c r="F64" s="605"/>
      <c r="G64" s="345" t="s">
        <v>9</v>
      </c>
      <c r="H64" s="346">
        <f ca="1">H63*0.11</f>
        <v>2091433.575</v>
      </c>
      <c r="I64" s="346">
        <f ca="1">I63*0.11</f>
        <v>202498.88725</v>
      </c>
      <c r="J64" s="346">
        <f ca="1">J63*0.11</f>
        <v>595678.54500000004</v>
      </c>
      <c r="K64" s="346">
        <f ca="1">K63*0.11</f>
        <v>2889611.0072500003</v>
      </c>
    </row>
    <row r="65" spans="2:13" ht="15.75" thickBot="1">
      <c r="B65" s="344"/>
      <c r="C65" s="603" t="s">
        <v>463</v>
      </c>
      <c r="D65" s="603"/>
      <c r="E65" s="603"/>
      <c r="F65" s="603"/>
      <c r="G65" s="347" t="s">
        <v>9</v>
      </c>
      <c r="H65" s="348">
        <f ca="1">SUM(H63:H64)</f>
        <v>21104466.074999999</v>
      </c>
      <c r="I65" s="348">
        <f ca="1">SUM(I63:I64)</f>
        <v>2043397.86225</v>
      </c>
      <c r="J65" s="347">
        <f ca="1">SUM(J63:J64)</f>
        <v>6010938.0449999999</v>
      </c>
      <c r="K65" s="347">
        <f ca="1">SUM(K63:K64)</f>
        <v>29158801.982250001</v>
      </c>
      <c r="M65" s="426"/>
    </row>
    <row r="66" spans="2:13">
      <c r="B66" s="606" t="str">
        <f ca="1">"Terbilang : "&amp;PROPER(IF(K65=0,"nol",IF(K65&lt;0,"minus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IF(--MID(TEXT(ABS(K65),"000000000000000"),1,3)=0,"",MID(TEXT(ABS(K65),"000000000000000"),1,1)&amp;" ratus "&amp;MID(TEXT(ABS(K65),"000000000000000"),2,1)&amp;" puluh "&amp;MID(TEXT(ABS(K65),"000000000000000"),3,1)&amp;" trilyun ")&amp; IF(--MID(TEXT(ABS(K65),"000000000000000"),4,3)=0,"",MID(TEXT(ABS(K65),"000000000000000"),4,1)&amp;" ratus "&amp;MID(TEXT(ABS(K65),"000000000000000"),5,1)&amp;" puluh "&amp;MID(TEXT(ABS(K65),"000000000000000"),6,1)&amp;" milyar ")&amp; IF(--MID(TEXT(ABS(K65),"000000000000000"),7,3)=0,"",MID(TEXT(ABS(K65),"000000000000000"),7,1)&amp;" ratus "&amp;MID(TEXT(ABS(K65),"000000000000000"),8,1)&amp;" puluh "&amp;MID(TEXT(ABS(K65),"000000000000000"),9,1)&amp;" juta ")&amp; IF(--MID(TEXT(ABS(K65),"000000000000000"),10,3)=0,"",IF(--MID(TEXT(ABS(K65),"000000000000000"),10,3)=1,"*",MID(TEXT(ABS(K65),"000000000000000"),10,1)&amp;" ratus "&amp;MID(TEXT(ABS(K65),"000000000000000"),11,1)&amp;" puluh ")&amp;MID(TEXT(ABS(K65),"000000000000000"),12,1)&amp;" ribu ")&amp; IF(--MID(TEXT(ABS(K65),"000000000000000"),13,3)=0,"",MID(TEXT(ABS(K65),"000000000000000"),13,1)&amp;" ratus "&amp;MID(TEXT(ABS(K65),"000000000000000"),14,1)&amp;" puluh "&amp;MID(TEXT(ABS(K65),"000000000000000"),15,1)),1,"satu"),2,"dua"),3,"tiga"),4,"empat"),5,"lima"),6,"enam"),7,"tujuh"),8,"delapan"),9,"sembilan"),"0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Sembilan Juta Seratus Lima Puluh Delapan Ribu Delapan Ratus Dua Rupiah</v>
      </c>
      <c r="C66" s="607"/>
      <c r="D66" s="607"/>
      <c r="E66" s="607"/>
      <c r="F66" s="607"/>
      <c r="G66" s="607"/>
      <c r="H66" s="607"/>
      <c r="I66" s="607"/>
      <c r="J66" s="607"/>
      <c r="K66" s="608"/>
    </row>
    <row r="67" spans="2:13">
      <c r="B67" s="609"/>
      <c r="C67" s="610"/>
      <c r="D67" s="610"/>
      <c r="E67" s="610"/>
      <c r="F67" s="610"/>
      <c r="G67" s="610"/>
      <c r="H67" s="610"/>
      <c r="I67" s="610"/>
      <c r="J67" s="610"/>
      <c r="K67" s="611"/>
    </row>
    <row r="68" spans="2:13" ht="15.75" thickBot="1">
      <c r="B68" s="349" t="str">
        <f>"Harga yang dipakai adalah "&amp;'HARGA SATUAN'!I5&amp;""</f>
        <v>Harga yang dipakai adalah RAB HSS 2023</v>
      </c>
      <c r="C68" s="350"/>
      <c r="D68" s="351"/>
      <c r="E68" s="351"/>
      <c r="F68" s="351"/>
      <c r="G68" s="352"/>
      <c r="H68" s="352"/>
      <c r="I68" s="352"/>
      <c r="J68" s="352"/>
      <c r="K68" s="353"/>
    </row>
    <row r="69" spans="2:13">
      <c r="C69" s="354"/>
      <c r="E69" s="356"/>
      <c r="F69" s="356"/>
      <c r="G69" s="356"/>
    </row>
    <row r="70" spans="2:13">
      <c r="C70" s="295"/>
      <c r="E70" s="356"/>
      <c r="F70" s="356"/>
      <c r="G70" s="356"/>
      <c r="H70" s="612"/>
      <c r="I70" s="612"/>
      <c r="J70" s="613"/>
      <c r="K70" s="613"/>
    </row>
    <row r="71" spans="2:13">
      <c r="C71" s="295"/>
      <c r="E71" s="356"/>
      <c r="F71" s="356"/>
      <c r="G71" s="356"/>
      <c r="H71" s="357"/>
      <c r="I71" s="602" t="s">
        <v>1605</v>
      </c>
      <c r="J71" s="602"/>
      <c r="K71" s="602"/>
    </row>
    <row r="72" spans="2:13">
      <c r="C72" s="295"/>
      <c r="E72" s="356"/>
      <c r="F72" s="356"/>
      <c r="G72" s="356"/>
      <c r="H72" s="357"/>
      <c r="I72" s="602" t="s">
        <v>1544</v>
      </c>
      <c r="J72" s="602"/>
      <c r="K72" s="602"/>
    </row>
    <row r="73" spans="2:13">
      <c r="C73" s="295"/>
      <c r="E73" s="356"/>
      <c r="F73" s="356"/>
      <c r="G73" s="356"/>
      <c r="H73" s="358"/>
      <c r="I73" s="359"/>
      <c r="J73" s="359"/>
      <c r="K73" s="359"/>
    </row>
    <row r="74" spans="2:13">
      <c r="C74" s="295"/>
      <c r="E74" s="356"/>
      <c r="F74" s="356"/>
      <c r="G74" s="356"/>
      <c r="H74" s="358"/>
      <c r="I74" s="358"/>
      <c r="J74" s="358"/>
      <c r="K74" s="358"/>
    </row>
    <row r="75" spans="2:13">
      <c r="C75" s="295"/>
      <c r="E75" s="356"/>
      <c r="F75" s="356"/>
      <c r="G75" s="356"/>
      <c r="H75" s="358"/>
      <c r="I75" s="358"/>
      <c r="J75" s="358"/>
      <c r="K75" s="358"/>
    </row>
    <row r="76" spans="2:13">
      <c r="C76" s="295"/>
      <c r="E76" s="356"/>
      <c r="F76" s="356"/>
      <c r="G76" s="356"/>
      <c r="H76" s="358"/>
      <c r="I76" s="358"/>
      <c r="J76" s="358"/>
      <c r="K76" s="358"/>
    </row>
    <row r="77" spans="2:13">
      <c r="C77" s="295"/>
      <c r="E77" s="356"/>
      <c r="F77" s="356"/>
      <c r="G77" s="356"/>
      <c r="H77" s="360"/>
      <c r="I77" s="602" t="s">
        <v>1545</v>
      </c>
      <c r="J77" s="602"/>
      <c r="K77" s="602"/>
    </row>
    <row r="78" spans="2:13">
      <c r="C78" s="354"/>
      <c r="E78" s="356"/>
      <c r="F78" s="356"/>
      <c r="G78" s="356"/>
      <c r="H78" s="358"/>
      <c r="I78" s="358"/>
      <c r="J78" s="358"/>
      <c r="K78" s="358"/>
    </row>
    <row r="79" spans="2:13">
      <c r="C79" s="354"/>
      <c r="E79" s="356"/>
      <c r="F79" s="356"/>
      <c r="G79" s="356"/>
      <c r="H79" s="358"/>
      <c r="I79" s="358"/>
      <c r="J79" s="358"/>
      <c r="K79" s="358"/>
    </row>
    <row r="80" spans="2:13">
      <c r="C80" s="354"/>
      <c r="E80" s="356"/>
      <c r="F80" s="356"/>
      <c r="G80" s="356"/>
      <c r="H80" s="358"/>
      <c r="I80" s="358"/>
      <c r="J80" s="358"/>
      <c r="K80" s="358"/>
    </row>
  </sheetData>
  <sheetProtection sort="0" autoFilter="0"/>
  <protectedRanges>
    <protectedRange sqref="F14:F20" name="Range1_1_2_2"/>
    <protectedRange sqref="B18:C18 B19:B20 B21:C22 B30:C31 B14:C14" name="Range1_1_1_1"/>
    <protectedRange sqref="C40" name="Range1_1_3_2_1"/>
    <protectedRange sqref="C19" name="Range1_1_3"/>
    <protectedRange sqref="C20" name="Range1_1_3_1"/>
    <protectedRange sqref="C29" name="Range1_1_3_2"/>
    <protectedRange sqref="C15" name="Range1_1_3_3"/>
    <protectedRange sqref="C16" name="Range1_1_3_4"/>
    <protectedRange sqref="C33" name="Range1_1_3_5"/>
    <protectedRange sqref="C34" name="Range1_1_3_6"/>
  </protectedRanges>
  <mergeCells count="22">
    <mergeCell ref="I72:K72"/>
    <mergeCell ref="I77:K77"/>
    <mergeCell ref="C65:F65"/>
    <mergeCell ref="G6:K6"/>
    <mergeCell ref="I71:K71"/>
    <mergeCell ref="C64:F64"/>
    <mergeCell ref="B66:K67"/>
    <mergeCell ref="H70:K70"/>
    <mergeCell ref="H11:K11"/>
    <mergeCell ref="H12:H13"/>
    <mergeCell ref="J12:J13"/>
    <mergeCell ref="K12:K13"/>
    <mergeCell ref="O3:P4"/>
    <mergeCell ref="B4:K4"/>
    <mergeCell ref="C63:F63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50">
    <cfRule type="cellIs" dxfId="38" priority="59" operator="equal">
      <formula>0</formula>
    </cfRule>
  </conditionalFormatting>
  <conditionalFormatting sqref="E1:E3 G1:G13 E5:E13 H12:I12 O13 E60:G60 H60:K62 E61:H61 E62:F62 E22:K22 S17:V18 S43:V59 E43:K59 S20:V20 S22:V22">
    <cfRule type="cellIs" dxfId="37" priority="1250" stopIfTrue="1" operator="equal">
      <formula>0</formula>
    </cfRule>
  </conditionalFormatting>
  <conditionalFormatting sqref="E17:K18 E20:K20">
    <cfRule type="cellIs" dxfId="36" priority="54" stopIfTrue="1" operator="equal">
      <formula>0</formula>
    </cfRule>
  </conditionalFormatting>
  <conditionalFormatting sqref="G61:G65527 E66:E65527">
    <cfRule type="cellIs" dxfId="35" priority="384" stopIfTrue="1" operator="equal">
      <formula>0</formula>
    </cfRule>
  </conditionalFormatting>
  <conditionalFormatting sqref="C37">
    <cfRule type="cellIs" dxfId="34" priority="47" operator="equal">
      <formula>0</formula>
    </cfRule>
  </conditionalFormatting>
  <conditionalFormatting sqref="C40">
    <cfRule type="cellIs" dxfId="33" priority="46" operator="equal">
      <formula>0</formula>
    </cfRule>
  </conditionalFormatting>
  <conditionalFormatting sqref="E36:K42 S36:V42">
    <cfRule type="cellIs" dxfId="32" priority="48" stopIfTrue="1" operator="equal">
      <formula>0</formula>
    </cfRule>
  </conditionalFormatting>
  <conditionalFormatting sqref="E31:K31 S31:V31">
    <cfRule type="cellIs" dxfId="31" priority="45" stopIfTrue="1" operator="equal">
      <formula>0</formula>
    </cfRule>
  </conditionalFormatting>
  <conditionalFormatting sqref="S27:V27 E27:K27">
    <cfRule type="cellIs" dxfId="30" priority="36" stopIfTrue="1" operator="equal">
      <formula>0</formula>
    </cfRule>
  </conditionalFormatting>
  <conditionalFormatting sqref="E26:K26 S26:V26">
    <cfRule type="cellIs" dxfId="29" priority="35" stopIfTrue="1" operator="equal">
      <formula>0</formula>
    </cfRule>
  </conditionalFormatting>
  <conditionalFormatting sqref="S29:V29 E29:K29">
    <cfRule type="cellIs" dxfId="28" priority="38" stopIfTrue="1" operator="equal">
      <formula>0</formula>
    </cfRule>
  </conditionalFormatting>
  <conditionalFormatting sqref="S25:V25 E25:K25">
    <cfRule type="cellIs" dxfId="27" priority="34" stopIfTrue="1" operator="equal">
      <formula>0</formula>
    </cfRule>
  </conditionalFormatting>
  <conditionalFormatting sqref="E28:K28 S28:V28">
    <cfRule type="cellIs" dxfId="26" priority="37" stopIfTrue="1" operator="equal">
      <formula>0</formula>
    </cfRule>
  </conditionalFormatting>
  <conditionalFormatting sqref="E24:K24 S24:V24">
    <cfRule type="cellIs" dxfId="25" priority="33" stopIfTrue="1" operator="equal">
      <formula>0</formula>
    </cfRule>
  </conditionalFormatting>
  <conditionalFormatting sqref="E19:K19">
    <cfRule type="cellIs" dxfId="24" priority="28" stopIfTrue="1" operator="equal">
      <formula>0</formula>
    </cfRule>
  </conditionalFormatting>
  <conditionalFormatting sqref="S23:V23 E23:K23">
    <cfRule type="cellIs" dxfId="23" priority="32" stopIfTrue="1" operator="equal">
      <formula>0</formula>
    </cfRule>
  </conditionalFormatting>
  <conditionalFormatting sqref="E21:K21 S21:V21">
    <cfRule type="cellIs" dxfId="22" priority="25" stopIfTrue="1" operator="equal">
      <formula>0</formula>
    </cfRule>
  </conditionalFormatting>
  <conditionalFormatting sqref="S19:V19">
    <cfRule type="cellIs" dxfId="21" priority="29" stopIfTrue="1" operator="equal">
      <formula>0</formula>
    </cfRule>
  </conditionalFormatting>
  <conditionalFormatting sqref="C19">
    <cfRule type="cellIs" dxfId="20" priority="27" operator="equal">
      <formula>0</formula>
    </cfRule>
  </conditionalFormatting>
  <conditionalFormatting sqref="E30:K30 S30:V30">
    <cfRule type="cellIs" dxfId="19" priority="23" stopIfTrue="1" operator="equal">
      <formula>0</formula>
    </cfRule>
  </conditionalFormatting>
  <conditionalFormatting sqref="C20">
    <cfRule type="cellIs" dxfId="18" priority="26" operator="equal">
      <formula>0</formula>
    </cfRule>
  </conditionalFormatting>
  <conditionalFormatting sqref="C29">
    <cfRule type="cellIs" dxfId="17" priority="24" operator="equal">
      <formula>0</formula>
    </cfRule>
  </conditionalFormatting>
  <conditionalFormatting sqref="S16:V16">
    <cfRule type="cellIs" dxfId="16" priority="17" stopIfTrue="1" operator="equal">
      <formula>0</formula>
    </cfRule>
  </conditionalFormatting>
  <conditionalFormatting sqref="E16:K16">
    <cfRule type="cellIs" dxfId="15" priority="16" stopIfTrue="1" operator="equal">
      <formula>0</formula>
    </cfRule>
  </conditionalFormatting>
  <conditionalFormatting sqref="S15:V15">
    <cfRule type="cellIs" dxfId="14" priority="15" stopIfTrue="1" operator="equal">
      <formula>0</formula>
    </cfRule>
  </conditionalFormatting>
  <conditionalFormatting sqref="E15:K15">
    <cfRule type="cellIs" dxfId="13" priority="14" stopIfTrue="1" operator="equal">
      <formula>0</formula>
    </cfRule>
  </conditionalFormatting>
  <conditionalFormatting sqref="S14:V14">
    <cfRule type="cellIs" dxfId="12" priority="13" stopIfTrue="1" operator="equal">
      <formula>0</formula>
    </cfRule>
  </conditionalFormatting>
  <conditionalFormatting sqref="E14:K14">
    <cfRule type="cellIs" dxfId="11" priority="12" stopIfTrue="1" operator="equal">
      <formula>0</formula>
    </cfRule>
  </conditionalFormatting>
  <conditionalFormatting sqref="C15">
    <cfRule type="cellIs" dxfId="10" priority="11" operator="equal">
      <formula>0</formula>
    </cfRule>
  </conditionalFormatting>
  <conditionalFormatting sqref="C16">
    <cfRule type="cellIs" dxfId="9" priority="10" operator="equal">
      <formula>0</formula>
    </cfRule>
  </conditionalFormatting>
  <conditionalFormatting sqref="S35:V35 E35:K35">
    <cfRule type="cellIs" dxfId="5" priority="6" stopIfTrue="1" operator="equal">
      <formula>0</formula>
    </cfRule>
  </conditionalFormatting>
  <conditionalFormatting sqref="S34:V34 E34:K34">
    <cfRule type="cellIs" dxfId="4" priority="5" stopIfTrue="1" operator="equal">
      <formula>0</formula>
    </cfRule>
  </conditionalFormatting>
  <conditionalFormatting sqref="S33:V33 E33:K33">
    <cfRule type="cellIs" dxfId="3" priority="4" stopIfTrue="1" operator="equal">
      <formula>0</formula>
    </cfRule>
  </conditionalFormatting>
  <conditionalFormatting sqref="S32:V32 E32:K32">
    <cfRule type="cellIs" dxfId="2" priority="3" stopIfTrue="1" operator="equal">
      <formula>0</formula>
    </cfRule>
  </conditionalFormatting>
  <conditionalFormatting sqref="C33">
    <cfRule type="cellIs" dxfId="1" priority="2" operator="equal">
      <formula>0</formula>
    </cfRule>
  </conditionalFormatting>
  <conditionalFormatting sqref="C3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52:F59 F42 F21:F35 H14:K6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zoomScaleNormal="100" zoomScaleSheetLayoutView="115" workbookViewId="0">
      <selection activeCell="V25" sqref="V25:W25"/>
    </sheetView>
  </sheetViews>
  <sheetFormatPr defaultRowHeight="12"/>
  <cols>
    <col min="1" max="1" width="1.42578125" style="446" customWidth="1"/>
    <col min="2" max="22" width="5.7109375" style="446" customWidth="1"/>
    <col min="23" max="23" width="6.28515625" style="446" customWidth="1"/>
    <col min="24" max="117" width="5.7109375" style="446" customWidth="1"/>
    <col min="118" max="16384" width="9.140625" style="446"/>
  </cols>
  <sheetData>
    <row r="1" spans="2:29" ht="12.75" thickBot="1"/>
    <row r="2" spans="2:29" ht="12.75" customHeight="1">
      <c r="B2" s="447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675" t="str">
        <f>"PT. PLN (PERSERO) "&amp;'[88]DETAIL USULAN'!D5&amp;""</f>
        <v>PT. PLN (PERSERO) AREA DEMAK</v>
      </c>
      <c r="W2" s="676"/>
      <c r="X2" s="676"/>
      <c r="Y2" s="676"/>
      <c r="Z2" s="676"/>
      <c r="AA2" s="676"/>
      <c r="AB2" s="676"/>
      <c r="AC2" s="677"/>
    </row>
    <row r="3" spans="2:29">
      <c r="B3" s="449"/>
      <c r="V3" s="678"/>
      <c r="W3" s="679"/>
      <c r="X3" s="679"/>
      <c r="Y3" s="679"/>
      <c r="Z3" s="679"/>
      <c r="AA3" s="679"/>
      <c r="AB3" s="679"/>
      <c r="AC3" s="680"/>
    </row>
    <row r="4" spans="2:29">
      <c r="B4" s="449"/>
      <c r="V4" s="450" t="s">
        <v>986</v>
      </c>
      <c r="AC4" s="451"/>
    </row>
    <row r="5" spans="2:29" ht="12.75">
      <c r="B5" s="449"/>
      <c r="E5" s="452" t="s">
        <v>1619</v>
      </c>
      <c r="V5" s="453" t="s">
        <v>990</v>
      </c>
      <c r="W5" s="622" t="s">
        <v>989</v>
      </c>
      <c r="X5" s="622"/>
      <c r="Y5" s="622"/>
      <c r="Z5" s="622" t="s">
        <v>987</v>
      </c>
      <c r="AA5" s="622"/>
      <c r="AB5" s="622" t="s">
        <v>988</v>
      </c>
      <c r="AC5" s="623"/>
    </row>
    <row r="6" spans="2:29">
      <c r="B6" s="449"/>
      <c r="E6" s="454" t="s">
        <v>1620</v>
      </c>
      <c r="V6" s="453">
        <v>1</v>
      </c>
      <c r="W6" s="622" t="s">
        <v>992</v>
      </c>
      <c r="X6" s="622"/>
      <c r="Y6" s="622"/>
      <c r="Z6" s="622"/>
      <c r="AA6" s="622"/>
      <c r="AB6" s="622"/>
      <c r="AC6" s="623"/>
    </row>
    <row r="7" spans="2:29">
      <c r="B7" s="449"/>
      <c r="V7" s="453">
        <v>2</v>
      </c>
      <c r="W7" s="622" t="s">
        <v>993</v>
      </c>
      <c r="X7" s="622"/>
      <c r="Y7" s="622"/>
      <c r="Z7" s="622"/>
      <c r="AA7" s="622"/>
      <c r="AB7" s="622"/>
      <c r="AC7" s="623"/>
    </row>
    <row r="8" spans="2:29">
      <c r="B8" s="449"/>
      <c r="V8" s="453">
        <v>3</v>
      </c>
      <c r="W8" s="622" t="s">
        <v>994</v>
      </c>
      <c r="X8" s="622"/>
      <c r="Y8" s="622"/>
      <c r="Z8" s="622"/>
      <c r="AA8" s="622"/>
      <c r="AB8" s="622"/>
      <c r="AC8" s="623"/>
    </row>
    <row r="9" spans="2:29">
      <c r="B9" s="449"/>
      <c r="V9" s="453">
        <v>4</v>
      </c>
      <c r="W9" s="622" t="s">
        <v>995</v>
      </c>
      <c r="X9" s="622"/>
      <c r="Y9" s="622"/>
      <c r="Z9" s="622"/>
      <c r="AA9" s="622"/>
      <c r="AB9" s="622"/>
      <c r="AC9" s="623"/>
    </row>
    <row r="10" spans="2:29">
      <c r="B10" s="449"/>
      <c r="V10" s="453">
        <v>5</v>
      </c>
      <c r="W10" s="622" t="s">
        <v>996</v>
      </c>
      <c r="X10" s="622"/>
      <c r="Y10" s="622"/>
      <c r="Z10" s="622"/>
      <c r="AA10" s="622"/>
      <c r="AB10" s="622"/>
      <c r="AC10" s="623"/>
    </row>
    <row r="11" spans="2:29">
      <c r="B11" s="449"/>
      <c r="V11" s="453">
        <v>6</v>
      </c>
      <c r="W11" s="622" t="s">
        <v>997</v>
      </c>
      <c r="X11" s="622"/>
      <c r="Y11" s="622"/>
      <c r="Z11" s="622"/>
      <c r="AA11" s="622"/>
      <c r="AB11" s="622"/>
      <c r="AC11" s="623"/>
    </row>
    <row r="12" spans="2:29">
      <c r="B12" s="449"/>
      <c r="V12" s="453">
        <v>7</v>
      </c>
      <c r="W12" s="622" t="s">
        <v>998</v>
      </c>
      <c r="X12" s="622"/>
      <c r="Y12" s="622"/>
      <c r="Z12" s="622"/>
      <c r="AA12" s="622"/>
      <c r="AB12" s="622"/>
      <c r="AC12" s="623"/>
    </row>
    <row r="13" spans="2:29" ht="12.75" customHeight="1">
      <c r="B13" s="449"/>
      <c r="V13" s="453">
        <v>8</v>
      </c>
      <c r="W13" s="622" t="s">
        <v>999</v>
      </c>
      <c r="X13" s="622"/>
      <c r="Y13" s="622"/>
      <c r="Z13" s="622"/>
      <c r="AA13" s="622"/>
      <c r="AB13" s="622"/>
      <c r="AC13" s="623"/>
    </row>
    <row r="14" spans="2:29">
      <c r="B14" s="449"/>
      <c r="V14" s="453">
        <v>9</v>
      </c>
      <c r="W14" s="622" t="s">
        <v>1000</v>
      </c>
      <c r="X14" s="622"/>
      <c r="Y14" s="622"/>
      <c r="Z14" s="622"/>
      <c r="AA14" s="622"/>
      <c r="AB14" s="622"/>
      <c r="AC14" s="623"/>
    </row>
    <row r="15" spans="2:29">
      <c r="B15" s="449"/>
      <c r="V15" s="453">
        <v>10</v>
      </c>
      <c r="W15" s="622" t="s">
        <v>1009</v>
      </c>
      <c r="X15" s="622"/>
      <c r="Y15" s="622"/>
      <c r="Z15" s="622"/>
      <c r="AA15" s="622"/>
      <c r="AB15" s="622"/>
      <c r="AC15" s="623"/>
    </row>
    <row r="16" spans="2:29">
      <c r="B16" s="449"/>
      <c r="V16" s="453">
        <v>11</v>
      </c>
      <c r="W16" s="622" t="s">
        <v>1453</v>
      </c>
      <c r="X16" s="622"/>
      <c r="Y16" s="622"/>
      <c r="Z16" s="622"/>
      <c r="AA16" s="622"/>
      <c r="AB16" s="622"/>
      <c r="AC16" s="623"/>
    </row>
    <row r="17" spans="2:29">
      <c r="B17" s="449"/>
      <c r="V17" s="453">
        <v>12</v>
      </c>
      <c r="W17" s="622" t="s">
        <v>1010</v>
      </c>
      <c r="X17" s="622"/>
      <c r="Y17" s="622"/>
      <c r="Z17" s="622"/>
      <c r="AA17" s="622"/>
      <c r="AB17" s="622"/>
      <c r="AC17" s="623"/>
    </row>
    <row r="18" spans="2:29">
      <c r="B18" s="455"/>
      <c r="C18" s="456"/>
      <c r="D18" s="456"/>
      <c r="V18" s="453">
        <v>13</v>
      </c>
      <c r="W18" s="622"/>
      <c r="X18" s="622"/>
      <c r="Y18" s="622"/>
      <c r="Z18" s="622"/>
      <c r="AA18" s="622"/>
      <c r="AB18" s="622"/>
      <c r="AC18" s="623"/>
    </row>
    <row r="19" spans="2:29">
      <c r="B19" s="449"/>
      <c r="V19" s="457"/>
      <c r="W19" s="664"/>
      <c r="X19" s="664"/>
      <c r="Y19" s="664"/>
      <c r="Z19" s="664"/>
      <c r="AA19" s="664"/>
      <c r="AB19" s="664"/>
      <c r="AC19" s="665"/>
    </row>
    <row r="20" spans="2:29">
      <c r="B20" s="449"/>
      <c r="V20" s="666" t="s">
        <v>991</v>
      </c>
      <c r="W20" s="667"/>
      <c r="X20" s="667"/>
      <c r="Y20" s="667"/>
      <c r="Z20" s="667"/>
      <c r="AA20" s="667"/>
      <c r="AB20" s="667"/>
      <c r="AC20" s="668"/>
    </row>
    <row r="21" spans="2:29">
      <c r="B21" s="449"/>
      <c r="V21" s="669" t="s">
        <v>984</v>
      </c>
      <c r="W21" s="670"/>
      <c r="X21" s="670"/>
      <c r="Y21" s="671"/>
      <c r="Z21" s="672" t="s">
        <v>985</v>
      </c>
      <c r="AA21" s="673"/>
      <c r="AB21" s="673"/>
      <c r="AC21" s="674"/>
    </row>
    <row r="22" spans="2:29">
      <c r="B22" s="449"/>
      <c r="V22" s="654" t="s">
        <v>1621</v>
      </c>
      <c r="W22" s="655"/>
      <c r="X22" s="458" t="s">
        <v>1622</v>
      </c>
      <c r="Y22" s="459">
        <v>1</v>
      </c>
      <c r="Z22" s="656"/>
      <c r="AA22" s="657"/>
      <c r="AB22" s="460"/>
      <c r="AC22" s="461"/>
    </row>
    <row r="23" spans="2:29">
      <c r="B23" s="449"/>
      <c r="V23" s="658" t="s">
        <v>1616</v>
      </c>
      <c r="W23" s="659"/>
      <c r="X23" s="458" t="s">
        <v>1057</v>
      </c>
      <c r="Y23" s="459">
        <v>2</v>
      </c>
      <c r="Z23" s="645"/>
      <c r="AA23" s="646"/>
      <c r="AB23" s="460"/>
      <c r="AC23" s="461"/>
    </row>
    <row r="24" spans="2:29">
      <c r="B24" s="449"/>
      <c r="V24" s="660" t="s">
        <v>1623</v>
      </c>
      <c r="W24" s="661"/>
      <c r="X24" s="458" t="s">
        <v>1057</v>
      </c>
      <c r="Y24" s="459">
        <v>1</v>
      </c>
      <c r="Z24" s="662"/>
      <c r="AA24" s="663"/>
      <c r="AB24" s="460"/>
      <c r="AC24" s="461"/>
    </row>
    <row r="25" spans="2:29">
      <c r="B25" s="449"/>
      <c r="V25" s="652"/>
      <c r="W25" s="653"/>
      <c r="X25" s="458"/>
      <c r="Y25" s="459"/>
      <c r="Z25" s="645"/>
      <c r="AA25" s="646"/>
      <c r="AB25" s="460"/>
      <c r="AC25" s="461"/>
    </row>
    <row r="26" spans="2:29">
      <c r="B26" s="449"/>
      <c r="V26" s="652"/>
      <c r="W26" s="653"/>
      <c r="X26" s="458"/>
      <c r="Y26" s="459"/>
      <c r="Z26" s="645"/>
      <c r="AA26" s="646"/>
      <c r="AB26" s="460"/>
      <c r="AC26" s="461"/>
    </row>
    <row r="27" spans="2:29">
      <c r="B27" s="449"/>
      <c r="V27" s="652"/>
      <c r="W27" s="653"/>
      <c r="X27" s="458"/>
      <c r="Y27" s="459"/>
      <c r="Z27" s="645"/>
      <c r="AA27" s="646"/>
      <c r="AB27" s="460"/>
      <c r="AC27" s="461"/>
    </row>
    <row r="28" spans="2:29">
      <c r="B28" s="449"/>
      <c r="V28" s="650"/>
      <c r="W28" s="651"/>
      <c r="X28" s="458"/>
      <c r="Y28" s="459"/>
      <c r="Z28" s="645"/>
      <c r="AA28" s="646"/>
      <c r="AB28" s="460"/>
      <c r="AC28" s="461"/>
    </row>
    <row r="29" spans="2:29">
      <c r="B29" s="449"/>
      <c r="V29" s="652"/>
      <c r="W29" s="653"/>
      <c r="X29" s="458"/>
      <c r="Y29" s="459"/>
      <c r="Z29" s="645"/>
      <c r="AA29" s="646"/>
      <c r="AB29" s="460"/>
      <c r="AC29" s="461"/>
    </row>
    <row r="30" spans="2:29">
      <c r="B30" s="449"/>
      <c r="V30" s="652"/>
      <c r="W30" s="653"/>
      <c r="X30" s="458"/>
      <c r="Y30" s="459"/>
      <c r="Z30" s="645"/>
      <c r="AA30" s="646"/>
      <c r="AB30" s="460"/>
      <c r="AC30" s="461"/>
    </row>
    <row r="31" spans="2:29">
      <c r="B31" s="449"/>
      <c r="T31" s="462"/>
      <c r="V31" s="643"/>
      <c r="W31" s="644"/>
      <c r="X31" s="458"/>
      <c r="Y31" s="459"/>
      <c r="Z31" s="645"/>
      <c r="AA31" s="646"/>
      <c r="AB31" s="460"/>
      <c r="AC31" s="461"/>
    </row>
    <row r="32" spans="2:29">
      <c r="B32" s="449"/>
      <c r="T32" s="462"/>
      <c r="V32" s="643"/>
      <c r="W32" s="644"/>
      <c r="X32" s="458"/>
      <c r="Y32" s="459"/>
      <c r="Z32" s="645"/>
      <c r="AA32" s="646"/>
      <c r="AB32" s="460"/>
      <c r="AC32" s="461"/>
    </row>
    <row r="33" spans="2:29">
      <c r="B33" s="449"/>
      <c r="V33" s="643"/>
      <c r="W33" s="644"/>
      <c r="X33" s="458"/>
      <c r="Y33" s="459"/>
      <c r="Z33" s="645"/>
      <c r="AA33" s="646"/>
      <c r="AB33" s="460"/>
      <c r="AC33" s="461"/>
    </row>
    <row r="34" spans="2:29">
      <c r="B34" s="449"/>
      <c r="V34" s="643"/>
      <c r="W34" s="644"/>
      <c r="X34" s="458"/>
      <c r="Y34" s="459"/>
      <c r="Z34" s="645"/>
      <c r="AA34" s="646"/>
      <c r="AB34" s="460"/>
      <c r="AC34" s="461"/>
    </row>
    <row r="35" spans="2:29">
      <c r="B35" s="449"/>
      <c r="V35" s="643"/>
      <c r="W35" s="644"/>
      <c r="X35" s="458"/>
      <c r="Y35" s="459"/>
      <c r="Z35" s="645"/>
      <c r="AA35" s="646"/>
      <c r="AB35" s="460"/>
      <c r="AC35" s="461"/>
    </row>
    <row r="36" spans="2:29">
      <c r="B36" s="449"/>
      <c r="V36" s="647"/>
      <c r="W36" s="648"/>
      <c r="X36" s="458"/>
      <c r="Y36" s="463"/>
      <c r="Z36" s="649"/>
      <c r="AA36" s="646"/>
      <c r="AB36" s="460"/>
      <c r="AC36" s="461"/>
    </row>
    <row r="37" spans="2:29" ht="12.75" customHeight="1">
      <c r="B37" s="449"/>
      <c r="V37" s="637"/>
      <c r="W37" s="638"/>
      <c r="X37" s="458"/>
      <c r="Y37" s="463"/>
      <c r="Z37" s="639"/>
      <c r="AA37" s="640"/>
      <c r="AB37" s="464"/>
      <c r="AC37" s="465"/>
    </row>
    <row r="38" spans="2:29" ht="12.75" customHeight="1">
      <c r="B38" s="449"/>
      <c r="V38" s="641"/>
      <c r="W38" s="642"/>
      <c r="X38" s="466"/>
      <c r="Y38" s="463"/>
      <c r="Z38" s="467"/>
      <c r="AA38" s="468"/>
      <c r="AB38" s="464"/>
      <c r="AC38" s="465"/>
    </row>
    <row r="39" spans="2:29" ht="12" customHeight="1">
      <c r="B39" s="449"/>
      <c r="V39" s="641"/>
      <c r="W39" s="642"/>
      <c r="X39" s="466"/>
      <c r="Y39" s="469"/>
      <c r="Z39" s="633"/>
      <c r="AA39" s="634"/>
      <c r="AB39" s="464"/>
      <c r="AC39" s="465"/>
    </row>
    <row r="40" spans="2:29" ht="12" customHeight="1">
      <c r="B40" s="449"/>
      <c r="V40" s="641"/>
      <c r="W40" s="642"/>
      <c r="X40" s="466"/>
      <c r="Y40" s="469"/>
      <c r="Z40" s="470"/>
      <c r="AA40" s="471"/>
      <c r="AB40" s="464"/>
      <c r="AC40" s="465"/>
    </row>
    <row r="41" spans="2:29" ht="12" customHeight="1">
      <c r="B41" s="449"/>
      <c r="V41" s="631"/>
      <c r="W41" s="632"/>
      <c r="X41" s="472"/>
      <c r="Y41" s="473"/>
      <c r="Z41" s="633"/>
      <c r="AA41" s="634"/>
      <c r="AB41" s="464"/>
      <c r="AC41" s="465"/>
    </row>
    <row r="42" spans="2:29" ht="12" customHeight="1">
      <c r="B42" s="449"/>
      <c r="V42" s="635" t="s">
        <v>1454</v>
      </c>
      <c r="W42" s="636"/>
      <c r="X42" s="636"/>
      <c r="Y42" s="636"/>
      <c r="Z42" s="474"/>
      <c r="AA42" s="474"/>
      <c r="AB42" s="474"/>
      <c r="AC42" s="475"/>
    </row>
    <row r="43" spans="2:29" ht="12" customHeight="1">
      <c r="B43" s="449"/>
      <c r="U43" s="476"/>
      <c r="V43" s="477"/>
      <c r="W43" s="478"/>
      <c r="X43" s="478"/>
      <c r="Y43" s="478"/>
      <c r="Z43" s="478"/>
      <c r="AA43" s="478"/>
      <c r="AB43" s="478"/>
      <c r="AC43" s="479"/>
    </row>
    <row r="44" spans="2:29">
      <c r="B44" s="480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76"/>
      <c r="V44" s="620" t="s">
        <v>11</v>
      </c>
      <c r="W44" s="621"/>
      <c r="X44" s="622"/>
      <c r="Y44" s="622"/>
      <c r="Z44" s="622"/>
      <c r="AA44" s="622"/>
      <c r="AB44" s="622"/>
      <c r="AC44" s="623"/>
    </row>
    <row r="45" spans="2:29">
      <c r="B45" s="480"/>
      <c r="C45" s="481"/>
      <c r="D45" s="481"/>
      <c r="E45" s="481"/>
      <c r="F45" s="481"/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76"/>
      <c r="V45" s="620" t="s">
        <v>983</v>
      </c>
      <c r="W45" s="621"/>
      <c r="X45" s="622">
        <v>1</v>
      </c>
      <c r="Y45" s="622"/>
      <c r="Z45" s="622"/>
      <c r="AA45" s="622" t="s">
        <v>12</v>
      </c>
      <c r="AB45" s="622"/>
      <c r="AC45" s="482" t="s">
        <v>13</v>
      </c>
    </row>
    <row r="46" spans="2:29">
      <c r="B46" s="480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76"/>
      <c r="V46" s="620" t="s">
        <v>15</v>
      </c>
      <c r="W46" s="621"/>
      <c r="X46" s="624"/>
      <c r="Y46" s="624"/>
      <c r="Z46" s="624"/>
      <c r="AA46" s="622" t="s">
        <v>16</v>
      </c>
      <c r="AB46" s="622"/>
      <c r="AC46" s="483"/>
    </row>
    <row r="47" spans="2:29">
      <c r="B47" s="480"/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76"/>
      <c r="V47" s="625" t="s">
        <v>17</v>
      </c>
      <c r="W47" s="625"/>
      <c r="X47" s="625"/>
      <c r="Y47" s="625"/>
      <c r="Z47" s="625"/>
      <c r="AA47" s="625"/>
      <c r="AB47" s="625"/>
      <c r="AC47" s="626"/>
    </row>
    <row r="48" spans="2:29" ht="12.75" customHeight="1">
      <c r="B48" s="480"/>
      <c r="C48" s="481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76"/>
      <c r="V48" s="627" t="str">
        <f>[89]DATA!C8</f>
        <v>PT. DIMENSI PUTRA KARYA</v>
      </c>
      <c r="W48" s="627"/>
      <c r="X48" s="627"/>
      <c r="Y48" s="627"/>
      <c r="Z48" s="627"/>
      <c r="AA48" s="627"/>
      <c r="AB48" s="627"/>
      <c r="AC48" s="628"/>
    </row>
    <row r="49" spans="2:29">
      <c r="B49" s="480"/>
      <c r="C49" s="481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4"/>
      <c r="V49" s="627"/>
      <c r="W49" s="627"/>
      <c r="X49" s="627"/>
      <c r="Y49" s="627"/>
      <c r="Z49" s="627"/>
      <c r="AA49" s="627"/>
      <c r="AB49" s="627"/>
      <c r="AC49" s="628"/>
    </row>
    <row r="50" spans="2:29">
      <c r="B50" s="480"/>
      <c r="C50" s="481"/>
      <c r="D50" s="481"/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/>
      <c r="P50" s="481"/>
      <c r="Q50" s="481"/>
      <c r="R50" s="481"/>
      <c r="S50" s="481"/>
      <c r="T50" s="481"/>
      <c r="U50" s="484"/>
      <c r="V50" s="629"/>
      <c r="W50" s="629"/>
      <c r="X50" s="629"/>
      <c r="Y50" s="629"/>
      <c r="Z50" s="629"/>
      <c r="AA50" s="629"/>
      <c r="AB50" s="629"/>
      <c r="AC50" s="630"/>
    </row>
    <row r="51" spans="2:29">
      <c r="B51" s="480"/>
      <c r="C51" s="481"/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1"/>
      <c r="O51" s="481"/>
      <c r="P51" s="481"/>
      <c r="Q51" s="481"/>
      <c r="R51" s="481"/>
      <c r="S51" s="481"/>
      <c r="T51" s="481"/>
      <c r="U51" s="476"/>
      <c r="V51" s="620" t="s">
        <v>18</v>
      </c>
      <c r="W51" s="621"/>
      <c r="X51" s="622" t="s">
        <v>1624</v>
      </c>
      <c r="Y51" s="622"/>
      <c r="Z51" s="622"/>
      <c r="AA51" s="622"/>
      <c r="AB51" s="622"/>
      <c r="AC51" s="623"/>
    </row>
    <row r="52" spans="2:29">
      <c r="B52" s="480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481"/>
      <c r="U52" s="476"/>
      <c r="V52" s="620" t="s">
        <v>19</v>
      </c>
      <c r="W52" s="621"/>
      <c r="X52" s="622" t="s">
        <v>1625</v>
      </c>
      <c r="Y52" s="622"/>
      <c r="Z52" s="622"/>
      <c r="AA52" s="622"/>
      <c r="AB52" s="622"/>
      <c r="AC52" s="623"/>
    </row>
    <row r="53" spans="2:29">
      <c r="B53" s="480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U53" s="476"/>
      <c r="V53" s="620" t="s">
        <v>20</v>
      </c>
      <c r="W53" s="621"/>
      <c r="X53" s="622" t="s">
        <v>1625</v>
      </c>
      <c r="Y53" s="622"/>
      <c r="Z53" s="622"/>
      <c r="AA53" s="622"/>
      <c r="AB53" s="622"/>
      <c r="AC53" s="623"/>
    </row>
    <row r="54" spans="2:29" ht="12.75" thickBot="1">
      <c r="B54" s="485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487"/>
      <c r="U54" s="488"/>
      <c r="V54" s="616" t="s">
        <v>21</v>
      </c>
      <c r="W54" s="617"/>
      <c r="X54" s="618" t="s">
        <v>1626</v>
      </c>
      <c r="Y54" s="618"/>
      <c r="Z54" s="618"/>
      <c r="AA54" s="618"/>
      <c r="AB54" s="618"/>
      <c r="AC54" s="619"/>
    </row>
  </sheetData>
  <mergeCells count="110"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A54" sqref="AA5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1" t="s">
        <v>1526</v>
      </c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3"/>
      <c r="AD4" s="217"/>
      <c r="AE4" s="216"/>
      <c r="AF4" s="216"/>
    </row>
    <row r="5" spans="2:32" ht="13.5" customHeight="1">
      <c r="B5" s="215"/>
      <c r="C5" s="215"/>
      <c r="D5" s="684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6"/>
      <c r="AD5" s="217"/>
      <c r="AE5" s="216"/>
      <c r="AF5" s="216"/>
    </row>
    <row r="6" spans="2:32" ht="12.75" customHeight="1">
      <c r="B6" s="215"/>
      <c r="C6" s="215"/>
      <c r="D6" s="684"/>
      <c r="E6" s="685"/>
      <c r="F6" s="685"/>
      <c r="G6" s="685"/>
      <c r="H6" s="685"/>
      <c r="I6" s="685"/>
      <c r="J6" s="685"/>
      <c r="K6" s="685"/>
      <c r="L6" s="685"/>
      <c r="M6" s="685"/>
      <c r="N6" s="685"/>
      <c r="O6" s="685"/>
      <c r="P6" s="685"/>
      <c r="Q6" s="685"/>
      <c r="R6" s="685"/>
      <c r="S6" s="685"/>
      <c r="T6" s="685"/>
      <c r="U6" s="685"/>
      <c r="V6" s="685"/>
      <c r="W6" s="685"/>
      <c r="X6" s="685"/>
      <c r="Y6" s="685"/>
      <c r="Z6" s="685"/>
      <c r="AA6" s="685"/>
      <c r="AB6" s="685"/>
      <c r="AC6" s="686"/>
      <c r="AE6" s="216"/>
      <c r="AF6" s="216"/>
    </row>
    <row r="7" spans="2:32" ht="12.75" customHeight="1" thickBot="1">
      <c r="B7" s="215"/>
      <c r="C7" s="215"/>
      <c r="D7" s="687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88"/>
      <c r="P7" s="688"/>
      <c r="Q7" s="688"/>
      <c r="R7" s="688"/>
      <c r="S7" s="688"/>
      <c r="T7" s="688"/>
      <c r="U7" s="688"/>
      <c r="V7" s="688"/>
      <c r="W7" s="688"/>
      <c r="X7" s="688"/>
      <c r="Y7" s="688"/>
      <c r="Z7" s="688"/>
      <c r="AA7" s="688"/>
      <c r="AB7" s="688"/>
      <c r="AC7" s="68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55" zoomScaleNormal="40" zoomScaleSheetLayoutView="55" workbookViewId="0">
      <selection activeCell="C8" sqref="C8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5" t="s">
        <v>1525</v>
      </c>
      <c r="D3" s="685"/>
      <c r="E3" s="685"/>
      <c r="F3" s="685"/>
      <c r="G3" s="685"/>
      <c r="H3" s="685"/>
      <c r="I3" s="685"/>
      <c r="J3" s="685"/>
      <c r="K3" s="685"/>
      <c r="L3" s="685"/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85"/>
      <c r="D4" s="685"/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90" t="s">
        <v>1627</v>
      </c>
      <c r="D6" s="690"/>
      <c r="E6" s="690"/>
      <c r="F6" s="690"/>
      <c r="G6" s="690"/>
      <c r="H6" s="690"/>
      <c r="I6" s="690"/>
      <c r="J6" s="690"/>
      <c r="K6" s="690"/>
      <c r="L6" s="690"/>
      <c r="M6" s="690"/>
      <c r="W6" s="182"/>
      <c r="Y6" s="374"/>
      <c r="Z6" s="374"/>
      <c r="AA6" s="374"/>
      <c r="AB6" s="375"/>
      <c r="AC6" s="375"/>
    </row>
    <row r="7" spans="1:29" ht="18" customHeight="1">
      <c r="A7" s="181"/>
      <c r="C7" s="690"/>
      <c r="D7" s="690"/>
      <c r="E7" s="690"/>
      <c r="F7" s="690"/>
      <c r="G7" s="690"/>
      <c r="H7" s="690"/>
      <c r="I7" s="690"/>
      <c r="J7" s="690"/>
      <c r="K7" s="690"/>
      <c r="L7" s="690"/>
      <c r="M7" s="690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2023-09-12T02:35:10Z</cp:lastPrinted>
  <dcterms:created xsi:type="dcterms:W3CDTF">2011-02-06T11:57:38Z</dcterms:created>
  <dcterms:modified xsi:type="dcterms:W3CDTF">2023-10-24T01:37:01Z</dcterms:modified>
</cp:coreProperties>
</file>