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5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E:\UTAMI\2023\2. PP\4. PBPD\MoM\C. BP KURANG  DR INVESTASI (PP DIATAS 5 TH)\DES\2. ROHMAD ES BATU, KAMAL BASHORI, NUR WACHID (AMS 27122023)\ROHMAD ES BATU\"/>
    </mc:Choice>
  </mc:AlternateContent>
  <xr:revisionPtr revIDLastSave="0" documentId="13_ncr:1_{62E036A2-78D5-4BD8-97FA-98CBDA90FA0E}" xr6:coauthVersionLast="47" xr6:coauthVersionMax="47" xr10:uidLastSave="{00000000-0000-0000-0000-000000000000}"/>
  <bookViews>
    <workbookView xWindow="-120" yWindow="-120" windowWidth="24240" windowHeight="13140" tabRatio="859" firstSheet="1" activeTab="6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64" r:id="rId10"/>
    <sheet name="SLD" sheetId="67" r:id="rId11"/>
    <sheet name="PETA" sheetId="62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</externalReferences>
  <definedNames>
    <definedName name="\A" localSheetId="6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hidden="1">[14]graf2!$D$14:$L$14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hidden="1">[14]graf2!$D$8:$L$8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hidden="1">[14]graf2!$D$12:$L$12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hidden="1">[14]graf2!$D$8:$L$8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hidden="1">[14]graf2!$D$10:$L$10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hidden="1">[14]graf2!$D$14:$L$14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[16]x!$H$9:$H$47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[16]x!$B$100:$B$101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[17]MEMO!$A$1:$B$65536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[18]JAN09!#REF!</definedName>
    <definedName name="ad" localSheetId="7">[18]JAN09!#REF!</definedName>
    <definedName name="ad">[18]JAN09!#REF!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[18]JAN09!#REF!</definedName>
    <definedName name="an" localSheetId="7">[18]JAN09!#REF!</definedName>
    <definedName name="an">[18]JAN09!#REF!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7">[20]JAN09!#REF!</definedName>
    <definedName name="and">[20]JAN09!#REF!</definedName>
    <definedName name="andrea" localSheetId="6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[21]Area_Data!$C$7:$Y$29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[22]Usulan!#REF!</definedName>
    <definedName name="ba" localSheetId="7">[22]Usulan!#REF!</definedName>
    <definedName name="ba" localSheetId="5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'[23]FORM-B'!#REF!</definedName>
    <definedName name="BAR" localSheetId="7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'[23]FORM-B'!#REF!</definedName>
    <definedName name="Baru_19" localSheetId="7">'[23]FORM-B'!#REF!</definedName>
    <definedName name="Baru_19" localSheetId="5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'[25]BiLuOp(14)'!$B$1:$G$49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[28]MENU1!$D$4:$T$15</definedName>
    <definedName name="BULAN" localSheetId="5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[18]JAN09!#REF!</definedName>
    <definedName name="csa" localSheetId="7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[31]item!$C$2:$C$550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[32]Sheet5!#REF!</definedName>
    <definedName name="DAWDFAFD" localSheetId="7">[32]Sheet5!#REF!</definedName>
    <definedName name="DAWDFAFD">[32]Sheet5!#REF!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[33]Asumsi!$S$10</definedName>
    <definedName name="DBSend_2">[34]Asumsi!$T$4</definedName>
    <definedName name="DBSend_3">[35]Asumsi!$U$4</definedName>
    <definedName name="dc" localSheetId="6">[36]JAN07!#REF!</definedName>
    <definedName name="dc" localSheetId="7">[36]JAN07!#REF!</definedName>
    <definedName name="dc" localSheetId="5">[37]JAN07!#REF!</definedName>
    <definedName name="dc">[37]JAN07!#REF!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[38]DENPASAR!$A$5:$AG$436</definedName>
    <definedName name="deviasi">[39]DeVIASI!$A$4:$AC$20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[40]MENU!$H$17:$H$35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'[41]O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[42]JAN07!#REF!</definedName>
    <definedName name="FEEDERGGNSLG" localSheetId="6">[15]JAN07!#REF!</definedName>
    <definedName name="FEEDERGGNSLG" localSheetId="7">[15]JAN07!#REF!</definedName>
    <definedName name="FEEDERGGNSLG">[42]JAN07!#REF!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hidden="1">{#N/A,#N/A,FALSE,"M.34"}</definedName>
    <definedName name="FOREX">'[43]Resource Plan (2)'!$H$120</definedName>
    <definedName name="fp">[16]x!$G$9:$G$47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[44]Smg!$I$1:$I$863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hidden="1">{#N/A,#N/A,FALSE,"M.02"}</definedName>
    <definedName name="GANGGUAN" localSheetId="9">[40]MENU!$M$11:$M$124</definedName>
    <definedName name="GANGGUAN">#N/A</definedName>
    <definedName name="GARDU" localSheetId="9">[40]PARAMETER!$A$11:$A$1059</definedName>
    <definedName name="GARDU">#N/A</definedName>
    <definedName name="GARDU1" localSheetId="9">[40]MENU!$A$11:$A$110</definedName>
    <definedName name="GARDU1">#N/A</definedName>
    <definedName name="GBR" localSheetId="10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[46]RAB!$F$12:$J$175</definedName>
    <definedName name="hari" localSheetId="9">[47]Format!$AA$1:$AG$1</definedName>
    <definedName name="hari" localSheetId="10">[48]Format!$AA$1:$AG$1</definedName>
    <definedName name="hari">[49]Format!$AA$1:$AG$1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'[50]MATERIAL juni 05'!$A$1:$AH$65536</definedName>
    <definedName name="HMRIEL">'[50]UPDATE 25 JANUARI 2007'!$A:$IV</definedName>
    <definedName name="HOUOUOUO" localSheetId="5" hidden="1">{#N/A,#N/A,FALSE,"M.31"}</definedName>
    <definedName name="HOUOUOUO" localSheetId="10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[40]MENU!$O$11:$O$124</definedName>
    <definedName name="INDEX_KODE">#N/A</definedName>
    <definedName name="INDEX1" localSheetId="9">[40]MENU!$C$11:$C$110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[51]DTU!$B$2:$D$48</definedName>
    <definedName name="input" localSheetId="6">'[52]Neraca seAPJ'!#REF!</definedName>
    <definedName name="input" localSheetId="7">'[52]Neraca seAPJ'!#REF!</definedName>
    <definedName name="input" localSheetId="5">'[52]Neraca seAPJ'!#REF!</definedName>
    <definedName name="input">'[52]Neraca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[18]JAN09!#REF!</definedName>
    <definedName name="ips" localSheetId="5">[18]JAN09!#REF!</definedName>
    <definedName name="ips">[18]JAN09!#REF!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'[53]W-NAD'!#REF!</definedName>
    <definedName name="JAJA" localSheetId="7">'[53]W-NAD'!#REF!</definedName>
    <definedName name="JAJA">'[53]W-NAD'!#REF!</definedName>
    <definedName name="jamkerja">'[54]D2. ANALISA HS INSHAR'!$D$2</definedName>
    <definedName name="JamKerja01">'[55]E3. ANALISA HS HAR TEK SUTM'!$D$2</definedName>
    <definedName name="jamkerjaentri" localSheetId="6">'[54]D2. ANALISA HS INSHAR'!#REF!</definedName>
    <definedName name="jamkerjaentri" localSheetId="7">'[54]D2. ANALISA HS INSHAR'!#REF!</definedName>
    <definedName name="jamkerjaentri" localSheetId="5">'[54]D2. ANALISA HS INSHAR'!#REF!</definedName>
    <definedName name="jamkerjaentri">'[54]D2. ANALISA HS INSHAR'!#REF!</definedName>
    <definedName name="jamkerjahar">'[55]E6.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[56]Jasa!$B$1:$F$65536</definedName>
    <definedName name="jasa.">[56]Jasa!$B$1:$F$65536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hidden="1">{#N/A,#N/A,FALSE,"M.31"}</definedName>
    <definedName name="jenis_kontrak">[57]data!$F$2:$F$4</definedName>
    <definedName name="jenis_pph">[57]data!$E$2:$E$7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[42]JAN07!#REF!</definedName>
    <definedName name="KALISLG" localSheetId="6">[15]JAN07!#REF!</definedName>
    <definedName name="KALISLG" localSheetId="7">[15]JAN07!#REF!</definedName>
    <definedName name="KALISLG">[42]JAN07!#REF!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[22]Usulan!#REF!</definedName>
    <definedName name="KK" localSheetId="7">[22]Usulan!#REF!</definedName>
    <definedName name="KK">[22]Usulan!#REF!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[40]MENU!$N$11:$N$124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[40]PARAMETER!$D$11:$D$1059</definedName>
    <definedName name="KODE_OUTGOING">#N/A</definedName>
    <definedName name="KODE1" localSheetId="9">[40]MENU!$B$11:$B$110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[39]KoMposisi!$A$6:$BV$22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[58]Cover!$C$5</definedName>
    <definedName name="KursUSD">[59]Asumsi!$E$9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10">INDEX([45]PDL!$B$1:$B$3,IFERROR(MATCH([45]KKO!$D$15,[45]PDL!$A$1:$A$2,),3))</definedName>
    <definedName name="Kutools_PDL0_1">INDEX(PDL!$B$1:$B$3,IFERROR(MATCH(KKO!$D$15,PDL!$A$1:$A$2,),3))</definedName>
    <definedName name="Kutools_PDL1_1" localSheetId="10">INDEX([45]PDL!$D$4:$D$6,IFERROR(MATCH([45]KKO!$D$15,[45]PDL!$C$4:$C$5,),3))</definedName>
    <definedName name="Kutools_PDL1_1">INDEX(PDL!$D$4:$D$6,IFERROR(MATCH(KKO!$D$15,PDL!$C$4:$C$5,),3))</definedName>
    <definedName name="Kutools_PDL10_1" localSheetId="10">INDEX([45]PDL!$V$31:$V$33,IFERROR(MATCH([45]KKO!$K$15,[45]PDL!$U$31:$U$32,),3))</definedName>
    <definedName name="Kutools_PDL10_1">INDEX(PDL!$V$31:$V$33,IFERROR(MATCH(KKO!$K$15,PDL!$U$31:$U$32,),3))</definedName>
    <definedName name="Kutools_PDL2_1" localSheetId="10">INDEX([45]PDL!$F$7:$F$9,IFERROR(MATCH([45]KKO!$K$15,[45]PDL!$E$7:$E$8,),3))</definedName>
    <definedName name="Kutools_PDL2_1">INDEX(PDL!$F$7:$F$9,IFERROR(MATCH(KKO!$K$15,PDL!$E$7:$E$8,),3))</definedName>
    <definedName name="Kutools_PDL3_1" localSheetId="10">INDEX([45]PDL!$H$10:$H$12,IFERROR(MATCH([45]KKO!$D$15,[45]PDL!$G$10:$G$11,),3))</definedName>
    <definedName name="Kutools_PDL3_1">INDEX(PDL!$H$10:$H$12,IFERROR(MATCH(KKO!$D$15,PDL!$G$10:$G$11,),3))</definedName>
    <definedName name="Kutools_PDL4_1" localSheetId="10">INDEX([45]PDL!$J$13:$J$15,IFERROR(MATCH([45]KKO!$D$15,[45]PDL!$I$13:$I$14,),3))</definedName>
    <definedName name="Kutools_PDL4_1">INDEX(PDL!$J$13:$J$15,IFERROR(MATCH(KKO!$D$15,PDL!$I$13:$I$14,),3))</definedName>
    <definedName name="Kutools_PDL5_1" localSheetId="10">INDEX([45]PDL!$L$16:$L$18,IFERROR(MATCH([45]KKO!$K$15,[45]PDL!$K$16:$K$17,),3))</definedName>
    <definedName name="Kutools_PDL5_1">INDEX(PDL!$L$16:$L$18,IFERROR(MATCH(KKO!$K$15,PDL!$K$16:$K$17,),3))</definedName>
    <definedName name="Kutools_PDL6_1" localSheetId="10">INDEX([45]PDL!$N$19:$N$21,IFERROR(MATCH([45]KKO!$D$15,[45]PDL!$M$19:$M$20,),3))</definedName>
    <definedName name="Kutools_PDL6_1">INDEX(PDL!$N$19:$N$21,IFERROR(MATCH(KKO!$D$15,PDL!$M$19:$M$20,),3))</definedName>
    <definedName name="Kutools_PDL7_1" localSheetId="10">INDEX([45]PDL!$P$22:$P$24,IFERROR(MATCH([45]KKO!$D$15,[45]PDL!$O$22:$O$23,),3))</definedName>
    <definedName name="Kutools_PDL7_1">INDEX(PDL!$P$22:$P$24,IFERROR(MATCH(KKO!$D$15,PDL!$O$22:$O$23,),3))</definedName>
    <definedName name="Kutools_PDL8_1" localSheetId="10">INDEX([45]PDL!$R$25:$R$27,IFERROR(MATCH([45]KKO!$D$15,[45]PDL!$Q$25:$Q$26,),3))</definedName>
    <definedName name="Kutools_PDL8_1">INDEX(PDL!$R$25:$R$27,IFERROR(MATCH(KKO!$D$15,PDL!$Q$25:$Q$26,),3))</definedName>
    <definedName name="Kutools_PDL9_1" localSheetId="10">INDEX([45]PDL!$T$28:$T$30,IFERROR(MATCH([45]KKO!$D$15,[45]PDL!$S$28:$S$29,),3))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[60]PMT!#REF!</definedName>
    <definedName name="l" localSheetId="7">[60]PMT!#REF!</definedName>
    <definedName name="l">[60]PMT!#REF!</definedName>
    <definedName name="L_19" localSheetId="6">'[61]FORM-B'!#REF!</definedName>
    <definedName name="L_19" localSheetId="7">'[61]FORM-B'!#REF!</definedName>
    <definedName name="L_19">'[61]FORM-B'!#REF!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[62]Asumsi!$V$2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[63]INPBA!$F$2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INDIRECT("Areas_"&amp;'[21]Working Page'!$B$47)</definedName>
    <definedName name="Listrik">'[64]AHS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'[61]FORM-B'!#REF!</definedName>
    <definedName name="M_19" localSheetId="7">'[61]FORM-B'!#REF!</definedName>
    <definedName name="M_19">'[61]FORM-B'!#REF!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hidden="1">{#N/A,#N/A,FALSE,"M.02"}</definedName>
    <definedName name="mat">[56]Mat!$B$1:$L$65536</definedName>
    <definedName name="mat.">[56]Mat!$B$1:$L$65536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[65]aruskas!$A$110:$T$180</definedName>
    <definedName name="MD_19">[66]aruskas!$A$110:$T$180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hidden="1">{#N/A,#N/A,FALSE,"M.33"}</definedName>
    <definedName name="MENU_GARDU" localSheetId="9">[40]MENU!$D$11:$D$110</definedName>
    <definedName name="MENU_GARDU">#N/A</definedName>
    <definedName name="MENU_PENYULANG" localSheetId="9">[40]MENU!$F$11:$F$40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hidden="1">{#N/A,#N/A,FALSE,"M.34"}</definedName>
    <definedName name="MmExcelLinker_56E02BF7_1622_44A2_A1B4_91C09D796B1E" localSheetId="6">DATA!RAB-PER '[67]Standar Konstruksi'!$G$29:$G$29</definedName>
    <definedName name="MmExcelLinker_56E02BF7_1622_44A2_A1B4_91C09D796B1E" localSheetId="7">KKF!RAB-PER '[67]Standar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[68]Cover!$B$7</definedName>
    <definedName name="NEGO" localSheetId="6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[16]x!$A$9:$A$47</definedName>
    <definedName name="NO_KODE" localSheetId="6">#N/A</definedName>
    <definedName name="NO_KODE" localSheetId="9">[40]MENU!#REF!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'[19]AHS - Personel'!$G$19</definedName>
    <definedName name="Opr_Hari">#N/A</definedName>
    <definedName name="opv">[69]Valuation!$I$53</definedName>
    <definedName name="OUTGOING" localSheetId="9">[40]PARAMETER!$B$11:$B$1059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[70]TABEL!$A$2:$A$81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10">[45]KKO!#REF!</definedName>
    <definedName name="pict">KKO!#REF!</definedName>
    <definedName name="PLG_DAYA__200KVA" localSheetId="6">#REF!</definedName>
    <definedName name="PLG_DAYA__200KVA" localSheetId="7">#REF!</definedName>
    <definedName name="PLG_DAYA__200KVA" localSheetId="10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[60]PMT!$D$12:$D$55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>[18]JAN09!#REF!</definedName>
    <definedName name="POPUI" localSheetId="5">#REF!</definedName>
    <definedName name="POPUI">#REF!</definedName>
    <definedName name="pos_anggaran">[57]data!$G$2:$G$54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[32]Sheet5!#REF!</definedName>
    <definedName name="PRINT_AR01" localSheetId="7">[32]Sheet5!#REF!</definedName>
    <definedName name="PRINT_AR01">[32]Sheet5!#REF!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1">PETA!$A$1:$W$55</definedName>
    <definedName name="_xlnm.Print_Area" localSheetId="8">RAB!$A$1:$K$127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0">SLD!$A$1:$AF$70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4">'HARGA SATUAN'!#REF!</definedName>
    <definedName name="_xlnm.Print_Titles" localSheetId="7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[32]Sheet5!#REF!</definedName>
    <definedName name="PRINT2" localSheetId="7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[71]JURNAL!#REF!</definedName>
    <definedName name="PUR" localSheetId="7">[71]JURNAL!#REF!</definedName>
    <definedName name="PUR">[71]JURNAL!#REF!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[18]JAN09!#REF!</definedName>
    <definedName name="rafi" localSheetId="7">[18]JAN09!#REF!</definedName>
    <definedName name="rafi" localSheetId="5">[18]JAN09!#REF!</definedName>
    <definedName name="rafi">[18]JAN09!#REF!</definedName>
    <definedName name="raja" localSheetId="6">[18]JAN09!#REF!</definedName>
    <definedName name="raja" localSheetId="7">[18]JAN09!#REF!</definedName>
    <definedName name="raja">[18]JAN09!#REF!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hidden="1">{#N/A,#N/A,FALSE,"M.42"}</definedName>
    <definedName name="REC">'[71]BB PUSAT'!$A$1:$C$65536</definedName>
    <definedName name="Regions">OFFSET('[21]Working Page'!$B$8,0,0,COUNTA('[21]Working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[40]MENU!$J$17:$J$24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[72]JAN07!#REF!</definedName>
    <definedName name="rtyu" localSheetId="7">[72]JAN07!#REF!</definedName>
    <definedName name="rtyu">[73]JAN07!#REF!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[74]PICKUP!$D$12</definedName>
    <definedName name="SAPBEXwbID" hidden="1">"41NCAAE5PJZ8D7N0HEXL0B90R"</definedName>
    <definedName name="sasa" localSheetId="6">[18]JAN09!#REF!</definedName>
    <definedName name="sasa" localSheetId="7">[18]JAN09!#REF!</definedName>
    <definedName name="sasa" localSheetId="5">[18]JAN09!#REF!</definedName>
    <definedName name="sasa">[18]JAN09!#REF!</definedName>
    <definedName name="SATUAN" localSheetId="9">'[75]Rekap PMG.'!$A$10:$E$51</definedName>
    <definedName name="SATUAN">'[75]Rekap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hidden="1">{#N/A,#N/A,FALSE,"M.34"}</definedName>
    <definedName name="scdc">[76]x!$G$9:$G$47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[51]DTU!$B$2:$D$48</definedName>
    <definedName name="sdffA" localSheetId="6">[18]JAN09!#REF!</definedName>
    <definedName name="sdffA" localSheetId="7">[18]JAN09!#REF!</definedName>
    <definedName name="sdffA" localSheetId="5">[18]JAN09!#REF!</definedName>
    <definedName name="sdffA">[18]JAN09!#REF!</definedName>
    <definedName name="sds">'[77]master rab'!$B$1:$H$65536</definedName>
    <definedName name="seapj">'[52]Neraca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[40]MENU!$J$11:$J$13</definedName>
    <definedName name="SEBUTAN">#N/A</definedName>
    <definedName name="sejut">[78]LAIN2!$Z$7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[78]LAIN2!$Z$5</definedName>
    <definedName name="serib">[78]LAIN2!$Z$6</definedName>
    <definedName name="Service_Mapping">'[21]Service Mapping'!$C$6:$Y$39</definedName>
    <definedName name="sewadetektorkabel_har">'[64]AHS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'[64]AHS - Non Personel'!$D$27</definedName>
    <definedName name="SewaKantorBulan">'[64]AHS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'[64]AHS - Non Personel'!$D$32</definedName>
    <definedName name="SewaMobil" localSheetId="9">'[19]AHS - Non Personel'!$D$8</definedName>
    <definedName name="SewaMobil">#N/A</definedName>
    <definedName name="sewamobilbak_hari">'[64]AHS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'[64]AHS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hidden="1">{#N/A,#N/A,FALSE,"M.42"}</definedName>
    <definedName name="sls">[79]Sensitivitas!$D$26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[40]PARAMETER!$C$11:$C$1059</definedName>
    <definedName name="STATUS_REMOTE">#N/A</definedName>
    <definedName name="std">[80]HB2!$A$1:$L$65536</definedName>
    <definedName name="stdpln">'[81]HB BARU'!$A$1:$J$780</definedName>
    <definedName name="stok">[71]DTstok!$A$1:$B$65536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'[82]master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[83]SuMBER!$N$3:$FO$21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hidden="1">{#N/A,#N/A,FALSE,"M.01"}</definedName>
    <definedName name="swed" localSheetId="6">[72]JAN07!#REF!</definedName>
    <definedName name="swed" localSheetId="7">[72]JAN07!#REF!</definedName>
    <definedName name="swed">[73]JAN07!#REF!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[84]Sheet1!$E$2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'[21]Working Page'!$C$92:$AK$101</definedName>
    <definedName name="Table2">'[21]Working Page'!$C$114:$N$147</definedName>
    <definedName name="Tahun" localSheetId="9">[85]bantu!$M$5:$X$5</definedName>
    <definedName name="Tahun" localSheetId="10">[86]bantu!$M$5:$X$5</definedName>
    <definedName name="Tahun">[87]bantu!$M$5:$X$5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[63]INPBA!$F$2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[78]LAIN2!$Z$10</definedName>
    <definedName name="trp">[16]x!$B$9:$B$47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[69]Valuation!$I$61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[24]Kamus!$L$1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'[88]Rekap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[89]Usulan!#REF!</definedName>
    <definedName name="usul" localSheetId="7">[89]Usulan!#REF!</definedName>
    <definedName name="usul" localSheetId="5">[89]Usulan!#REF!</definedName>
    <definedName name="usul">[89]Usulan!#REF!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[20]JAN09!#REF!</definedName>
    <definedName name="WATES" localSheetId="7">[20]JAN09!#REF!</definedName>
    <definedName name="WATES">[20]JAN09!#REF!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hidden="1">{#N/A,#N/A,FALSE,"M.34"}</definedName>
    <definedName name="x" localSheetId="6">[72]JAN07!#REF!</definedName>
    <definedName name="x" localSheetId="7">[72]JAN07!#REF!</definedName>
    <definedName name="x">[73]JAN07!#REF!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[72]JAN07!#REF!</definedName>
    <definedName name="xs" localSheetId="7">[72]JAN07!#REF!</definedName>
    <definedName name="xs" localSheetId="5">[73]JAN07!#REF!</definedName>
    <definedName name="xs">[73]JAN07!#REF!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('[90]Submission Form'!$A$4:$C$5,'[90]Submission Form'!$D$7,'[90]Submission Form'!$D$10:$D$11,'[90]Submission Form'!$D$17:$D$26,'[90]Submission Form'!$D$33)</definedName>
    <definedName name="zz">'[65]Hal-1'!$M$33:$M$33</definedName>
    <definedName name="zz_19">'[66]Hal-1'!$M$33:$M$33</definedName>
    <definedName name="zzz">[65]aruskas!$A$110:$T$180</definedName>
    <definedName name="zzz_19">[66]aruskas!$A$110:$T$180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8" i="54" l="1"/>
  <c r="F79" i="11"/>
  <c r="F78" i="11"/>
  <c r="F77" i="11"/>
  <c r="F76" i="11"/>
  <c r="F75" i="11"/>
  <c r="D76" i="11"/>
  <c r="H76" i="11" s="1"/>
  <c r="E76" i="11"/>
  <c r="G76" i="11"/>
  <c r="D77" i="11"/>
  <c r="J77" i="11" s="1"/>
  <c r="E77" i="11"/>
  <c r="G77" i="11"/>
  <c r="D78" i="11"/>
  <c r="H78" i="11" s="1"/>
  <c r="E78" i="11"/>
  <c r="G78" i="11"/>
  <c r="D79" i="11"/>
  <c r="H79" i="11" s="1"/>
  <c r="E79" i="11"/>
  <c r="G79" i="11"/>
  <c r="D80" i="11"/>
  <c r="H80" i="11" s="1"/>
  <c r="E80" i="11"/>
  <c r="G80" i="11"/>
  <c r="D81" i="11"/>
  <c r="J81" i="11" s="1"/>
  <c r="E81" i="11"/>
  <c r="G81" i="11"/>
  <c r="F72" i="11"/>
  <c r="F71" i="11"/>
  <c r="F70" i="11"/>
  <c r="F69" i="11"/>
  <c r="F68" i="11"/>
  <c r="F67" i="11"/>
  <c r="F66" i="11"/>
  <c r="F65" i="11"/>
  <c r="F64" i="11"/>
  <c r="F63" i="11"/>
  <c r="F62" i="11"/>
  <c r="F61" i="11"/>
  <c r="F60" i="11"/>
  <c r="F59" i="11"/>
  <c r="F58" i="11"/>
  <c r="F57" i="11"/>
  <c r="F55" i="11"/>
  <c r="I76" i="11" l="1"/>
  <c r="J78" i="11"/>
  <c r="J76" i="11"/>
  <c r="K76" i="11" s="1"/>
  <c r="J80" i="11"/>
  <c r="I80" i="11"/>
  <c r="I78" i="11"/>
  <c r="K78" i="11" s="1"/>
  <c r="I79" i="11"/>
  <c r="I81" i="11"/>
  <c r="H81" i="11"/>
  <c r="J79" i="11"/>
  <c r="H77" i="11"/>
  <c r="I77" i="11"/>
  <c r="K79" i="11" l="1"/>
  <c r="K80" i="11"/>
  <c r="K81" i="11"/>
  <c r="K77" i="11"/>
  <c r="D48" i="11" l="1"/>
  <c r="H48" i="11" s="1"/>
  <c r="E48" i="11"/>
  <c r="G48" i="11"/>
  <c r="D49" i="11"/>
  <c r="J49" i="11" s="1"/>
  <c r="E49" i="11"/>
  <c r="G49" i="11"/>
  <c r="D50" i="11"/>
  <c r="I50" i="11" s="1"/>
  <c r="E50" i="11"/>
  <c r="G50" i="11"/>
  <c r="H51" i="11"/>
  <c r="H52" i="11"/>
  <c r="D53" i="11"/>
  <c r="J53" i="11" s="1"/>
  <c r="E53" i="11"/>
  <c r="G53" i="11"/>
  <c r="D54" i="11"/>
  <c r="H54" i="11" s="1"/>
  <c r="E54" i="11"/>
  <c r="G54" i="11"/>
  <c r="D55" i="11"/>
  <c r="E55" i="11"/>
  <c r="G55" i="11"/>
  <c r="D56" i="11"/>
  <c r="J56" i="11" s="1"/>
  <c r="E56" i="11"/>
  <c r="G56" i="11"/>
  <c r="D57" i="11"/>
  <c r="J57" i="11" s="1"/>
  <c r="E57" i="11"/>
  <c r="G57" i="11"/>
  <c r="D58" i="11"/>
  <c r="H58" i="11" s="1"/>
  <c r="E58" i="11"/>
  <c r="G58" i="11"/>
  <c r="D59" i="11"/>
  <c r="H59" i="11" s="1"/>
  <c r="E59" i="11"/>
  <c r="G59" i="11"/>
  <c r="D60" i="11"/>
  <c r="J60" i="11" s="1"/>
  <c r="E60" i="11"/>
  <c r="G60" i="11"/>
  <c r="D61" i="11"/>
  <c r="J61" i="11" s="1"/>
  <c r="E61" i="11"/>
  <c r="G61" i="11"/>
  <c r="D62" i="11"/>
  <c r="H62" i="11" s="1"/>
  <c r="E62" i="11"/>
  <c r="G62" i="11"/>
  <c r="D63" i="11"/>
  <c r="J63" i="11" s="1"/>
  <c r="E63" i="11"/>
  <c r="G63" i="11"/>
  <c r="D64" i="11"/>
  <c r="H64" i="11" s="1"/>
  <c r="E64" i="11"/>
  <c r="G64" i="11"/>
  <c r="D65" i="11"/>
  <c r="J65" i="11" s="1"/>
  <c r="E65" i="11"/>
  <c r="G65" i="11"/>
  <c r="D66" i="11"/>
  <c r="H66" i="11" s="1"/>
  <c r="E66" i="11"/>
  <c r="G66" i="11"/>
  <c r="D67" i="11"/>
  <c r="H67" i="11" s="1"/>
  <c r="E67" i="11"/>
  <c r="G67" i="11"/>
  <c r="D68" i="11"/>
  <c r="J68" i="11" s="1"/>
  <c r="E68" i="11"/>
  <c r="G68" i="11"/>
  <c r="D69" i="11"/>
  <c r="J69" i="11" s="1"/>
  <c r="E69" i="11"/>
  <c r="G69" i="11"/>
  <c r="D70" i="11"/>
  <c r="H70" i="11" s="1"/>
  <c r="E70" i="11"/>
  <c r="G70" i="11"/>
  <c r="D71" i="11"/>
  <c r="J71" i="11" s="1"/>
  <c r="E71" i="11"/>
  <c r="G71" i="11"/>
  <c r="D72" i="11"/>
  <c r="E72" i="11"/>
  <c r="G72" i="11"/>
  <c r="D73" i="11"/>
  <c r="J73" i="11" s="1"/>
  <c r="E73" i="11"/>
  <c r="G73" i="11"/>
  <c r="D74" i="11"/>
  <c r="H74" i="11" s="1"/>
  <c r="E74" i="11"/>
  <c r="G74" i="11"/>
  <c r="D75" i="11"/>
  <c r="J75" i="11" s="1"/>
  <c r="E75" i="11"/>
  <c r="G75" i="11"/>
  <c r="F43" i="11"/>
  <c r="F42" i="11"/>
  <c r="F41" i="11"/>
  <c r="F40" i="11"/>
  <c r="F39" i="11"/>
  <c r="D38" i="11"/>
  <c r="J38" i="11" s="1"/>
  <c r="E38" i="11"/>
  <c r="G38" i="11"/>
  <c r="D39" i="11"/>
  <c r="J39" i="11" s="1"/>
  <c r="E39" i="11"/>
  <c r="G39" i="11"/>
  <c r="D40" i="11"/>
  <c r="H40" i="11" s="1"/>
  <c r="E40" i="11"/>
  <c r="G40" i="11"/>
  <c r="D41" i="11"/>
  <c r="J41" i="11" s="1"/>
  <c r="E41" i="11"/>
  <c r="G41" i="11"/>
  <c r="D42" i="11"/>
  <c r="J42" i="11" s="1"/>
  <c r="E42" i="11"/>
  <c r="G42" i="11"/>
  <c r="D43" i="11"/>
  <c r="E43" i="11"/>
  <c r="G43" i="11"/>
  <c r="D44" i="11"/>
  <c r="J44" i="11" s="1"/>
  <c r="E44" i="11"/>
  <c r="G44" i="11"/>
  <c r="F102" i="11"/>
  <c r="F101" i="11"/>
  <c r="F100" i="11"/>
  <c r="F99" i="11"/>
  <c r="F98" i="11"/>
  <c r="F95" i="11"/>
  <c r="F94" i="11"/>
  <c r="F93" i="11"/>
  <c r="F92" i="11"/>
  <c r="F91" i="11"/>
  <c r="F90" i="11"/>
  <c r="F89" i="11"/>
  <c r="G87" i="11"/>
  <c r="G88" i="11"/>
  <c r="G89" i="11"/>
  <c r="G90" i="11"/>
  <c r="G91" i="11"/>
  <c r="G92" i="11"/>
  <c r="G93" i="11"/>
  <c r="G94" i="11"/>
  <c r="G95" i="11"/>
  <c r="G96" i="11"/>
  <c r="G97" i="11"/>
  <c r="G98" i="11"/>
  <c r="G99" i="11"/>
  <c r="G100" i="11"/>
  <c r="G101" i="11"/>
  <c r="G102" i="11"/>
  <c r="G104" i="11"/>
  <c r="G105" i="11"/>
  <c r="G106" i="11"/>
  <c r="D87" i="11"/>
  <c r="H87" i="11" s="1"/>
  <c r="E87" i="11"/>
  <c r="D88" i="11"/>
  <c r="J88" i="11" s="1"/>
  <c r="E88" i="11"/>
  <c r="D89" i="11"/>
  <c r="E89" i="11"/>
  <c r="D90" i="11"/>
  <c r="H90" i="11" s="1"/>
  <c r="E90" i="11"/>
  <c r="D91" i="11"/>
  <c r="H91" i="11" s="1"/>
  <c r="E91" i="11"/>
  <c r="D92" i="11"/>
  <c r="J92" i="11" s="1"/>
  <c r="E92" i="11"/>
  <c r="D93" i="11"/>
  <c r="E93" i="11"/>
  <c r="D94" i="11"/>
  <c r="H94" i="11" s="1"/>
  <c r="E94" i="11"/>
  <c r="D95" i="11"/>
  <c r="H95" i="11" s="1"/>
  <c r="E95" i="11"/>
  <c r="D96" i="11"/>
  <c r="J96" i="11" s="1"/>
  <c r="E96" i="11"/>
  <c r="D97" i="11"/>
  <c r="I97" i="11" s="1"/>
  <c r="E97" i="11"/>
  <c r="D98" i="11"/>
  <c r="H98" i="11" s="1"/>
  <c r="E98" i="11"/>
  <c r="D99" i="11"/>
  <c r="H99" i="11" s="1"/>
  <c r="E99" i="11"/>
  <c r="D100" i="11"/>
  <c r="J100" i="11" s="1"/>
  <c r="E100" i="11"/>
  <c r="D101" i="11"/>
  <c r="E101" i="11"/>
  <c r="D102" i="11"/>
  <c r="H102" i="11" s="1"/>
  <c r="E102" i="11"/>
  <c r="D104" i="11"/>
  <c r="J104" i="11" s="1"/>
  <c r="E104" i="11"/>
  <c r="D105" i="11"/>
  <c r="J105" i="11" s="1"/>
  <c r="E105" i="11"/>
  <c r="F86" i="11"/>
  <c r="F85" i="11"/>
  <c r="F84" i="11"/>
  <c r="F83" i="11"/>
  <c r="F36" i="11"/>
  <c r="F35" i="11"/>
  <c r="F34" i="11"/>
  <c r="F33" i="11"/>
  <c r="F32" i="11"/>
  <c r="F29" i="11"/>
  <c r="F28" i="11"/>
  <c r="F27" i="11"/>
  <c r="F26" i="11"/>
  <c r="F25" i="11"/>
  <c r="H55" i="11" l="1"/>
  <c r="J72" i="11"/>
  <c r="J70" i="11"/>
  <c r="J74" i="11"/>
  <c r="I60" i="11"/>
  <c r="I70" i="11"/>
  <c r="J52" i="11"/>
  <c r="I74" i="11"/>
  <c r="K74" i="11" s="1"/>
  <c r="I67" i="11"/>
  <c r="I73" i="11"/>
  <c r="I72" i="11"/>
  <c r="I69" i="11"/>
  <c r="I68" i="11"/>
  <c r="J67" i="11"/>
  <c r="I52" i="11"/>
  <c r="H50" i="11"/>
  <c r="I66" i="11"/>
  <c r="I56" i="11"/>
  <c r="I64" i="11"/>
  <c r="I63" i="11"/>
  <c r="J62" i="11"/>
  <c r="J48" i="11"/>
  <c r="H72" i="11"/>
  <c r="I58" i="11"/>
  <c r="J64" i="11"/>
  <c r="I62" i="11"/>
  <c r="I54" i="11"/>
  <c r="I53" i="11"/>
  <c r="J50" i="11"/>
  <c r="I48" i="11"/>
  <c r="K48" i="11" s="1"/>
  <c r="H68" i="11"/>
  <c r="H63" i="11"/>
  <c r="J66" i="11"/>
  <c r="K66" i="11" s="1"/>
  <c r="H60" i="11"/>
  <c r="I59" i="11"/>
  <c r="J58" i="11"/>
  <c r="H56" i="11"/>
  <c r="I55" i="11"/>
  <c r="J54" i="11"/>
  <c r="I51" i="11"/>
  <c r="H75" i="11"/>
  <c r="H71" i="11"/>
  <c r="I65" i="11"/>
  <c r="I49" i="11"/>
  <c r="I75" i="11"/>
  <c r="I71" i="11"/>
  <c r="I61" i="11"/>
  <c r="I57" i="11"/>
  <c r="H73" i="11"/>
  <c r="H69" i="11"/>
  <c r="H65" i="11"/>
  <c r="H61" i="11"/>
  <c r="J59" i="11"/>
  <c r="H57" i="11"/>
  <c r="J55" i="11"/>
  <c r="H53" i="11"/>
  <c r="J51" i="11"/>
  <c r="H49" i="11"/>
  <c r="I42" i="11"/>
  <c r="I38" i="11"/>
  <c r="J43" i="11"/>
  <c r="I41" i="11"/>
  <c r="J40" i="11"/>
  <c r="H38" i="11"/>
  <c r="K38" i="11" s="1"/>
  <c r="I43" i="11"/>
  <c r="H41" i="11"/>
  <c r="H42" i="11"/>
  <c r="K42" i="11" s="1"/>
  <c r="I40" i="11"/>
  <c r="I39" i="11"/>
  <c r="H44" i="11"/>
  <c r="H43" i="11"/>
  <c r="H39" i="11"/>
  <c r="I44" i="11"/>
  <c r="I101" i="11"/>
  <c r="I93" i="11"/>
  <c r="I92" i="11"/>
  <c r="I105" i="11"/>
  <c r="I88" i="11"/>
  <c r="I100" i="11"/>
  <c r="I89" i="11"/>
  <c r="I96" i="11"/>
  <c r="H101" i="11"/>
  <c r="J99" i="11"/>
  <c r="H97" i="11"/>
  <c r="J95" i="11"/>
  <c r="H105" i="11"/>
  <c r="I104" i="11"/>
  <c r="J102" i="11"/>
  <c r="H100" i="11"/>
  <c r="I99" i="11"/>
  <c r="J98" i="11"/>
  <c r="H96" i="11"/>
  <c r="I95" i="11"/>
  <c r="K95" i="11" s="1"/>
  <c r="J94" i="11"/>
  <c r="H92" i="11"/>
  <c r="I91" i="11"/>
  <c r="J90" i="11"/>
  <c r="H88" i="11"/>
  <c r="K88" i="11" s="1"/>
  <c r="I87" i="11"/>
  <c r="H93" i="11"/>
  <c r="J91" i="11"/>
  <c r="H89" i="11"/>
  <c r="J87" i="11"/>
  <c r="H104" i="11"/>
  <c r="I102" i="11"/>
  <c r="J101" i="11"/>
  <c r="I98" i="11"/>
  <c r="J97" i="11"/>
  <c r="I94" i="11"/>
  <c r="J93" i="11"/>
  <c r="I90" i="11"/>
  <c r="J89" i="11"/>
  <c r="K98" i="11" l="1"/>
  <c r="K50" i="11"/>
  <c r="K49" i="11"/>
  <c r="K51" i="11"/>
  <c r="K70" i="11"/>
  <c r="K73" i="11"/>
  <c r="K68" i="11"/>
  <c r="K63" i="11"/>
  <c r="K60" i="11"/>
  <c r="K67" i="11"/>
  <c r="K72" i="11"/>
  <c r="K52" i="11"/>
  <c r="K56" i="11"/>
  <c r="K61" i="11"/>
  <c r="K64" i="11"/>
  <c r="K69" i="11"/>
  <c r="K75" i="11"/>
  <c r="K71" i="11"/>
  <c r="K59" i="11"/>
  <c r="K53" i="11"/>
  <c r="K62" i="11"/>
  <c r="K58" i="11"/>
  <c r="K54" i="11"/>
  <c r="K57" i="11"/>
  <c r="K55" i="11"/>
  <c r="K65" i="11"/>
  <c r="K40" i="11"/>
  <c r="K43" i="11"/>
  <c r="K41" i="11"/>
  <c r="K44" i="11"/>
  <c r="K39" i="11"/>
  <c r="K102" i="11"/>
  <c r="K92" i="11"/>
  <c r="K90" i="11"/>
  <c r="K87" i="11"/>
  <c r="K94" i="11"/>
  <c r="K100" i="11"/>
  <c r="K91" i="11"/>
  <c r="K99" i="11"/>
  <c r="K105" i="11"/>
  <c r="K104" i="11"/>
  <c r="K96" i="11"/>
  <c r="K93" i="11"/>
  <c r="K97" i="11"/>
  <c r="K89" i="11"/>
  <c r="K101" i="11"/>
  <c r="F18" i="11" l="1"/>
  <c r="E7" i="64" l="1"/>
  <c r="F46" i="11"/>
  <c r="D22" i="11" l="1"/>
  <c r="H22" i="11" s="1"/>
  <c r="E22" i="11"/>
  <c r="G22" i="11"/>
  <c r="D23" i="11"/>
  <c r="J23" i="11" s="1"/>
  <c r="E23" i="11"/>
  <c r="G23" i="11"/>
  <c r="D24" i="11"/>
  <c r="H24" i="11" s="1"/>
  <c r="E24" i="11"/>
  <c r="G24" i="11"/>
  <c r="D25" i="11"/>
  <c r="H25" i="11" s="1"/>
  <c r="E25" i="11"/>
  <c r="G25" i="11"/>
  <c r="D26" i="11"/>
  <c r="J26" i="11" s="1"/>
  <c r="E26" i="11"/>
  <c r="G26" i="11"/>
  <c r="D27" i="11"/>
  <c r="J27" i="11" s="1"/>
  <c r="E27" i="11"/>
  <c r="G27" i="11"/>
  <c r="D28" i="11"/>
  <c r="H28" i="11" s="1"/>
  <c r="E28" i="11"/>
  <c r="G28" i="11"/>
  <c r="D29" i="11"/>
  <c r="H29" i="11" s="1"/>
  <c r="E29" i="11"/>
  <c r="G29" i="11"/>
  <c r="D30" i="11"/>
  <c r="J30" i="11" s="1"/>
  <c r="E30" i="11"/>
  <c r="G30" i="11"/>
  <c r="D31" i="11"/>
  <c r="J31" i="11" s="1"/>
  <c r="E31" i="11"/>
  <c r="G31" i="11"/>
  <c r="D32" i="11"/>
  <c r="H32" i="11" s="1"/>
  <c r="E32" i="11"/>
  <c r="G32" i="11"/>
  <c r="D33" i="11"/>
  <c r="H33" i="11" s="1"/>
  <c r="E33" i="11"/>
  <c r="G33" i="11"/>
  <c r="D34" i="11"/>
  <c r="H34" i="11" s="1"/>
  <c r="E34" i="11"/>
  <c r="G34" i="11"/>
  <c r="D35" i="11"/>
  <c r="J35" i="11" s="1"/>
  <c r="E35" i="11"/>
  <c r="G35" i="11"/>
  <c r="D36" i="11"/>
  <c r="H36" i="11" s="1"/>
  <c r="E36" i="11"/>
  <c r="G36" i="11"/>
  <c r="D37" i="11"/>
  <c r="H37" i="11" s="1"/>
  <c r="E37" i="11"/>
  <c r="G37" i="11"/>
  <c r="D45" i="11"/>
  <c r="J45" i="11" s="1"/>
  <c r="E45" i="11"/>
  <c r="G45" i="11"/>
  <c r="D46" i="11"/>
  <c r="E46" i="11"/>
  <c r="G46" i="11"/>
  <c r="D47" i="11"/>
  <c r="H47" i="11" s="1"/>
  <c r="E47" i="11"/>
  <c r="G47" i="11"/>
  <c r="G18" i="11"/>
  <c r="G19" i="11"/>
  <c r="G20" i="11"/>
  <c r="G21" i="11"/>
  <c r="D18" i="11"/>
  <c r="E18" i="11"/>
  <c r="D19" i="11"/>
  <c r="H19" i="11" s="1"/>
  <c r="E19" i="11"/>
  <c r="D20" i="11"/>
  <c r="H20" i="11" s="1"/>
  <c r="E20" i="11"/>
  <c r="D21" i="11"/>
  <c r="J21" i="11" s="1"/>
  <c r="E21" i="11"/>
  <c r="D82" i="11"/>
  <c r="D83" i="11"/>
  <c r="D84" i="11"/>
  <c r="D85" i="11"/>
  <c r="D86" i="11"/>
  <c r="D15" i="11"/>
  <c r="J15" i="11" s="1"/>
  <c r="E15" i="11"/>
  <c r="G15" i="11"/>
  <c r="D16" i="11"/>
  <c r="J16" i="11" s="1"/>
  <c r="E16" i="11"/>
  <c r="G16" i="11"/>
  <c r="D17" i="11"/>
  <c r="H17" i="11" s="1"/>
  <c r="E17" i="11"/>
  <c r="G17" i="11"/>
  <c r="J18" i="11" l="1"/>
  <c r="I34" i="11"/>
  <c r="J46" i="11"/>
  <c r="J47" i="11"/>
  <c r="J36" i="11"/>
  <c r="J22" i="11"/>
  <c r="I24" i="11"/>
  <c r="I22" i="11"/>
  <c r="J34" i="11"/>
  <c r="I45" i="11"/>
  <c r="J33" i="11"/>
  <c r="I32" i="11"/>
  <c r="I36" i="11"/>
  <c r="I35" i="11"/>
  <c r="I28" i="11"/>
  <c r="H45" i="11"/>
  <c r="J37" i="11"/>
  <c r="I26" i="11"/>
  <c r="I47" i="11"/>
  <c r="I46" i="11"/>
  <c r="I30" i="11"/>
  <c r="I37" i="11"/>
  <c r="I33" i="11"/>
  <c r="J32" i="11"/>
  <c r="H30" i="11"/>
  <c r="I29" i="11"/>
  <c r="J28" i="11"/>
  <c r="H26" i="11"/>
  <c r="I25" i="11"/>
  <c r="J24" i="11"/>
  <c r="I31" i="11"/>
  <c r="I27" i="11"/>
  <c r="I23" i="11"/>
  <c r="H46" i="11"/>
  <c r="H35" i="11"/>
  <c r="H31" i="11"/>
  <c r="J29" i="11"/>
  <c r="H27" i="11"/>
  <c r="J25" i="11"/>
  <c r="H23" i="11"/>
  <c r="I18" i="11"/>
  <c r="I21" i="11"/>
  <c r="J20" i="11"/>
  <c r="H21" i="11"/>
  <c r="I20" i="11"/>
  <c r="J19" i="11"/>
  <c r="H18" i="11"/>
  <c r="I19" i="11"/>
  <c r="I15" i="11"/>
  <c r="J17" i="11"/>
  <c r="H15" i="11"/>
  <c r="I17" i="11"/>
  <c r="I16" i="11"/>
  <c r="H16" i="11"/>
  <c r="K13" i="60"/>
  <c r="K12" i="60"/>
  <c r="K34" i="11" l="1"/>
  <c r="K21" i="11"/>
  <c r="K20" i="11"/>
  <c r="K18" i="11"/>
  <c r="K47" i="11"/>
  <c r="K36" i="11"/>
  <c r="K46" i="11"/>
  <c r="K24" i="11"/>
  <c r="K22" i="11"/>
  <c r="K37" i="11"/>
  <c r="K29" i="11"/>
  <c r="K32" i="11"/>
  <c r="K25" i="11"/>
  <c r="K27" i="11"/>
  <c r="K35" i="11"/>
  <c r="K33" i="11"/>
  <c r="K45" i="11"/>
  <c r="K26" i="11"/>
  <c r="K28" i="11"/>
  <c r="K31" i="11"/>
  <c r="K30" i="11"/>
  <c r="K23" i="11"/>
  <c r="K19" i="11"/>
  <c r="K15" i="11"/>
  <c r="K17" i="11"/>
  <c r="K16" i="11"/>
  <c r="G6" i="11" l="1"/>
  <c r="H82" i="11"/>
  <c r="E82" i="11"/>
  <c r="G82" i="11"/>
  <c r="E83" i="11"/>
  <c r="G83" i="11"/>
  <c r="J84" i="11"/>
  <c r="E84" i="11"/>
  <c r="G84" i="11"/>
  <c r="J85" i="11"/>
  <c r="E85" i="11"/>
  <c r="G85" i="11"/>
  <c r="E86" i="11"/>
  <c r="G86" i="11"/>
  <c r="D106" i="11"/>
  <c r="E106" i="11"/>
  <c r="D20" i="60"/>
  <c r="I106" i="11" l="1"/>
  <c r="H106" i="11"/>
  <c r="J106" i="11"/>
  <c r="H83" i="11"/>
  <c r="H86" i="11"/>
  <c r="J86" i="11"/>
  <c r="I84" i="11"/>
  <c r="H84" i="11"/>
  <c r="J83" i="11"/>
  <c r="J82" i="11"/>
  <c r="I82" i="11"/>
  <c r="I86" i="11"/>
  <c r="H85" i="11"/>
  <c r="I85" i="11"/>
  <c r="I83" i="11"/>
  <c r="D14" i="11"/>
  <c r="J14" i="11" s="1"/>
  <c r="J107" i="11" s="1"/>
  <c r="E14" i="11"/>
  <c r="G14" i="11"/>
  <c r="K19" i="60"/>
  <c r="D19" i="60"/>
  <c r="K106" i="11" l="1"/>
  <c r="K82" i="11"/>
  <c r="K84" i="11"/>
  <c r="K86" i="11"/>
  <c r="K83" i="11"/>
  <c r="K85" i="11"/>
  <c r="H14" i="11"/>
  <c r="H107" i="11" s="1"/>
  <c r="I14" i="11"/>
  <c r="I107" i="11" s="1"/>
  <c r="K14" i="11" l="1"/>
  <c r="K107" i="11" s="1"/>
  <c r="W48" i="64" l="1"/>
  <c r="I1486" i="10"/>
  <c r="I1487" i="10"/>
  <c r="I1488" i="10"/>
  <c r="I1489" i="10"/>
  <c r="I1490" i="10"/>
  <c r="I1491" i="10"/>
  <c r="I1492" i="10"/>
  <c r="I1493" i="10"/>
  <c r="I1494" i="10"/>
  <c r="G1038" i="10"/>
  <c r="G1037" i="10"/>
  <c r="F8" i="10"/>
  <c r="T7" i="54" l="1"/>
  <c r="K6" i="60" l="1"/>
  <c r="D22" i="59" l="1"/>
  <c r="K8" i="60" s="1"/>
  <c r="D19" i="59"/>
  <c r="D8" i="60" s="1"/>
  <c r="D18" i="59"/>
  <c r="D7" i="60" s="1"/>
  <c r="D21" i="59"/>
  <c r="K7" i="60" s="1"/>
  <c r="K18" i="60"/>
  <c r="K17" i="60"/>
  <c r="D17" i="60"/>
  <c r="D18" i="60"/>
  <c r="K9" i="60" l="1"/>
  <c r="K16" i="60" s="1"/>
  <c r="D6" i="60"/>
  <c r="D9" i="60" s="1"/>
  <c r="K20" i="60" l="1"/>
  <c r="A16" i="11" l="1"/>
  <c r="D5" i="60" l="1"/>
  <c r="K5" i="60" s="1"/>
  <c r="F3" i="54" l="1"/>
  <c r="D8" i="59" l="1"/>
  <c r="C7" i="54" s="1"/>
  <c r="D9" i="59" l="1"/>
  <c r="K7" i="54" s="1"/>
  <c r="H8" i="54" l="1"/>
  <c r="I8" i="54"/>
  <c r="H7" i="54"/>
  <c r="I7" i="54"/>
  <c r="A15" i="11" l="1"/>
  <c r="D107" i="11" l="1"/>
  <c r="I88" i="10"/>
  <c r="I92" i="10"/>
  <c r="I100" i="10"/>
  <c r="I104" i="10"/>
  <c r="I108" i="10"/>
  <c r="C1" i="39"/>
  <c r="C1" i="29"/>
  <c r="C3" i="29"/>
  <c r="C2" i="39"/>
  <c r="C3" i="39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E107" i="11"/>
  <c r="D108" i="11"/>
  <c r="H108" i="11" s="1"/>
  <c r="E108" i="11"/>
  <c r="O107" i="10"/>
  <c r="P107" i="10" s="1"/>
  <c r="J107" i="10"/>
  <c r="L107" i="10" s="1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 s="1"/>
  <c r="O8" i="10"/>
  <c r="P8" i="10" s="1"/>
  <c r="J9" i="10"/>
  <c r="K9" i="10"/>
  <c r="M9" i="10" s="1"/>
  <c r="O9" i="10"/>
  <c r="P9" i="10" s="1"/>
  <c r="J10" i="10"/>
  <c r="L10" i="10" s="1"/>
  <c r="K10" i="10"/>
  <c r="O10" i="10"/>
  <c r="J11" i="10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K122" i="10"/>
  <c r="M122" i="10" s="1"/>
  <c r="O122" i="10"/>
  <c r="P122" i="10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N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K135" i="10"/>
  <c r="M135" i="10" s="1"/>
  <c r="O135" i="10"/>
  <c r="P135" i="10"/>
  <c r="J136" i="10"/>
  <c r="K136" i="10"/>
  <c r="M136" i="10" s="1"/>
  <c r="O136" i="10"/>
  <c r="P136" i="10" s="1"/>
  <c r="J137" i="10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O141" i="10"/>
  <c r="P141" i="10" s="1"/>
  <c r="J142" i="10"/>
  <c r="K142" i="10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O147" i="10"/>
  <c r="P147" i="10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/>
  <c r="K184" i="10"/>
  <c r="O184" i="10"/>
  <c r="J185" i="10"/>
  <c r="L185" i="10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J189" i="10"/>
  <c r="K189" i="10"/>
  <c r="O189" i="10"/>
  <c r="J190" i="10"/>
  <c r="L190" i="10" s="1"/>
  <c r="K190" i="10"/>
  <c r="O190" i="10"/>
  <c r="J191" i="10"/>
  <c r="L191" i="10" s="1"/>
  <c r="K191" i="10"/>
  <c r="O191" i="10"/>
  <c r="J192" i="10"/>
  <c r="K192" i="10"/>
  <c r="O192" i="10"/>
  <c r="J193" i="10"/>
  <c r="K193" i="10"/>
  <c r="O193" i="10"/>
  <c r="J194" i="10"/>
  <c r="L194" i="10" s="1"/>
  <c r="K194" i="10"/>
  <c r="O194" i="10"/>
  <c r="J195" i="10"/>
  <c r="L195" i="10" s="1"/>
  <c r="K195" i="10"/>
  <c r="O195" i="10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O198" i="10"/>
  <c r="J199" i="10"/>
  <c r="L199" i="10" s="1"/>
  <c r="K199" i="10"/>
  <c r="O199" i="10"/>
  <c r="J200" i="10"/>
  <c r="K200" i="10"/>
  <c r="O200" i="10"/>
  <c r="J201" i="10"/>
  <c r="K201" i="10"/>
  <c r="O201" i="10"/>
  <c r="J202" i="10"/>
  <c r="K202" i="10"/>
  <c r="O202" i="10"/>
  <c r="J203" i="10"/>
  <c r="K203" i="10"/>
  <c r="O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 s="1"/>
  <c r="O210" i="10"/>
  <c r="P210" i="10" s="1"/>
  <c r="J211" i="10"/>
  <c r="K211" i="10"/>
  <c r="O211" i="10"/>
  <c r="P211" i="10" s="1"/>
  <c r="J212" i="10"/>
  <c r="K212" i="10"/>
  <c r="M212" i="10" s="1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6" i="10"/>
  <c r="K216" i="10"/>
  <c r="M216" i="10" s="1"/>
  <c r="O216" i="10"/>
  <c r="P216" i="10" s="1"/>
  <c r="J217" i="10"/>
  <c r="K217" i="10"/>
  <c r="M217" i="10" s="1"/>
  <c r="O217" i="10"/>
  <c r="P217" i="10" s="1"/>
  <c r="J218" i="10"/>
  <c r="K218" i="10"/>
  <c r="M218" i="10" s="1"/>
  <c r="O218" i="10"/>
  <c r="P218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1" i="10"/>
  <c r="K221" i="10"/>
  <c r="M221" i="10" s="1"/>
  <c r="O221" i="10"/>
  <c r="P221" i="10" s="1"/>
  <c r="J222" i="10"/>
  <c r="K222" i="10"/>
  <c r="O222" i="10"/>
  <c r="P222" i="10" s="1"/>
  <c r="J223" i="10"/>
  <c r="K223" i="10"/>
  <c r="O223" i="10"/>
  <c r="P223" i="10" s="1"/>
  <c r="J224" i="10"/>
  <c r="K224" i="10"/>
  <c r="M224" i="10" s="1"/>
  <c r="O224" i="10"/>
  <c r="P224" i="10" s="1"/>
  <c r="J225" i="10"/>
  <c r="K225" i="10"/>
  <c r="O225" i="10"/>
  <c r="P225" i="10" s="1"/>
  <c r="J226" i="10"/>
  <c r="K226" i="10"/>
  <c r="M226" i="10" s="1"/>
  <c r="O226" i="10"/>
  <c r="P226" i="10" s="1"/>
  <c r="J227" i="10"/>
  <c r="K227" i="10"/>
  <c r="O227" i="10"/>
  <c r="P227" i="10" s="1"/>
  <c r="J228" i="10"/>
  <c r="K228" i="10"/>
  <c r="O228" i="10"/>
  <c r="P228" i="10" s="1"/>
  <c r="J229" i="10"/>
  <c r="K229" i="10"/>
  <c r="O229" i="10"/>
  <c r="P229" i="10" s="1"/>
  <c r="J230" i="10"/>
  <c r="K230" i="10"/>
  <c r="O230" i="10"/>
  <c r="P230" i="10" s="1"/>
  <c r="J231" i="10"/>
  <c r="K231" i="10"/>
  <c r="O231" i="10"/>
  <c r="P231" i="10" s="1"/>
  <c r="J232" i="10"/>
  <c r="K232" i="10"/>
  <c r="O232" i="10"/>
  <c r="P232" i="10" s="1"/>
  <c r="J233" i="10"/>
  <c r="K233" i="10"/>
  <c r="O233" i="10"/>
  <c r="P233" i="10" s="1"/>
  <c r="J234" i="10"/>
  <c r="K234" i="10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L238" i="10" s="1"/>
  <c r="K238" i="10"/>
  <c r="O238" i="10"/>
  <c r="P238" i="10" s="1"/>
  <c r="J239" i="10"/>
  <c r="L239" i="10" s="1"/>
  <c r="K239" i="10"/>
  <c r="O239" i="10"/>
  <c r="P239" i="10" s="1"/>
  <c r="J240" i="10"/>
  <c r="K240" i="10"/>
  <c r="O240" i="10"/>
  <c r="P240" i="10" s="1"/>
  <c r="J241" i="10"/>
  <c r="K241" i="10"/>
  <c r="O241" i="10"/>
  <c r="P241" i="10" s="1"/>
  <c r="J242" i="10"/>
  <c r="K242" i="10"/>
  <c r="O242" i="10"/>
  <c r="P242" i="10" s="1"/>
  <c r="J243" i="10"/>
  <c r="K243" i="10"/>
  <c r="O243" i="10"/>
  <c r="P243" i="10" s="1"/>
  <c r="J244" i="10"/>
  <c r="K244" i="10"/>
  <c r="O244" i="10"/>
  <c r="P244" i="10"/>
  <c r="J245" i="10"/>
  <c r="K245" i="10"/>
  <c r="O245" i="10"/>
  <c r="P245" i="10" s="1"/>
  <c r="J246" i="10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O249" i="10"/>
  <c r="P249" i="10" s="1"/>
  <c r="J250" i="10"/>
  <c r="L250" i="10" s="1"/>
  <c r="K250" i="10"/>
  <c r="O250" i="10"/>
  <c r="P250" i="10" s="1"/>
  <c r="J251" i="10"/>
  <c r="L251" i="10" s="1"/>
  <c r="K251" i="10"/>
  <c r="O251" i="10"/>
  <c r="P251" i="10" s="1"/>
  <c r="J252" i="10"/>
  <c r="L252" i="10" s="1"/>
  <c r="K252" i="10"/>
  <c r="O252" i="10"/>
  <c r="P252" i="10" s="1"/>
  <c r="J253" i="10"/>
  <c r="L253" i="10" s="1"/>
  <c r="K253" i="10"/>
  <c r="O253" i="10"/>
  <c r="P253" i="10" s="1"/>
  <c r="J254" i="10"/>
  <c r="L254" i="10" s="1"/>
  <c r="K254" i="10"/>
  <c r="O254" i="10"/>
  <c r="P254" i="10" s="1"/>
  <c r="J255" i="10"/>
  <c r="L255" i="10" s="1"/>
  <c r="K255" i="10"/>
  <c r="O255" i="10"/>
  <c r="P255" i="10" s="1"/>
  <c r="J256" i="10"/>
  <c r="K256" i="10"/>
  <c r="O256" i="10"/>
  <c r="P256" i="10" s="1"/>
  <c r="J257" i="10"/>
  <c r="K257" i="10"/>
  <c r="O257" i="10"/>
  <c r="P257" i="10" s="1"/>
  <c r="J258" i="10"/>
  <c r="K258" i="10"/>
  <c r="O258" i="10"/>
  <c r="P258" i="10" s="1"/>
  <c r="J259" i="10"/>
  <c r="K259" i="10"/>
  <c r="O259" i="10"/>
  <c r="P259" i="10" s="1"/>
  <c r="J260" i="10"/>
  <c r="K260" i="10"/>
  <c r="O260" i="10"/>
  <c r="P260" i="10" s="1"/>
  <c r="J261" i="10"/>
  <c r="K261" i="10"/>
  <c r="O261" i="10"/>
  <c r="P261" i="10" s="1"/>
  <c r="J262" i="10"/>
  <c r="L262" i="10"/>
  <c r="K262" i="10"/>
  <c r="O262" i="10"/>
  <c r="P262" i="10" s="1"/>
  <c r="J263" i="10"/>
  <c r="L263" i="10" s="1"/>
  <c r="K263" i="10"/>
  <c r="O263" i="10"/>
  <c r="P263" i="10" s="1"/>
  <c r="J264" i="10"/>
  <c r="L264" i="10" s="1"/>
  <c r="K264" i="10"/>
  <c r="O264" i="10"/>
  <c r="P264" i="10" s="1"/>
  <c r="J265" i="10"/>
  <c r="L265" i="10" s="1"/>
  <c r="K265" i="10"/>
  <c r="O265" i="10"/>
  <c r="P265" i="10" s="1"/>
  <c r="J266" i="10"/>
  <c r="L266" i="10" s="1"/>
  <c r="K266" i="10"/>
  <c r="O266" i="10"/>
  <c r="P266" i="10" s="1"/>
  <c r="J267" i="10"/>
  <c r="L267" i="10" s="1"/>
  <c r="K267" i="10"/>
  <c r="O267" i="10"/>
  <c r="P267" i="10" s="1"/>
  <c r="J268" i="10"/>
  <c r="K268" i="10"/>
  <c r="O268" i="10"/>
  <c r="P268" i="10" s="1"/>
  <c r="J269" i="10"/>
  <c r="K269" i="10"/>
  <c r="O269" i="10"/>
  <c r="P269" i="10" s="1"/>
  <c r="J270" i="10"/>
  <c r="K270" i="10"/>
  <c r="O270" i="10"/>
  <c r="P270" i="10" s="1"/>
  <c r="J271" i="10"/>
  <c r="K271" i="10"/>
  <c r="O271" i="10"/>
  <c r="P271" i="10" s="1"/>
  <c r="J272" i="10"/>
  <c r="K272" i="10"/>
  <c r="O272" i="10"/>
  <c r="P272" i="10" s="1"/>
  <c r="J273" i="10"/>
  <c r="L273" i="10" s="1"/>
  <c r="K273" i="10"/>
  <c r="O273" i="10"/>
  <c r="P273" i="10" s="1"/>
  <c r="J274" i="10"/>
  <c r="L274" i="10" s="1"/>
  <c r="K274" i="10"/>
  <c r="O274" i="10"/>
  <c r="P274" i="10" s="1"/>
  <c r="J275" i="10"/>
  <c r="L275" i="10" s="1"/>
  <c r="K275" i="10"/>
  <c r="O275" i="10"/>
  <c r="P275" i="10" s="1"/>
  <c r="J276" i="10"/>
  <c r="L276" i="10"/>
  <c r="K276" i="10"/>
  <c r="O276" i="10"/>
  <c r="P276" i="10" s="1"/>
  <c r="J277" i="10"/>
  <c r="L277" i="10" s="1"/>
  <c r="K277" i="10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 s="1"/>
  <c r="K281" i="10"/>
  <c r="O281" i="10"/>
  <c r="P281" i="10" s="1"/>
  <c r="J282" i="10"/>
  <c r="L282" i="10" s="1"/>
  <c r="K282" i="10"/>
  <c r="O282" i="10"/>
  <c r="P282" i="10" s="1"/>
  <c r="J283" i="10"/>
  <c r="L283" i="10" s="1"/>
  <c r="K283" i="10"/>
  <c r="O283" i="10"/>
  <c r="P283" i="10" s="1"/>
  <c r="J284" i="10"/>
  <c r="L284" i="10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/>
  <c r="K292" i="10"/>
  <c r="O292" i="10"/>
  <c r="P292" i="10" s="1"/>
  <c r="J293" i="10"/>
  <c r="L293" i="10" s="1"/>
  <c r="K293" i="10"/>
  <c r="O293" i="10"/>
  <c r="P293" i="10" s="1"/>
  <c r="J294" i="10"/>
  <c r="L294" i="10" s="1"/>
  <c r="K294" i="10"/>
  <c r="O294" i="10"/>
  <c r="P294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6" i="10"/>
  <c r="L306" i="10" s="1"/>
  <c r="K306" i="10"/>
  <c r="O306" i="10"/>
  <c r="P306" i="10" s="1"/>
  <c r="J307" i="10"/>
  <c r="L307" i="10" s="1"/>
  <c r="K307" i="10"/>
  <c r="O307" i="10"/>
  <c r="P307" i="10" s="1"/>
  <c r="J308" i="10"/>
  <c r="L308" i="10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O322" i="10"/>
  <c r="P322" i="10" s="1"/>
  <c r="J323" i="10"/>
  <c r="L323" i="10" s="1"/>
  <c r="K323" i="10"/>
  <c r="O323" i="10"/>
  <c r="P323" i="10" s="1"/>
  <c r="J324" i="10"/>
  <c r="L324" i="10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/>
  <c r="J368" i="10"/>
  <c r="L368" i="10" s="1"/>
  <c r="K368" i="10"/>
  <c r="O368" i="10"/>
  <c r="P368" i="10" s="1"/>
  <c r="J369" i="10"/>
  <c r="L369" i="10" s="1"/>
  <c r="K369" i="10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0" i="10"/>
  <c r="L410" i="10" s="1"/>
  <c r="K410" i="10"/>
  <c r="O410" i="10"/>
  <c r="P410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O564" i="10"/>
  <c r="P564" i="10" s="1"/>
  <c r="J565" i="10"/>
  <c r="L565" i="10" s="1"/>
  <c r="K565" i="10"/>
  <c r="O565" i="10"/>
  <c r="P565" i="10" s="1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/>
  <c r="K580" i="10"/>
  <c r="O580" i="10"/>
  <c r="P580" i="10" s="1"/>
  <c r="J581" i="10"/>
  <c r="L581" i="10"/>
  <c r="K581" i="10"/>
  <c r="O581" i="10"/>
  <c r="P581" i="10" s="1"/>
  <c r="J582" i="10"/>
  <c r="L582" i="10" s="1"/>
  <c r="K582" i="10"/>
  <c r="O582" i="10"/>
  <c r="P582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O606" i="10"/>
  <c r="P606" i="10" s="1"/>
  <c r="J607" i="10"/>
  <c r="L607" i="10" s="1"/>
  <c r="K607" i="10"/>
  <c r="O607" i="10"/>
  <c r="P607" i="10" s="1"/>
  <c r="J608" i="10"/>
  <c r="L608" i="10" s="1"/>
  <c r="K608" i="10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O615" i="10"/>
  <c r="P615" i="10" s="1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M633" i="10" s="1"/>
  <c r="O633" i="10"/>
  <c r="P633" i="10" s="1"/>
  <c r="J634" i="10"/>
  <c r="L634" i="10" s="1"/>
  <c r="K634" i="10"/>
  <c r="M634" i="10" s="1"/>
  <c r="O634" i="10"/>
  <c r="P634" i="10" s="1"/>
  <c r="J635" i="10"/>
  <c r="L635" i="10" s="1"/>
  <c r="K635" i="10"/>
  <c r="M635" i="10" s="1"/>
  <c r="O635" i="10"/>
  <c r="P635" i="10" s="1"/>
  <c r="J636" i="10"/>
  <c r="L636" i="10" s="1"/>
  <c r="K636" i="10"/>
  <c r="M636" i="10" s="1"/>
  <c r="N636" i="10" s="1"/>
  <c r="O636" i="10"/>
  <c r="P636" i="10" s="1"/>
  <c r="J637" i="10"/>
  <c r="L637" i="10" s="1"/>
  <c r="N637" i="10" s="1"/>
  <c r="K637" i="10"/>
  <c r="M637" i="10" s="1"/>
  <c r="O637" i="10"/>
  <c r="P637" i="10" s="1"/>
  <c r="J638" i="10"/>
  <c r="L638" i="10" s="1"/>
  <c r="K638" i="10"/>
  <c r="M638" i="10" s="1"/>
  <c r="O638" i="10"/>
  <c r="P638" i="10" s="1"/>
  <c r="J639" i="10"/>
  <c r="L639" i="10" s="1"/>
  <c r="K639" i="10"/>
  <c r="O639" i="10"/>
  <c r="P639" i="10" s="1"/>
  <c r="J640" i="10"/>
  <c r="L640" i="10" s="1"/>
  <c r="K640" i="10"/>
  <c r="O640" i="10"/>
  <c r="P640" i="10" s="1"/>
  <c r="J641" i="10"/>
  <c r="L641" i="10" s="1"/>
  <c r="K641" i="10"/>
  <c r="O641" i="10"/>
  <c r="P641" i="10" s="1"/>
  <c r="J642" i="10"/>
  <c r="L642" i="10" s="1"/>
  <c r="K642" i="10"/>
  <c r="O642" i="10"/>
  <c r="P642" i="10" s="1"/>
  <c r="J643" i="10"/>
  <c r="L643" i="10" s="1"/>
  <c r="K643" i="10"/>
  <c r="O643" i="10"/>
  <c r="P643" i="10" s="1"/>
  <c r="J644" i="10"/>
  <c r="L644" i="10" s="1"/>
  <c r="K644" i="10"/>
  <c r="O644" i="10"/>
  <c r="P644" i="10" s="1"/>
  <c r="J645" i="10"/>
  <c r="L645" i="10" s="1"/>
  <c r="K645" i="10"/>
  <c r="M645" i="10" s="1"/>
  <c r="O645" i="10"/>
  <c r="P645" i="10" s="1"/>
  <c r="J646" i="10"/>
  <c r="L646" i="10" s="1"/>
  <c r="K646" i="10"/>
  <c r="M646" i="10" s="1"/>
  <c r="O646" i="10"/>
  <c r="P646" i="10" s="1"/>
  <c r="J647" i="10"/>
  <c r="L647" i="10" s="1"/>
  <c r="K647" i="10"/>
  <c r="M647" i="10" s="1"/>
  <c r="O647" i="10"/>
  <c r="P647" i="10" s="1"/>
  <c r="J648" i="10"/>
  <c r="L648" i="10" s="1"/>
  <c r="K648" i="10"/>
  <c r="M648" i="10" s="1"/>
  <c r="O648" i="10"/>
  <c r="P648" i="10" s="1"/>
  <c r="J649" i="10"/>
  <c r="L649" i="10" s="1"/>
  <c r="K649" i="10"/>
  <c r="M649" i="10" s="1"/>
  <c r="O649" i="10"/>
  <c r="P649" i="10" s="1"/>
  <c r="J650" i="10"/>
  <c r="L650" i="10" s="1"/>
  <c r="K650" i="10"/>
  <c r="M650" i="10" s="1"/>
  <c r="O650" i="10"/>
  <c r="P650" i="10" s="1"/>
  <c r="J651" i="10"/>
  <c r="L651" i="10" s="1"/>
  <c r="K651" i="10"/>
  <c r="M651" i="10" s="1"/>
  <c r="O651" i="10"/>
  <c r="P651" i="10" s="1"/>
  <c r="J652" i="10"/>
  <c r="L652" i="10" s="1"/>
  <c r="N652" i="10" s="1"/>
  <c r="K652" i="10"/>
  <c r="M652" i="10" s="1"/>
  <c r="O652" i="10"/>
  <c r="P652" i="10" s="1"/>
  <c r="J653" i="10"/>
  <c r="L653" i="10" s="1"/>
  <c r="K653" i="10"/>
  <c r="O653" i="10"/>
  <c r="P653" i="10" s="1"/>
  <c r="J654" i="10"/>
  <c r="L654" i="10" s="1"/>
  <c r="K654" i="10"/>
  <c r="M654" i="10" s="1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M656" i="10" s="1"/>
  <c r="O656" i="10"/>
  <c r="P656" i="10" s="1"/>
  <c r="J657" i="10"/>
  <c r="L657" i="10" s="1"/>
  <c r="K657" i="10"/>
  <c r="M657" i="10" s="1"/>
  <c r="O657" i="10"/>
  <c r="P657" i="10" s="1"/>
  <c r="J658" i="10"/>
  <c r="L658" i="10" s="1"/>
  <c r="K658" i="10"/>
  <c r="M658" i="10"/>
  <c r="O658" i="10"/>
  <c r="P658" i="10" s="1"/>
  <c r="J659" i="10"/>
  <c r="L659" i="10" s="1"/>
  <c r="N659" i="10" s="1"/>
  <c r="K659" i="10"/>
  <c r="M659" i="10" s="1"/>
  <c r="O659" i="10"/>
  <c r="P659" i="10" s="1"/>
  <c r="J660" i="10"/>
  <c r="L660" i="10" s="1"/>
  <c r="K660" i="10"/>
  <c r="M660" i="10" s="1"/>
  <c r="O660" i="10"/>
  <c r="P660" i="10" s="1"/>
  <c r="J661" i="10"/>
  <c r="L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M663" i="10" s="1"/>
  <c r="O663" i="10"/>
  <c r="P663" i="10" s="1"/>
  <c r="J664" i="10"/>
  <c r="L664" i="10" s="1"/>
  <c r="K664" i="10"/>
  <c r="M664" i="10" s="1"/>
  <c r="O664" i="10"/>
  <c r="P664" i="10" s="1"/>
  <c r="J665" i="10"/>
  <c r="L665" i="10" s="1"/>
  <c r="N665" i="10" s="1"/>
  <c r="K665" i="10"/>
  <c r="M665" i="10" s="1"/>
  <c r="O665" i="10"/>
  <c r="P665" i="10" s="1"/>
  <c r="J666" i="10"/>
  <c r="L666" i="10" s="1"/>
  <c r="K666" i="10"/>
  <c r="M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K669" i="10"/>
  <c r="M669" i="10" s="1"/>
  <c r="O669" i="10"/>
  <c r="P669" i="10" s="1"/>
  <c r="J670" i="10"/>
  <c r="L670" i="10" s="1"/>
  <c r="K670" i="10"/>
  <c r="M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K672" i="10"/>
  <c r="M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K674" i="10"/>
  <c r="M674" i="10" s="1"/>
  <c r="O674" i="10"/>
  <c r="P674" i="10" s="1"/>
  <c r="J675" i="10"/>
  <c r="L675" i="10" s="1"/>
  <c r="K675" i="10"/>
  <c r="M675" i="10" s="1"/>
  <c r="O675" i="10"/>
  <c r="P675" i="10" s="1"/>
  <c r="J676" i="10"/>
  <c r="L676" i="10" s="1"/>
  <c r="K676" i="10"/>
  <c r="M676" i="10" s="1"/>
  <c r="O676" i="10"/>
  <c r="P676" i="10" s="1"/>
  <c r="J677" i="10"/>
  <c r="L677" i="10" s="1"/>
  <c r="K677" i="10"/>
  <c r="M677" i="10" s="1"/>
  <c r="O677" i="10"/>
  <c r="P677" i="10" s="1"/>
  <c r="J678" i="10"/>
  <c r="L678" i="10" s="1"/>
  <c r="K678" i="10"/>
  <c r="M678" i="10" s="1"/>
  <c r="O678" i="10"/>
  <c r="P678" i="10" s="1"/>
  <c r="J679" i="10"/>
  <c r="L679" i="10" s="1"/>
  <c r="K679" i="10"/>
  <c r="M679" i="10" s="1"/>
  <c r="O679" i="10"/>
  <c r="P679" i="10"/>
  <c r="J680" i="10"/>
  <c r="L680" i="10" s="1"/>
  <c r="K680" i="10"/>
  <c r="M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N685" i="10" s="1"/>
  <c r="K685" i="10"/>
  <c r="M685" i="10" s="1"/>
  <c r="O685" i="10"/>
  <c r="P685" i="10" s="1"/>
  <c r="J686" i="10"/>
  <c r="L686" i="10" s="1"/>
  <c r="K686" i="10"/>
  <c r="M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O697" i="10"/>
  <c r="P697" i="10" s="1"/>
  <c r="J698" i="10"/>
  <c r="L698" i="10" s="1"/>
  <c r="K698" i="10"/>
  <c r="M698" i="10" s="1"/>
  <c r="O698" i="10"/>
  <c r="P698" i="10" s="1"/>
  <c r="J699" i="10"/>
  <c r="L699" i="10" s="1"/>
  <c r="K699" i="10"/>
  <c r="M699" i="10" s="1"/>
  <c r="O699" i="10"/>
  <c r="P699" i="10" s="1"/>
  <c r="J700" i="10"/>
  <c r="L700" i="10" s="1"/>
  <c r="K700" i="10"/>
  <c r="M700" i="10" s="1"/>
  <c r="O700" i="10"/>
  <c r="P700" i="10" s="1"/>
  <c r="J701" i="10"/>
  <c r="L701" i="10"/>
  <c r="K701" i="10"/>
  <c r="M701" i="10" s="1"/>
  <c r="O701" i="10"/>
  <c r="P701" i="10" s="1"/>
  <c r="J702" i="10"/>
  <c r="L702" i="10" s="1"/>
  <c r="K702" i="10"/>
  <c r="M702" i="10" s="1"/>
  <c r="O702" i="10"/>
  <c r="P702" i="10" s="1"/>
  <c r="J703" i="10"/>
  <c r="L703" i="10" s="1"/>
  <c r="K703" i="10"/>
  <c r="M703" i="10"/>
  <c r="O703" i="10"/>
  <c r="P703" i="10" s="1"/>
  <c r="J704" i="10"/>
  <c r="L704" i="10" s="1"/>
  <c r="N704" i="10" s="1"/>
  <c r="K704" i="10"/>
  <c r="M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N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O720" i="10"/>
  <c r="P720" i="10" s="1"/>
  <c r="J721" i="10"/>
  <c r="L721" i="10" s="1"/>
  <c r="K721" i="10"/>
  <c r="M721" i="10" s="1"/>
  <c r="O721" i="10"/>
  <c r="P721" i="10" s="1"/>
  <c r="J722" i="10"/>
  <c r="L722" i="10" s="1"/>
  <c r="K722" i="10"/>
  <c r="M722" i="10" s="1"/>
  <c r="N722" i="10" s="1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 s="1"/>
  <c r="J734" i="10"/>
  <c r="L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N745" i="10" s="1"/>
  <c r="K745" i="10"/>
  <c r="M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K750" i="10"/>
  <c r="M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N757" i="10" s="1"/>
  <c r="K757" i="10"/>
  <c r="M757" i="10" s="1"/>
  <c r="O757" i="10"/>
  <c r="P757" i="10" s="1"/>
  <c r="J758" i="10"/>
  <c r="L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N761" i="10" s="1"/>
  <c r="K761" i="10"/>
  <c r="M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N765" i="10" s="1"/>
  <c r="K765" i="10"/>
  <c r="M765" i="10" s="1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K776" i="10"/>
  <c r="M776" i="10" s="1"/>
  <c r="O776" i="10"/>
  <c r="P776" i="10" s="1"/>
  <c r="J777" i="10"/>
  <c r="L777" i="10" s="1"/>
  <c r="K777" i="10"/>
  <c r="M777" i="10"/>
  <c r="O777" i="10"/>
  <c r="P777" i="10" s="1"/>
  <c r="J778" i="10"/>
  <c r="L778" i="10" s="1"/>
  <c r="K778" i="10"/>
  <c r="M778" i="10" s="1"/>
  <c r="O778" i="10"/>
  <c r="P778" i="10" s="1"/>
  <c r="J779" i="10"/>
  <c r="L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K781" i="10"/>
  <c r="M781" i="10" s="1"/>
  <c r="O781" i="10"/>
  <c r="P781" i="10" s="1"/>
  <c r="J782" i="10"/>
  <c r="L782" i="10" s="1"/>
  <c r="K782" i="10"/>
  <c r="M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K784" i="10"/>
  <c r="M784" i="10" s="1"/>
  <c r="O784" i="10"/>
  <c r="P784" i="10" s="1"/>
  <c r="J785" i="10"/>
  <c r="L785" i="10" s="1"/>
  <c r="K785" i="10"/>
  <c r="M785" i="10" s="1"/>
  <c r="O785" i="10"/>
  <c r="P785" i="10" s="1"/>
  <c r="J786" i="10"/>
  <c r="L786" i="10" s="1"/>
  <c r="K786" i="10"/>
  <c r="M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K788" i="10"/>
  <c r="M788" i="10" s="1"/>
  <c r="O788" i="10"/>
  <c r="P788" i="10" s="1"/>
  <c r="J789" i="10"/>
  <c r="L789" i="10" s="1"/>
  <c r="K789" i="10"/>
  <c r="M789" i="10" s="1"/>
  <c r="O789" i="10"/>
  <c r="P789" i="10" s="1"/>
  <c r="J790" i="10"/>
  <c r="L790" i="10" s="1"/>
  <c r="K790" i="10"/>
  <c r="M790" i="10" s="1"/>
  <c r="O790" i="10"/>
  <c r="P790" i="10" s="1"/>
  <c r="J791" i="10"/>
  <c r="L791" i="10" s="1"/>
  <c r="N791" i="10" s="1"/>
  <c r="K791" i="10"/>
  <c r="M791" i="10" s="1"/>
  <c r="O791" i="10"/>
  <c r="P791" i="10" s="1"/>
  <c r="J792" i="10"/>
  <c r="L792" i="10" s="1"/>
  <c r="K792" i="10"/>
  <c r="M792" i="10"/>
  <c r="O792" i="10"/>
  <c r="P792" i="10" s="1"/>
  <c r="J793" i="10"/>
  <c r="L793" i="10" s="1"/>
  <c r="K793" i="10"/>
  <c r="M793" i="10" s="1"/>
  <c r="O793" i="10"/>
  <c r="P793" i="10"/>
  <c r="J794" i="10"/>
  <c r="L794" i="10" s="1"/>
  <c r="K794" i="10"/>
  <c r="M794" i="10" s="1"/>
  <c r="O794" i="10"/>
  <c r="P794" i="10" s="1"/>
  <c r="J795" i="10"/>
  <c r="L795" i="10"/>
  <c r="K795" i="10"/>
  <c r="M795" i="10" s="1"/>
  <c r="O795" i="10"/>
  <c r="P795" i="10" s="1"/>
  <c r="J796" i="10"/>
  <c r="L796" i="10" s="1"/>
  <c r="K796" i="10"/>
  <c r="M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K798" i="10"/>
  <c r="M798" i="10" s="1"/>
  <c r="O798" i="10"/>
  <c r="P798" i="10" s="1"/>
  <c r="J799" i="10"/>
  <c r="L799" i="10" s="1"/>
  <c r="N799" i="10" s="1"/>
  <c r="K799" i="10"/>
  <c r="M799" i="10" s="1"/>
  <c r="O799" i="10"/>
  <c r="P799" i="10" s="1"/>
  <c r="J800" i="10"/>
  <c r="L800" i="10" s="1"/>
  <c r="K800" i="10"/>
  <c r="M800" i="10" s="1"/>
  <c r="O800" i="10"/>
  <c r="P800" i="10"/>
  <c r="J801" i="10"/>
  <c r="L801" i="10" s="1"/>
  <c r="K801" i="10"/>
  <c r="M801" i="10" s="1"/>
  <c r="O801" i="10"/>
  <c r="P801" i="10" s="1"/>
  <c r="J802" i="10"/>
  <c r="L802" i="10" s="1"/>
  <c r="K802" i="10"/>
  <c r="M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N806" i="10" s="1"/>
  <c r="K806" i="10"/>
  <c r="M806" i="10" s="1"/>
  <c r="O806" i="10"/>
  <c r="P806" i="10" s="1"/>
  <c r="J807" i="10"/>
  <c r="L807" i="10" s="1"/>
  <c r="N807" i="10" s="1"/>
  <c r="K807" i="10"/>
  <c r="M807" i="10" s="1"/>
  <c r="O807" i="10"/>
  <c r="P807" i="10" s="1"/>
  <c r="J808" i="10"/>
  <c r="L808" i="10" s="1"/>
  <c r="K808" i="10"/>
  <c r="M808" i="10" s="1"/>
  <c r="O808" i="10"/>
  <c r="P808" i="10" s="1"/>
  <c r="J809" i="10"/>
  <c r="L809" i="10" s="1"/>
  <c r="K809" i="10"/>
  <c r="M809" i="10"/>
  <c r="O809" i="10"/>
  <c r="P809" i="10" s="1"/>
  <c r="J810" i="10"/>
  <c r="L810" i="10" s="1"/>
  <c r="N810" i="10" s="1"/>
  <c r="K810" i="10"/>
  <c r="M810" i="10" s="1"/>
  <c r="O810" i="10"/>
  <c r="P810" i="10" s="1"/>
  <c r="J811" i="10"/>
  <c r="L811" i="10" s="1"/>
  <c r="K811" i="10"/>
  <c r="M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K814" i="10"/>
  <c r="M814" i="10" s="1"/>
  <c r="O814" i="10"/>
  <c r="P814" i="10" s="1"/>
  <c r="J815" i="10"/>
  <c r="L815" i="10" s="1"/>
  <c r="K815" i="10"/>
  <c r="M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K820" i="10"/>
  <c r="M820" i="10" s="1"/>
  <c r="O820" i="10"/>
  <c r="P820" i="10" s="1"/>
  <c r="J821" i="10"/>
  <c r="L821" i="10" s="1"/>
  <c r="K821" i="10"/>
  <c r="M821" i="10" s="1"/>
  <c r="O821" i="10"/>
  <c r="P821" i="10" s="1"/>
  <c r="J822" i="10"/>
  <c r="L822" i="10" s="1"/>
  <c r="K822" i="10"/>
  <c r="M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K824" i="10"/>
  <c r="M824" i="10" s="1"/>
  <c r="O824" i="10"/>
  <c r="P824" i="10" s="1"/>
  <c r="J825" i="10"/>
  <c r="L825" i="10" s="1"/>
  <c r="K825" i="10"/>
  <c r="M825" i="10" s="1"/>
  <c r="O825" i="10"/>
  <c r="P825" i="10" s="1"/>
  <c r="J826" i="10"/>
  <c r="L826" i="10" s="1"/>
  <c r="K826" i="10"/>
  <c r="M826" i="10" s="1"/>
  <c r="O826" i="10"/>
  <c r="P826" i="10" s="1"/>
  <c r="J827" i="10"/>
  <c r="L827" i="10" s="1"/>
  <c r="K827" i="10"/>
  <c r="M827" i="10" s="1"/>
  <c r="O827" i="10"/>
  <c r="P827" i="10" s="1"/>
  <c r="J828" i="10"/>
  <c r="L828" i="10"/>
  <c r="K828" i="10"/>
  <c r="M828" i="10" s="1"/>
  <c r="O828" i="10"/>
  <c r="P828" i="10" s="1"/>
  <c r="J829" i="10"/>
  <c r="L829" i="10" s="1"/>
  <c r="K829" i="10"/>
  <c r="M829" i="10" s="1"/>
  <c r="O829" i="10"/>
  <c r="P829" i="10" s="1"/>
  <c r="J830" i="10"/>
  <c r="L830" i="10" s="1"/>
  <c r="K830" i="10"/>
  <c r="M830" i="10" s="1"/>
  <c r="O830" i="10"/>
  <c r="P830" i="10" s="1"/>
  <c r="J831" i="10"/>
  <c r="L831" i="10" s="1"/>
  <c r="K831" i="10"/>
  <c r="M831" i="10" s="1"/>
  <c r="O831" i="10"/>
  <c r="P831" i="10" s="1"/>
  <c r="J832" i="10"/>
  <c r="L832" i="10" s="1"/>
  <c r="K832" i="10"/>
  <c r="M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K834" i="10"/>
  <c r="M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N837" i="10" s="1"/>
  <c r="K837" i="10"/>
  <c r="M837" i="10" s="1"/>
  <c r="O837" i="10"/>
  <c r="P837" i="10" s="1"/>
  <c r="J838" i="10"/>
  <c r="L838" i="10" s="1"/>
  <c r="K838" i="10"/>
  <c r="M838" i="10" s="1"/>
  <c r="O838" i="10"/>
  <c r="P838" i="10"/>
  <c r="J839" i="10"/>
  <c r="L839" i="10" s="1"/>
  <c r="K839" i="10"/>
  <c r="M839" i="10" s="1"/>
  <c r="O839" i="10"/>
  <c r="P839" i="10" s="1"/>
  <c r="J840" i="10"/>
  <c r="L840" i="10" s="1"/>
  <c r="K840" i="10"/>
  <c r="M840" i="10" s="1"/>
  <c r="O840" i="10"/>
  <c r="P840" i="10" s="1"/>
  <c r="J841" i="10"/>
  <c r="L841" i="10" s="1"/>
  <c r="K841" i="10"/>
  <c r="M841" i="10" s="1"/>
  <c r="O841" i="10"/>
  <c r="P841" i="10" s="1"/>
  <c r="J842" i="10"/>
  <c r="L842" i="10" s="1"/>
  <c r="K842" i="10"/>
  <c r="M842" i="10" s="1"/>
  <c r="O842" i="10"/>
  <c r="P842" i="10" s="1"/>
  <c r="J843" i="10"/>
  <c r="L843" i="10" s="1"/>
  <c r="K843" i="10"/>
  <c r="M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K845" i="10"/>
  <c r="M845" i="10" s="1"/>
  <c r="O845" i="10"/>
  <c r="P845" i="10" s="1"/>
  <c r="J846" i="10"/>
  <c r="L846" i="10" s="1"/>
  <c r="N846" i="10" s="1"/>
  <c r="K846" i="10"/>
  <c r="M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/>
  <c r="O848" i="10"/>
  <c r="P848" i="10" s="1"/>
  <c r="J849" i="10"/>
  <c r="L849" i="10" s="1"/>
  <c r="K849" i="10"/>
  <c r="M849" i="10" s="1"/>
  <c r="O849" i="10"/>
  <c r="P849" i="10" s="1"/>
  <c r="J850" i="10"/>
  <c r="L850" i="10" s="1"/>
  <c r="K850" i="10"/>
  <c r="M850" i="10" s="1"/>
  <c r="O850" i="10"/>
  <c r="P850" i="10" s="1"/>
  <c r="J851" i="10"/>
  <c r="L851" i="10" s="1"/>
  <c r="K851" i="10"/>
  <c r="M851" i="10" s="1"/>
  <c r="O851" i="10"/>
  <c r="P851" i="10" s="1"/>
  <c r="J852" i="10"/>
  <c r="L852" i="10" s="1"/>
  <c r="K852" i="10"/>
  <c r="M852" i="10" s="1"/>
  <c r="O852" i="10"/>
  <c r="P852" i="10" s="1"/>
  <c r="J853" i="10"/>
  <c r="L853" i="10" s="1"/>
  <c r="K853" i="10"/>
  <c r="M853" i="10" s="1"/>
  <c r="O853" i="10"/>
  <c r="P853" i="10" s="1"/>
  <c r="J854" i="10"/>
  <c r="L854" i="10" s="1"/>
  <c r="N854" i="10" s="1"/>
  <c r="K854" i="10"/>
  <c r="M854" i="10" s="1"/>
  <c r="O854" i="10"/>
  <c r="P854" i="10" s="1"/>
  <c r="J855" i="10"/>
  <c r="L855" i="10" s="1"/>
  <c r="K855" i="10"/>
  <c r="M855" i="10" s="1"/>
  <c r="O855" i="10"/>
  <c r="P855" i="10"/>
  <c r="J856" i="10"/>
  <c r="L856" i="10" s="1"/>
  <c r="K856" i="10"/>
  <c r="M856" i="10" s="1"/>
  <c r="O856" i="10"/>
  <c r="P856" i="10" s="1"/>
  <c r="J857" i="10"/>
  <c r="L857" i="10" s="1"/>
  <c r="K857" i="10"/>
  <c r="M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/>
  <c r="K861" i="10"/>
  <c r="M861" i="10" s="1"/>
  <c r="O861" i="10"/>
  <c r="P861" i="10" s="1"/>
  <c r="J862" i="10"/>
  <c r="L862" i="10" s="1"/>
  <c r="K862" i="10"/>
  <c r="M862" i="10" s="1"/>
  <c r="O862" i="10"/>
  <c r="P862" i="10" s="1"/>
  <c r="J863" i="10"/>
  <c r="L863" i="10" s="1"/>
  <c r="K863" i="10"/>
  <c r="M863" i="10" s="1"/>
  <c r="O863" i="10"/>
  <c r="P863" i="10" s="1"/>
  <c r="J864" i="10"/>
  <c r="L864" i="10" s="1"/>
  <c r="K864" i="10"/>
  <c r="M864" i="10" s="1"/>
  <c r="O864" i="10"/>
  <c r="P864" i="10" s="1"/>
  <c r="J865" i="10"/>
  <c r="L865" i="10" s="1"/>
  <c r="K865" i="10"/>
  <c r="M865" i="10" s="1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O867" i="10"/>
  <c r="P867" i="10" s="1"/>
  <c r="J868" i="10"/>
  <c r="L868" i="10" s="1"/>
  <c r="K868" i="10"/>
  <c r="M868" i="10" s="1"/>
  <c r="O868" i="10"/>
  <c r="P868" i="10" s="1"/>
  <c r="J869" i="10"/>
  <c r="L869" i="10" s="1"/>
  <c r="K869" i="10"/>
  <c r="M869" i="10" s="1"/>
  <c r="O869" i="10"/>
  <c r="P869" i="10" s="1"/>
  <c r="J870" i="10"/>
  <c r="L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K872" i="10"/>
  <c r="M872" i="10" s="1"/>
  <c r="O872" i="10"/>
  <c r="P872" i="10" s="1"/>
  <c r="J873" i="10"/>
  <c r="L873" i="10" s="1"/>
  <c r="K873" i="10"/>
  <c r="M873" i="10" s="1"/>
  <c r="O873" i="10"/>
  <c r="P873" i="10" s="1"/>
  <c r="J874" i="10"/>
  <c r="L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K876" i="10"/>
  <c r="M876" i="10" s="1"/>
  <c r="O876" i="10"/>
  <c r="P876" i="10" s="1"/>
  <c r="J877" i="10"/>
  <c r="L877" i="10" s="1"/>
  <c r="K877" i="10"/>
  <c r="M877" i="10" s="1"/>
  <c r="O877" i="10"/>
  <c r="P877" i="10" s="1"/>
  <c r="J878" i="10"/>
  <c r="L878" i="10" s="1"/>
  <c r="K878" i="10"/>
  <c r="M878" i="10" s="1"/>
  <c r="O878" i="10"/>
  <c r="P878" i="10" s="1"/>
  <c r="J879" i="10"/>
  <c r="L879" i="10" s="1"/>
  <c r="K879" i="10"/>
  <c r="M879" i="10" s="1"/>
  <c r="O879" i="10"/>
  <c r="P879" i="10" s="1"/>
  <c r="J880" i="10"/>
  <c r="L880" i="10" s="1"/>
  <c r="K880" i="10"/>
  <c r="M880" i="10" s="1"/>
  <c r="O880" i="10"/>
  <c r="P880" i="10" s="1"/>
  <c r="J881" i="10"/>
  <c r="L881" i="10" s="1"/>
  <c r="K881" i="10"/>
  <c r="M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K883" i="10"/>
  <c r="M883" i="10" s="1"/>
  <c r="O883" i="10"/>
  <c r="P883" i="10" s="1"/>
  <c r="J884" i="10"/>
  <c r="L884" i="10" s="1"/>
  <c r="K884" i="10"/>
  <c r="M884" i="10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O889" i="10"/>
  <c r="P889" i="10" s="1"/>
  <c r="J890" i="10"/>
  <c r="L890" i="10" s="1"/>
  <c r="K890" i="10"/>
  <c r="M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O892" i="10"/>
  <c r="P892" i="10" s="1"/>
  <c r="J893" i="10"/>
  <c r="L893" i="10" s="1"/>
  <c r="K893" i="10"/>
  <c r="M893" i="10" s="1"/>
  <c r="O893" i="10"/>
  <c r="P893" i="10" s="1"/>
  <c r="J894" i="10"/>
  <c r="L894" i="10" s="1"/>
  <c r="K894" i="10"/>
  <c r="M894" i="10" s="1"/>
  <c r="O894" i="10"/>
  <c r="P894" i="10" s="1"/>
  <c r="J895" i="10"/>
  <c r="L895" i="10" s="1"/>
  <c r="K895" i="10"/>
  <c r="M895" i="10" s="1"/>
  <c r="O895" i="10"/>
  <c r="P895" i="10" s="1"/>
  <c r="J896" i="10"/>
  <c r="L896" i="10" s="1"/>
  <c r="K896" i="10"/>
  <c r="M896" i="10" s="1"/>
  <c r="O896" i="10"/>
  <c r="P896" i="10" s="1"/>
  <c r="J897" i="10"/>
  <c r="L897" i="10" s="1"/>
  <c r="K897" i="10"/>
  <c r="M897" i="10" s="1"/>
  <c r="O897" i="10"/>
  <c r="P897" i="10" s="1"/>
  <c r="J898" i="10"/>
  <c r="L898" i="10" s="1"/>
  <c r="N898" i="10" s="1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N900" i="10" s="1"/>
  <c r="K900" i="10"/>
  <c r="M900" i="10" s="1"/>
  <c r="O900" i="10"/>
  <c r="P900" i="10" s="1"/>
  <c r="J901" i="10"/>
  <c r="L901" i="10" s="1"/>
  <c r="K901" i="10"/>
  <c r="M901" i="10" s="1"/>
  <c r="O901" i="10"/>
  <c r="P901" i="10" s="1"/>
  <c r="J902" i="10"/>
  <c r="L902" i="10" s="1"/>
  <c r="K902" i="10"/>
  <c r="M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K904" i="10"/>
  <c r="M904" i="10" s="1"/>
  <c r="O904" i="10"/>
  <c r="P904" i="10" s="1"/>
  <c r="J905" i="10"/>
  <c r="L905" i="10" s="1"/>
  <c r="K905" i="10"/>
  <c r="M905" i="10" s="1"/>
  <c r="O905" i="10"/>
  <c r="P905" i="10" s="1"/>
  <c r="J906" i="10"/>
  <c r="L906" i="10" s="1"/>
  <c r="K906" i="10"/>
  <c r="M906" i="10" s="1"/>
  <c r="O906" i="10"/>
  <c r="P906" i="10" s="1"/>
  <c r="J907" i="10"/>
  <c r="L907" i="10" s="1"/>
  <c r="K907" i="10"/>
  <c r="M907" i="10"/>
  <c r="O907" i="10"/>
  <c r="P907" i="10" s="1"/>
  <c r="J908" i="10"/>
  <c r="L908" i="10" s="1"/>
  <c r="K908" i="10"/>
  <c r="M908" i="10" s="1"/>
  <c r="O908" i="10"/>
  <c r="P908" i="10"/>
  <c r="J909" i="10"/>
  <c r="L909" i="10" s="1"/>
  <c r="K909" i="10"/>
  <c r="M909" i="10" s="1"/>
  <c r="O909" i="10"/>
  <c r="P909" i="10" s="1"/>
  <c r="J910" i="10"/>
  <c r="L910" i="10"/>
  <c r="K910" i="10"/>
  <c r="M910" i="10" s="1"/>
  <c r="O910" i="10"/>
  <c r="P910" i="10" s="1"/>
  <c r="J911" i="10"/>
  <c r="L911" i="10" s="1"/>
  <c r="K911" i="10"/>
  <c r="M911" i="10"/>
  <c r="O911" i="10"/>
  <c r="P911" i="10" s="1"/>
  <c r="J912" i="10"/>
  <c r="L912" i="10" s="1"/>
  <c r="K912" i="10"/>
  <c r="M912" i="10" s="1"/>
  <c r="O912" i="10"/>
  <c r="P912" i="10"/>
  <c r="J913" i="10"/>
  <c r="L913" i="10" s="1"/>
  <c r="K913" i="10"/>
  <c r="M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/>
  <c r="J920" i="10"/>
  <c r="L920" i="10" s="1"/>
  <c r="K920" i="10"/>
  <c r="M920" i="10" s="1"/>
  <c r="O920" i="10"/>
  <c r="P920" i="10" s="1"/>
  <c r="J921" i="10"/>
  <c r="L921" i="10" s="1"/>
  <c r="K921" i="10"/>
  <c r="M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O926" i="10"/>
  <c r="P926" i="10"/>
  <c r="J927" i="10"/>
  <c r="L927" i="10" s="1"/>
  <c r="K927" i="10"/>
  <c r="M927" i="10" s="1"/>
  <c r="O927" i="10"/>
  <c r="P927" i="10" s="1"/>
  <c r="J928" i="10"/>
  <c r="L928" i="10" s="1"/>
  <c r="K928" i="10"/>
  <c r="M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K930" i="10"/>
  <c r="M930" i="10" s="1"/>
  <c r="O930" i="10"/>
  <c r="P930" i="10" s="1"/>
  <c r="J931" i="10"/>
  <c r="L931" i="10"/>
  <c r="K931" i="10"/>
  <c r="M931" i="10" s="1"/>
  <c r="O931" i="10"/>
  <c r="P931" i="10" s="1"/>
  <c r="J932" i="10"/>
  <c r="L932" i="10" s="1"/>
  <c r="K932" i="10"/>
  <c r="M932" i="10" s="1"/>
  <c r="O932" i="10"/>
  <c r="P932" i="10" s="1"/>
  <c r="J933" i="10"/>
  <c r="L933" i="10" s="1"/>
  <c r="K933" i="10"/>
  <c r="M933" i="10" s="1"/>
  <c r="O933" i="10"/>
  <c r="P933" i="10"/>
  <c r="J934" i="10"/>
  <c r="L934" i="10" s="1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K936" i="10"/>
  <c r="M936" i="10"/>
  <c r="O936" i="10"/>
  <c r="P936" i="10" s="1"/>
  <c r="J937" i="10"/>
  <c r="L937" i="10" s="1"/>
  <c r="K937" i="10"/>
  <c r="M937" i="10" s="1"/>
  <c r="O937" i="10"/>
  <c r="P937" i="10" s="1"/>
  <c r="J938" i="10"/>
  <c r="L938" i="10" s="1"/>
  <c r="K938" i="10"/>
  <c r="M938" i="10" s="1"/>
  <c r="O938" i="10"/>
  <c r="P938" i="10" s="1"/>
  <c r="J939" i="10"/>
  <c r="L939" i="10"/>
  <c r="K939" i="10"/>
  <c r="M939" i="10" s="1"/>
  <c r="O939" i="10"/>
  <c r="P939" i="10" s="1"/>
  <c r="J940" i="10"/>
  <c r="L940" i="10" s="1"/>
  <c r="K940" i="10"/>
  <c r="M940" i="10" s="1"/>
  <c r="O940" i="10"/>
  <c r="P940" i="10" s="1"/>
  <c r="J941" i="10"/>
  <c r="L941" i="10" s="1"/>
  <c r="K941" i="10"/>
  <c r="M941" i="10" s="1"/>
  <c r="O941" i="10"/>
  <c r="P941" i="10"/>
  <c r="J942" i="10"/>
  <c r="L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O944" i="10"/>
  <c r="P944" i="10" s="1"/>
  <c r="J945" i="10"/>
  <c r="L945" i="10" s="1"/>
  <c r="K945" i="10"/>
  <c r="M945" i="10" s="1"/>
  <c r="O945" i="10"/>
  <c r="P945" i="10" s="1"/>
  <c r="J946" i="10"/>
  <c r="L946" i="10" s="1"/>
  <c r="K946" i="10"/>
  <c r="M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N949" i="10" s="1"/>
  <c r="K949" i="10"/>
  <c r="M949" i="10" s="1"/>
  <c r="O949" i="10"/>
  <c r="P949" i="10" s="1"/>
  <c r="J950" i="10"/>
  <c r="L950" i="10" s="1"/>
  <c r="K950" i="10"/>
  <c r="M950" i="10" s="1"/>
  <c r="O950" i="10"/>
  <c r="P950" i="10" s="1"/>
  <c r="J951" i="10"/>
  <c r="L951" i="10" s="1"/>
  <c r="K951" i="10"/>
  <c r="M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K953" i="10"/>
  <c r="M953" i="10" s="1"/>
  <c r="O953" i="10"/>
  <c r="P953" i="10" s="1"/>
  <c r="J954" i="10"/>
  <c r="L954" i="10" s="1"/>
  <c r="K954" i="10"/>
  <c r="M954" i="10" s="1"/>
  <c r="O954" i="10"/>
  <c r="P954" i="10" s="1"/>
  <c r="J955" i="10"/>
  <c r="L955" i="10" s="1"/>
  <c r="K955" i="10"/>
  <c r="M955" i="10"/>
  <c r="O955" i="10"/>
  <c r="P955" i="10" s="1"/>
  <c r="J956" i="10"/>
  <c r="L956" i="10" s="1"/>
  <c r="K956" i="10"/>
  <c r="M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K958" i="10"/>
  <c r="M958" i="10" s="1"/>
  <c r="O958" i="10"/>
  <c r="P958" i="10" s="1"/>
  <c r="J959" i="10"/>
  <c r="L959" i="10" s="1"/>
  <c r="K959" i="10"/>
  <c r="M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K962" i="10"/>
  <c r="M962" i="10" s="1"/>
  <c r="O962" i="10"/>
  <c r="P962" i="10" s="1"/>
  <c r="J963" i="10"/>
  <c r="L963" i="10" s="1"/>
  <c r="K963" i="10"/>
  <c r="M963" i="10" s="1"/>
  <c r="O963" i="10"/>
  <c r="P963" i="10" s="1"/>
  <c r="J964" i="10"/>
  <c r="L964" i="10" s="1"/>
  <c r="K964" i="10"/>
  <c r="M964" i="10" s="1"/>
  <c r="O964" i="10"/>
  <c r="P964" i="10" s="1"/>
  <c r="J965" i="10"/>
  <c r="L965" i="10" s="1"/>
  <c r="K965" i="10"/>
  <c r="M965" i="10" s="1"/>
  <c r="O965" i="10"/>
  <c r="P965" i="10" s="1"/>
  <c r="J966" i="10"/>
  <c r="L966" i="10" s="1"/>
  <c r="K966" i="10"/>
  <c r="M966" i="10" s="1"/>
  <c r="O966" i="10"/>
  <c r="P966" i="10" s="1"/>
  <c r="J967" i="10"/>
  <c r="L967" i="10" s="1"/>
  <c r="K967" i="10"/>
  <c r="M967" i="10" s="1"/>
  <c r="O967" i="10"/>
  <c r="P967" i="10" s="1"/>
  <c r="J968" i="10"/>
  <c r="L968" i="10" s="1"/>
  <c r="K968" i="10"/>
  <c r="M968" i="10" s="1"/>
  <c r="O968" i="10"/>
  <c r="P968" i="10" s="1"/>
  <c r="J969" i="10"/>
  <c r="L969" i="10" s="1"/>
  <c r="K969" i="10"/>
  <c r="M969" i="10" s="1"/>
  <c r="O969" i="10"/>
  <c r="P969" i="10" s="1"/>
  <c r="J970" i="10"/>
  <c r="L970" i="10" s="1"/>
  <c r="K970" i="10"/>
  <c r="M970" i="10" s="1"/>
  <c r="O970" i="10"/>
  <c r="P970" i="10" s="1"/>
  <c r="J971" i="10"/>
  <c r="L971" i="10" s="1"/>
  <c r="K971" i="10"/>
  <c r="M971" i="10" s="1"/>
  <c r="O971" i="10"/>
  <c r="P971" i="10" s="1"/>
  <c r="J972" i="10"/>
  <c r="L972" i="10" s="1"/>
  <c r="K972" i="10"/>
  <c r="M972" i="10" s="1"/>
  <c r="O972" i="10"/>
  <c r="P972" i="10" s="1"/>
  <c r="J973" i="10"/>
  <c r="L973" i="10" s="1"/>
  <c r="K973" i="10"/>
  <c r="M973" i="10" s="1"/>
  <c r="O973" i="10"/>
  <c r="P973" i="10" s="1"/>
  <c r="J974" i="10"/>
  <c r="L974" i="10" s="1"/>
  <c r="K974" i="10"/>
  <c r="M974" i="10" s="1"/>
  <c r="O974" i="10"/>
  <c r="P974" i="10" s="1"/>
  <c r="J975" i="10"/>
  <c r="L975" i="10" s="1"/>
  <c r="K975" i="10"/>
  <c r="M975" i="10" s="1"/>
  <c r="O975" i="10"/>
  <c r="P975" i="10" s="1"/>
  <c r="J976" i="10"/>
  <c r="L976" i="10" s="1"/>
  <c r="K976" i="10"/>
  <c r="M976" i="10" s="1"/>
  <c r="O976" i="10"/>
  <c r="P976" i="10" s="1"/>
  <c r="J977" i="10"/>
  <c r="L977" i="10" s="1"/>
  <c r="K977" i="10"/>
  <c r="M977" i="10" s="1"/>
  <c r="O977" i="10"/>
  <c r="P977" i="10" s="1"/>
  <c r="J978" i="10"/>
  <c r="L978" i="10" s="1"/>
  <c r="K978" i="10"/>
  <c r="M978" i="10" s="1"/>
  <c r="O978" i="10"/>
  <c r="P978" i="10" s="1"/>
  <c r="J979" i="10"/>
  <c r="L979" i="10" s="1"/>
  <c r="K979" i="10"/>
  <c r="M979" i="10"/>
  <c r="O979" i="10"/>
  <c r="P979" i="10" s="1"/>
  <c r="J980" i="10"/>
  <c r="L980" i="10" s="1"/>
  <c r="K980" i="10"/>
  <c r="M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K982" i="10"/>
  <c r="M982" i="10" s="1"/>
  <c r="O982" i="10"/>
  <c r="P982" i="10" s="1"/>
  <c r="J983" i="10"/>
  <c r="L983" i="10" s="1"/>
  <c r="K983" i="10"/>
  <c r="M983" i="10"/>
  <c r="O983" i="10"/>
  <c r="P983" i="10" s="1"/>
  <c r="J984" i="10"/>
  <c r="L984" i="10" s="1"/>
  <c r="K984" i="10"/>
  <c r="M984" i="10" s="1"/>
  <c r="O984" i="10"/>
  <c r="P984" i="10" s="1"/>
  <c r="J985" i="10"/>
  <c r="L985" i="10" s="1"/>
  <c r="K985" i="10"/>
  <c r="M985" i="10" s="1"/>
  <c r="O985" i="10"/>
  <c r="P985" i="10" s="1"/>
  <c r="J986" i="10"/>
  <c r="L986" i="10" s="1"/>
  <c r="K986" i="10"/>
  <c r="M986" i="10" s="1"/>
  <c r="O986" i="10"/>
  <c r="P986" i="10" s="1"/>
  <c r="J987" i="10"/>
  <c r="L987" i="10" s="1"/>
  <c r="K987" i="10"/>
  <c r="M987" i="10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 s="1"/>
  <c r="O989" i="10"/>
  <c r="P989" i="10" s="1"/>
  <c r="J990" i="10"/>
  <c r="L990" i="10" s="1"/>
  <c r="K990" i="10"/>
  <c r="M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K992" i="10"/>
  <c r="M992" i="10" s="1"/>
  <c r="O992" i="10"/>
  <c r="P992" i="10" s="1"/>
  <c r="J993" i="10"/>
  <c r="L993" i="10" s="1"/>
  <c r="K993" i="10"/>
  <c r="M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K996" i="10"/>
  <c r="M996" i="10" s="1"/>
  <c r="O996" i="10"/>
  <c r="P996" i="10" s="1"/>
  <c r="J997" i="10"/>
  <c r="L997" i="10" s="1"/>
  <c r="K997" i="10"/>
  <c r="M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K999" i="10"/>
  <c r="M999" i="10" s="1"/>
  <c r="O999" i="10"/>
  <c r="P999" i="10" s="1"/>
  <c r="J1000" i="10"/>
  <c r="L1000" i="10" s="1"/>
  <c r="K1000" i="10"/>
  <c r="M1000" i="10" s="1"/>
  <c r="N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K1003" i="10"/>
  <c r="M1003" i="10" s="1"/>
  <c r="O1003" i="10"/>
  <c r="P1003" i="10" s="1"/>
  <c r="J1004" i="10"/>
  <c r="L1004" i="10" s="1"/>
  <c r="K1004" i="10"/>
  <c r="M1004" i="10" s="1"/>
  <c r="O1004" i="10"/>
  <c r="P1004" i="10"/>
  <c r="J1005" i="10"/>
  <c r="L1005" i="10" s="1"/>
  <c r="K1005" i="10"/>
  <c r="M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K1008" i="10"/>
  <c r="M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K1011" i="10"/>
  <c r="M1011" i="10" s="1"/>
  <c r="O1011" i="10"/>
  <c r="P1011" i="10" s="1"/>
  <c r="J1012" i="10"/>
  <c r="L1012" i="10" s="1"/>
  <c r="K1012" i="10"/>
  <c r="M1012" i="10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K1020" i="10"/>
  <c r="M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K1026" i="10"/>
  <c r="M1026" i="10" s="1"/>
  <c r="O1026" i="10"/>
  <c r="P1026" i="10" s="1"/>
  <c r="J1027" i="10"/>
  <c r="L1027" i="10" s="1"/>
  <c r="K1027" i="10"/>
  <c r="M1027" i="10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O1030" i="10"/>
  <c r="P1030" i="10"/>
  <c r="J1031" i="10"/>
  <c r="L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/>
  <c r="J1033" i="10"/>
  <c r="L1033" i="10" s="1"/>
  <c r="K1033" i="10"/>
  <c r="M1033" i="10" s="1"/>
  <c r="O1033" i="10"/>
  <c r="P1033" i="10" s="1"/>
  <c r="J1034" i="10"/>
  <c r="L1034" i="10"/>
  <c r="K1034" i="10"/>
  <c r="M1034" i="10" s="1"/>
  <c r="O1034" i="10"/>
  <c r="P1034" i="10" s="1"/>
  <c r="J1035" i="10"/>
  <c r="L1035" i="10" s="1"/>
  <c r="K1035" i="10"/>
  <c r="M1035" i="10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/>
  <c r="K1039" i="10"/>
  <c r="M1039" i="10" s="1"/>
  <c r="O1039" i="10"/>
  <c r="P1039" i="10" s="1"/>
  <c r="J1040" i="10"/>
  <c r="L1040" i="10" s="1"/>
  <c r="K1040" i="10"/>
  <c r="M1040" i="10"/>
  <c r="O1040" i="10"/>
  <c r="P1040" i="10" s="1"/>
  <c r="J1041" i="10"/>
  <c r="L1041" i="10" s="1"/>
  <c r="K1041" i="10"/>
  <c r="M1041" i="10" s="1"/>
  <c r="O1041" i="10"/>
  <c r="P1041" i="10"/>
  <c r="J1042" i="10"/>
  <c r="L1042" i="10" s="1"/>
  <c r="K1042" i="10"/>
  <c r="M1042" i="10" s="1"/>
  <c r="O1042" i="10"/>
  <c r="P1042" i="10" s="1"/>
  <c r="J1043" i="10"/>
  <c r="L1043" i="10"/>
  <c r="K1043" i="10"/>
  <c r="M1043" i="10" s="1"/>
  <c r="O1043" i="10"/>
  <c r="P1043" i="10" s="1"/>
  <c r="J1044" i="10"/>
  <c r="L1044" i="10" s="1"/>
  <c r="K1044" i="10"/>
  <c r="M1044" i="10" s="1"/>
  <c r="O1044" i="10"/>
  <c r="P1044" i="10" s="1"/>
  <c r="J1045" i="10"/>
  <c r="L1045" i="10" s="1"/>
  <c r="K1045" i="10"/>
  <c r="M1045" i="10" s="1"/>
  <c r="O1045" i="10"/>
  <c r="P1045" i="10" s="1"/>
  <c r="J1046" i="10"/>
  <c r="L1046" i="10" s="1"/>
  <c r="K1046" i="10"/>
  <c r="M1046" i="10" s="1"/>
  <c r="O1046" i="10"/>
  <c r="P1046" i="10" s="1"/>
  <c r="J1047" i="10"/>
  <c r="L1047" i="10" s="1"/>
  <c r="K1047" i="10"/>
  <c r="M1047" i="10" s="1"/>
  <c r="O1047" i="10"/>
  <c r="P1047" i="10" s="1"/>
  <c r="J1048" i="10"/>
  <c r="L1048" i="10" s="1"/>
  <c r="K1048" i="10"/>
  <c r="M1048" i="10" s="1"/>
  <c r="O1048" i="10"/>
  <c r="P1048" i="10" s="1"/>
  <c r="J1049" i="10"/>
  <c r="L1049" i="10" s="1"/>
  <c r="K1049" i="10"/>
  <c r="M1049" i="10" s="1"/>
  <c r="O1049" i="10"/>
  <c r="P1049" i="10" s="1"/>
  <c r="J1050" i="10"/>
  <c r="L1050" i="10" s="1"/>
  <c r="K1050" i="10"/>
  <c r="M1050" i="10" s="1"/>
  <c r="O1050" i="10"/>
  <c r="P1050" i="10" s="1"/>
  <c r="J1051" i="10"/>
  <c r="L1051" i="10" s="1"/>
  <c r="K1051" i="10"/>
  <c r="M1051" i="10" s="1"/>
  <c r="O1051" i="10"/>
  <c r="P1051" i="10" s="1"/>
  <c r="J1052" i="10"/>
  <c r="L1052" i="10" s="1"/>
  <c r="K1052" i="10"/>
  <c r="M1052" i="10" s="1"/>
  <c r="O1052" i="10"/>
  <c r="P1052" i="10" s="1"/>
  <c r="J1053" i="10"/>
  <c r="L1053" i="10" s="1"/>
  <c r="K1053" i="10"/>
  <c r="M1053" i="10" s="1"/>
  <c r="O1053" i="10"/>
  <c r="P1053" i="10" s="1"/>
  <c r="J1054" i="10"/>
  <c r="L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K1056" i="10"/>
  <c r="M1056" i="10" s="1"/>
  <c r="O1056" i="10"/>
  <c r="P1056" i="10" s="1"/>
  <c r="J1057" i="10"/>
  <c r="L1057" i="10" s="1"/>
  <c r="N1057" i="10" s="1"/>
  <c r="K1057" i="10"/>
  <c r="M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O1059" i="10"/>
  <c r="P1059" i="10" s="1"/>
  <c r="J1060" i="10"/>
  <c r="L1060" i="10" s="1"/>
  <c r="K1060" i="10"/>
  <c r="M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O1063" i="10"/>
  <c r="P1063" i="10" s="1"/>
  <c r="J1064" i="10"/>
  <c r="L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K1071" i="10"/>
  <c r="M1071" i="10" s="1"/>
  <c r="O1071" i="10"/>
  <c r="P1071" i="10" s="1"/>
  <c r="J1072" i="10"/>
  <c r="L1072" i="10" s="1"/>
  <c r="K1072" i="10"/>
  <c r="M1072" i="10" s="1"/>
  <c r="O1072" i="10"/>
  <c r="P1072" i="10" s="1"/>
  <c r="J1073" i="10"/>
  <c r="L1073" i="10" s="1"/>
  <c r="K1073" i="10"/>
  <c r="M1073" i="10" s="1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K1075" i="10"/>
  <c r="M1075" i="10" s="1"/>
  <c r="O1075" i="10"/>
  <c r="P1075" i="10" s="1"/>
  <c r="J1076" i="10"/>
  <c r="L1076" i="10" s="1"/>
  <c r="K1076" i="10"/>
  <c r="M1076" i="10" s="1"/>
  <c r="O1076" i="10"/>
  <c r="P1076" i="10" s="1"/>
  <c r="J1077" i="10"/>
  <c r="L1077" i="10" s="1"/>
  <c r="K1077" i="10"/>
  <c r="M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N1083" i="10" s="1"/>
  <c r="O1083" i="10"/>
  <c r="P1083" i="10" s="1"/>
  <c r="J1084" i="10"/>
  <c r="L1084" i="10" s="1"/>
  <c r="K1084" i="10"/>
  <c r="M1084" i="10" s="1"/>
  <c r="O1084" i="10"/>
  <c r="P1084" i="10" s="1"/>
  <c r="J1085" i="10"/>
  <c r="L1085" i="10" s="1"/>
  <c r="K1085" i="10"/>
  <c r="M1085" i="10" s="1"/>
  <c r="O1085" i="10"/>
  <c r="P1085" i="10" s="1"/>
  <c r="J1086" i="10"/>
  <c r="L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N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 s="1"/>
  <c r="J1090" i="10"/>
  <c r="L1090" i="10" s="1"/>
  <c r="K1090" i="10"/>
  <c r="M1090" i="10" s="1"/>
  <c r="O1090" i="10"/>
  <c r="P1090" i="10" s="1"/>
  <c r="J1091" i="10"/>
  <c r="L1091" i="10" s="1"/>
  <c r="K1091" i="10"/>
  <c r="M1091" i="10"/>
  <c r="O1091" i="10"/>
  <c r="P1091" i="10" s="1"/>
  <c r="J1092" i="10"/>
  <c r="L1092" i="10" s="1"/>
  <c r="K1092" i="10"/>
  <c r="M1092" i="10" s="1"/>
  <c r="O1092" i="10"/>
  <c r="P1092" i="10" s="1"/>
  <c r="J1093" i="10"/>
  <c r="L1093" i="10" s="1"/>
  <c r="K1093" i="10"/>
  <c r="M1093" i="10" s="1"/>
  <c r="N1093" i="10" s="1"/>
  <c r="O1093" i="10"/>
  <c r="P1093" i="10" s="1"/>
  <c r="J1094" i="10"/>
  <c r="L1094" i="10" s="1"/>
  <c r="K1094" i="10"/>
  <c r="M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K1096" i="10"/>
  <c r="M1096" i="10" s="1"/>
  <c r="O1096" i="10"/>
  <c r="P1096" i="10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K1101" i="10"/>
  <c r="M1101" i="10"/>
  <c r="N1101" i="10" s="1"/>
  <c r="O1101" i="10"/>
  <c r="P1101" i="10" s="1"/>
  <c r="J1102" i="10"/>
  <c r="L1102" i="10" s="1"/>
  <c r="K1102" i="10"/>
  <c r="M1102" i="10" s="1"/>
  <c r="N1102" i="10" s="1"/>
  <c r="O1102" i="10"/>
  <c r="P1102" i="10" s="1"/>
  <c r="J1103" i="10"/>
  <c r="L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K1111" i="10"/>
  <c r="M1111" i="10" s="1"/>
  <c r="O1111" i="10"/>
  <c r="P1111" i="10" s="1"/>
  <c r="J1112" i="10"/>
  <c r="L1112" i="10" s="1"/>
  <c r="K1112" i="10"/>
  <c r="M1112" i="10" s="1"/>
  <c r="O1112" i="10"/>
  <c r="P1112" i="10" s="1"/>
  <c r="J1113" i="10"/>
  <c r="L1113" i="10" s="1"/>
  <c r="K1113" i="10"/>
  <c r="M1113" i="10" s="1"/>
  <c r="O1113" i="10"/>
  <c r="P1113" i="10" s="1"/>
  <c r="J1114" i="10"/>
  <c r="L1114" i="10" s="1"/>
  <c r="K1114" i="10"/>
  <c r="M1114" i="10" s="1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K1118" i="10"/>
  <c r="M1118" i="10" s="1"/>
  <c r="O1118" i="10"/>
  <c r="P1118" i="10" s="1"/>
  <c r="J1119" i="10"/>
  <c r="L1119" i="10" s="1"/>
  <c r="N1119" i="10" s="1"/>
  <c r="K1119" i="10"/>
  <c r="M1119" i="10" s="1"/>
  <c r="O1119" i="10"/>
  <c r="P1119" i="10" s="1"/>
  <c r="J1120" i="10"/>
  <c r="L1120" i="10"/>
  <c r="K1120" i="10"/>
  <c r="M1120" i="10" s="1"/>
  <c r="O1120" i="10"/>
  <c r="P1120" i="10" s="1"/>
  <c r="J1121" i="10"/>
  <c r="L1121" i="10" s="1"/>
  <c r="K1121" i="10"/>
  <c r="M1121" i="10"/>
  <c r="O1121" i="10"/>
  <c r="P1121" i="10" s="1"/>
  <c r="J1122" i="10"/>
  <c r="L1122" i="10" s="1"/>
  <c r="N1122" i="10" s="1"/>
  <c r="K1122" i="10"/>
  <c r="M1122" i="10" s="1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K1124" i="10"/>
  <c r="M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K1138" i="10"/>
  <c r="M1138" i="10" s="1"/>
  <c r="O1138" i="10"/>
  <c r="P1138" i="10" s="1"/>
  <c r="J1139" i="10"/>
  <c r="L1139" i="10" s="1"/>
  <c r="K1139" i="10"/>
  <c r="M1139" i="10" s="1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K1142" i="10"/>
  <c r="M1142" i="10" s="1"/>
  <c r="O1142" i="10"/>
  <c r="P1142" i="10" s="1"/>
  <c r="J1143" i="10"/>
  <c r="L1143" i="10" s="1"/>
  <c r="K1143" i="10"/>
  <c r="M1143" i="10" s="1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K1146" i="10"/>
  <c r="M1146" i="10" s="1"/>
  <c r="O1146" i="10"/>
  <c r="P1146" i="10" s="1"/>
  <c r="J1147" i="10"/>
  <c r="L1147" i="10" s="1"/>
  <c r="K1147" i="10"/>
  <c r="M1147" i="10" s="1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O1149" i="10"/>
  <c r="P1149" i="10" s="1"/>
  <c r="J1150" i="10"/>
  <c r="L1150" i="10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K1155" i="10"/>
  <c r="M1155" i="10" s="1"/>
  <c r="O1155" i="10"/>
  <c r="P1155" i="10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/>
  <c r="O1166" i="10"/>
  <c r="P1166" i="10" s="1"/>
  <c r="J1167" i="10"/>
  <c r="L1167" i="10" s="1"/>
  <c r="K1167" i="10"/>
  <c r="M1167" i="10" s="1"/>
  <c r="N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 s="1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O1173" i="10"/>
  <c r="P1173" i="10" s="1"/>
  <c r="J1174" i="10"/>
  <c r="L1174" i="10" s="1"/>
  <c r="K1174" i="10"/>
  <c r="M1174" i="10" s="1"/>
  <c r="O1174" i="10"/>
  <c r="P1174" i="10" s="1"/>
  <c r="J1175" i="10"/>
  <c r="L1175" i="10" s="1"/>
  <c r="K1175" i="10"/>
  <c r="M1175" i="10" s="1"/>
  <c r="O1175" i="10"/>
  <c r="P1175" i="10" s="1"/>
  <c r="J1176" i="10"/>
  <c r="L1176" i="10" s="1"/>
  <c r="K1176" i="10"/>
  <c r="M1176" i="10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K1178" i="10"/>
  <c r="M1178" i="10" s="1"/>
  <c r="O1178" i="10"/>
  <c r="P1178" i="10" s="1"/>
  <c r="J1179" i="10"/>
  <c r="L1179" i="10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/>
  <c r="K1191" i="10"/>
  <c r="M1191" i="10" s="1"/>
  <c r="O1191" i="10"/>
  <c r="P1191" i="10" s="1"/>
  <c r="J1192" i="10"/>
  <c r="L1192" i="10" s="1"/>
  <c r="K1192" i="10"/>
  <c r="M1192" i="10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K1210" i="10"/>
  <c r="M1210" i="10" s="1"/>
  <c r="O1210" i="10"/>
  <c r="P1210" i="10" s="1"/>
  <c r="J1211" i="10"/>
  <c r="L1211" i="10" s="1"/>
  <c r="K1211" i="10"/>
  <c r="M1211" i="10" s="1"/>
  <c r="O1211" i="10"/>
  <c r="P1211" i="10" s="1"/>
  <c r="J1212" i="10"/>
  <c r="L1212" i="10" s="1"/>
  <c r="K1212" i="10"/>
  <c r="M1212" i="10" s="1"/>
  <c r="N1212" i="10" s="1"/>
  <c r="O1212" i="10"/>
  <c r="P1212" i="10" s="1"/>
  <c r="J1213" i="10"/>
  <c r="L1213" i="10" s="1"/>
  <c r="K1213" i="10"/>
  <c r="M1213" i="10" s="1"/>
  <c r="O1213" i="10"/>
  <c r="P1213" i="10" s="1"/>
  <c r="J1214" i="10"/>
  <c r="L1214" i="10" s="1"/>
  <c r="K1214" i="10"/>
  <c r="M1214" i="10" s="1"/>
  <c r="O1214" i="10"/>
  <c r="P1214" i="10" s="1"/>
  <c r="J1215" i="10"/>
  <c r="L1215" i="10" s="1"/>
  <c r="N1215" i="10" s="1"/>
  <c r="K1215" i="10"/>
  <c r="M1215" i="10" s="1"/>
  <c r="O1215" i="10"/>
  <c r="P1215" i="10" s="1"/>
  <c r="J1216" i="10"/>
  <c r="L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K1218" i="10"/>
  <c r="M1218" i="10" s="1"/>
  <c r="O1218" i="10"/>
  <c r="P1218" i="10" s="1"/>
  <c r="J1219" i="10"/>
  <c r="L1219" i="10" s="1"/>
  <c r="K1219" i="10"/>
  <c r="M1219" i="10" s="1"/>
  <c r="O1219" i="10"/>
  <c r="P1219" i="10" s="1"/>
  <c r="J1220" i="10"/>
  <c r="L1220" i="10" s="1"/>
  <c r="N1220" i="10" s="1"/>
  <c r="K1220" i="10"/>
  <c r="M1220" i="10" s="1"/>
  <c r="O1220" i="10"/>
  <c r="P1220" i="10" s="1"/>
  <c r="J1221" i="10"/>
  <c r="L1221" i="10" s="1"/>
  <c r="K1221" i="10"/>
  <c r="M1221" i="10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K1223" i="10"/>
  <c r="M1223" i="10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/>
  <c r="O1226" i="10"/>
  <c r="P1226" i="10" s="1"/>
  <c r="J1227" i="10"/>
  <c r="L1227" i="10" s="1"/>
  <c r="N1227" i="10" s="1"/>
  <c r="K1227" i="10"/>
  <c r="M1227" i="10" s="1"/>
  <c r="O1227" i="10"/>
  <c r="P1227" i="10" s="1"/>
  <c r="J1228" i="10"/>
  <c r="L1228" i="10" s="1"/>
  <c r="K1228" i="10"/>
  <c r="M1228" i="10"/>
  <c r="N1228" i="10" s="1"/>
  <c r="O1228" i="10"/>
  <c r="P1228" i="10" s="1"/>
  <c r="J1229" i="10"/>
  <c r="L1229" i="10" s="1"/>
  <c r="N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N1234" i="10" s="1"/>
  <c r="K1234" i="10"/>
  <c r="M1234" i="10" s="1"/>
  <c r="O1234" i="10"/>
  <c r="P1234" i="10" s="1"/>
  <c r="J1235" i="10"/>
  <c r="L1235" i="10" s="1"/>
  <c r="N1235" i="10" s="1"/>
  <c r="K1235" i="10"/>
  <c r="M1235" i="10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/>
  <c r="J1241" i="10"/>
  <c r="L1241" i="10" s="1"/>
  <c r="K1241" i="10"/>
  <c r="M1241" i="10" s="1"/>
  <c r="N1241" i="10" s="1"/>
  <c r="O1241" i="10"/>
  <c r="P1241" i="10" s="1"/>
  <c r="J1242" i="10"/>
  <c r="L1242" i="10" s="1"/>
  <c r="N1242" i="10" s="1"/>
  <c r="K1242" i="10"/>
  <c r="M1242" i="10" s="1"/>
  <c r="O1242" i="10"/>
  <c r="P1242" i="10" s="1"/>
  <c r="J1243" i="10"/>
  <c r="L1243" i="10" s="1"/>
  <c r="K1243" i="10"/>
  <c r="M1243" i="10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/>
  <c r="O1245" i="10"/>
  <c r="P1245" i="10" s="1"/>
  <c r="J1246" i="10"/>
  <c r="L1246" i="10" s="1"/>
  <c r="N1246" i="10" s="1"/>
  <c r="K1246" i="10"/>
  <c r="M1246" i="10" s="1"/>
  <c r="O1246" i="10"/>
  <c r="P1246" i="10" s="1"/>
  <c r="J1247" i="10"/>
  <c r="L1247" i="10" s="1"/>
  <c r="K1247" i="10"/>
  <c r="M1247" i="10"/>
  <c r="N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/>
  <c r="K1250" i="10"/>
  <c r="M1250" i="10" s="1"/>
  <c r="O1250" i="10"/>
  <c r="P1250" i="10" s="1"/>
  <c r="J1251" i="10"/>
  <c r="L1251" i="10" s="1"/>
  <c r="K1251" i="10"/>
  <c r="M1251" i="10" s="1"/>
  <c r="O1251" i="10"/>
  <c r="P1251" i="10"/>
  <c r="J1252" i="10"/>
  <c r="L1252" i="10" s="1"/>
  <c r="K1252" i="10"/>
  <c r="M1252" i="10" s="1"/>
  <c r="O1252" i="10"/>
  <c r="P1252" i="10" s="1"/>
  <c r="J1253" i="10"/>
  <c r="L1253" i="10" s="1"/>
  <c r="N1253" i="10" s="1"/>
  <c r="K1253" i="10"/>
  <c r="M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/>
  <c r="J1260" i="10"/>
  <c r="L1260" i="10" s="1"/>
  <c r="K1260" i="10"/>
  <c r="M1260" i="10" s="1"/>
  <c r="O1260" i="10"/>
  <c r="P1260" i="10" s="1"/>
  <c r="J1261" i="10"/>
  <c r="L1261" i="10" s="1"/>
  <c r="N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/>
  <c r="J1267" i="10"/>
  <c r="L1267" i="10" s="1"/>
  <c r="K1267" i="10"/>
  <c r="M1267" i="10" s="1"/>
  <c r="N1267" i="10" s="1"/>
  <c r="O1267" i="10"/>
  <c r="P1267" i="10" s="1"/>
  <c r="J1268" i="10"/>
  <c r="L1268" i="10" s="1"/>
  <c r="K1268" i="10"/>
  <c r="M1268" i="10" s="1"/>
  <c r="O1268" i="10"/>
  <c r="P1268" i="10"/>
  <c r="J1269" i="10"/>
  <c r="L1269" i="10" s="1"/>
  <c r="K1269" i="10"/>
  <c r="M1269" i="10" s="1"/>
  <c r="N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/>
  <c r="O1276" i="10"/>
  <c r="P1276" i="10" s="1"/>
  <c r="J1277" i="10"/>
  <c r="L1277" i="10" s="1"/>
  <c r="N1277" i="10" s="1"/>
  <c r="K1277" i="10"/>
  <c r="M1277" i="10" s="1"/>
  <c r="O1277" i="10"/>
  <c r="P1277" i="10" s="1"/>
  <c r="J1278" i="10"/>
  <c r="L1278" i="10" s="1"/>
  <c r="K1278" i="10"/>
  <c r="M1278" i="10"/>
  <c r="N1278" i="10" s="1"/>
  <c r="O1278" i="10"/>
  <c r="P1278" i="10" s="1"/>
  <c r="J1279" i="10"/>
  <c r="L1279" i="10" s="1"/>
  <c r="N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N1284" i="10" s="1"/>
  <c r="O1284" i="10"/>
  <c r="P1284" i="10" s="1"/>
  <c r="J1285" i="10"/>
  <c r="L1285" i="10" s="1"/>
  <c r="N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/>
  <c r="K1287" i="10"/>
  <c r="M1287" i="10" s="1"/>
  <c r="O1287" i="10"/>
  <c r="P1287" i="10" s="1"/>
  <c r="J1288" i="10"/>
  <c r="L1288" i="10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N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/>
  <c r="J1303" i="10"/>
  <c r="L1303" i="10" s="1"/>
  <c r="K1303" i="10"/>
  <c r="M1303" i="10" s="1"/>
  <c r="N1303" i="10" s="1"/>
  <c r="O1303" i="10"/>
  <c r="P1303" i="10" s="1"/>
  <c r="J1304" i="10"/>
  <c r="L1304" i="10" s="1"/>
  <c r="N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N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/>
  <c r="K1312" i="10"/>
  <c r="M1312" i="10" s="1"/>
  <c r="O1312" i="10"/>
  <c r="P1312" i="10" s="1"/>
  <c r="J1313" i="10"/>
  <c r="L1313" i="10" s="1"/>
  <c r="K1313" i="10"/>
  <c r="M1313" i="10" s="1"/>
  <c r="N1313" i="10" s="1"/>
  <c r="O1313" i="10"/>
  <c r="P1313" i="10" s="1"/>
  <c r="J1314" i="10"/>
  <c r="L1314" i="10" s="1"/>
  <c r="K1314" i="10"/>
  <c r="M1314" i="10" s="1"/>
  <c r="O1314" i="10"/>
  <c r="P1314" i="10"/>
  <c r="J1315" i="10"/>
  <c r="L1315" i="10" s="1"/>
  <c r="K1315" i="10"/>
  <c r="M1315" i="10" s="1"/>
  <c r="N1315" i="10" s="1"/>
  <c r="O1315" i="10"/>
  <c r="P1315" i="10" s="1"/>
  <c r="J1316" i="10"/>
  <c r="L1316" i="10" s="1"/>
  <c r="K1316" i="10"/>
  <c r="M1316" i="10" s="1"/>
  <c r="O1316" i="10"/>
  <c r="P1316" i="10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N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N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/>
  <c r="N1331" i="10" s="1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K1334" i="10"/>
  <c r="M1334" i="10" s="1"/>
  <c r="N1334" i="10" s="1"/>
  <c r="O1334" i="10"/>
  <c r="P1334" i="10" s="1"/>
  <c r="J1335" i="10"/>
  <c r="L1335" i="10" s="1"/>
  <c r="N1335" i="10" s="1"/>
  <c r="K1335" i="10"/>
  <c r="M1335" i="10" s="1"/>
  <c r="O1335" i="10"/>
  <c r="P1335" i="10" s="1"/>
  <c r="J1336" i="10"/>
  <c r="L1336" i="10" s="1"/>
  <c r="K1336" i="10"/>
  <c r="M1336" i="10" s="1"/>
  <c r="N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/>
  <c r="O1346" i="10"/>
  <c r="P1346" i="10" s="1"/>
  <c r="J1347" i="10"/>
  <c r="L1347" i="10" s="1"/>
  <c r="N1347" i="10" s="1"/>
  <c r="K1347" i="10"/>
  <c r="M1347" i="10" s="1"/>
  <c r="O1347" i="10"/>
  <c r="P1347" i="10" s="1"/>
  <c r="J1348" i="10"/>
  <c r="L1348" i="10" s="1"/>
  <c r="K1348" i="10"/>
  <c r="M1348" i="10" s="1"/>
  <c r="N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/>
  <c r="O1352" i="10"/>
  <c r="P1352" i="10" s="1"/>
  <c r="J1353" i="10"/>
  <c r="L1353" i="10" s="1"/>
  <c r="K1353" i="10"/>
  <c r="M1353" i="10" s="1"/>
  <c r="O1353" i="10"/>
  <c r="P1353" i="10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N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/>
  <c r="N1360" i="10" s="1"/>
  <c r="K1360" i="10"/>
  <c r="M1360" i="10" s="1"/>
  <c r="O1360" i="10"/>
  <c r="P1360" i="10" s="1"/>
  <c r="J1361" i="10"/>
  <c r="L1361" i="10" s="1"/>
  <c r="K1361" i="10"/>
  <c r="M1361" i="10" s="1"/>
  <c r="N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N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N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N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K1374" i="10"/>
  <c r="M1374" i="10"/>
  <c r="O1374" i="10"/>
  <c r="P1374" i="10" s="1"/>
  <c r="J1375" i="10"/>
  <c r="L1375" i="10" s="1"/>
  <c r="N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/>
  <c r="N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N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N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O1417" i="10"/>
  <c r="P1417" i="10" s="1"/>
  <c r="J1418" i="10"/>
  <c r="L1418" i="10" s="1"/>
  <c r="K1418" i="10"/>
  <c r="O1418" i="10"/>
  <c r="P1418" i="10" s="1"/>
  <c r="J1419" i="10"/>
  <c r="L1419" i="10" s="1"/>
  <c r="N1419" i="10" s="1"/>
  <c r="K1419" i="10"/>
  <c r="M1419" i="10" s="1"/>
  <c r="O1419" i="10"/>
  <c r="P1419" i="10" s="1"/>
  <c r="J1420" i="10"/>
  <c r="L1420" i="10" s="1"/>
  <c r="K1420" i="10"/>
  <c r="M1420" i="10" s="1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K1422" i="10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M1425" i="10" s="1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/>
  <c r="O1430" i="10"/>
  <c r="P1430" i="10" s="1"/>
  <c r="J1431" i="10"/>
  <c r="L1431" i="10" s="1"/>
  <c r="K1431" i="10"/>
  <c r="O1431" i="10"/>
  <c r="P1431" i="10" s="1"/>
  <c r="J1432" i="10"/>
  <c r="L1432" i="10" s="1"/>
  <c r="K1432" i="10"/>
  <c r="O1432" i="10"/>
  <c r="P1432" i="10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O1434" i="10"/>
  <c r="P1434" i="10" s="1"/>
  <c r="J1435" i="10"/>
  <c r="L1435" i="10" s="1"/>
  <c r="K1435" i="10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N1449" i="10" s="1"/>
  <c r="K1449" i="10"/>
  <c r="M1449" i="10" s="1"/>
  <c r="O1449" i="10"/>
  <c r="P1449" i="10" s="1"/>
  <c r="J1450" i="10"/>
  <c r="L1450" i="10" s="1"/>
  <c r="K1450" i="10"/>
  <c r="M1450" i="10" s="1"/>
  <c r="O1450" i="10"/>
  <c r="P1450" i="10" s="1"/>
  <c r="J1451" i="10"/>
  <c r="L1451" i="10" s="1"/>
  <c r="K1451" i="10"/>
  <c r="O1451" i="10"/>
  <c r="P1451" i="10" s="1"/>
  <c r="J1452" i="10"/>
  <c r="L1452" i="10" s="1"/>
  <c r="K1452" i="10"/>
  <c r="O1452" i="10"/>
  <c r="P1452" i="10" s="1"/>
  <c r="J1453" i="10"/>
  <c r="L1453" i="10" s="1"/>
  <c r="K1453" i="10"/>
  <c r="O1453" i="10"/>
  <c r="P1453" i="10" s="1"/>
  <c r="J1454" i="10"/>
  <c r="L1454" i="10" s="1"/>
  <c r="K1454" i="10"/>
  <c r="M1454" i="10" s="1"/>
  <c r="O1454" i="10"/>
  <c r="P1454" i="10" s="1"/>
  <c r="N1046" i="10"/>
  <c r="N1054" i="10"/>
  <c r="N739" i="10"/>
  <c r="N1113" i="10"/>
  <c r="N874" i="10"/>
  <c r="N1073" i="10"/>
  <c r="N122" i="10"/>
  <c r="N886" i="10"/>
  <c r="N857" i="10"/>
  <c r="N1081" i="10"/>
  <c r="N1070" i="10"/>
  <c r="N828" i="10"/>
  <c r="N700" i="10"/>
  <c r="N1130" i="10"/>
  <c r="N775" i="10"/>
  <c r="N1050" i="10"/>
  <c r="N971" i="10"/>
  <c r="N897" i="10"/>
  <c r="N889" i="10"/>
  <c r="N873" i="10"/>
  <c r="N905" i="10"/>
  <c r="N890" i="10"/>
  <c r="N865" i="10"/>
  <c r="N699" i="10"/>
  <c r="N983" i="10"/>
  <c r="N967" i="10"/>
  <c r="N965" i="10"/>
  <c r="N960" i="10"/>
  <c r="N944" i="10"/>
  <c r="N676" i="10"/>
  <c r="N824" i="10"/>
  <c r="N822" i="10"/>
  <c r="N723" i="10"/>
  <c r="N984" i="10"/>
  <c r="N973" i="10"/>
  <c r="N968" i="10"/>
  <c r="N963" i="10"/>
  <c r="N962" i="10"/>
  <c r="N956" i="10"/>
  <c r="N954" i="10"/>
  <c r="N751" i="10"/>
  <c r="N669" i="10"/>
  <c r="N661" i="10"/>
  <c r="N698" i="10"/>
  <c r="N1143" i="10"/>
  <c r="N966" i="10"/>
  <c r="N912" i="10"/>
  <c r="N1132" i="10"/>
  <c r="N1124" i="10"/>
  <c r="N1020" i="10"/>
  <c r="N970" i="10"/>
  <c r="N958" i="10"/>
  <c r="N952" i="10"/>
  <c r="N928" i="10"/>
  <c r="N863" i="10"/>
  <c r="N855" i="10"/>
  <c r="N838" i="10"/>
  <c r="N831" i="10"/>
  <c r="N815" i="10"/>
  <c r="N798" i="10"/>
  <c r="N664" i="10"/>
  <c r="N986" i="10"/>
  <c r="N922" i="10"/>
  <c r="N921" i="10"/>
  <c r="N908" i="10"/>
  <c r="N892" i="10"/>
  <c r="N884" i="10"/>
  <c r="N876" i="10"/>
  <c r="N868" i="10"/>
  <c r="N763" i="10"/>
  <c r="N645" i="10"/>
  <c r="N633" i="10"/>
  <c r="N993" i="10"/>
  <c r="N964" i="10"/>
  <c r="N941" i="10"/>
  <c r="N1072" i="10"/>
  <c r="N1040" i="10"/>
  <c r="N940" i="10"/>
  <c r="N1085" i="10"/>
  <c r="N1077" i="10"/>
  <c r="N1053" i="10"/>
  <c r="N1045" i="10"/>
  <c r="N989" i="10"/>
  <c r="N977" i="10"/>
  <c r="N945" i="10"/>
  <c r="N937" i="10"/>
  <c r="N893" i="10"/>
  <c r="N877" i="10"/>
  <c r="N845" i="10"/>
  <c r="N813" i="10"/>
  <c r="N925" i="10"/>
  <c r="N911" i="10"/>
  <c r="N909" i="10"/>
  <c r="N896" i="10"/>
  <c r="N880" i="10"/>
  <c r="N856" i="10"/>
  <c r="N840" i="10"/>
  <c r="N820" i="10"/>
  <c r="N712" i="10"/>
  <c r="N701" i="10"/>
  <c r="N689" i="10"/>
  <c r="N681" i="10"/>
  <c r="N693" i="10"/>
  <c r="N677" i="10"/>
  <c r="N668" i="10"/>
  <c r="N657" i="10"/>
  <c r="N649" i="10"/>
  <c r="L207" i="10"/>
  <c r="P184" i="10"/>
  <c r="O7" i="10"/>
  <c r="P188" i="10"/>
  <c r="G9" i="39"/>
  <c r="G6" i="39"/>
  <c r="C2" i="41"/>
  <c r="J7" i="10"/>
  <c r="L232" i="10" s="1"/>
  <c r="L112" i="10"/>
  <c r="K7" i="10"/>
  <c r="M7" i="10" s="1"/>
  <c r="L172" i="10"/>
  <c r="L201" i="10"/>
  <c r="L177" i="10"/>
  <c r="L202" i="10"/>
  <c r="L109" i="10"/>
  <c r="L171" i="10"/>
  <c r="L127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90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5" i="10"/>
  <c r="I933" i="10"/>
  <c r="I867" i="10"/>
  <c r="I1237" i="10"/>
  <c r="I1279" i="10"/>
  <c r="I1438" i="10"/>
  <c r="I1436" i="10"/>
  <c r="I1434" i="10"/>
  <c r="I1439" i="10"/>
  <c r="I1437" i="10"/>
  <c r="I1435" i="10"/>
  <c r="H15" i="29"/>
  <c r="I15" i="29"/>
  <c r="J15" i="29"/>
  <c r="J14" i="29"/>
  <c r="I14" i="29"/>
  <c r="H14" i="29"/>
  <c r="G14" i="29"/>
  <c r="G15" i="29"/>
  <c r="C2" i="29"/>
  <c r="N1464" i="10"/>
  <c r="N1463" i="10"/>
  <c r="G108" i="11"/>
  <c r="I14" i="10"/>
  <c r="I29" i="10"/>
  <c r="I80" i="10"/>
  <c r="I96" i="10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81" i="10"/>
  <c r="I398" i="10"/>
  <c r="I414" i="10"/>
  <c r="I430" i="10"/>
  <c r="I446" i="10"/>
  <c r="I462" i="10"/>
  <c r="I478" i="10"/>
  <c r="I494" i="10"/>
  <c r="I510" i="10"/>
  <c r="I526" i="10"/>
  <c r="I543" i="10"/>
  <c r="I559" i="10"/>
  <c r="I575" i="10"/>
  <c r="I582" i="10"/>
  <c r="I646" i="10"/>
  <c r="I661" i="10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I116" i="10"/>
  <c r="I141" i="10"/>
  <c r="I159" i="10"/>
  <c r="I199" i="10"/>
  <c r="I215" i="10"/>
  <c r="I233" i="10"/>
  <c r="I270" i="10"/>
  <c r="I294" i="10"/>
  <c r="I315" i="10"/>
  <c r="I336" i="10"/>
  <c r="I358" i="10"/>
  <c r="I379" i="10"/>
  <c r="I401" i="10"/>
  <c r="I423" i="10"/>
  <c r="I444" i="10"/>
  <c r="I465" i="10"/>
  <c r="I487" i="10"/>
  <c r="I508" i="10"/>
  <c r="I529" i="10"/>
  <c r="I552" i="10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I244" i="10"/>
  <c r="I262" i="10"/>
  <c r="I285" i="10"/>
  <c r="I307" i="10"/>
  <c r="I328" i="10"/>
  <c r="I350" i="10"/>
  <c r="I376" i="10"/>
  <c r="I399" i="10"/>
  <c r="I431" i="10"/>
  <c r="I463" i="10"/>
  <c r="I20" i="10"/>
  <c r="I77" i="10"/>
  <c r="I98" i="10"/>
  <c r="I123" i="10"/>
  <c r="I145" i="10"/>
  <c r="I163" i="10"/>
  <c r="I179" i="10"/>
  <c r="I204" i="10"/>
  <c r="I218" i="10"/>
  <c r="I237" i="10"/>
  <c r="I253" i="10"/>
  <c r="I274" i="10"/>
  <c r="I319" i="10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I842" i="10"/>
  <c r="I864" i="10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I445" i="10"/>
  <c r="I495" i="10"/>
  <c r="I538" i="10"/>
  <c r="I581" i="10"/>
  <c r="I662" i="10"/>
  <c r="I704" i="10"/>
  <c r="I747" i="10"/>
  <c r="I800" i="10"/>
  <c r="I846" i="10"/>
  <c r="I878" i="10"/>
  <c r="I921" i="10"/>
  <c r="I952" i="10"/>
  <c r="I997" i="10"/>
  <c r="I1037" i="10"/>
  <c r="I1074" i="10"/>
  <c r="I1106" i="10"/>
  <c r="I1138" i="10"/>
  <c r="I1170" i="10"/>
  <c r="I17" i="10"/>
  <c r="I37" i="10"/>
  <c r="I117" i="10"/>
  <c r="I140" i="10"/>
  <c r="I157" i="10"/>
  <c r="I176" i="10"/>
  <c r="I194" i="10"/>
  <c r="I197" i="10"/>
  <c r="I216" i="10"/>
  <c r="I232" i="10"/>
  <c r="I249" i="10"/>
  <c r="I271" i="10"/>
  <c r="I293" i="10"/>
  <c r="I313" i="10"/>
  <c r="I337" i="10"/>
  <c r="I357" i="10"/>
  <c r="I377" i="10"/>
  <c r="I402" i="10"/>
  <c r="I422" i="10"/>
  <c r="I442" i="10"/>
  <c r="I466" i="10"/>
  <c r="I486" i="10"/>
  <c r="I506" i="10"/>
  <c r="I530" i="10"/>
  <c r="I551" i="10"/>
  <c r="I571" i="10"/>
  <c r="I634" i="10"/>
  <c r="I654" i="10"/>
  <c r="I673" i="10"/>
  <c r="I697" i="10"/>
  <c r="I717" i="10"/>
  <c r="I737" i="10"/>
  <c r="I771" i="10"/>
  <c r="I791" i="10"/>
  <c r="I815" i="10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I83" i="10"/>
  <c r="I111" i="10"/>
  <c r="I146" i="10"/>
  <c r="I170" i="10"/>
  <c r="I189" i="10"/>
  <c r="I205" i="10"/>
  <c r="I225" i="10"/>
  <c r="I276" i="10"/>
  <c r="I305" i="10"/>
  <c r="I331" i="10"/>
  <c r="I363" i="10"/>
  <c r="I391" i="10"/>
  <c r="I417" i="10"/>
  <c r="I449" i="10"/>
  <c r="I476" i="10"/>
  <c r="I503" i="10"/>
  <c r="I536" i="10"/>
  <c r="I562" i="10"/>
  <c r="I660" i="10"/>
  <c r="I686" i="10"/>
  <c r="I712" i="10"/>
  <c r="I744" i="10"/>
  <c r="I781" i="10"/>
  <c r="I812" i="10"/>
  <c r="I844" i="10"/>
  <c r="I871" i="10"/>
  <c r="I886" i="10"/>
  <c r="I918" i="10"/>
  <c r="I960" i="10"/>
  <c r="I994" i="10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I167" i="10"/>
  <c r="I192" i="10"/>
  <c r="I203" i="10"/>
  <c r="I222" i="10"/>
  <c r="I248" i="10"/>
  <c r="I273" i="10"/>
  <c r="I302" i="10"/>
  <c r="I334" i="10"/>
  <c r="I360" i="10"/>
  <c r="I393" i="10"/>
  <c r="I436" i="10"/>
  <c r="I12" i="10"/>
  <c r="I36" i="10"/>
  <c r="I103" i="10"/>
  <c r="I134" i="10"/>
  <c r="I158" i="10"/>
  <c r="I185" i="10"/>
  <c r="I241" i="10"/>
  <c r="I264" i="10"/>
  <c r="I292" i="10"/>
  <c r="I324" i="10"/>
  <c r="I351" i="10"/>
  <c r="I378" i="10"/>
  <c r="I411" i="10"/>
  <c r="I437" i="10"/>
  <c r="I464" i="10"/>
  <c r="I496" i="10"/>
  <c r="I523" i="10"/>
  <c r="I550" i="10"/>
  <c r="I648" i="10"/>
  <c r="I674" i="10"/>
  <c r="I706" i="10"/>
  <c r="I732" i="10"/>
  <c r="I769" i="10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I295" i="10"/>
  <c r="I403" i="10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I477" i="10"/>
  <c r="I520" i="10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I898" i="10"/>
  <c r="I974" i="10"/>
  <c r="I1046" i="10"/>
  <c r="I1113" i="10"/>
  <c r="I1177" i="10"/>
  <c r="I1250" i="10"/>
  <c r="I1324" i="10"/>
  <c r="I1382" i="10"/>
  <c r="I1398" i="10"/>
  <c r="I106" i="10"/>
  <c r="I187" i="10"/>
  <c r="I327" i="10"/>
  <c r="I413" i="10"/>
  <c r="I479" i="10"/>
  <c r="I521" i="10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I153" i="10"/>
  <c r="I172" i="10"/>
  <c r="I190" i="10"/>
  <c r="I211" i="10"/>
  <c r="I228" i="10"/>
  <c r="I246" i="10"/>
  <c r="I263" i="10"/>
  <c r="I288" i="10"/>
  <c r="I309" i="10"/>
  <c r="I329" i="10"/>
  <c r="I353" i="10"/>
  <c r="I373" i="10"/>
  <c r="I394" i="10"/>
  <c r="I418" i="10"/>
  <c r="I438" i="10"/>
  <c r="I458" i="10"/>
  <c r="I482" i="10"/>
  <c r="I502" i="10"/>
  <c r="I522" i="10"/>
  <c r="I547" i="10"/>
  <c r="I567" i="10"/>
  <c r="I650" i="10"/>
  <c r="I669" i="10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I164" i="10"/>
  <c r="I186" i="10"/>
  <c r="I220" i="10"/>
  <c r="I242" i="10"/>
  <c r="I265" i="10"/>
  <c r="I299" i="10"/>
  <c r="I326" i="10"/>
  <c r="I352" i="10"/>
  <c r="I385" i="10"/>
  <c r="I412" i="10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I138" i="10"/>
  <c r="I162" i="10"/>
  <c r="I183" i="10"/>
  <c r="I196" i="10"/>
  <c r="I217" i="10"/>
  <c r="I240" i="10"/>
  <c r="I268" i="10"/>
  <c r="I297" i="10"/>
  <c r="I323" i="10"/>
  <c r="I355" i="10"/>
  <c r="I388" i="10"/>
  <c r="I420" i="10"/>
  <c r="I31" i="10"/>
  <c r="I93" i="10"/>
  <c r="I129" i="10"/>
  <c r="I152" i="10"/>
  <c r="I212" i="10"/>
  <c r="I231" i="10"/>
  <c r="I258" i="10"/>
  <c r="I286" i="10"/>
  <c r="I314" i="10"/>
  <c r="I346" i="10"/>
  <c r="I372" i="10"/>
  <c r="I400" i="10"/>
  <c r="I432" i="10"/>
  <c r="I459" i="10"/>
  <c r="I485" i="10"/>
  <c r="I517" i="10"/>
  <c r="I545" i="10"/>
  <c r="I572" i="10"/>
  <c r="I643" i="10"/>
  <c r="I668" i="10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I527" i="10"/>
  <c r="I631" i="10"/>
  <c r="I683" i="10"/>
  <c r="I736" i="10"/>
  <c r="I814" i="10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I369" i="10"/>
  <c r="I410" i="10"/>
  <c r="I454" i="10"/>
  <c r="I498" i="10"/>
  <c r="I539" i="10"/>
  <c r="I665" i="10"/>
  <c r="I705" i="10"/>
  <c r="I749" i="10"/>
  <c r="I802" i="10"/>
  <c r="I847" i="10"/>
  <c r="I880" i="10"/>
  <c r="I924" i="10"/>
  <c r="I953" i="10"/>
  <c r="I999" i="10"/>
  <c r="I1040" i="10"/>
  <c r="I32" i="10"/>
  <c r="I130" i="10"/>
  <c r="I181" i="10"/>
  <c r="I213" i="10"/>
  <c r="I260" i="10"/>
  <c r="I320" i="10"/>
  <c r="I374" i="10"/>
  <c r="I433" i="10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I452" i="10"/>
  <c r="I87" i="10"/>
  <c r="I150" i="10"/>
  <c r="I193" i="10"/>
  <c r="I227" i="10"/>
  <c r="I280" i="10"/>
  <c r="I335" i="10"/>
  <c r="I395" i="10"/>
  <c r="I453" i="10"/>
  <c r="I507" i="10"/>
  <c r="I566" i="10"/>
  <c r="I663" i="10"/>
  <c r="I716" i="10"/>
  <c r="I785" i="10"/>
  <c r="I848" i="10"/>
  <c r="I890" i="10"/>
  <c r="I998" i="10"/>
  <c r="I1054" i="10"/>
  <c r="I1099" i="10"/>
  <c r="I1147" i="10"/>
  <c r="I1211" i="10"/>
  <c r="I1318" i="10"/>
  <c r="I441" i="10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I1137" i="10"/>
  <c r="I1258" i="10"/>
  <c r="I1442" i="10"/>
  <c r="I773" i="10"/>
  <c r="I947" i="10"/>
  <c r="I1086" i="10"/>
  <c r="I1158" i="10"/>
  <c r="I1230" i="10"/>
  <c r="I1329" i="10"/>
  <c r="I79" i="10"/>
  <c r="I277" i="10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I290" i="10"/>
  <c r="I397" i="10"/>
  <c r="I493" i="10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I511" i="10"/>
  <c r="I688" i="10"/>
  <c r="I752" i="10"/>
  <c r="I883" i="10"/>
  <c r="I1078" i="10"/>
  <c r="I1182" i="10"/>
  <c r="I1288" i="10"/>
  <c r="I1353" i="10"/>
  <c r="I21" i="10"/>
  <c r="I144" i="10"/>
  <c r="I180" i="10"/>
  <c r="I206" i="10"/>
  <c r="I236" i="10"/>
  <c r="I275" i="10"/>
  <c r="I321" i="10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368" i="10"/>
  <c r="I428" i="10"/>
  <c r="I481" i="10"/>
  <c r="I541" i="10"/>
  <c r="I639" i="10"/>
  <c r="I691" i="10"/>
  <c r="I750" i="10"/>
  <c r="I822" i="10"/>
  <c r="I923" i="10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I224" i="10"/>
  <c r="I269" i="10"/>
  <c r="I330" i="10"/>
  <c r="I389" i="10"/>
  <c r="I443" i="10"/>
  <c r="I501" i="10"/>
  <c r="I561" i="10"/>
  <c r="I653" i="10"/>
  <c r="I711" i="10"/>
  <c r="I780" i="10"/>
  <c r="I837" i="10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I467" i="10"/>
  <c r="I531" i="10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I472" i="10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I565" i="10"/>
  <c r="I667" i="10"/>
  <c r="I742" i="10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I434" i="10"/>
  <c r="I474" i="10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I154" i="10"/>
  <c r="I238" i="10"/>
  <c r="I287" i="10"/>
  <c r="I347" i="10"/>
  <c r="I407" i="10"/>
  <c r="I460" i="10"/>
  <c r="I519" i="10"/>
  <c r="I578" i="10"/>
  <c r="I670" i="10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I291" i="10"/>
  <c r="I344" i="10"/>
  <c r="I415" i="10"/>
  <c r="I26" i="10"/>
  <c r="I115" i="10"/>
  <c r="I173" i="10"/>
  <c r="I308" i="10"/>
  <c r="I367" i="10"/>
  <c r="I421" i="10"/>
  <c r="I480" i="10"/>
  <c r="I540" i="10"/>
  <c r="I632" i="10"/>
  <c r="I690" i="10"/>
  <c r="I748" i="10"/>
  <c r="I816" i="10"/>
  <c r="I922" i="10"/>
  <c r="I966" i="10"/>
  <c r="I1022" i="10"/>
  <c r="I1079" i="10"/>
  <c r="I1119" i="10"/>
  <c r="I1175" i="10"/>
  <c r="I1268" i="10"/>
  <c r="I1376" i="10"/>
  <c r="I1448" i="10"/>
  <c r="I160" i="10"/>
  <c r="I338" i="10"/>
  <c r="I516" i="10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I147" i="10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51" i="10"/>
  <c r="I1101" i="10"/>
  <c r="I1141" i="10"/>
  <c r="I1181" i="10"/>
  <c r="I1229" i="10"/>
  <c r="I1270" i="10"/>
  <c r="I1311" i="10"/>
  <c r="I1362" i="10"/>
  <c r="I13" i="10"/>
  <c r="I155" i="10"/>
  <c r="I229" i="10"/>
  <c r="I354" i="10"/>
  <c r="I457" i="10"/>
  <c r="I515" i="10"/>
  <c r="I580" i="10"/>
  <c r="I671" i="10"/>
  <c r="I724" i="10"/>
  <c r="I813" i="10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I1134" i="10"/>
  <c r="I1222" i="10"/>
  <c r="I1321" i="10"/>
  <c r="I1394" i="10"/>
  <c r="B173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I281" i="10"/>
  <c r="I342" i="10"/>
  <c r="I396" i="10"/>
  <c r="I455" i="10"/>
  <c r="I513" i="10"/>
  <c r="I568" i="10"/>
  <c r="I664" i="10"/>
  <c r="I723" i="10"/>
  <c r="I786" i="10"/>
  <c r="I849" i="10"/>
  <c r="I897" i="10"/>
  <c r="I1000" i="10"/>
  <c r="I1055" i="10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I86" i="10"/>
  <c r="I149" i="10"/>
  <c r="I230" i="10"/>
  <c r="I278" i="10"/>
  <c r="I339" i="10"/>
  <c r="I404" i="10"/>
  <c r="I110" i="10"/>
  <c r="I168" i="10"/>
  <c r="I198" i="10"/>
  <c r="I245" i="10"/>
  <c r="I304" i="10"/>
  <c r="I356" i="10"/>
  <c r="I416" i="10"/>
  <c r="I475" i="10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I300" i="10"/>
  <c r="I429" i="10"/>
  <c r="I499" i="10"/>
  <c r="I553" i="10"/>
  <c r="I656" i="10"/>
  <c r="I708" i="10"/>
  <c r="I772" i="10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B115" i="11"/>
  <c r="I1220" i="10"/>
  <c r="I1219" i="10"/>
  <c r="I9" i="10"/>
  <c r="P191" i="10"/>
  <c r="P189" i="10"/>
  <c r="P193" i="10"/>
  <c r="P190" i="10"/>
  <c r="P7" i="10"/>
  <c r="P192" i="10"/>
  <c r="P195" i="10"/>
  <c r="P194" i="10"/>
  <c r="L237" i="10"/>
  <c r="L31" i="10"/>
  <c r="N31" i="10" s="1"/>
  <c r="L128" i="10"/>
  <c r="L108" i="10"/>
  <c r="L111" i="10"/>
  <c r="L204" i="10"/>
  <c r="L203" i="10"/>
  <c r="L126" i="10"/>
  <c r="L123" i="10"/>
  <c r="N123" i="10" s="1"/>
  <c r="L200" i="10"/>
  <c r="L176" i="10"/>
  <c r="L205" i="10"/>
  <c r="L224" i="10"/>
  <c r="N224" i="10" s="1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G6" i="29"/>
  <c r="G7" i="39"/>
  <c r="G9" i="29"/>
  <c r="N1098" i="10"/>
  <c r="N1080" i="10"/>
  <c r="N1016" i="10"/>
  <c r="N1008" i="10"/>
  <c r="L172" i="29"/>
  <c r="B171" i="29" s="1"/>
  <c r="L42" i="39"/>
  <c r="B41" i="39" s="1"/>
  <c r="L206" i="10"/>
  <c r="L129" i="10"/>
  <c r="L247" i="10"/>
  <c r="N1226" i="10"/>
  <c r="N1192" i="10"/>
  <c r="N1155" i="10"/>
  <c r="N1131" i="10"/>
  <c r="N1099" i="10"/>
  <c r="N1059" i="10"/>
  <c r="G8" i="39"/>
  <c r="I107" i="10"/>
  <c r="I1408" i="10"/>
  <c r="I1411" i="10"/>
  <c r="I1414" i="10"/>
  <c r="M120" i="10"/>
  <c r="M141" i="10"/>
  <c r="M229" i="10"/>
  <c r="M228" i="10"/>
  <c r="M145" i="10"/>
  <c r="M227" i="10"/>
  <c r="M1417" i="10"/>
  <c r="M1405" i="10"/>
  <c r="M1427" i="10"/>
  <c r="M146" i="10"/>
  <c r="M223" i="10"/>
  <c r="M144" i="10"/>
  <c r="M140" i="10"/>
  <c r="M243" i="10"/>
  <c r="M271" i="10"/>
  <c r="M142" i="10"/>
  <c r="M197" i="10"/>
  <c r="N197" i="10" s="1"/>
  <c r="M230" i="10"/>
  <c r="M192" i="10"/>
  <c r="M119" i="10"/>
  <c r="M1432" i="10"/>
  <c r="M118" i="10"/>
  <c r="M1413" i="10"/>
  <c r="M222" i="10"/>
  <c r="M225" i="10"/>
  <c r="P80" i="10"/>
  <c r="N1298" i="10"/>
  <c r="N1051" i="10"/>
  <c r="N1043" i="10"/>
  <c r="N1096" i="10"/>
  <c r="P13" i="10"/>
  <c r="G8" i="29"/>
  <c r="K14" i="29"/>
  <c r="N1359" i="10"/>
  <c r="N1209" i="10"/>
  <c r="N1208" i="10"/>
  <c r="N1060" i="10"/>
  <c r="N1003" i="10"/>
  <c r="N1370" i="10"/>
  <c r="N1091" i="10"/>
  <c r="N1052" i="10"/>
  <c r="N1021" i="10"/>
  <c r="N976" i="10"/>
  <c r="N961" i="10"/>
  <c r="N1292" i="10"/>
  <c r="N1213" i="10"/>
  <c r="N1199" i="10"/>
  <c r="N1177" i="10"/>
  <c r="N1175" i="10"/>
  <c r="N1108" i="10"/>
  <c r="N1029" i="10"/>
  <c r="N969" i="10"/>
  <c r="N946" i="10"/>
  <c r="N939" i="10"/>
  <c r="N923" i="10"/>
  <c r="N916" i="10"/>
  <c r="N887" i="10"/>
  <c r="N867" i="10"/>
  <c r="N835" i="10"/>
  <c r="N870" i="10"/>
  <c r="N869" i="10"/>
  <c r="N819" i="10"/>
  <c r="N811" i="10"/>
  <c r="N771" i="10"/>
  <c r="N767" i="10"/>
  <c r="N759" i="10"/>
  <c r="N755" i="10"/>
  <c r="N747" i="10"/>
  <c r="N743" i="10"/>
  <c r="N735" i="10"/>
  <c r="N731" i="10"/>
  <c r="N727" i="10"/>
  <c r="N719" i="10"/>
  <c r="N715" i="10"/>
  <c r="N913" i="10"/>
  <c r="N910" i="10"/>
  <c r="N906" i="10"/>
  <c r="N902" i="10"/>
  <c r="N901" i="10"/>
  <c r="N894" i="10"/>
  <c r="N882" i="10"/>
  <c r="N861" i="10"/>
  <c r="N850" i="10"/>
  <c r="N849" i="10"/>
  <c r="N844" i="10"/>
  <c r="N830" i="10"/>
  <c r="N829" i="10"/>
  <c r="N826" i="10"/>
  <c r="N934" i="10"/>
  <c r="N933" i="10"/>
  <c r="N932" i="10"/>
  <c r="N931" i="10"/>
  <c r="N930" i="10"/>
  <c r="N929" i="10"/>
  <c r="N839" i="10"/>
  <c r="N814" i="10"/>
  <c r="N695" i="10"/>
  <c r="N687" i="10"/>
  <c r="N683" i="10"/>
  <c r="N675" i="10"/>
  <c r="N671" i="10"/>
  <c r="N667" i="10"/>
  <c r="N663" i="10"/>
  <c r="N655" i="10"/>
  <c r="N651" i="10"/>
  <c r="N647" i="10"/>
  <c r="N1210" i="10"/>
  <c r="N1306" i="10"/>
  <c r="P202" i="10"/>
  <c r="N1262" i="10"/>
  <c r="N1252" i="10"/>
  <c r="N1245" i="10"/>
  <c r="N1238" i="10"/>
  <c r="L70" i="10"/>
  <c r="N70" i="10" s="1"/>
  <c r="L9" i="10"/>
  <c r="N1386" i="10"/>
  <c r="N1346" i="10"/>
  <c r="N1326" i="10"/>
  <c r="N1276" i="10"/>
  <c r="N1260" i="10"/>
  <c r="N1218" i="10"/>
  <c r="N1185" i="10"/>
  <c r="N1139" i="10"/>
  <c r="N1454" i="10"/>
  <c r="N1319" i="10"/>
  <c r="L86" i="10"/>
  <c r="N86" i="10" s="1"/>
  <c r="L45" i="10"/>
  <c r="L29" i="10"/>
  <c r="N29" i="10" s="1"/>
  <c r="L117" i="10"/>
  <c r="N117" i="10" s="1"/>
  <c r="L91" i="10"/>
  <c r="N91" i="10" s="1"/>
  <c r="N1237" i="10"/>
  <c r="N1211" i="10"/>
  <c r="N1164" i="10"/>
  <c r="N1145" i="10"/>
  <c r="N1144" i="10"/>
  <c r="N1041" i="10"/>
  <c r="N972" i="10"/>
  <c r="N851" i="10"/>
  <c r="N842" i="10"/>
  <c r="N1318" i="10"/>
  <c r="N1268" i="10"/>
  <c r="N1254" i="10"/>
  <c r="N1163" i="10"/>
  <c r="N1111" i="10"/>
  <c r="N1086" i="10"/>
  <c r="N1048" i="10"/>
  <c r="N1012" i="10"/>
  <c r="N903" i="10"/>
  <c r="N871" i="10"/>
  <c r="N862" i="10"/>
  <c r="N860" i="10"/>
  <c r="N827" i="10"/>
  <c r="N818" i="10"/>
  <c r="N817" i="10"/>
  <c r="N812" i="10"/>
  <c r="N1112" i="10"/>
  <c r="N1079" i="10"/>
  <c r="N947" i="10"/>
  <c r="N918" i="10"/>
  <c r="N917" i="10"/>
  <c r="N915" i="10"/>
  <c r="N885" i="10"/>
  <c r="N883" i="10"/>
  <c r="N864" i="10"/>
  <c r="N843" i="10"/>
  <c r="N834" i="10"/>
  <c r="N833" i="10"/>
  <c r="N802" i="10"/>
  <c r="N794" i="10"/>
  <c r="N790" i="10"/>
  <c r="N786" i="10"/>
  <c r="N782" i="10"/>
  <c r="N778" i="10"/>
  <c r="N774" i="10"/>
  <c r="N770" i="10"/>
  <c r="N766" i="10"/>
  <c r="N1103" i="10"/>
  <c r="N1097" i="10"/>
  <c r="N1092" i="10"/>
  <c r="N1084" i="10"/>
  <c r="N694" i="10"/>
  <c r="N682" i="10"/>
  <c r="N678" i="10"/>
  <c r="N670" i="10"/>
  <c r="N666" i="10"/>
  <c r="N662" i="10"/>
  <c r="N650" i="10"/>
  <c r="N646" i="10"/>
  <c r="N1011" i="10"/>
  <c r="N1009" i="10"/>
  <c r="N1005" i="10"/>
  <c r="N1001" i="10"/>
  <c r="N998" i="10"/>
  <c r="N990" i="10"/>
  <c r="N980" i="10"/>
  <c r="N975" i="10"/>
  <c r="N974" i="10"/>
  <c r="N959" i="10"/>
  <c r="N943" i="10"/>
  <c r="N936" i="10"/>
  <c r="N927" i="10"/>
  <c r="N920" i="10"/>
  <c r="N904" i="10"/>
  <c r="N895" i="10"/>
  <c r="N872" i="10"/>
  <c r="N852" i="10"/>
  <c r="N848" i="10"/>
  <c r="N841" i="10"/>
  <c r="N836" i="10"/>
  <c r="N832" i="10"/>
  <c r="N825" i="10"/>
  <c r="N821" i="10"/>
  <c r="N816" i="10"/>
  <c r="N805" i="10"/>
  <c r="N804" i="10"/>
  <c r="N801" i="10"/>
  <c r="N800" i="10"/>
  <c r="N797" i="10"/>
  <c r="N796" i="10"/>
  <c r="N793" i="10"/>
  <c r="N792" i="10"/>
  <c r="N789" i="10"/>
  <c r="N788" i="10"/>
  <c r="N785" i="10"/>
  <c r="N784" i="10"/>
  <c r="N781" i="10"/>
  <c r="N780" i="10"/>
  <c r="N777" i="10"/>
  <c r="N776" i="10"/>
  <c r="N773" i="10"/>
  <c r="N772" i="10"/>
  <c r="N769" i="10"/>
  <c r="N768" i="10"/>
  <c r="N764" i="10"/>
  <c r="N760" i="10"/>
  <c r="N756" i="10"/>
  <c r="N752" i="10"/>
  <c r="N748" i="10"/>
  <c r="N744" i="10"/>
  <c r="N740" i="10"/>
  <c r="N736" i="10"/>
  <c r="N732" i="10"/>
  <c r="N728" i="10"/>
  <c r="N724" i="10"/>
  <c r="N720" i="10"/>
  <c r="N710" i="10"/>
  <c r="N746" i="10"/>
  <c r="N730" i="10"/>
  <c r="N726" i="10"/>
  <c r="N718" i="10"/>
  <c r="N714" i="10"/>
  <c r="N707" i="10"/>
  <c r="N705" i="10"/>
  <c r="N697" i="10"/>
  <c r="N696" i="10"/>
  <c r="N692" i="10"/>
  <c r="N688" i="10"/>
  <c r="N684" i="10"/>
  <c r="N672" i="10"/>
  <c r="N660" i="10"/>
  <c r="N656" i="10"/>
  <c r="N648" i="10"/>
  <c r="N634" i="10"/>
  <c r="N1312" i="10"/>
  <c r="N1296" i="10"/>
  <c r="N1168" i="10"/>
  <c r="N1158" i="10"/>
  <c r="N1157" i="10"/>
  <c r="N1141" i="10"/>
  <c r="N1140" i="10"/>
  <c r="N1137" i="10"/>
  <c r="N1136" i="10"/>
  <c r="N1135" i="10"/>
  <c r="N1134" i="10"/>
  <c r="N1133" i="10"/>
  <c r="N1090" i="10"/>
  <c r="N1071" i="10"/>
  <c r="N1056" i="10"/>
  <c r="N997" i="10"/>
  <c r="N1214" i="10"/>
  <c r="N1207" i="10"/>
  <c r="N1186" i="10"/>
  <c r="N1166" i="10"/>
  <c r="L80" i="10"/>
  <c r="N80" i="10" s="1"/>
  <c r="L208" i="10"/>
  <c r="L257" i="10"/>
  <c r="L242" i="10"/>
  <c r="L186" i="10"/>
  <c r="N186" i="10" s="1"/>
  <c r="L246" i="10"/>
  <c r="L269" i="10"/>
  <c r="L256" i="10"/>
  <c r="L240" i="10"/>
  <c r="L137" i="10"/>
  <c r="N137" i="10" s="1"/>
  <c r="L93" i="10"/>
  <c r="N93" i="10" s="1"/>
  <c r="L90" i="10"/>
  <c r="N90" i="10" s="1"/>
  <c r="L85" i="10"/>
  <c r="N85" i="10" s="1"/>
  <c r="L217" i="10"/>
  <c r="N217" i="10" s="1"/>
  <c r="L233" i="10"/>
  <c r="L135" i="10"/>
  <c r="N135" i="10" s="1"/>
  <c r="L120" i="10"/>
  <c r="N120" i="10" s="1"/>
  <c r="L225" i="10"/>
  <c r="N225" i="10" s="1"/>
  <c r="L241" i="10"/>
  <c r="L268" i="10"/>
  <c r="L146" i="10"/>
  <c r="L222" i="10"/>
  <c r="N222" i="10" s="1"/>
  <c r="L235" i="10"/>
  <c r="L181" i="10"/>
  <c r="L141" i="10"/>
  <c r="N141" i="10" s="1"/>
  <c r="L228" i="10"/>
  <c r="N228" i="10" s="1"/>
  <c r="N1270" i="10"/>
  <c r="N1407" i="10"/>
  <c r="N1121" i="10"/>
  <c r="N1297" i="10"/>
  <c r="N1173" i="10"/>
  <c r="N1272" i="10"/>
  <c r="N1223" i="10"/>
  <c r="N1129" i="10"/>
  <c r="N1128" i="10"/>
  <c r="N1109" i="10"/>
  <c r="N1064" i="10"/>
  <c r="N1049" i="10"/>
  <c r="N1325" i="10"/>
  <c r="N1294" i="10"/>
  <c r="N1293" i="10"/>
  <c r="N1236" i="10"/>
  <c r="N1216" i="10"/>
  <c r="N1204" i="10"/>
  <c r="N1171" i="10"/>
  <c r="N1138" i="10"/>
  <c r="N1125" i="10"/>
  <c r="N1110" i="10"/>
  <c r="N1076" i="10"/>
  <c r="N1063" i="10"/>
  <c r="N1002" i="10"/>
  <c r="N1302" i="10"/>
  <c r="N1257" i="10"/>
  <c r="N1249" i="10"/>
  <c r="N1240" i="10"/>
  <c r="N1174" i="10"/>
  <c r="N1160" i="10"/>
  <c r="N1159" i="10"/>
  <c r="N1115" i="10"/>
  <c r="N1035" i="10"/>
  <c r="N1034" i="10"/>
  <c r="N994" i="10"/>
  <c r="P10" i="10"/>
  <c r="P203" i="10"/>
  <c r="P198" i="10"/>
  <c r="P201" i="10"/>
  <c r="M1452" i="10"/>
  <c r="N1452" i="10" s="1"/>
  <c r="M98" i="10"/>
  <c r="M606" i="10"/>
  <c r="N606" i="10" s="1"/>
  <c r="M183" i="10"/>
  <c r="M99" i="10"/>
  <c r="M314" i="10"/>
  <c r="N314" i="10" s="1"/>
  <c r="M639" i="10"/>
  <c r="N639" i="10" s="1"/>
  <c r="M598" i="10"/>
  <c r="N598" i="10" s="1"/>
  <c r="M193" i="10"/>
  <c r="M106" i="10"/>
  <c r="N106" i="10" s="1"/>
  <c r="M260" i="10"/>
  <c r="M102" i="10"/>
  <c r="M1422" i="10"/>
  <c r="N1422" i="10" s="1"/>
  <c r="M1431" i="10"/>
  <c r="N1431" i="10" s="1"/>
  <c r="M315" i="10"/>
  <c r="N315" i="10" s="1"/>
  <c r="M105" i="10"/>
  <c r="N105" i="10" s="1"/>
  <c r="M100" i="10"/>
  <c r="M1438" i="10"/>
  <c r="M272" i="10"/>
  <c r="M607" i="10"/>
  <c r="M188" i="10"/>
  <c r="M103" i="10"/>
  <c r="M361" i="10"/>
  <c r="N361" i="10" s="1"/>
  <c r="M597" i="10"/>
  <c r="N597" i="10" s="1"/>
  <c r="M108" i="10"/>
  <c r="N108" i="10" s="1"/>
  <c r="M1418" i="10"/>
  <c r="N1418" i="10" s="1"/>
  <c r="M360" i="10"/>
  <c r="N360" i="10" s="1"/>
  <c r="M104" i="10"/>
  <c r="M97" i="10"/>
  <c r="M556" i="10"/>
  <c r="N556" i="10" s="1"/>
  <c r="M147" i="10"/>
  <c r="M259" i="10"/>
  <c r="M245" i="10"/>
  <c r="M1451" i="10"/>
  <c r="N1451" i="10" s="1"/>
  <c r="M101" i="10"/>
  <c r="M107" i="10"/>
  <c r="N107" i="10" s="1"/>
  <c r="M273" i="10"/>
  <c r="N273" i="10" s="1"/>
  <c r="M557" i="10"/>
  <c r="N557" i="10"/>
  <c r="M198" i="10"/>
  <c r="N198" i="10" s="1"/>
  <c r="M1435" i="10"/>
  <c r="M244" i="10"/>
  <c r="M231" i="10"/>
  <c r="N1374" i="10" l="1"/>
  <c r="N907" i="10"/>
  <c r="L7" i="10"/>
  <c r="N1427" i="10"/>
  <c r="N1408" i="10"/>
  <c r="N1391" i="10"/>
  <c r="N1387" i="10"/>
  <c r="N1383" i="10"/>
  <c r="N1358" i="10"/>
  <c r="N1324" i="10"/>
  <c r="N1320" i="10"/>
  <c r="N1311" i="10"/>
  <c r="N1310" i="10"/>
  <c r="N1305" i="10"/>
  <c r="N1290" i="10"/>
  <c r="N1231" i="10"/>
  <c r="N1013" i="10"/>
  <c r="L249" i="10"/>
  <c r="N7" i="10"/>
  <c r="N1353" i="10"/>
  <c r="N1248" i="10"/>
  <c r="N1195" i="10"/>
  <c r="N1189" i="10"/>
  <c r="K15" i="29"/>
  <c r="K14" i="39"/>
  <c r="K15" i="39"/>
  <c r="N1448" i="10"/>
  <c r="N1444" i="10"/>
  <c r="N1377" i="10"/>
  <c r="N1354" i="10"/>
  <c r="N1351" i="10"/>
  <c r="N1341" i="10"/>
  <c r="N1340" i="10"/>
  <c r="N1317" i="10"/>
  <c r="N1301" i="10"/>
  <c r="N1291" i="10"/>
  <c r="N1286" i="10"/>
  <c r="N1280" i="10"/>
  <c r="N1266" i="10"/>
  <c r="N1256" i="10"/>
  <c r="N1230" i="10"/>
  <c r="N1069" i="10"/>
  <c r="L272" i="10"/>
  <c r="N272" i="10" s="1"/>
  <c r="L119" i="10"/>
  <c r="N119" i="10" s="1"/>
  <c r="L79" i="10"/>
  <c r="N79" i="10" s="1"/>
  <c r="L49" i="10"/>
  <c r="N49" i="10" s="1"/>
  <c r="L48" i="10"/>
  <c r="N48" i="10" s="1"/>
  <c r="N1183" i="10"/>
  <c r="N1156" i="10"/>
  <c r="N1114" i="10"/>
  <c r="N1104" i="10"/>
  <c r="N1037" i="10"/>
  <c r="N1026" i="10"/>
  <c r="N1007" i="10"/>
  <c r="N919" i="10"/>
  <c r="N888" i="10"/>
  <c r="N853" i="10"/>
  <c r="N823" i="10"/>
  <c r="N711" i="10"/>
  <c r="N691" i="10"/>
  <c r="N674" i="10"/>
  <c r="L151" i="10"/>
  <c r="L145" i="10"/>
  <c r="N145" i="10" s="1"/>
  <c r="L101" i="10"/>
  <c r="N101" i="10" s="1"/>
  <c r="L99" i="10"/>
  <c r="N99" i="10" s="1"/>
  <c r="A9" i="54"/>
  <c r="P205" i="10"/>
  <c r="L142" i="10"/>
  <c r="N142" i="10" s="1"/>
  <c r="L138" i="10"/>
  <c r="N138" i="10" s="1"/>
  <c r="L65" i="10"/>
  <c r="N65" i="10" s="1"/>
  <c r="L64" i="10"/>
  <c r="N64" i="10" s="1"/>
  <c r="N1180" i="10"/>
  <c r="N1169" i="10"/>
  <c r="N1153" i="10"/>
  <c r="N1149" i="10"/>
  <c r="N1107" i="10"/>
  <c r="N1106" i="10"/>
  <c r="N1032" i="10"/>
  <c r="N926" i="10"/>
  <c r="N891" i="10"/>
  <c r="N808" i="10"/>
  <c r="N716" i="10"/>
  <c r="L148" i="10"/>
  <c r="L102" i="10"/>
  <c r="N102" i="10" s="1"/>
  <c r="N1362" i="10"/>
  <c r="N1357" i="10"/>
  <c r="N1349" i="10"/>
  <c r="N1332" i="10"/>
  <c r="N1316" i="10"/>
  <c r="N1309" i="10"/>
  <c r="N1258" i="10"/>
  <c r="G107" i="11"/>
  <c r="N1411" i="10"/>
  <c r="N1409" i="10"/>
  <c r="N1406" i="10"/>
  <c r="N1376" i="10"/>
  <c r="N1368" i="10"/>
  <c r="N1355" i="10"/>
  <c r="N1350" i="10"/>
  <c r="N1342" i="10"/>
  <c r="N1323" i="10"/>
  <c r="N1321" i="10"/>
  <c r="N1259" i="10"/>
  <c r="N1430" i="10"/>
  <c r="N1390" i="10"/>
  <c r="N1352" i="10"/>
  <c r="N1344" i="10"/>
  <c r="N1337" i="10"/>
  <c r="N1307" i="10"/>
  <c r="N146" i="10"/>
  <c r="N1433" i="10"/>
  <c r="N1425" i="10"/>
  <c r="N1378" i="10"/>
  <c r="N1339" i="10"/>
  <c r="N1314" i="10"/>
  <c r="N1282" i="10"/>
  <c r="N1322" i="10"/>
  <c r="N1299" i="10"/>
  <c r="N1295" i="10"/>
  <c r="N1275" i="10"/>
  <c r="N1274" i="10"/>
  <c r="N1265" i="10"/>
  <c r="N1255" i="10"/>
  <c r="N1243" i="10"/>
  <c r="N1233" i="10"/>
  <c r="N1232" i="10"/>
  <c r="N1222" i="10"/>
  <c r="N1221" i="10"/>
  <c r="N1197" i="10"/>
  <c r="N1194" i="10"/>
  <c r="N1191" i="10"/>
  <c r="N1182" i="10"/>
  <c r="N1148" i="10"/>
  <c r="N1146" i="10"/>
  <c r="N1142" i="10"/>
  <c r="N1127" i="10"/>
  <c r="N1126" i="10"/>
  <c r="N1123" i="10"/>
  <c r="N1120" i="10"/>
  <c r="N1095" i="10"/>
  <c r="N1068" i="10"/>
  <c r="N1017" i="10"/>
  <c r="N955" i="10"/>
  <c r="N858" i="10"/>
  <c r="N1042" i="10"/>
  <c r="N1039" i="10"/>
  <c r="N1033" i="10"/>
  <c r="N1217" i="10"/>
  <c r="N1206" i="10"/>
  <c r="N1200" i="10"/>
  <c r="N1190" i="10"/>
  <c r="N1165" i="10"/>
  <c r="N1151" i="10"/>
  <c r="N1150" i="10"/>
  <c r="N1100" i="10"/>
  <c r="N1082" i="10"/>
  <c r="N1078" i="10"/>
  <c r="N1055" i="10"/>
  <c r="N1047" i="10"/>
  <c r="N1028" i="10"/>
  <c r="N1024" i="10"/>
  <c r="N981" i="10"/>
  <c r="N1281" i="10"/>
  <c r="N1263" i="10"/>
  <c r="N1251" i="10"/>
  <c r="N1250" i="10"/>
  <c r="N1239" i="10"/>
  <c r="N1203" i="10"/>
  <c r="N1202" i="10"/>
  <c r="N1193" i="10"/>
  <c r="N1188" i="10"/>
  <c r="N1187" i="10"/>
  <c r="N1184" i="10"/>
  <c r="N1170" i="10"/>
  <c r="N1154" i="10"/>
  <c r="N1117" i="10"/>
  <c r="N1116" i="10"/>
  <c r="N1105" i="10"/>
  <c r="N1094" i="10"/>
  <c r="N1089" i="10"/>
  <c r="N1067" i="10"/>
  <c r="N1065" i="10"/>
  <c r="N1062" i="10"/>
  <c r="N1061" i="10"/>
  <c r="N1030" i="10"/>
  <c r="N1027" i="10"/>
  <c r="N1023" i="10"/>
  <c r="N1022" i="10"/>
  <c r="N1019" i="10"/>
  <c r="N1014" i="10"/>
  <c r="N1010" i="10"/>
  <c r="N999" i="10"/>
  <c r="N996" i="10"/>
  <c r="N995" i="10"/>
  <c r="N992" i="10"/>
  <c r="N991" i="10"/>
  <c r="N987" i="10"/>
  <c r="N979" i="10"/>
  <c r="N978" i="10"/>
  <c r="N957" i="10"/>
  <c r="N953" i="10"/>
  <c r="N950" i="10"/>
  <c r="N938" i="10"/>
  <c r="N935" i="10"/>
  <c r="N899" i="10"/>
  <c r="N879" i="10"/>
  <c r="N859" i="10"/>
  <c r="N809" i="10"/>
  <c r="N762" i="10"/>
  <c r="N758" i="10"/>
  <c r="N754" i="10"/>
  <c r="N750" i="10"/>
  <c r="N742" i="10"/>
  <c r="N738" i="10"/>
  <c r="N734" i="10"/>
  <c r="N709" i="10"/>
  <c r="N708" i="10"/>
  <c r="N703" i="10"/>
  <c r="N690" i="10"/>
  <c r="N686" i="10"/>
  <c r="N680" i="10"/>
  <c r="N679" i="10"/>
  <c r="N673" i="10"/>
  <c r="N658" i="10"/>
  <c r="N654" i="10"/>
  <c r="N881" i="10"/>
  <c r="N847" i="10"/>
  <c r="N787" i="10"/>
  <c r="N733" i="10"/>
  <c r="P206" i="10"/>
  <c r="L103" i="10"/>
  <c r="N103" i="10" s="1"/>
  <c r="L100" i="10"/>
  <c r="N100" i="10" s="1"/>
  <c r="L261" i="10"/>
  <c r="L216" i="10"/>
  <c r="N216" i="10" s="1"/>
  <c r="P208" i="10"/>
  <c r="P207" i="10"/>
  <c r="L192" i="10"/>
  <c r="N192" i="10" s="1"/>
  <c r="L104" i="10"/>
  <c r="N104" i="10" s="1"/>
  <c r="L97" i="10"/>
  <c r="N97" i="10" s="1"/>
  <c r="P209" i="10"/>
  <c r="L193" i="10"/>
  <c r="N193" i="10" s="1"/>
  <c r="L189" i="10"/>
  <c r="L98" i="10"/>
  <c r="N98" i="10" s="1"/>
  <c r="L78" i="10"/>
  <c r="N78" i="10" s="1"/>
  <c r="L259" i="10"/>
  <c r="N259" i="10" s="1"/>
  <c r="L13" i="10"/>
  <c r="N13" i="10" s="1"/>
  <c r="L231" i="10"/>
  <c r="N231" i="10" s="1"/>
  <c r="L11" i="10"/>
  <c r="N11" i="10" s="1"/>
  <c r="L18" i="10"/>
  <c r="N18" i="10" s="1"/>
  <c r="L260" i="10"/>
  <c r="N260" i="10" s="1"/>
  <c r="L52" i="10"/>
  <c r="N52" i="10" s="1"/>
  <c r="L12" i="10"/>
  <c r="N12" i="10" s="1"/>
  <c r="L218" i="10"/>
  <c r="N218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4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1" i="10"/>
  <c r="N221" i="10" s="1"/>
  <c r="P200" i="10"/>
  <c r="L114" i="10"/>
  <c r="N114" i="10" s="1"/>
  <c r="L230" i="10"/>
  <c r="N230" i="10" s="1"/>
  <c r="L213" i="10"/>
  <c r="N213" i="10" s="1"/>
  <c r="L116" i="10"/>
  <c r="N116" i="10" s="1"/>
  <c r="L76" i="10"/>
  <c r="N76" i="10" s="1"/>
  <c r="L229" i="10"/>
  <c r="N229" i="10" s="1"/>
  <c r="L131" i="10"/>
  <c r="L25" i="10"/>
  <c r="N25" i="10" s="1"/>
  <c r="L92" i="10"/>
  <c r="N92" i="10" s="1"/>
  <c r="L60" i="10"/>
  <c r="N60" i="10" s="1"/>
  <c r="L14" i="10"/>
  <c r="N14" i="10" s="1"/>
  <c r="N1389" i="10"/>
  <c r="N1181" i="10"/>
  <c r="L73" i="10"/>
  <c r="N73" i="10" s="1"/>
  <c r="L81" i="10"/>
  <c r="N81" i="10" s="1"/>
  <c r="L219" i="10"/>
  <c r="N219" i="10" s="1"/>
  <c r="L58" i="10"/>
  <c r="N58" i="10" s="1"/>
  <c r="L133" i="10"/>
  <c r="N133" i="10" s="1"/>
  <c r="L8" i="10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1" i="10"/>
  <c r="L19" i="10"/>
  <c r="N19" i="10" s="1"/>
  <c r="L22" i="10"/>
  <c r="N22" i="10" s="1"/>
  <c r="L50" i="10"/>
  <c r="N50" i="10" s="1"/>
  <c r="N1373" i="10"/>
  <c r="N1205" i="10"/>
  <c r="N1179" i="10"/>
  <c r="N1162" i="10"/>
  <c r="L258" i="10"/>
  <c r="L88" i="10"/>
  <c r="N88" i="10" s="1"/>
  <c r="L132" i="10"/>
  <c r="N132" i="10" s="1"/>
  <c r="L115" i="10"/>
  <c r="L214" i="10"/>
  <c r="N214" i="10" s="1"/>
  <c r="L61" i="10"/>
  <c r="N61" i="10" s="1"/>
  <c r="L46" i="10"/>
  <c r="N46" i="10" s="1"/>
  <c r="P199" i="10"/>
  <c r="L227" i="10"/>
  <c r="N227" i="10" s="1"/>
  <c r="L113" i="10"/>
  <c r="N113" i="10" s="1"/>
  <c r="L209" i="10"/>
  <c r="L94" i="10"/>
  <c r="N94" i="10" s="1"/>
  <c r="L140" i="10"/>
  <c r="N140" i="10" s="1"/>
  <c r="L139" i="10"/>
  <c r="N139" i="10" s="1"/>
  <c r="N607" i="10"/>
  <c r="L84" i="10"/>
  <c r="N84" i="10" s="1"/>
  <c r="L136" i="10"/>
  <c r="N136" i="10" s="1"/>
  <c r="L83" i="10"/>
  <c r="N83" i="10" s="1"/>
  <c r="L77" i="10"/>
  <c r="N77" i="10" s="1"/>
  <c r="L74" i="10"/>
  <c r="N74" i="10" s="1"/>
  <c r="L210" i="10"/>
  <c r="N210" i="10" s="1"/>
  <c r="L134" i="10"/>
  <c r="N134" i="10" s="1"/>
  <c r="L187" i="10"/>
  <c r="N187" i="10" s="1"/>
  <c r="L243" i="10"/>
  <c r="N243" i="10" s="1"/>
  <c r="L220" i="10"/>
  <c r="N220" i="10" s="1"/>
  <c r="L75" i="10"/>
  <c r="N75" i="10" s="1"/>
  <c r="L118" i="10"/>
  <c r="N118" i="10" s="1"/>
  <c r="L212" i="10"/>
  <c r="N212" i="10" s="1"/>
  <c r="L124" i="10"/>
  <c r="N124" i="10" s="1"/>
  <c r="L226" i="10"/>
  <c r="N226" i="10" s="1"/>
  <c r="L30" i="10"/>
  <c r="N30" i="10" s="1"/>
  <c r="L16" i="10"/>
  <c r="N16" i="10" s="1"/>
  <c r="L55" i="10"/>
  <c r="N55" i="10" s="1"/>
  <c r="L248" i="10"/>
  <c r="L63" i="10"/>
  <c r="N63" i="10" s="1"/>
  <c r="L39" i="10"/>
  <c r="N1432" i="10"/>
  <c r="N1372" i="10"/>
  <c r="N1178" i="10"/>
  <c r="N1450" i="10"/>
  <c r="N1446" i="10"/>
  <c r="N1442" i="10"/>
  <c r="N1437" i="10"/>
  <c r="N1428" i="10"/>
  <c r="N1426" i="10"/>
  <c r="N1423" i="10"/>
  <c r="N1421" i="10"/>
  <c r="N1416" i="10"/>
  <c r="N1414" i="10"/>
  <c r="N1412" i="10"/>
  <c r="N1410" i="10"/>
  <c r="N1405" i="10"/>
  <c r="N1401" i="10"/>
  <c r="N1395" i="10"/>
  <c r="N1392" i="10"/>
  <c r="N1385" i="10"/>
  <c r="N1381" i="10"/>
  <c r="N1379" i="10"/>
  <c r="N1343" i="10"/>
  <c r="N1330" i="10"/>
  <c r="N1289" i="10"/>
  <c r="N1288" i="10"/>
  <c r="N1287" i="10"/>
  <c r="N1273" i="10"/>
  <c r="N1264" i="10"/>
  <c r="N1219" i="10"/>
  <c r="N1201" i="10"/>
  <c r="N1152" i="10"/>
  <c r="N1147" i="10"/>
  <c r="N1075" i="10"/>
  <c r="N1074" i="10"/>
  <c r="N1044" i="10"/>
  <c r="N1004" i="10"/>
  <c r="N1434" i="10"/>
  <c r="N1424" i="10"/>
  <c r="N1417" i="10"/>
  <c r="N1415" i="10"/>
  <c r="N1413" i="10"/>
  <c r="N1369" i="10"/>
  <c r="N1366" i="10"/>
  <c r="N1364" i="10"/>
  <c r="N1328" i="10"/>
  <c r="N1283" i="10"/>
  <c r="N1271" i="10"/>
  <c r="N1244" i="10"/>
  <c r="N1176" i="10"/>
  <c r="L223" i="10"/>
  <c r="N223" i="10" s="1"/>
  <c r="N1440" i="10"/>
  <c r="N1429" i="10"/>
  <c r="N1397" i="10"/>
  <c r="N1380" i="10"/>
  <c r="N1371" i="10"/>
  <c r="N1172" i="10"/>
  <c r="N985" i="10"/>
  <c r="N1161" i="10"/>
  <c r="N1038" i="10"/>
  <c r="N1025" i="10"/>
  <c r="N1018" i="10"/>
  <c r="N988" i="10"/>
  <c r="N948" i="10"/>
  <c r="N783" i="10"/>
  <c r="N982" i="10"/>
  <c r="N951" i="10"/>
  <c r="N924" i="10"/>
  <c r="N866" i="10"/>
  <c r="N779" i="10"/>
  <c r="N729" i="10"/>
  <c r="N717" i="10"/>
  <c r="N875" i="10"/>
  <c r="N803" i="10"/>
  <c r="N749" i="10"/>
  <c r="N702" i="10"/>
  <c r="N638" i="10"/>
  <c r="L245" i="10"/>
  <c r="N245" i="10" s="1"/>
  <c r="L244" i="10"/>
  <c r="N244" i="10" s="1"/>
  <c r="L270" i="10"/>
  <c r="L236" i="10"/>
  <c r="N725" i="10"/>
  <c r="N713" i="10"/>
  <c r="L271" i="10"/>
  <c r="N271" i="10" s="1"/>
  <c r="C310" i="29"/>
  <c r="D310" i="29" s="1"/>
  <c r="E310" i="29" s="1"/>
  <c r="C294" i="29"/>
  <c r="D294" i="29" s="1"/>
  <c r="E294" i="29" s="1"/>
  <c r="N1447" i="10"/>
  <c r="N1443" i="10"/>
  <c r="N1439" i="10"/>
  <c r="N1438" i="10"/>
  <c r="N1402" i="10"/>
  <c r="N1398" i="10"/>
  <c r="N1396" i="10"/>
  <c r="N1393" i="10"/>
  <c r="N1382" i="10"/>
  <c r="C276" i="29"/>
  <c r="D276" i="29" s="1"/>
  <c r="F276" i="29" s="1"/>
  <c r="C306" i="29"/>
  <c r="D306" i="29" s="1"/>
  <c r="F306" i="29" s="1"/>
  <c r="N1435" i="10"/>
  <c r="C274" i="29"/>
  <c r="D274" i="29" s="1"/>
  <c r="E274" i="29" s="1"/>
  <c r="C313" i="29"/>
  <c r="D313" i="29" s="1"/>
  <c r="C232" i="29"/>
  <c r="D232" i="29" s="1"/>
  <c r="E232" i="29" s="1"/>
  <c r="C229" i="29"/>
  <c r="D229" i="29" s="1"/>
  <c r="E229" i="29" s="1"/>
  <c r="C292" i="29"/>
  <c r="D292" i="29" s="1"/>
  <c r="E292" i="29" s="1"/>
  <c r="C256" i="29"/>
  <c r="D256" i="29" s="1"/>
  <c r="E256" i="29" s="1"/>
  <c r="C288" i="29"/>
  <c r="D288" i="29" s="1"/>
  <c r="F288" i="29" s="1"/>
  <c r="C321" i="29"/>
  <c r="D321" i="29" s="1"/>
  <c r="F321" i="29" s="1"/>
  <c r="C285" i="29"/>
  <c r="D285" i="29" s="1"/>
  <c r="F285" i="29" s="1"/>
  <c r="C247" i="29"/>
  <c r="D247" i="29" s="1"/>
  <c r="F247" i="29" s="1"/>
  <c r="C233" i="29"/>
  <c r="D233" i="29" s="1"/>
  <c r="E233" i="29" s="1"/>
  <c r="C303" i="29"/>
  <c r="D303" i="29" s="1"/>
  <c r="E303" i="29" s="1"/>
  <c r="C300" i="29"/>
  <c r="D300" i="29" s="1"/>
  <c r="F300" i="29" s="1"/>
  <c r="C271" i="29"/>
  <c r="D271" i="29" s="1"/>
  <c r="E271" i="29" s="1"/>
  <c r="C239" i="29"/>
  <c r="D239" i="29" s="1"/>
  <c r="C249" i="29"/>
  <c r="D249" i="29" s="1"/>
  <c r="E249" i="29" s="1"/>
  <c r="C280" i="29"/>
  <c r="D280" i="29" s="1"/>
  <c r="F280" i="29" s="1"/>
  <c r="C308" i="29"/>
  <c r="D308" i="29" s="1"/>
  <c r="E308" i="29" s="1"/>
  <c r="C311" i="29"/>
  <c r="D311" i="29" s="1"/>
  <c r="F311" i="29" s="1"/>
  <c r="C281" i="29"/>
  <c r="D281" i="29" s="1"/>
  <c r="F281" i="29" s="1"/>
  <c r="C244" i="29"/>
  <c r="D244" i="29" s="1"/>
  <c r="E244" i="29" s="1"/>
  <c r="C273" i="29"/>
  <c r="D273" i="29" s="1"/>
  <c r="F273" i="29" s="1"/>
  <c r="C304" i="29"/>
  <c r="D304" i="29" s="1"/>
  <c r="E304" i="29" s="1"/>
  <c r="C240" i="29"/>
  <c r="D240" i="29" s="1"/>
  <c r="E240" i="29" s="1"/>
  <c r="C254" i="29"/>
  <c r="D254" i="29" s="1"/>
  <c r="E254" i="29" s="1"/>
  <c r="C245" i="29"/>
  <c r="D245" i="29" s="1"/>
  <c r="F245" i="29" s="1"/>
  <c r="C260" i="29"/>
  <c r="D260" i="29" s="1"/>
  <c r="F260" i="29" s="1"/>
  <c r="C283" i="29"/>
  <c r="D283" i="29" s="1"/>
  <c r="E283" i="29" s="1"/>
  <c r="C279" i="29"/>
  <c r="D279" i="29" s="1"/>
  <c r="E279" i="29" s="1"/>
  <c r="C289" i="29"/>
  <c r="D289" i="29" s="1"/>
  <c r="E289" i="29" s="1"/>
  <c r="C305" i="29"/>
  <c r="D305" i="29" s="1"/>
  <c r="E305" i="29" s="1"/>
  <c r="C309" i="29"/>
  <c r="D309" i="29" s="1"/>
  <c r="F309" i="29" s="1"/>
  <c r="C227" i="29"/>
  <c r="D227" i="29" s="1"/>
  <c r="F227" i="29" s="1"/>
  <c r="C284" i="29"/>
  <c r="D284" i="29" s="1"/>
  <c r="E284" i="29" s="1"/>
  <c r="C265" i="29"/>
  <c r="D265" i="29" s="1"/>
  <c r="F265" i="29" s="1"/>
  <c r="C318" i="29"/>
  <c r="D318" i="29" s="1"/>
  <c r="E318" i="29" s="1"/>
  <c r="C267" i="29"/>
  <c r="D267" i="29" s="1"/>
  <c r="F267" i="29" s="1"/>
  <c r="C266" i="29"/>
  <c r="D266" i="29" s="1"/>
  <c r="E266" i="29" s="1"/>
  <c r="C282" i="29"/>
  <c r="D282" i="29" s="1"/>
  <c r="F282" i="29" s="1"/>
  <c r="C290" i="29"/>
  <c r="D290" i="29" s="1"/>
  <c r="E290" i="29" s="1"/>
  <c r="C243" i="29"/>
  <c r="D243" i="29" s="1"/>
  <c r="F243" i="29" s="1"/>
  <c r="C268" i="29"/>
  <c r="D268" i="29" s="1"/>
  <c r="F268" i="29" s="1"/>
  <c r="C234" i="29"/>
  <c r="D234" i="29" s="1"/>
  <c r="E234" i="29" s="1"/>
  <c r="C253" i="29"/>
  <c r="D253" i="29" s="1"/>
  <c r="E253" i="29" s="1"/>
  <c r="C277" i="29"/>
  <c r="D277" i="29" s="1"/>
  <c r="F277" i="29" s="1"/>
  <c r="C302" i="29"/>
  <c r="D302" i="29" s="1"/>
  <c r="E302" i="29" s="1"/>
  <c r="C286" i="29"/>
  <c r="D286" i="29" s="1"/>
  <c r="E286" i="29" s="1"/>
  <c r="C315" i="29"/>
  <c r="D315" i="29" s="1"/>
  <c r="E315" i="29" s="1"/>
  <c r="C314" i="29"/>
  <c r="D314" i="29" s="1"/>
  <c r="E314" i="29" s="1"/>
  <c r="N9" i="10"/>
  <c r="C228" i="29"/>
  <c r="D228" i="29" s="1"/>
  <c r="E228" i="29" s="1"/>
  <c r="C252" i="29"/>
  <c r="D252" i="29" s="1"/>
  <c r="F252" i="29" s="1"/>
  <c r="C296" i="29"/>
  <c r="D296" i="29" s="1"/>
  <c r="C299" i="29"/>
  <c r="D299" i="29" s="1"/>
  <c r="C316" i="29"/>
  <c r="D316" i="29" s="1"/>
  <c r="E316" i="29" s="1"/>
  <c r="C275" i="29"/>
  <c r="D275" i="29" s="1"/>
  <c r="E275" i="29" s="1"/>
  <c r="C317" i="29"/>
  <c r="D317" i="29" s="1"/>
  <c r="E317" i="29" s="1"/>
  <c r="C250" i="29"/>
  <c r="D250" i="29" s="1"/>
  <c r="E250" i="29" s="1"/>
  <c r="C261" i="29"/>
  <c r="D261" i="29" s="1"/>
  <c r="F261" i="29" s="1"/>
  <c r="C278" i="29"/>
  <c r="D278" i="29" s="1"/>
  <c r="E278" i="29" s="1"/>
  <c r="C235" i="29"/>
  <c r="D235" i="29" s="1"/>
  <c r="E235" i="29" s="1"/>
  <c r="C264" i="29"/>
  <c r="D264" i="29" s="1"/>
  <c r="F264" i="29" s="1"/>
  <c r="C270" i="29"/>
  <c r="D270" i="29" s="1"/>
  <c r="E270" i="29" s="1"/>
  <c r="C287" i="29"/>
  <c r="D287" i="29" s="1"/>
  <c r="E287" i="29" s="1"/>
  <c r="C236" i="29"/>
  <c r="D236" i="29" s="1"/>
  <c r="F236" i="29" s="1"/>
  <c r="C298" i="29"/>
  <c r="D298" i="29" s="1"/>
  <c r="E298" i="29" s="1"/>
  <c r="C293" i="29"/>
  <c r="D293" i="29" s="1"/>
  <c r="E293" i="29" s="1"/>
  <c r="C263" i="29"/>
  <c r="D263" i="29" s="1"/>
  <c r="E263" i="29" s="1"/>
  <c r="C246" i="29"/>
  <c r="D246" i="29" s="1"/>
  <c r="E246" i="29" s="1"/>
  <c r="C251" i="29"/>
  <c r="D251" i="29" s="1"/>
  <c r="F251" i="29" s="1"/>
  <c r="N1445" i="10"/>
  <c r="N1441" i="10"/>
  <c r="N1436" i="10"/>
  <c r="N1420" i="10"/>
  <c r="N1404" i="10"/>
  <c r="N1400" i="10"/>
  <c r="N1388" i="10"/>
  <c r="N1384" i="10"/>
  <c r="N1345" i="10"/>
  <c r="N1333" i="10"/>
  <c r="N1224" i="10"/>
  <c r="N1338" i="10"/>
  <c r="N1225" i="10"/>
  <c r="N1198" i="10"/>
  <c r="N1196" i="10"/>
  <c r="N1118" i="10"/>
  <c r="N1066" i="10"/>
  <c r="N1036" i="10"/>
  <c r="N1031" i="10"/>
  <c r="N1015" i="10"/>
  <c r="N1087" i="10"/>
  <c r="N1058" i="10"/>
  <c r="N914" i="10"/>
  <c r="N1006" i="10"/>
  <c r="N942" i="10"/>
  <c r="N878" i="10"/>
  <c r="N795" i="10"/>
  <c r="N737" i="10"/>
  <c r="N753" i="10"/>
  <c r="N741" i="10"/>
  <c r="N635" i="10"/>
  <c r="N721" i="10"/>
  <c r="L215" i="10"/>
  <c r="N215" i="10" s="1"/>
  <c r="L144" i="10"/>
  <c r="C324" i="29" s="1"/>
  <c r="D324" i="29" s="1"/>
  <c r="L147" i="10"/>
  <c r="N147" i="10" s="1"/>
  <c r="P204" i="10"/>
  <c r="C75" i="39" s="1"/>
  <c r="D75" i="39" s="1"/>
  <c r="E75" i="39" s="1"/>
  <c r="L188" i="10"/>
  <c r="N188" i="10" s="1"/>
  <c r="L183" i="10"/>
  <c r="N183" i="10" s="1"/>
  <c r="B31" i="54"/>
  <c r="B32" i="54"/>
  <c r="D8" i="54"/>
  <c r="C9" i="54"/>
  <c r="J36" i="39"/>
  <c r="I36" i="39"/>
  <c r="H36" i="39"/>
  <c r="J108" i="11"/>
  <c r="I108" i="11"/>
  <c r="A10" i="54" l="1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3" i="29"/>
  <c r="D343" i="29" s="1"/>
  <c r="E343" i="29" s="1"/>
  <c r="C237" i="29"/>
  <c r="D237" i="29" s="1"/>
  <c r="C242" i="29"/>
  <c r="D242" i="29" s="1"/>
  <c r="C272" i="29"/>
  <c r="D272" i="29" s="1"/>
  <c r="C307" i="29"/>
  <c r="D307" i="29" s="1"/>
  <c r="C258" i="29"/>
  <c r="D258" i="29" s="1"/>
  <c r="C312" i="29"/>
  <c r="D312" i="29" s="1"/>
  <c r="E312" i="29" s="1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269" i="29"/>
  <c r="D269" i="29" s="1"/>
  <c r="C224" i="29"/>
  <c r="D224" i="29" s="1"/>
  <c r="E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C301" i="29"/>
  <c r="D301" i="29" s="1"/>
  <c r="C262" i="29"/>
  <c r="D262" i="29" s="1"/>
  <c r="C230" i="29"/>
  <c r="D230" i="29" s="1"/>
  <c r="C320" i="29"/>
  <c r="D320" i="29" s="1"/>
  <c r="F229" i="29"/>
  <c r="F254" i="29"/>
  <c r="E313" i="29"/>
  <c r="E296" i="29"/>
  <c r="E321" i="29"/>
  <c r="E280" i="29"/>
  <c r="E288" i="29"/>
  <c r="E306" i="29"/>
  <c r="E267" i="29"/>
  <c r="F287" i="29"/>
  <c r="E243" i="29"/>
  <c r="F234" i="29"/>
  <c r="E247" i="29"/>
  <c r="E300" i="29"/>
  <c r="F302" i="29"/>
  <c r="E311" i="29"/>
  <c r="F284" i="29"/>
  <c r="F310" i="29"/>
  <c r="F266" i="29"/>
  <c r="E245" i="29"/>
  <c r="F274" i="29"/>
  <c r="F294" i="29"/>
  <c r="F244" i="29"/>
  <c r="E285" i="29"/>
  <c r="E324" i="29"/>
  <c r="E299" i="29"/>
  <c r="F303" i="29"/>
  <c r="E239" i="29"/>
  <c r="E268" i="29"/>
  <c r="E277" i="29"/>
  <c r="E273" i="29"/>
  <c r="E236" i="29"/>
  <c r="F308" i="29"/>
  <c r="E227" i="29"/>
  <c r="E265" i="29"/>
  <c r="F279" i="29"/>
  <c r="F246" i="29"/>
  <c r="F293" i="29"/>
  <c r="F253" i="29"/>
  <c r="E264" i="29"/>
  <c r="E261" i="29"/>
  <c r="E260" i="29"/>
  <c r="F270" i="29"/>
  <c r="F249" i="29"/>
  <c r="F304" i="29"/>
  <c r="F305" i="29"/>
  <c r="E282" i="29"/>
  <c r="E276" i="29"/>
  <c r="F256" i="29"/>
  <c r="E251" i="29"/>
  <c r="F250" i="29"/>
  <c r="F263" i="29"/>
  <c r="F275" i="29"/>
  <c r="F298" i="29"/>
  <c r="E309" i="29"/>
  <c r="F240" i="29"/>
  <c r="F283" i="29"/>
  <c r="F271" i="29"/>
  <c r="F278" i="29"/>
  <c r="E252" i="29"/>
  <c r="E281" i="29"/>
  <c r="F232" i="29"/>
  <c r="C352" i="29"/>
  <c r="D352" i="29" s="1"/>
  <c r="C334" i="29"/>
  <c r="D334" i="29" s="1"/>
  <c r="E334" i="29" s="1"/>
  <c r="C341" i="29"/>
  <c r="D341" i="29" s="1"/>
  <c r="C353" i="29"/>
  <c r="D353" i="29" s="1"/>
  <c r="C328" i="29"/>
  <c r="D328" i="29" s="1"/>
  <c r="E328" i="29" s="1"/>
  <c r="C365" i="29"/>
  <c r="D365" i="29" s="1"/>
  <c r="E365" i="29" s="1"/>
  <c r="C350" i="29"/>
  <c r="D350" i="29" s="1"/>
  <c r="C326" i="29"/>
  <c r="D326" i="29" s="1"/>
  <c r="C337" i="29"/>
  <c r="D337" i="29" s="1"/>
  <c r="E337" i="29" s="1"/>
  <c r="C62" i="39"/>
  <c r="D62" i="39" s="1"/>
  <c r="C65" i="39"/>
  <c r="D65" i="39" s="1"/>
  <c r="E65" i="39" s="1"/>
  <c r="C331" i="29"/>
  <c r="D331" i="29" s="1"/>
  <c r="E331" i="29" s="1"/>
  <c r="C364" i="29"/>
  <c r="D364" i="29" s="1"/>
  <c r="C714" i="41"/>
  <c r="D714" i="41" s="1"/>
  <c r="E714" i="41" s="1"/>
  <c r="C339" i="29"/>
  <c r="D339" i="29" s="1"/>
  <c r="C329" i="29"/>
  <c r="D329" i="29" s="1"/>
  <c r="C373" i="29"/>
  <c r="D373" i="29" s="1"/>
  <c r="E373" i="29" s="1"/>
  <c r="C369" i="29"/>
  <c r="D369" i="29" s="1"/>
  <c r="E369" i="29" s="1"/>
  <c r="C372" i="29"/>
  <c r="D372" i="29" s="1"/>
  <c r="E372" i="29" s="1"/>
  <c r="C67" i="39"/>
  <c r="D67" i="39" s="1"/>
  <c r="E67" i="39" s="1"/>
  <c r="C73" i="39"/>
  <c r="D73" i="39" s="1"/>
  <c r="E73" i="39" s="1"/>
  <c r="N144" i="10"/>
  <c r="C363" i="29"/>
  <c r="D363" i="29" s="1"/>
  <c r="E363" i="29" s="1"/>
  <c r="C346" i="29"/>
  <c r="D346" i="29" s="1"/>
  <c r="E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E362" i="29" s="1"/>
  <c r="C325" i="29"/>
  <c r="D325" i="29" s="1"/>
  <c r="E325" i="29" s="1"/>
  <c r="C342" i="29"/>
  <c r="D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2" i="29"/>
  <c r="D332" i="29" s="1"/>
  <c r="C370" i="29"/>
  <c r="D370" i="29" s="1"/>
  <c r="E370" i="29" s="1"/>
  <c r="C357" i="29"/>
  <c r="D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E368" i="29" s="1"/>
  <c r="C327" i="29"/>
  <c r="D327" i="29" s="1"/>
  <c r="K6" i="10"/>
  <c r="C354" i="29"/>
  <c r="D354" i="29" s="1"/>
  <c r="C63" i="39"/>
  <c r="D63" i="39" s="1"/>
  <c r="E63" i="39" s="1"/>
  <c r="C71" i="39"/>
  <c r="D71" i="39" s="1"/>
  <c r="C345" i="29"/>
  <c r="D345" i="29" s="1"/>
  <c r="E345" i="29" s="1"/>
  <c r="F235" i="29"/>
  <c r="E8" i="54"/>
  <c r="L8" i="54" s="1"/>
  <c r="M8" i="54" s="1"/>
  <c r="I9" i="54"/>
  <c r="H9" i="54"/>
  <c r="C10" i="54"/>
  <c r="D9" i="54"/>
  <c r="K36" i="39"/>
  <c r="K108" i="11"/>
  <c r="F224" i="29" l="1"/>
  <c r="F57" i="39"/>
  <c r="F61" i="39"/>
  <c r="A11" i="54"/>
  <c r="O10" i="54"/>
  <c r="F322" i="29"/>
  <c r="F343" i="29"/>
  <c r="M38" i="10"/>
  <c r="N38" i="10" s="1"/>
  <c r="M270" i="10"/>
  <c r="N270" i="10" s="1"/>
  <c r="M205" i="10"/>
  <c r="N205" i="10" s="1"/>
  <c r="M180" i="10"/>
  <c r="N180" i="10" s="1"/>
  <c r="M236" i="10"/>
  <c r="N236" i="10" s="1"/>
  <c r="M258" i="10"/>
  <c r="N258" i="10" s="1"/>
  <c r="M185" i="10"/>
  <c r="N185" i="10" s="1"/>
  <c r="M248" i="10"/>
  <c r="N248" i="10" s="1"/>
  <c r="M234" i="10"/>
  <c r="N234" i="10" s="1"/>
  <c r="M242" i="10"/>
  <c r="N242" i="10" s="1"/>
  <c r="M179" i="10"/>
  <c r="N179" i="10" s="1"/>
  <c r="M115" i="10"/>
  <c r="N115" i="10" s="1"/>
  <c r="M211" i="10"/>
  <c r="N211" i="10" s="1"/>
  <c r="M42" i="10"/>
  <c r="N42" i="10" s="1"/>
  <c r="M208" i="10"/>
  <c r="N208" i="10" s="1"/>
  <c r="M110" i="10"/>
  <c r="N110" i="10" s="1"/>
  <c r="M45" i="10"/>
  <c r="N45" i="10" s="1"/>
  <c r="M182" i="10"/>
  <c r="N182" i="10" s="1"/>
  <c r="M130" i="10"/>
  <c r="N130" i="10" s="1"/>
  <c r="M209" i="10"/>
  <c r="N209" i="10" s="1"/>
  <c r="M44" i="10"/>
  <c r="N44" i="10" s="1"/>
  <c r="M111" i="10"/>
  <c r="N111" i="10" s="1"/>
  <c r="M41" i="10"/>
  <c r="N41" i="10" s="1"/>
  <c r="M207" i="10"/>
  <c r="N207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F328" i="29"/>
  <c r="E262" i="29"/>
  <c r="F262" i="29"/>
  <c r="F225" i="29"/>
  <c r="E225" i="29"/>
  <c r="E255" i="29"/>
  <c r="F255" i="29"/>
  <c r="F319" i="29"/>
  <c r="E319" i="29"/>
  <c r="E248" i="29"/>
  <c r="F248" i="29"/>
  <c r="E307" i="29"/>
  <c r="F307" i="29"/>
  <c r="E301" i="29"/>
  <c r="F301" i="29"/>
  <c r="E291" i="29"/>
  <c r="F231" i="29"/>
  <c r="E231" i="29"/>
  <c r="F241" i="29"/>
  <c r="E241" i="29"/>
  <c r="F272" i="29"/>
  <c r="E272" i="29"/>
  <c r="E320" i="29"/>
  <c r="F320" i="29"/>
  <c r="E226" i="29"/>
  <c r="F257" i="29"/>
  <c r="E257" i="29"/>
  <c r="E269" i="29"/>
  <c r="F269" i="29"/>
  <c r="E297" i="29"/>
  <c r="F297" i="29"/>
  <c r="E242" i="29"/>
  <c r="F242" i="29"/>
  <c r="E230" i="29"/>
  <c r="E259" i="29"/>
  <c r="F259" i="29"/>
  <c r="E238" i="29"/>
  <c r="F238" i="29"/>
  <c r="E295" i="29"/>
  <c r="F295" i="29"/>
  <c r="E258" i="29"/>
  <c r="F258" i="29"/>
  <c r="E237" i="29"/>
  <c r="F237" i="29"/>
  <c r="F58" i="39"/>
  <c r="E58" i="39"/>
  <c r="F60" i="39" s="1"/>
  <c r="H110" i="11"/>
  <c r="H111" i="11" s="1"/>
  <c r="I110" i="11"/>
  <c r="I111" i="11" s="1"/>
  <c r="F337" i="29"/>
  <c r="F330" i="29"/>
  <c r="F325" i="29"/>
  <c r="F714" i="41"/>
  <c r="F345" i="29"/>
  <c r="E336" i="29"/>
  <c r="E71" i="39"/>
  <c r="E64" i="39"/>
  <c r="F333" i="29"/>
  <c r="E356" i="29"/>
  <c r="F356" i="29"/>
  <c r="E339" i="29"/>
  <c r="F339" i="29"/>
  <c r="E357" i="29"/>
  <c r="F357" i="29"/>
  <c r="E70" i="39"/>
  <c r="E342" i="29"/>
  <c r="F342" i="29"/>
  <c r="E347" i="29"/>
  <c r="E351" i="29"/>
  <c r="M233" i="10"/>
  <c r="N233" i="10" s="1"/>
  <c r="M181" i="10"/>
  <c r="N181" i="10" s="1"/>
  <c r="M204" i="10"/>
  <c r="N204" i="10" s="1"/>
  <c r="M206" i="10"/>
  <c r="N206" i="10" s="1"/>
  <c r="M621" i="10"/>
  <c r="N621" i="10" s="1"/>
  <c r="M625" i="10"/>
  <c r="N625" i="10" s="1"/>
  <c r="M642" i="10"/>
  <c r="N642" i="10" s="1"/>
  <c r="M184" i="10"/>
  <c r="N184" i="10" s="1"/>
  <c r="M241" i="10"/>
  <c r="N241" i="10" s="1"/>
  <c r="M592" i="10"/>
  <c r="N592" i="10" s="1"/>
  <c r="M191" i="10"/>
  <c r="N191" i="10" s="1"/>
  <c r="M351" i="10"/>
  <c r="N351" i="10" s="1"/>
  <c r="M269" i="10"/>
  <c r="N269" i="10" s="1"/>
  <c r="M619" i="10"/>
  <c r="N619" i="10" s="1"/>
  <c r="M235" i="10"/>
  <c r="N235" i="10" s="1"/>
  <c r="M587" i="10"/>
  <c r="N587" i="10" s="1"/>
  <c r="M490" i="10"/>
  <c r="N490" i="10" s="1"/>
  <c r="M338" i="10"/>
  <c r="N338" i="10" s="1"/>
  <c r="M293" i="10"/>
  <c r="N293" i="10" s="1"/>
  <c r="M563" i="10"/>
  <c r="N563" i="10" s="1"/>
  <c r="M476" i="10"/>
  <c r="N476" i="10" s="1"/>
  <c r="M456" i="10"/>
  <c r="N456" i="10" s="1"/>
  <c r="M336" i="10"/>
  <c r="N336" i="10" s="1"/>
  <c r="M594" i="10"/>
  <c r="N594" i="10" s="1"/>
  <c r="M604" i="10"/>
  <c r="N604" i="10" s="1"/>
  <c r="M407" i="10"/>
  <c r="N407" i="10" s="1"/>
  <c r="M165" i="10"/>
  <c r="N165" i="10" s="1"/>
  <c r="M329" i="10"/>
  <c r="N329" i="10" s="1"/>
  <c r="M413" i="10"/>
  <c r="N413" i="10" s="1"/>
  <c r="M463" i="10"/>
  <c r="N463" i="10" s="1"/>
  <c r="M279" i="10"/>
  <c r="N279" i="10" s="1"/>
  <c r="M169" i="10"/>
  <c r="N169" i="10" s="1"/>
  <c r="M237" i="10"/>
  <c r="N237" i="10" s="1"/>
  <c r="M200" i="10"/>
  <c r="N200" i="10" s="1"/>
  <c r="M469" i="10"/>
  <c r="N469" i="10" s="1"/>
  <c r="M559" i="10"/>
  <c r="N559" i="10" s="1"/>
  <c r="M333" i="10"/>
  <c r="N333" i="10" s="1"/>
  <c r="M419" i="10"/>
  <c r="N419" i="10" s="1"/>
  <c r="M354" i="10"/>
  <c r="N354" i="10" s="1"/>
  <c r="M549" i="10"/>
  <c r="N549" i="10" s="1"/>
  <c r="M128" i="10"/>
  <c r="N128" i="10" s="1"/>
  <c r="M628" i="10"/>
  <c r="N628" i="10" s="1"/>
  <c r="M159" i="10"/>
  <c r="N159" i="10" s="1"/>
  <c r="M322" i="10"/>
  <c r="N322" i="10" s="1"/>
  <c r="M162" i="10"/>
  <c r="N162" i="10" s="1"/>
  <c r="M155" i="10"/>
  <c r="N155" i="10" s="1"/>
  <c r="M421" i="10"/>
  <c r="N421" i="10" s="1"/>
  <c r="M473" i="10"/>
  <c r="N473" i="10" s="1"/>
  <c r="M327" i="10"/>
  <c r="N327" i="10" s="1"/>
  <c r="M525" i="10"/>
  <c r="N525" i="10" s="1"/>
  <c r="M608" i="10"/>
  <c r="N608" i="10" s="1"/>
  <c r="M536" i="10"/>
  <c r="N536" i="10" s="1"/>
  <c r="M590" i="10"/>
  <c r="N590" i="10" s="1"/>
  <c r="M367" i="10"/>
  <c r="N367" i="10" s="1"/>
  <c r="M365" i="10"/>
  <c r="N365" i="10" s="1"/>
  <c r="M1453" i="10"/>
  <c r="N1453" i="10" s="1"/>
  <c r="M374" i="10"/>
  <c r="N374" i="10" s="1"/>
  <c r="M167" i="10"/>
  <c r="N167" i="10" s="1"/>
  <c r="M283" i="10"/>
  <c r="N283" i="10" s="1"/>
  <c r="M291" i="10"/>
  <c r="N291" i="10" s="1"/>
  <c r="M578" i="10"/>
  <c r="N578" i="10" s="1"/>
  <c r="M545" i="10"/>
  <c r="N545" i="10" s="1"/>
  <c r="M518" i="10"/>
  <c r="N518" i="10" s="1"/>
  <c r="M464" i="10"/>
  <c r="N464" i="10" s="1"/>
  <c r="M385" i="10"/>
  <c r="N385" i="10" s="1"/>
  <c r="M381" i="10"/>
  <c r="N381" i="10" s="1"/>
  <c r="M392" i="10"/>
  <c r="N392" i="10" s="1"/>
  <c r="M250" i="10"/>
  <c r="N250" i="10" s="1"/>
  <c r="M471" i="10"/>
  <c r="N471" i="10" s="1"/>
  <c r="M267" i="10"/>
  <c r="N267" i="10" s="1"/>
  <c r="M515" i="10"/>
  <c r="N515" i="10" s="1"/>
  <c r="M36" i="10"/>
  <c r="N36" i="10" s="1"/>
  <c r="M238" i="10"/>
  <c r="N238" i="10" s="1"/>
  <c r="M366" i="10"/>
  <c r="N366" i="10" s="1"/>
  <c r="M328" i="10"/>
  <c r="N328" i="10" s="1"/>
  <c r="M402" i="10"/>
  <c r="N402" i="10" s="1"/>
  <c r="M148" i="10"/>
  <c r="N148" i="10" s="1"/>
  <c r="M342" i="10"/>
  <c r="N342" i="10" s="1"/>
  <c r="M433" i="10"/>
  <c r="N433" i="10" s="1"/>
  <c r="M177" i="10"/>
  <c r="N177" i="10" s="1"/>
  <c r="M249" i="10"/>
  <c r="N249" i="10" s="1"/>
  <c r="M201" i="10"/>
  <c r="N201" i="10" s="1"/>
  <c r="M168" i="10"/>
  <c r="N168" i="10" s="1"/>
  <c r="M277" i="10"/>
  <c r="N277" i="10" s="1"/>
  <c r="M506" i="10"/>
  <c r="N506" i="10" s="1"/>
  <c r="M520" i="10"/>
  <c r="N520" i="10" s="1"/>
  <c r="M478" i="10"/>
  <c r="N478" i="10" s="1"/>
  <c r="M593" i="10"/>
  <c r="N593" i="10" s="1"/>
  <c r="M240" i="10"/>
  <c r="N240" i="10" s="1"/>
  <c r="M350" i="10"/>
  <c r="N350" i="10" s="1"/>
  <c r="M584" i="10"/>
  <c r="N584" i="10" s="1"/>
  <c r="M257" i="10"/>
  <c r="N257" i="10" s="1"/>
  <c r="M268" i="10"/>
  <c r="N268" i="10" s="1"/>
  <c r="M308" i="10"/>
  <c r="N308" i="10" s="1"/>
  <c r="M178" i="10"/>
  <c r="N178" i="10" s="1"/>
  <c r="M543" i="10"/>
  <c r="N543" i="10" s="1"/>
  <c r="M256" i="10"/>
  <c r="N256" i="10" s="1"/>
  <c r="M246" i="10"/>
  <c r="N246" i="10" s="1"/>
  <c r="M620" i="10"/>
  <c r="N620" i="10" s="1"/>
  <c r="M309" i="10"/>
  <c r="N309" i="10" s="1"/>
  <c r="M429" i="10"/>
  <c r="N429" i="10" s="1"/>
  <c r="M347" i="10"/>
  <c r="N347" i="10" s="1"/>
  <c r="M369" i="10"/>
  <c r="N369" i="10" s="1"/>
  <c r="M35" i="10"/>
  <c r="N35" i="10" s="1"/>
  <c r="M127" i="10"/>
  <c r="N127" i="10" s="1"/>
  <c r="M266" i="10"/>
  <c r="N266" i="10" s="1"/>
  <c r="M489" i="10"/>
  <c r="N489" i="10" s="1"/>
  <c r="M414" i="10"/>
  <c r="N414" i="10" s="1"/>
  <c r="M503" i="10"/>
  <c r="N503" i="10" s="1"/>
  <c r="M521" i="10"/>
  <c r="N521" i="10" s="1"/>
  <c r="M355" i="10"/>
  <c r="N355" i="10" s="1"/>
  <c r="M529" i="10"/>
  <c r="N529" i="10" s="1"/>
  <c r="M252" i="10"/>
  <c r="N252" i="10" s="1"/>
  <c r="M391" i="10"/>
  <c r="N391" i="10" s="1"/>
  <c r="M276" i="10"/>
  <c r="N276" i="10" s="1"/>
  <c r="M194" i="10"/>
  <c r="N194" i="10" s="1"/>
  <c r="M371" i="10"/>
  <c r="N371" i="10" s="1"/>
  <c r="M495" i="10"/>
  <c r="N495" i="10" s="1"/>
  <c r="M378" i="10"/>
  <c r="N378" i="10" s="1"/>
  <c r="M281" i="10"/>
  <c r="N281" i="10" s="1"/>
  <c r="M34" i="10"/>
  <c r="N34" i="10" s="1"/>
  <c r="M524" i="10"/>
  <c r="N524" i="10" s="1"/>
  <c r="M423" i="10"/>
  <c r="N423" i="10" s="1"/>
  <c r="M552" i="10"/>
  <c r="N552" i="10" s="1"/>
  <c r="M466" i="10"/>
  <c r="N466" i="10" s="1"/>
  <c r="M462" i="10"/>
  <c r="N462" i="10" s="1"/>
  <c r="M448" i="10"/>
  <c r="N448" i="10" s="1"/>
  <c r="M388" i="10"/>
  <c r="N388" i="10" s="1"/>
  <c r="M569" i="10"/>
  <c r="N569" i="10" s="1"/>
  <c r="M295" i="10"/>
  <c r="N295" i="10" s="1"/>
  <c r="M458" i="10"/>
  <c r="N458" i="10" s="1"/>
  <c r="M158" i="10"/>
  <c r="N158" i="10" s="1"/>
  <c r="M297" i="10"/>
  <c r="N297" i="10" s="1"/>
  <c r="M630" i="10"/>
  <c r="N630" i="10" s="1"/>
  <c r="M126" i="10"/>
  <c r="N126" i="10" s="1"/>
  <c r="M305" i="10"/>
  <c r="N305" i="10" s="1"/>
  <c r="M161" i="10"/>
  <c r="N161" i="10" s="1"/>
  <c r="M362" i="10"/>
  <c r="N362" i="10" s="1"/>
  <c r="M548" i="10"/>
  <c r="N548" i="10" s="1"/>
  <c r="M493" i="10"/>
  <c r="N493" i="10" s="1"/>
  <c r="M605" i="10"/>
  <c r="N605" i="10" s="1"/>
  <c r="M519" i="10"/>
  <c r="N519" i="10" s="1"/>
  <c r="M428" i="10"/>
  <c r="N428" i="10" s="1"/>
  <c r="M405" i="10"/>
  <c r="N405" i="10" s="1"/>
  <c r="M346" i="10"/>
  <c r="N346" i="10" s="1"/>
  <c r="M416" i="10"/>
  <c r="N416" i="10" s="1"/>
  <c r="M396" i="10"/>
  <c r="N396" i="10" s="1"/>
  <c r="M438" i="10"/>
  <c r="N438" i="10" s="1"/>
  <c r="M609" i="10"/>
  <c r="N609" i="10" s="1"/>
  <c r="M199" i="10"/>
  <c r="N199" i="10" s="1"/>
  <c r="M572" i="10"/>
  <c r="N572" i="10" s="1"/>
  <c r="M410" i="10"/>
  <c r="N410" i="10" s="1"/>
  <c r="M537" i="10"/>
  <c r="N537" i="10" s="1"/>
  <c r="M302" i="10"/>
  <c r="N302" i="10" s="1"/>
  <c r="M531" i="10"/>
  <c r="N531" i="10" s="1"/>
  <c r="M239" i="10"/>
  <c r="N239" i="10" s="1"/>
  <c r="M451" i="10"/>
  <c r="N451" i="10" s="1"/>
  <c r="M400" i="10"/>
  <c r="N400" i="10" s="1"/>
  <c r="M335" i="10"/>
  <c r="N335" i="10" s="1"/>
  <c r="M440" i="10"/>
  <c r="N440" i="10" s="1"/>
  <c r="M150" i="10"/>
  <c r="N150" i="10" s="1"/>
  <c r="M564" i="10"/>
  <c r="N564" i="10" s="1"/>
  <c r="M555" i="10"/>
  <c r="N555" i="10" s="1"/>
  <c r="M261" i="10"/>
  <c r="N261" i="10" s="1"/>
  <c r="M615" i="10"/>
  <c r="N615" i="10" s="1"/>
  <c r="M307" i="10"/>
  <c r="N307" i="10" s="1"/>
  <c r="M546" i="10"/>
  <c r="N546" i="10" s="1"/>
  <c r="M382" i="10"/>
  <c r="N382" i="10" s="1"/>
  <c r="M523" i="10"/>
  <c r="N523" i="10" s="1"/>
  <c r="M303" i="10"/>
  <c r="N303" i="10" s="1"/>
  <c r="M380" i="10"/>
  <c r="N380" i="10" s="1"/>
  <c r="M425" i="10"/>
  <c r="N425" i="10" s="1"/>
  <c r="M570" i="10"/>
  <c r="N570" i="10" s="1"/>
  <c r="M487" i="10"/>
  <c r="N487" i="10" s="1"/>
  <c r="M316" i="10"/>
  <c r="N316" i="10" s="1"/>
  <c r="M411" i="10"/>
  <c r="N411" i="10" s="1"/>
  <c r="M517" i="10"/>
  <c r="N517" i="10" s="1"/>
  <c r="M401" i="10"/>
  <c r="N401" i="10" s="1"/>
  <c r="M154" i="10"/>
  <c r="N154" i="10" s="1"/>
  <c r="M203" i="10"/>
  <c r="N203" i="10" s="1"/>
  <c r="M171" i="10"/>
  <c r="N171" i="10" s="1"/>
  <c r="M492" i="10"/>
  <c r="N492" i="10" s="1"/>
  <c r="M344" i="10"/>
  <c r="N344" i="10" s="1"/>
  <c r="M483" i="10"/>
  <c r="N483" i="10" s="1"/>
  <c r="M404" i="10"/>
  <c r="N404" i="10" s="1"/>
  <c r="M294" i="10"/>
  <c r="N294" i="10" s="1"/>
  <c r="M588" i="10"/>
  <c r="N588" i="10" s="1"/>
  <c r="M467" i="10"/>
  <c r="N467" i="10" s="1"/>
  <c r="M190" i="10"/>
  <c r="N190" i="10" s="1"/>
  <c r="M486" i="10"/>
  <c r="N486" i="10" s="1"/>
  <c r="M232" i="10"/>
  <c r="N232" i="10" s="1"/>
  <c r="M343" i="10"/>
  <c r="N343" i="10" s="1"/>
  <c r="M470" i="10"/>
  <c r="N470" i="10" s="1"/>
  <c r="M475" i="10"/>
  <c r="N475" i="10" s="1"/>
  <c r="M577" i="10"/>
  <c r="N577" i="10" s="1"/>
  <c r="M345" i="10"/>
  <c r="N345" i="10" s="1"/>
  <c r="M321" i="10"/>
  <c r="N321" i="10" s="1"/>
  <c r="M551" i="10"/>
  <c r="N551" i="10" s="1"/>
  <c r="M499" i="10"/>
  <c r="N499" i="10" s="1"/>
  <c r="M160" i="10"/>
  <c r="N160" i="10" s="1"/>
  <c r="M541" i="10"/>
  <c r="N541" i="10" s="1"/>
  <c r="M426" i="10"/>
  <c r="N426" i="10" s="1"/>
  <c r="M558" i="10"/>
  <c r="N558" i="10" s="1"/>
  <c r="M508" i="10"/>
  <c r="N508" i="10" s="1"/>
  <c r="M263" i="10"/>
  <c r="N263" i="10" s="1"/>
  <c r="M389" i="10"/>
  <c r="N389" i="10" s="1"/>
  <c r="M444" i="10"/>
  <c r="N444" i="10" s="1"/>
  <c r="M461" i="10"/>
  <c r="N461" i="10" s="1"/>
  <c r="M176" i="10"/>
  <c r="N176" i="10" s="1"/>
  <c r="M616" i="10"/>
  <c r="N616" i="10" s="1"/>
  <c r="M580" i="10"/>
  <c r="N580" i="10" s="1"/>
  <c r="M288" i="10"/>
  <c r="N288" i="10" s="1"/>
  <c r="M289" i="10"/>
  <c r="N289" i="10" s="1"/>
  <c r="M571" i="10"/>
  <c r="N571" i="10" s="1"/>
  <c r="M337" i="10"/>
  <c r="N337" i="10" s="1"/>
  <c r="M406" i="10"/>
  <c r="N406" i="10" s="1"/>
  <c r="M504" i="10"/>
  <c r="N504" i="10" s="1"/>
  <c r="M285" i="10"/>
  <c r="N285" i="10" s="1"/>
  <c r="M535" i="10"/>
  <c r="N535" i="10" s="1"/>
  <c r="M398" i="10"/>
  <c r="N398" i="10" s="1"/>
  <c r="M275" i="10"/>
  <c r="N275" i="10" s="1"/>
  <c r="M582" i="10"/>
  <c r="N582" i="10" s="1"/>
  <c r="M112" i="10"/>
  <c r="N112" i="10" s="1"/>
  <c r="M408" i="10"/>
  <c r="N408" i="10" s="1"/>
  <c r="M482" i="10"/>
  <c r="N482" i="10" s="1"/>
  <c r="M468" i="10"/>
  <c r="N468" i="10" s="1"/>
  <c r="M339" i="10"/>
  <c r="N339" i="10" s="1"/>
  <c r="M591" i="10"/>
  <c r="N591" i="10" s="1"/>
  <c r="M567" i="10"/>
  <c r="N567" i="10" s="1"/>
  <c r="M370" i="10"/>
  <c r="N370" i="10" s="1"/>
  <c r="M494" i="10"/>
  <c r="N494" i="10" s="1"/>
  <c r="M502" i="10"/>
  <c r="N502" i="10" s="1"/>
  <c r="M409" i="10"/>
  <c r="N409" i="10" s="1"/>
  <c r="M460" i="10"/>
  <c r="N460" i="10" s="1"/>
  <c r="M534" i="10"/>
  <c r="N534" i="10" s="1"/>
  <c r="M612" i="10"/>
  <c r="N612" i="10" s="1"/>
  <c r="M430" i="10"/>
  <c r="N430" i="10" s="1"/>
  <c r="M420" i="10"/>
  <c r="N420" i="10" s="1"/>
  <c r="M397" i="10"/>
  <c r="N397" i="10" s="1"/>
  <c r="M550" i="10"/>
  <c r="N550" i="10" s="1"/>
  <c r="M565" i="10"/>
  <c r="N565" i="10" s="1"/>
  <c r="M445" i="10"/>
  <c r="N445" i="10" s="1"/>
  <c r="M255" i="10"/>
  <c r="N255" i="10" s="1"/>
  <c r="M386" i="10"/>
  <c r="N386" i="10" s="1"/>
  <c r="M331" i="10"/>
  <c r="N331" i="10" s="1"/>
  <c r="M427" i="10"/>
  <c r="N427" i="10" s="1"/>
  <c r="M522" i="10"/>
  <c r="N522" i="10" s="1"/>
  <c r="M568" i="10"/>
  <c r="N568" i="10" s="1"/>
  <c r="M195" i="10"/>
  <c r="N195" i="10" s="1"/>
  <c r="M353" i="10"/>
  <c r="N353" i="10" s="1"/>
  <c r="M151" i="10"/>
  <c r="N151" i="10" s="1"/>
  <c r="M459" i="10"/>
  <c r="N459" i="10" s="1"/>
  <c r="M566" i="10"/>
  <c r="N566" i="10" s="1"/>
  <c r="M287" i="10"/>
  <c r="N287" i="10" s="1"/>
  <c r="M532" i="10"/>
  <c r="N532" i="10" s="1"/>
  <c r="M613" i="10"/>
  <c r="N613" i="10" s="1"/>
  <c r="M247" i="10"/>
  <c r="N247" i="10" s="1"/>
  <c r="M576" i="10"/>
  <c r="N576" i="10" s="1"/>
  <c r="M575" i="10"/>
  <c r="N575" i="10" s="1"/>
  <c r="M393" i="10"/>
  <c r="N393" i="10" s="1"/>
  <c r="M310" i="10"/>
  <c r="N310" i="10" s="1"/>
  <c r="M296" i="10"/>
  <c r="N296" i="10" s="1"/>
  <c r="M455" i="10"/>
  <c r="N455" i="10" s="1"/>
  <c r="M435" i="10"/>
  <c r="N435" i="10" s="1"/>
  <c r="M384" i="10"/>
  <c r="N384" i="10" s="1"/>
  <c r="M539" i="10"/>
  <c r="N539" i="10" s="1"/>
  <c r="M446" i="10"/>
  <c r="N446" i="10" s="1"/>
  <c r="M436" i="10"/>
  <c r="N436" i="10" s="1"/>
  <c r="M500" i="10"/>
  <c r="N500" i="10" s="1"/>
  <c r="M542" i="10"/>
  <c r="N542" i="10" s="1"/>
  <c r="M574" i="10"/>
  <c r="N574" i="10" s="1"/>
  <c r="M450" i="10"/>
  <c r="N450" i="10" s="1"/>
  <c r="M439" i="10"/>
  <c r="N439" i="10" s="1"/>
  <c r="M265" i="10"/>
  <c r="N265" i="10" s="1"/>
  <c r="M585" i="10"/>
  <c r="N585" i="10" s="1"/>
  <c r="M586" i="10"/>
  <c r="N586" i="10" s="1"/>
  <c r="M304" i="10"/>
  <c r="N304" i="10" s="1"/>
  <c r="M614" i="10"/>
  <c r="N614" i="10" s="1"/>
  <c r="M10" i="10"/>
  <c r="M326" i="10"/>
  <c r="N326" i="10" s="1"/>
  <c r="M603" i="10"/>
  <c r="N603" i="10" s="1"/>
  <c r="M262" i="10"/>
  <c r="N262" i="10" s="1"/>
  <c r="M394" i="10"/>
  <c r="N394" i="10" s="1"/>
  <c r="M330" i="10"/>
  <c r="N330" i="10" s="1"/>
  <c r="M156" i="10"/>
  <c r="N156" i="10" s="1"/>
  <c r="M457" i="10"/>
  <c r="N457" i="10" s="1"/>
  <c r="M301" i="10"/>
  <c r="N301" i="10" s="1"/>
  <c r="M514" i="10"/>
  <c r="N514" i="10" s="1"/>
  <c r="M149" i="10"/>
  <c r="N149" i="10" s="1"/>
  <c r="M538" i="10"/>
  <c r="N538" i="10" s="1"/>
  <c r="M601" i="10"/>
  <c r="N601" i="10" s="1"/>
  <c r="M424" i="10"/>
  <c r="N424" i="10" s="1"/>
  <c r="M348" i="10"/>
  <c r="N348" i="10" s="1"/>
  <c r="M415" i="10"/>
  <c r="N415" i="10" s="1"/>
  <c r="M17" i="10"/>
  <c r="N17" i="10" s="1"/>
  <c r="M341" i="10"/>
  <c r="N341" i="10" s="1"/>
  <c r="M340" i="10"/>
  <c r="N340" i="10" s="1"/>
  <c r="M472" i="10"/>
  <c r="N472" i="10" s="1"/>
  <c r="M442" i="10"/>
  <c r="N442" i="10" s="1"/>
  <c r="M368" i="10"/>
  <c r="N368" i="10" s="1"/>
  <c r="M434" i="10"/>
  <c r="N434" i="10" s="1"/>
  <c r="M274" i="10"/>
  <c r="N274" i="10" s="1"/>
  <c r="M395" i="10"/>
  <c r="N395" i="10" s="1"/>
  <c r="M447" i="10"/>
  <c r="N447" i="10" s="1"/>
  <c r="M318" i="10"/>
  <c r="N318" i="10" s="1"/>
  <c r="M526" i="10"/>
  <c r="N526" i="10" s="1"/>
  <c r="M311" i="10"/>
  <c r="N311" i="10" s="1"/>
  <c r="M512" i="10"/>
  <c r="N512" i="10" s="1"/>
  <c r="M387" i="10"/>
  <c r="N387" i="10" s="1"/>
  <c r="M290" i="10"/>
  <c r="N290" i="10" s="1"/>
  <c r="M319" i="10"/>
  <c r="N319" i="10" s="1"/>
  <c r="M581" i="10"/>
  <c r="N581" i="10" s="1"/>
  <c r="M610" i="10"/>
  <c r="N610" i="10" s="1"/>
  <c r="M173" i="10"/>
  <c r="N173" i="10" s="1"/>
  <c r="M157" i="10"/>
  <c r="N157" i="10" s="1"/>
  <c r="M561" i="10"/>
  <c r="N561" i="10" s="1"/>
  <c r="M312" i="10"/>
  <c r="N312" i="10" s="1"/>
  <c r="M418" i="10"/>
  <c r="N418" i="10" s="1"/>
  <c r="M432" i="10"/>
  <c r="N432" i="10" s="1"/>
  <c r="M422" i="10"/>
  <c r="N422" i="10" s="1"/>
  <c r="M32" i="10"/>
  <c r="N32" i="10" s="1"/>
  <c r="M496" i="10"/>
  <c r="N496" i="10" s="1"/>
  <c r="M358" i="10"/>
  <c r="N358" i="10" s="1"/>
  <c r="M602" i="10"/>
  <c r="N602" i="10" s="1"/>
  <c r="M412" i="10"/>
  <c r="N412" i="10" s="1"/>
  <c r="M359" i="10"/>
  <c r="N359" i="10" s="1"/>
  <c r="M292" i="10"/>
  <c r="N292" i="10" s="1"/>
  <c r="M481" i="10"/>
  <c r="N481" i="10" s="1"/>
  <c r="M332" i="10"/>
  <c r="N332" i="10" s="1"/>
  <c r="M488" i="10"/>
  <c r="N488" i="10" s="1"/>
  <c r="M479" i="10"/>
  <c r="N479" i="10" s="1"/>
  <c r="M505" i="10"/>
  <c r="N505" i="10" s="1"/>
  <c r="M280" i="10"/>
  <c r="N280" i="10" s="1"/>
  <c r="M589" i="10"/>
  <c r="N589" i="10" s="1"/>
  <c r="M153" i="10"/>
  <c r="N153" i="10" s="1"/>
  <c r="M163" i="10"/>
  <c r="N163" i="10" s="1"/>
  <c r="M349" i="10"/>
  <c r="N349" i="10" s="1"/>
  <c r="M363" i="10"/>
  <c r="N363" i="10" s="1"/>
  <c r="M317" i="10"/>
  <c r="N317" i="10" s="1"/>
  <c r="M599" i="10"/>
  <c r="N599" i="10" s="1"/>
  <c r="M284" i="10"/>
  <c r="N284" i="10" s="1"/>
  <c r="M626" i="10"/>
  <c r="N626" i="10" s="1"/>
  <c r="M533" i="10"/>
  <c r="N533" i="10" s="1"/>
  <c r="M431" i="10"/>
  <c r="N431" i="10" s="1"/>
  <c r="M627" i="10"/>
  <c r="N627" i="10" s="1"/>
  <c r="M554" i="10"/>
  <c r="N554" i="10" s="1"/>
  <c r="M454" i="10"/>
  <c r="N454" i="10" s="1"/>
  <c r="M164" i="10"/>
  <c r="N164" i="10" s="1"/>
  <c r="M373" i="10"/>
  <c r="N373" i="10" s="1"/>
  <c r="M390" i="10"/>
  <c r="N390" i="10" s="1"/>
  <c r="M507" i="10"/>
  <c r="N507" i="10" s="1"/>
  <c r="M334" i="10"/>
  <c r="N334" i="10" s="1"/>
  <c r="M286" i="10"/>
  <c r="N286" i="10" s="1"/>
  <c r="M299" i="10"/>
  <c r="N299" i="10" s="1"/>
  <c r="M417" i="10"/>
  <c r="N417" i="10" s="1"/>
  <c r="M264" i="10"/>
  <c r="N264" i="10" s="1"/>
  <c r="M152" i="10"/>
  <c r="N152" i="10" s="1"/>
  <c r="M547" i="10"/>
  <c r="N547" i="10" s="1"/>
  <c r="M452" i="10"/>
  <c r="N452" i="10" s="1"/>
  <c r="M511" i="10"/>
  <c r="N511" i="10" s="1"/>
  <c r="M376" i="10"/>
  <c r="N376" i="10" s="1"/>
  <c r="M437" i="10"/>
  <c r="N437" i="10" s="1"/>
  <c r="M298" i="10"/>
  <c r="N298" i="10" s="1"/>
  <c r="M278" i="10"/>
  <c r="N278" i="10" s="1"/>
  <c r="M282" i="10"/>
  <c r="N282" i="10" s="1"/>
  <c r="M175" i="10"/>
  <c r="N175" i="10" s="1"/>
  <c r="M325" i="10"/>
  <c r="N325" i="10" s="1"/>
  <c r="M510" i="10"/>
  <c r="N510" i="10" s="1"/>
  <c r="M562" i="10"/>
  <c r="N562" i="10" s="1"/>
  <c r="M553" i="10"/>
  <c r="N553" i="10" s="1"/>
  <c r="M600" i="10"/>
  <c r="N600" i="10" s="1"/>
  <c r="M528" i="10"/>
  <c r="N528" i="10" s="1"/>
  <c r="M465" i="10"/>
  <c r="N465" i="10" s="1"/>
  <c r="M573" i="10"/>
  <c r="N573" i="10" s="1"/>
  <c r="M516" i="10"/>
  <c r="N516" i="10" s="1"/>
  <c r="M372" i="10"/>
  <c r="N372" i="10" s="1"/>
  <c r="M300" i="10"/>
  <c r="N300" i="10" s="1"/>
  <c r="M403" i="10"/>
  <c r="N403" i="10" s="1"/>
  <c r="M320" i="10"/>
  <c r="N320" i="10" s="1"/>
  <c r="M323" i="10"/>
  <c r="N323" i="10" s="1"/>
  <c r="M527" i="10"/>
  <c r="N527" i="10" s="1"/>
  <c r="M530" i="10"/>
  <c r="N530" i="10" s="1"/>
  <c r="M170" i="10"/>
  <c r="N170" i="10" s="1"/>
  <c r="M595" i="10"/>
  <c r="N595" i="10" s="1"/>
  <c r="M501" i="10"/>
  <c r="N501" i="10" s="1"/>
  <c r="M474" i="10"/>
  <c r="N474" i="10" s="1"/>
  <c r="M443" i="10"/>
  <c r="N443" i="10" s="1"/>
  <c r="M254" i="10"/>
  <c r="N254" i="10" s="1"/>
  <c r="M491" i="10"/>
  <c r="N491" i="10" s="1"/>
  <c r="M629" i="10"/>
  <c r="N629" i="10" s="1"/>
  <c r="M485" i="10"/>
  <c r="N485" i="10" s="1"/>
  <c r="M33" i="10"/>
  <c r="N33" i="10" s="1"/>
  <c r="M357" i="10"/>
  <c r="N357" i="10" s="1"/>
  <c r="M383" i="10"/>
  <c r="N383" i="10" s="1"/>
  <c r="M611" i="10"/>
  <c r="N611" i="10" s="1"/>
  <c r="M477" i="10"/>
  <c r="N477" i="10" s="1"/>
  <c r="M251" i="10"/>
  <c r="N251" i="10" s="1"/>
  <c r="M618" i="10"/>
  <c r="N618" i="10" s="1"/>
  <c r="M253" i="10"/>
  <c r="N253" i="10" s="1"/>
  <c r="M324" i="10"/>
  <c r="N324" i="10" s="1"/>
  <c r="M579" i="10"/>
  <c r="N579" i="10" s="1"/>
  <c r="M172" i="10"/>
  <c r="N172" i="10" s="1"/>
  <c r="M356" i="10"/>
  <c r="N356" i="10" s="1"/>
  <c r="M453" i="10"/>
  <c r="N453" i="10" s="1"/>
  <c r="M497" i="10"/>
  <c r="N497" i="10" s="1"/>
  <c r="M498" i="10"/>
  <c r="N498" i="10" s="1"/>
  <c r="M480" i="10"/>
  <c r="N480" i="10" s="1"/>
  <c r="M174" i="10"/>
  <c r="N174" i="10" s="1"/>
  <c r="M560" i="10"/>
  <c r="N560" i="10" s="1"/>
  <c r="M617" i="10"/>
  <c r="N617" i="10" s="1"/>
  <c r="M375" i="10"/>
  <c r="N375" i="10" s="1"/>
  <c r="M37" i="10"/>
  <c r="N37" i="10" s="1"/>
  <c r="M540" i="10"/>
  <c r="N540" i="10" s="1"/>
  <c r="M509" i="10"/>
  <c r="N509" i="10" s="1"/>
  <c r="M399" i="10"/>
  <c r="N399" i="10" s="1"/>
  <c r="M513" i="10"/>
  <c r="N513" i="10" s="1"/>
  <c r="M449" i="10"/>
  <c r="N449" i="10" s="1"/>
  <c r="M377" i="10"/>
  <c r="N377" i="10" s="1"/>
  <c r="M352" i="10"/>
  <c r="N352" i="10" s="1"/>
  <c r="M441" i="10"/>
  <c r="N441" i="10" s="1"/>
  <c r="M189" i="10"/>
  <c r="N189" i="10" s="1"/>
  <c r="M313" i="10"/>
  <c r="N313" i="10" s="1"/>
  <c r="M596" i="10"/>
  <c r="N596" i="10" s="1"/>
  <c r="M364" i="10"/>
  <c r="N364" i="10" s="1"/>
  <c r="M306" i="10"/>
  <c r="N306" i="10" s="1"/>
  <c r="M379" i="10"/>
  <c r="N379" i="10" s="1"/>
  <c r="M166" i="10"/>
  <c r="N166" i="10" s="1"/>
  <c r="M484" i="10"/>
  <c r="N484" i="10" s="1"/>
  <c r="M202" i="10"/>
  <c r="N202" i="10" s="1"/>
  <c r="M624" i="10"/>
  <c r="N624" i="10" s="1"/>
  <c r="M644" i="10"/>
  <c r="N644" i="10" s="1"/>
  <c r="M583" i="10"/>
  <c r="N583" i="10" s="1"/>
  <c r="M544" i="10"/>
  <c r="N544" i="10" s="1"/>
  <c r="M643" i="10"/>
  <c r="N643" i="10" s="1"/>
  <c r="M653" i="10"/>
  <c r="N653" i="10" s="1"/>
  <c r="M196" i="10"/>
  <c r="N196" i="10" s="1"/>
  <c r="M640" i="10"/>
  <c r="N640" i="10" s="1"/>
  <c r="M631" i="10"/>
  <c r="N631" i="10" s="1"/>
  <c r="M641" i="10"/>
  <c r="N641" i="10" s="1"/>
  <c r="M622" i="10"/>
  <c r="N622" i="10" s="1"/>
  <c r="M623" i="10"/>
  <c r="N623" i="10" s="1"/>
  <c r="M632" i="10"/>
  <c r="N632" i="10" s="1"/>
  <c r="E332" i="29"/>
  <c r="E344" i="29"/>
  <c r="E359" i="29"/>
  <c r="F359" i="29"/>
  <c r="F358" i="29"/>
  <c r="E358" i="29"/>
  <c r="E364" i="29"/>
  <c r="F354" i="29"/>
  <c r="E354" i="29"/>
  <c r="F360" i="29"/>
  <c r="E360" i="29"/>
  <c r="E326" i="29"/>
  <c r="F326" i="29" s="1"/>
  <c r="E353" i="29"/>
  <c r="E350" i="29"/>
  <c r="F350" i="29"/>
  <c r="F341" i="29"/>
  <c r="E341" i="29"/>
  <c r="E327" i="29"/>
  <c r="E338" i="29"/>
  <c r="E335" i="29"/>
  <c r="E355" i="29"/>
  <c r="E340" i="29"/>
  <c r="E329" i="29"/>
  <c r="E62" i="39"/>
  <c r="E352" i="29"/>
  <c r="E9" i="54"/>
  <c r="L9" i="54" s="1"/>
  <c r="M9" i="54" s="1"/>
  <c r="I10" i="54"/>
  <c r="H10" i="54"/>
  <c r="C11" i="54"/>
  <c r="D10" i="54"/>
  <c r="F289" i="29" l="1"/>
  <c r="F286" i="29"/>
  <c r="F316" i="29"/>
  <c r="F292" i="29"/>
  <c r="F352" i="29"/>
  <c r="F299" i="29"/>
  <c r="F314" i="29"/>
  <c r="F317" i="29"/>
  <c r="F65" i="39"/>
  <c r="F318" i="29"/>
  <c r="F353" i="29"/>
  <c r="F324" i="29"/>
  <c r="F327" i="29"/>
  <c r="F315" i="29"/>
  <c r="F340" i="29"/>
  <c r="F336" i="29"/>
  <c r="F334" i="29"/>
  <c r="F59" i="39"/>
  <c r="F62" i="39"/>
  <c r="F230" i="29"/>
  <c r="F296" i="29"/>
  <c r="F355" i="29"/>
  <c r="F291" i="29"/>
  <c r="F313" i="29"/>
  <c r="F228" i="29"/>
  <c r="F290" i="29"/>
  <c r="F361" i="29"/>
  <c r="F36" i="39"/>
  <c r="F226" i="29"/>
  <c r="F239" i="29"/>
  <c r="F346" i="29"/>
  <c r="F351" i="29"/>
  <c r="F323" i="29"/>
  <c r="A12" i="54"/>
  <c r="O11" i="54"/>
  <c r="F347" i="29"/>
  <c r="F233" i="29"/>
  <c r="F312" i="29"/>
  <c r="H112" i="11"/>
  <c r="I112" i="11"/>
  <c r="F364" i="29"/>
  <c r="F69" i="39"/>
  <c r="F72" i="39"/>
  <c r="F367" i="29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M6" i="10"/>
  <c r="N10" i="10"/>
  <c r="H11" i="54"/>
  <c r="I11" i="54"/>
  <c r="E10" i="54"/>
  <c r="D11" i="54"/>
  <c r="C12" i="54"/>
  <c r="K110" i="11" l="1"/>
  <c r="K111" i="11" s="1"/>
  <c r="K112" i="11" s="1"/>
  <c r="B113" i="11" s="1"/>
  <c r="C16" i="29"/>
  <c r="D16" i="29" s="1"/>
  <c r="I16" i="29" s="1"/>
  <c r="F16" i="29"/>
  <c r="F17" i="39"/>
  <c r="C16" i="39"/>
  <c r="D16" i="39" s="1"/>
  <c r="J16" i="39" s="1"/>
  <c r="F16" i="39"/>
  <c r="C17" i="39"/>
  <c r="G17" i="39" s="1"/>
  <c r="A13" i="54"/>
  <c r="O12" i="54"/>
  <c r="B16" i="29"/>
  <c r="E16" i="29" s="1"/>
  <c r="C17" i="29"/>
  <c r="F18" i="29"/>
  <c r="F17" i="29"/>
  <c r="C18" i="29"/>
  <c r="J110" i="11"/>
  <c r="J111" i="11" s="1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D12" i="54"/>
  <c r="J16" i="29" l="1"/>
  <c r="G16" i="29"/>
  <c r="H16" i="29" s="1"/>
  <c r="H16" i="39"/>
  <c r="G16" i="39"/>
  <c r="I16" i="39" s="1"/>
  <c r="B16" i="39"/>
  <c r="E16" i="39" s="1"/>
  <c r="D17" i="39"/>
  <c r="J17" i="39" s="1"/>
  <c r="B17" i="39"/>
  <c r="E17" i="39" s="1"/>
  <c r="A14" i="54"/>
  <c r="O13" i="54"/>
  <c r="H33" i="39"/>
  <c r="J33" i="39"/>
  <c r="D10" i="59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J112" i="1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K35" i="39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F844" i="41"/>
  <c r="E1244" i="41"/>
  <c r="E755" i="41"/>
  <c r="F755" i="41"/>
  <c r="E1092" i="41"/>
  <c r="E814" i="41"/>
  <c r="E1053" i="41"/>
  <c r="E976" i="41"/>
  <c r="E1291" i="41"/>
  <c r="E982" i="41"/>
  <c r="E1049" i="41"/>
  <c r="E934" i="41"/>
  <c r="E1237" i="41"/>
  <c r="E1121" i="41"/>
  <c r="E1006" i="41"/>
  <c r="E121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F785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F854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F783" i="41"/>
  <c r="E1139" i="41"/>
  <c r="E1138" i="41"/>
  <c r="E777" i="41"/>
  <c r="F777" i="41"/>
  <c r="E1034" i="41"/>
  <c r="E821" i="41"/>
  <c r="E722" i="41"/>
  <c r="F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F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E1189" i="41"/>
  <c r="E927" i="41"/>
  <c r="E1260" i="41"/>
  <c r="E1153" i="41"/>
  <c r="F750" i="41"/>
  <c r="E750" i="41"/>
  <c r="E1109" i="41"/>
  <c r="E724" i="41"/>
  <c r="F724" i="41"/>
  <c r="E1004" i="41"/>
  <c r="E1216" i="41"/>
  <c r="E1112" i="41"/>
  <c r="E1162" i="41"/>
  <c r="E872" i="41"/>
  <c r="E1010" i="41"/>
  <c r="E1114" i="41"/>
  <c r="E830" i="41"/>
  <c r="E1087" i="41"/>
  <c r="E1175" i="41"/>
  <c r="E727" i="41"/>
  <c r="F727" i="41"/>
  <c r="E1204" i="41"/>
  <c r="E1036" i="41"/>
  <c r="E824" i="41"/>
  <c r="E902" i="41"/>
  <c r="E826" i="41"/>
  <c r="E1002" i="41"/>
  <c r="E860" i="41"/>
  <c r="E1253" i="41"/>
  <c r="E1056" i="41"/>
  <c r="E1213" i="41"/>
  <c r="E735" i="41"/>
  <c r="F735" i="41"/>
  <c r="E789" i="41"/>
  <c r="E1021" i="41"/>
  <c r="E1273" i="41"/>
  <c r="E1058" i="41"/>
  <c r="E1208" i="41"/>
  <c r="F857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E1264" i="41"/>
  <c r="E966" i="41"/>
  <c r="E961" i="41"/>
  <c r="E799" i="41"/>
  <c r="F799" i="41"/>
  <c r="E754" i="41"/>
  <c r="F754" i="41"/>
  <c r="E784" i="41"/>
  <c r="F784" i="41"/>
  <c r="E1317" i="41"/>
  <c r="E1099" i="41"/>
  <c r="E1310" i="41"/>
  <c r="E969" i="41"/>
  <c r="E874" i="41"/>
  <c r="E719" i="41"/>
  <c r="F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E999" i="41"/>
  <c r="E1023" i="41"/>
  <c r="E740" i="41"/>
  <c r="F740" i="41"/>
  <c r="E1085" i="41"/>
  <c r="E942" i="41"/>
  <c r="F795" i="41"/>
  <c r="E795" i="41"/>
  <c r="E1144" i="41"/>
  <c r="E1078" i="41"/>
  <c r="F794" i="41"/>
  <c r="E794" i="41"/>
  <c r="E718" i="41"/>
  <c r="E1250" i="41"/>
  <c r="E1281" i="41"/>
  <c r="E988" i="41"/>
  <c r="E834" i="41"/>
  <c r="E788" i="41"/>
  <c r="F788" i="41"/>
  <c r="E1181" i="41"/>
  <c r="E797" i="41"/>
  <c r="F797" i="41"/>
  <c r="E903" i="41"/>
  <c r="E1030" i="41"/>
  <c r="E900" i="41"/>
  <c r="E879" i="41"/>
  <c r="E986" i="41"/>
  <c r="E842" i="41"/>
  <c r="E1252" i="41"/>
  <c r="E856" i="41"/>
  <c r="F856" i="41"/>
  <c r="E929" i="41"/>
  <c r="E1103" i="41"/>
  <c r="F748" i="41"/>
  <c r="E748" i="41"/>
  <c r="E802" i="41"/>
  <c r="E1102" i="41"/>
  <c r="F743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E1063" i="41"/>
  <c r="E1084" i="41"/>
  <c r="E873" i="41"/>
  <c r="E1124" i="41"/>
  <c r="E1193" i="41"/>
  <c r="E978" i="41"/>
  <c r="E833" i="41"/>
  <c r="F833" i="41"/>
  <c r="E778" i="41"/>
  <c r="F778" i="41"/>
  <c r="E1240" i="41"/>
  <c r="E918" i="41"/>
  <c r="E919" i="41"/>
  <c r="E906" i="41"/>
  <c r="E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E1210" i="41"/>
  <c r="E1064" i="41"/>
  <c r="E996" i="41"/>
  <c r="E1096" i="41"/>
  <c r="E805" i="41"/>
  <c r="E910" i="41"/>
  <c r="E1229" i="41"/>
  <c r="E774" i="41"/>
  <c r="F774" i="41"/>
  <c r="E715" i="41"/>
  <c r="F715" i="41"/>
  <c r="E801" i="41"/>
  <c r="F801" i="41"/>
  <c r="E867" i="41"/>
  <c r="F848" i="41"/>
  <c r="E848" i="41"/>
  <c r="E829" i="41"/>
  <c r="F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F818" i="41"/>
  <c r="E809" i="41"/>
  <c r="F809" i="41"/>
  <c r="E959" i="41"/>
  <c r="E1176" i="41"/>
  <c r="E957" i="41"/>
  <c r="E781" i="41"/>
  <c r="E1129" i="41"/>
  <c r="E758" i="41"/>
  <c r="F758" i="41"/>
  <c r="E846" i="41"/>
  <c r="F846" i="41"/>
  <c r="E1232" i="41"/>
  <c r="E1258" i="41"/>
  <c r="F771" i="41"/>
  <c r="E771" i="41"/>
  <c r="E1145" i="41"/>
  <c r="E1288" i="41"/>
  <c r="E841" i="41"/>
  <c r="E757" i="41"/>
  <c r="F757" i="41"/>
  <c r="E835" i="41"/>
  <c r="F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F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F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E815" i="41"/>
  <c r="F815" i="41"/>
  <c r="E1278" i="41"/>
  <c r="E849" i="41"/>
  <c r="F849" i="41"/>
  <c r="E1000" i="41"/>
  <c r="E1045" i="41"/>
  <c r="E1025" i="41"/>
  <c r="E896" i="41"/>
  <c r="E728" i="41"/>
  <c r="F728" i="41"/>
  <c r="E1026" i="41"/>
  <c r="F855" i="41"/>
  <c r="E855" i="41"/>
  <c r="E827" i="41"/>
  <c r="F827" i="41"/>
  <c r="E1306" i="41"/>
  <c r="E1255" i="41"/>
  <c r="F810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F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F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E1001" i="41"/>
  <c r="E897" i="41"/>
  <c r="E992" i="41"/>
  <c r="E1160" i="41"/>
  <c r="E1048" i="41"/>
  <c r="E1270" i="41"/>
  <c r="E766" i="41"/>
  <c r="F766" i="41"/>
  <c r="E831" i="41"/>
  <c r="F831" i="41"/>
  <c r="E1057" i="41"/>
  <c r="F769" i="41"/>
  <c r="E769" i="41"/>
  <c r="E951" i="41"/>
  <c r="E747" i="41"/>
  <c r="F747" i="41"/>
  <c r="E1284" i="41"/>
  <c r="E916" i="41"/>
  <c r="E731" i="41"/>
  <c r="F731" i="41"/>
  <c r="E123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F793" i="41"/>
  <c r="E793" i="41"/>
  <c r="E1111" i="41"/>
  <c r="E1106" i="41"/>
  <c r="E893" i="41"/>
  <c r="E1230" i="41"/>
  <c r="E983" i="41"/>
  <c r="E840" i="41"/>
  <c r="F840" i="41"/>
  <c r="E981" i="41"/>
  <c r="E787" i="41"/>
  <c r="F787" i="41"/>
  <c r="E1161" i="41"/>
  <c r="E1149" i="41"/>
  <c r="E790" i="41"/>
  <c r="F790" i="41"/>
  <c r="E1016" i="41"/>
  <c r="E944" i="41"/>
  <c r="E1071" i="41"/>
  <c r="E729" i="41"/>
  <c r="E864" i="41"/>
  <c r="E1184" i="41"/>
  <c r="E1147" i="41"/>
  <c r="E1156" i="41"/>
  <c r="E1146" i="41"/>
  <c r="E823" i="41"/>
  <c r="F823" i="41"/>
  <c r="E1132" i="41"/>
  <c r="E1297" i="41"/>
  <c r="E1168" i="41"/>
  <c r="E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E825" i="41"/>
  <c r="E1299" i="41"/>
  <c r="E776" i="41"/>
  <c r="E1136" i="41"/>
  <c r="E1263" i="41"/>
  <c r="E888" i="41"/>
  <c r="E960" i="41"/>
  <c r="F850" i="41"/>
  <c r="E850" i="41"/>
  <c r="E995" i="41"/>
  <c r="E1035" i="41"/>
  <c r="E917" i="41"/>
  <c r="E891" i="41"/>
  <c r="E1073" i="41"/>
  <c r="E865" i="41"/>
  <c r="E1293" i="41"/>
  <c r="E911" i="41"/>
  <c r="E847" i="41"/>
  <c r="F847" i="41"/>
  <c r="E1295" i="41"/>
  <c r="E946" i="41"/>
  <c r="E1199" i="41"/>
  <c r="E1316" i="41"/>
  <c r="E1038" i="41"/>
  <c r="E1118" i="41"/>
  <c r="E922" i="41"/>
  <c r="E1234" i="41"/>
  <c r="E791" i="41"/>
  <c r="F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E1075" i="41"/>
  <c r="E1017" i="41"/>
  <c r="E832" i="41"/>
  <c r="F832" i="41"/>
  <c r="E753" i="41"/>
  <c r="F753" i="41"/>
  <c r="E1008" i="41"/>
  <c r="E1127" i="41"/>
  <c r="E968" i="41"/>
  <c r="E1314" i="41"/>
  <c r="E1217" i="41"/>
  <c r="E716" i="41"/>
  <c r="F807" i="41" s="1"/>
  <c r="E949" i="41"/>
  <c r="E913" i="41"/>
  <c r="E1319" i="41"/>
  <c r="E1183" i="41"/>
  <c r="E1205" i="41"/>
  <c r="E1174" i="41"/>
  <c r="E1287" i="41"/>
  <c r="E1105" i="41"/>
  <c r="E1055" i="41"/>
  <c r="E1194" i="41"/>
  <c r="E1222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E12" i="54"/>
  <c r="C14" i="54"/>
  <c r="D13" i="54"/>
  <c r="F851" i="41" l="1"/>
  <c r="F779" i="41"/>
  <c r="F776" i="41"/>
  <c r="F782" i="41"/>
  <c r="F842" i="41"/>
  <c r="F789" i="41"/>
  <c r="F804" i="41"/>
  <c r="F808" i="41"/>
  <c r="F843" i="41"/>
  <c r="F814" i="41"/>
  <c r="F817" i="41"/>
  <c r="F805" i="41"/>
  <c r="F830" i="41"/>
  <c r="F826" i="41"/>
  <c r="F824" i="41"/>
  <c r="K16" i="29"/>
  <c r="F720" i="41"/>
  <c r="F786" i="41"/>
  <c r="F845" i="41"/>
  <c r="F781" i="41"/>
  <c r="K16" i="39"/>
  <c r="F803" i="41"/>
  <c r="F718" i="41"/>
  <c r="F780" i="41"/>
  <c r="F852" i="41"/>
  <c r="H17" i="39"/>
  <c r="F716" i="41"/>
  <c r="F729" i="41"/>
  <c r="F836" i="41"/>
  <c r="F841" i="41"/>
  <c r="F813" i="41"/>
  <c r="I17" i="39"/>
  <c r="A15" i="54"/>
  <c r="O14" i="54"/>
  <c r="F837" i="41"/>
  <c r="K33" i="39"/>
  <c r="H28" i="39"/>
  <c r="I28" i="39"/>
  <c r="F7" i="54"/>
  <c r="D11" i="5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K17" i="39" l="1"/>
  <c r="O15" i="54"/>
  <c r="A16" i="54"/>
  <c r="K28" i="39"/>
  <c r="K24" i="39"/>
  <c r="F12" i="41"/>
  <c r="G24" i="54"/>
  <c r="G29" i="54"/>
  <c r="G8" i="54"/>
  <c r="J8" i="54" s="1"/>
  <c r="N8" i="54" s="1"/>
  <c r="P8" i="54" s="1"/>
  <c r="G9" i="54"/>
  <c r="J9" i="54" s="1"/>
  <c r="N9" i="54" s="1"/>
  <c r="P9" i="54" s="1"/>
  <c r="G10" i="54"/>
  <c r="J10" i="54" s="1"/>
  <c r="N10" i="54" s="1"/>
  <c r="P10" i="54" s="1"/>
  <c r="G11" i="54"/>
  <c r="J11" i="54" s="1"/>
  <c r="N11" i="54" s="1"/>
  <c r="P11" i="54" s="1"/>
  <c r="G23" i="54"/>
  <c r="G26" i="54"/>
  <c r="G12" i="54"/>
  <c r="J12" i="54" s="1"/>
  <c r="N12" i="54" s="1"/>
  <c r="P12" i="54" s="1"/>
  <c r="G13" i="54"/>
  <c r="J13" i="54" s="1"/>
  <c r="G14" i="54"/>
  <c r="G15" i="54"/>
  <c r="G25" i="54"/>
  <c r="G28" i="54"/>
  <c r="G31" i="54"/>
  <c r="G7" i="54"/>
  <c r="J7" i="54" s="1"/>
  <c r="N7" i="54" s="1"/>
  <c r="P7" i="54" s="1"/>
  <c r="Q7" i="54" s="1"/>
  <c r="G20" i="54"/>
  <c r="G21" i="54"/>
  <c r="G22" i="54"/>
  <c r="G27" i="54"/>
  <c r="G32" i="54"/>
  <c r="G30" i="54"/>
  <c r="G16" i="54"/>
  <c r="G17" i="54"/>
  <c r="G18" i="54"/>
  <c r="G19" i="54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G13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J14" i="54"/>
  <c r="C16" i="54"/>
  <c r="D15" i="54"/>
  <c r="E14" i="54"/>
  <c r="N13" i="54" l="1"/>
  <c r="P13" i="54" s="1"/>
  <c r="O16" i="54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N14" i="54" s="1"/>
  <c r="P14" i="54" s="1"/>
  <c r="J15" i="54"/>
  <c r="D16" i="54"/>
  <c r="C17" i="54"/>
  <c r="S7" i="54"/>
  <c r="Q8" i="54"/>
  <c r="I13" i="41" l="1"/>
  <c r="K13" i="41"/>
  <c r="H13" i="41"/>
  <c r="E13" i="41"/>
  <c r="A18" i="54"/>
  <c r="O17" i="54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N15" i="54"/>
  <c r="P15" i="54" s="1"/>
  <c r="D17" i="54"/>
  <c r="E17" i="54" s="1"/>
  <c r="C18" i="54"/>
  <c r="J16" i="54"/>
  <c r="S8" i="54"/>
  <c r="Q9" i="54"/>
  <c r="O18" i="54" l="1"/>
  <c r="A19" i="54"/>
  <c r="L17" i="54"/>
  <c r="M17" i="54" s="1"/>
  <c r="I18" i="54"/>
  <c r="H18" i="54"/>
  <c r="J17" i="54"/>
  <c r="D18" i="54"/>
  <c r="C19" i="54"/>
  <c r="N16" i="54"/>
  <c r="S9" i="54"/>
  <c r="Q10" i="54"/>
  <c r="T9" i="54"/>
  <c r="A20" i="54" l="1"/>
  <c r="O19" i="54"/>
  <c r="H19" i="54"/>
  <c r="I19" i="54"/>
  <c r="E18" i="54"/>
  <c r="L18" i="54" s="1"/>
  <c r="M18" i="54" s="1"/>
  <c r="N17" i="54"/>
  <c r="P16" i="54"/>
  <c r="J18" i="54"/>
  <c r="D19" i="54"/>
  <c r="C20" i="54"/>
  <c r="S10" i="54"/>
  <c r="Q11" i="54"/>
  <c r="T10" i="54"/>
  <c r="A21" i="54" l="1"/>
  <c r="O20" i="54"/>
  <c r="E19" i="54"/>
  <c r="L19" i="54" s="1"/>
  <c r="M19" i="54" s="1"/>
  <c r="H20" i="54"/>
  <c r="I20" i="54"/>
  <c r="P17" i="54"/>
  <c r="D20" i="54"/>
  <c r="C21" i="54"/>
  <c r="N18" i="54"/>
  <c r="J19" i="54"/>
  <c r="S11" i="54"/>
  <c r="Q12" i="54"/>
  <c r="T11" i="54"/>
  <c r="O21" i="54" l="1"/>
  <c r="A22" i="54"/>
  <c r="J20" i="54"/>
  <c r="H21" i="54"/>
  <c r="I21" i="54"/>
  <c r="E20" i="54"/>
  <c r="L20" i="54" s="1"/>
  <c r="M20" i="54" s="1"/>
  <c r="P18" i="54"/>
  <c r="N19" i="54"/>
  <c r="P19" i="54" s="1"/>
  <c r="C22" i="54"/>
  <c r="D21" i="54"/>
  <c r="S12" i="54"/>
  <c r="Q13" i="54"/>
  <c r="T13" i="54" s="1"/>
  <c r="T12" i="54"/>
  <c r="O22" i="54" l="1"/>
  <c r="A23" i="54"/>
  <c r="N20" i="54"/>
  <c r="P20" i="54" s="1"/>
  <c r="I22" i="54"/>
  <c r="H22" i="54"/>
  <c r="E21" i="54"/>
  <c r="L21" i="54" s="1"/>
  <c r="M21" i="54" s="1"/>
  <c r="J21" i="54"/>
  <c r="C23" i="54"/>
  <c r="D22" i="54"/>
  <c r="S13" i="54"/>
  <c r="Q14" i="54"/>
  <c r="T14" i="54" s="1"/>
  <c r="A24" i="54" l="1"/>
  <c r="O23" i="54"/>
  <c r="I23" i="54"/>
  <c r="H23" i="54"/>
  <c r="N21" i="54"/>
  <c r="P21" i="54" s="1"/>
  <c r="D23" i="54"/>
  <c r="C24" i="54"/>
  <c r="J22" i="54"/>
  <c r="E22" i="54"/>
  <c r="S14" i="54"/>
  <c r="Q15" i="54"/>
  <c r="T15" i="54" s="1"/>
  <c r="A25" i="54" l="1"/>
  <c r="O24" i="54"/>
  <c r="L22" i="54"/>
  <c r="M22" i="54" s="1"/>
  <c r="N22" i="54" s="1"/>
  <c r="P22" i="54" s="1"/>
  <c r="H24" i="54"/>
  <c r="I24" i="54"/>
  <c r="E23" i="54"/>
  <c r="L23" i="54" s="1"/>
  <c r="M23" i="54" s="1"/>
  <c r="D24" i="54"/>
  <c r="C25" i="54"/>
  <c r="J23" i="54"/>
  <c r="S15" i="54"/>
  <c r="Q16" i="54"/>
  <c r="T16" i="54" s="1"/>
  <c r="O25" i="54" l="1"/>
  <c r="A26" i="54"/>
  <c r="H25" i="54"/>
  <c r="I25" i="54"/>
  <c r="N23" i="54"/>
  <c r="P23" i="54" s="1"/>
  <c r="C26" i="54"/>
  <c r="D25" i="54"/>
  <c r="E24" i="54"/>
  <c r="J24" i="54"/>
  <c r="S16" i="54"/>
  <c r="Q17" i="54"/>
  <c r="T17" i="54" s="1"/>
  <c r="O26" i="54" l="1"/>
  <c r="A27" i="54"/>
  <c r="J25" i="54"/>
  <c r="E25" i="54"/>
  <c r="L25" i="54" s="1"/>
  <c r="M25" i="54" s="1"/>
  <c r="I26" i="54"/>
  <c r="H26" i="54"/>
  <c r="L24" i="54"/>
  <c r="M24" i="54" s="1"/>
  <c r="N24" i="54" s="1"/>
  <c r="P24" i="54" s="1"/>
  <c r="D26" i="54"/>
  <c r="C27" i="54"/>
  <c r="S17" i="54"/>
  <c r="Q18" i="54"/>
  <c r="T18" i="54" s="1"/>
  <c r="O27" i="54" l="1"/>
  <c r="A28" i="54"/>
  <c r="N25" i="54"/>
  <c r="P25" i="54" s="1"/>
  <c r="E26" i="54"/>
  <c r="L26" i="54" s="1"/>
  <c r="M26" i="54" s="1"/>
  <c r="I27" i="54"/>
  <c r="H27" i="54"/>
  <c r="D27" i="54"/>
  <c r="C28" i="54"/>
  <c r="J26" i="54"/>
  <c r="S18" i="54"/>
  <c r="Q19" i="54"/>
  <c r="T19" i="54" s="1"/>
  <c r="A29" i="54" l="1"/>
  <c r="O28" i="54"/>
  <c r="H28" i="54"/>
  <c r="I28" i="54"/>
  <c r="E27" i="54"/>
  <c r="L27" i="54" s="1"/>
  <c r="M27" i="54" s="1"/>
  <c r="J27" i="54"/>
  <c r="N26" i="54"/>
  <c r="P26" i="54" s="1"/>
  <c r="C29" i="54"/>
  <c r="D28" i="54"/>
  <c r="S19" i="54"/>
  <c r="Q20" i="54"/>
  <c r="T20" i="54" s="1"/>
  <c r="A30" i="54" l="1"/>
  <c r="O29" i="54"/>
  <c r="E28" i="54"/>
  <c r="L28" i="54" s="1"/>
  <c r="M28" i="54" s="1"/>
  <c r="H29" i="54"/>
  <c r="I29" i="54"/>
  <c r="N27" i="54"/>
  <c r="P27" i="54" s="1"/>
  <c r="J28" i="54"/>
  <c r="C30" i="54"/>
  <c r="D29" i="54"/>
  <c r="Q21" i="54"/>
  <c r="T21" i="54" s="1"/>
  <c r="S20" i="54"/>
  <c r="A31" i="54" l="1"/>
  <c r="O30" i="54"/>
  <c r="I30" i="54"/>
  <c r="H30" i="54"/>
  <c r="N28" i="54"/>
  <c r="P28" i="54" s="1"/>
  <c r="J29" i="54"/>
  <c r="E29" i="54"/>
  <c r="L29" i="54" s="1"/>
  <c r="D30" i="54"/>
  <c r="C31" i="54"/>
  <c r="S21" i="54"/>
  <c r="Q22" i="54"/>
  <c r="T22" i="54" s="1"/>
  <c r="O31" i="54" l="1"/>
  <c r="A32" i="54"/>
  <c r="O32" i="54" s="1"/>
  <c r="I31" i="54"/>
  <c r="H31" i="54"/>
  <c r="M29" i="54"/>
  <c r="N29" i="54" s="1"/>
  <c r="P29" i="54" s="1"/>
  <c r="J30" i="54"/>
  <c r="D31" i="54"/>
  <c r="C32" i="54"/>
  <c r="E30" i="54"/>
  <c r="S22" i="54"/>
  <c r="Q23" i="54"/>
  <c r="T23" i="54" s="1"/>
  <c r="H32" i="54" l="1"/>
  <c r="I32" i="54"/>
  <c r="E31" i="54"/>
  <c r="L31" i="54" s="1"/>
  <c r="M31" i="54" s="1"/>
  <c r="L30" i="54"/>
  <c r="M30" i="54" s="1"/>
  <c r="N30" i="54" s="1"/>
  <c r="P30" i="54" s="1"/>
  <c r="J31" i="54"/>
  <c r="D32" i="54"/>
  <c r="S23" i="54"/>
  <c r="Q24" i="54"/>
  <c r="T24" i="54" s="1"/>
  <c r="E32" i="54" l="1"/>
  <c r="L32" i="54" s="1"/>
  <c r="M32" i="54" s="1"/>
  <c r="M33" i="54" s="1"/>
  <c r="J32" i="54"/>
  <c r="N31" i="54"/>
  <c r="P31" i="54" s="1"/>
  <c r="Q25" i="54"/>
  <c r="T25" i="54" s="1"/>
  <c r="S24" i="54"/>
  <c r="N32" i="54" l="1"/>
  <c r="Q38" i="54" s="1"/>
  <c r="J33" i="54"/>
  <c r="Q36" i="54" s="1"/>
  <c r="Q26" i="54"/>
  <c r="T26" i="54" s="1"/>
  <c r="S25" i="54"/>
  <c r="P32" i="54" l="1"/>
  <c r="Q34" i="54"/>
  <c r="Q37" i="54"/>
  <c r="S26" i="54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Q32" i="54" l="1"/>
  <c r="T32" i="54" s="1"/>
  <c r="Q35" i="54" s="1"/>
  <c r="S31" i="54"/>
  <c r="S32" i="54" l="1"/>
  <c r="S33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<sst xmlns="http://schemas.openxmlformats.org/spreadsheetml/2006/main" count="4773" uniqueCount="1635">
  <si>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</si>
  <si>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</si>
  <si>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</si>
  <si>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</si>
  <si>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</si>
  <si>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</si>
  <si>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</si>
  <si>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</si>
  <si>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</si>
  <si>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</si>
  <si>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</si>
  <si>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</si>
  <si>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</si>
  <si>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</si>
  <si>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</si>
  <si>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</si>
  <si>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</si>
  <si>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</si>
  <si>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</si>
  <si>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</si>
  <si>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</si>
  <si>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</si>
  <si>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</si>
  <si>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</si>
  <si>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</si>
  <si>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</si>
  <si>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</si>
  <si>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</si>
  <si>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</si>
  <si>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</si>
  <si>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</si>
  <si>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</si>
  <si>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</si>
  <si>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</si>
  <si>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</si>
  <si>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</si>
  <si>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</si>
  <si>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</si>
  <si>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</si>
  <si>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</si>
  <si>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</si>
  <si>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</si>
  <si>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</si>
  <si>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</si>
  <si>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</si>
  <si>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</si>
  <si>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</si>
  <si>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</si>
  <si>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</si>
  <si>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</si>
  <si>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</si>
  <si>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</si>
  <si>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</si>
  <si>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</si>
  <si>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</si>
  <si>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</si>
  <si>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</si>
  <si>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</si>
  <si>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</si>
  <si>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</si>
  <si>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</si>
  <si>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</si>
  <si>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</si>
  <si>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</si>
  <si>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</si>
  <si>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</si>
  <si>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</si>
  <si>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</si>
  <si>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</si>
  <si>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</si>
  <si>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</si>
  <si>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</si>
  <si>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</si>
  <si>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</si>
  <si>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</si>
  <si>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</si>
  <si>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</si>
  <si>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</si>
  <si>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</si>
  <si>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</si>
  <si>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</si>
  <si>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</si>
  <si>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</si>
  <si>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</si>
  <si>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</si>
  <si>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</si>
  <si>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</si>
  <si>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</si>
  <si>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</si>
  <si>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</si>
  <si>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</si>
  <si>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</si>
  <si>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</si>
  <si>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</si>
  <si>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</si>
  <si>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</si>
  <si>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</si>
  <si>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</si>
  <si>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</si>
  <si>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</si>
  <si>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</si>
  <si>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</si>
  <si>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</si>
  <si>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</si>
  <si>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</si>
  <si>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</si>
  <si>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</si>
  <si>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</si>
  <si>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</si>
  <si>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</si>
  <si>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</si>
  <si>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</si>
  <si>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</si>
  <si>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</si>
  <si>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</si>
  <si>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</si>
  <si>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</si>
  <si>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</si>
  <si>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</si>
  <si>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</si>
  <si>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</si>
  <si>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</si>
  <si>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</si>
  <si>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</si>
  <si>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</si>
  <si>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</si>
  <si>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</si>
  <si>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</si>
  <si>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</si>
  <si>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</si>
  <si>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</si>
  <si>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</si>
  <si>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</si>
  <si>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</si>
  <si>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</si>
  <si>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</si>
  <si>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</si>
  <si>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</si>
  <si>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</si>
  <si>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</si>
  <si>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</si>
  <si>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</si>
  <si>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</si>
  <si>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</si>
  <si>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</si>
  <si>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</si>
  <si>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</si>
  <si>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</si>
  <si>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</si>
  <si>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</si>
  <si>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</si>
  <si>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</si>
  <si>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</si>
  <si>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</si>
  <si>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</si>
  <si>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</si>
  <si>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</si>
  <si>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</si>
  <si>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</si>
  <si>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</si>
  <si>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</si>
  <si>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</si>
  <si>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</si>
  <si>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</si>
  <si>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</si>
  <si>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</si>
  <si>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</si>
  <si>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</si>
  <si>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</si>
  <si>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</si>
  <si>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</si>
  <si>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</si>
  <si>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</si>
  <si>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</si>
  <si>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</si>
  <si>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</si>
  <si>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</si>
  <si>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</si>
  <si>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</si>
  <si>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</si>
  <si>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</si>
  <si>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</si>
  <si>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</si>
  <si>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</si>
  <si>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</si>
  <si>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</si>
  <si>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</si>
  <si>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</si>
  <si>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</si>
  <si>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</si>
  <si>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</si>
  <si>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</si>
  <si>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</si>
  <si>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</si>
  <si>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</si>
  <si>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</si>
  <si>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</si>
  <si>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</si>
  <si>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</si>
  <si>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</si>
  <si>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</si>
  <si>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</si>
  <si>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</si>
  <si>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</si>
  <si>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</si>
  <si>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</si>
  <si>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</si>
  <si>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</si>
  <si>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</si>
  <si>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</si>
  <si>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</si>
  <si>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</si>
  <si>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</si>
  <si>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</si>
  <si>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</si>
  <si>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</si>
  <si>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</si>
  <si>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</si>
  <si>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</si>
  <si>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</si>
  <si>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</si>
  <si>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</si>
  <si>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</si>
  <si>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</si>
  <si>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</si>
  <si>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</si>
  <si>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</si>
  <si>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</si>
  <si>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</si>
  <si>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</si>
  <si>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</si>
  <si>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</si>
  <si>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</si>
  <si>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</si>
  <si>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</si>
  <si>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</si>
  <si>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</si>
  <si>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</si>
  <si>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</si>
  <si>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</si>
  <si>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</si>
  <si>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</si>
  <si>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</si>
  <si>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</si>
  <si>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</si>
  <si>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</si>
  <si>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</si>
  <si>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</si>
  <si>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</si>
  <si>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</si>
  <si>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</si>
  <si>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</si>
  <si>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</si>
  <si>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</si>
  <si>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</si>
  <si>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</si>
  <si>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</si>
  <si>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</si>
  <si>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</si>
  <si>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</si>
  <si>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</si>
  <si>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</si>
  <si>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</si>
  <si>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</si>
  <si>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</si>
  <si>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</si>
  <si>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</si>
  <si>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</si>
  <si>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</si>
  <si>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</si>
  <si>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</si>
  <si>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</si>
  <si>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</si>
  <si>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</si>
  <si>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</si>
  <si>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</si>
  <si>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</si>
  <si>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</si>
  <si>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</si>
  <si>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</si>
  <si>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</si>
  <si>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</si>
  <si>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</si>
  <si>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</si>
  <si>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</si>
  <si>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</si>
  <si>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</si>
  <si>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</si>
  <si>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</si>
  <si>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</si>
  <si>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</si>
  <si>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</si>
  <si>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</si>
  <si>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</si>
  <si>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</si>
  <si>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</si>
  <si>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</si>
  <si>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</si>
  <si>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</si>
  <si>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</si>
  <si>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</si>
  <si>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</si>
  <si>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</si>
  <si>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</si>
  <si>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</si>
  <si>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</si>
  <si>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</si>
  <si>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</si>
  <si>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</si>
  <si>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</si>
  <si>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</si>
  <si>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</si>
  <si>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</si>
  <si>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</si>
  <si>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</si>
  <si>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</si>
  <si>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</si>
  <si>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</si>
  <si>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</si>
  <si>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</si>
  <si>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</si>
  <si>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</si>
  <si>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</si>
  <si>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</si>
  <si>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</si>
  <si>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</si>
  <si>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</si>
  <si>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</si>
  <si>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</si>
  <si>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</si>
  <si>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</si>
  <si>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</si>
  <si>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</si>
  <si>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</si>
  <si>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</si>
  <si>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</si>
  <si>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</si>
  <si>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</si>
  <si>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</si>
  <si>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</si>
  <si>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</si>
  <si>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</si>
  <si>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</si>
  <si>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</si>
  <si>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</si>
  <si>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</si>
  <si>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</si>
  <si>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</si>
  <si>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</si>
  <si>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</si>
  <si>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</si>
  <si>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</si>
  <si>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</si>
  <si>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</si>
  <si>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</si>
  <si>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</si>
  <si>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</si>
  <si>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</si>
  <si>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</si>
  <si>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</si>
  <si>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</si>
  <si>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</si>
  <si>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</si>
  <si>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</si>
  <si>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</si>
  <si>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</si>
  <si>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</si>
  <si>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</si>
  <si>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</si>
  <si>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</si>
  <si>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</si>
  <si>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</si>
  <si>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</si>
  <si>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</si>
  <si>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</si>
  <si>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</si>
  <si>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</si>
  <si>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</si>
  <si>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</si>
  <si>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</si>
  <si>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</si>
  <si>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</si>
  <si>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</si>
  <si>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</si>
  <si>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</si>
  <si>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</si>
  <si>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</si>
  <si>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</si>
  <si>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</si>
  <si>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</si>
  <si>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</si>
  <si>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</si>
  <si>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</si>
  <si>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</si>
  <si>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</si>
  <si>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</si>
  <si>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</si>
  <si>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</si>
  <si>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</si>
  <si>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</si>
  <si>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</si>
  <si>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</si>
  <si>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</si>
  <si>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</si>
  <si>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</si>
  <si>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</si>
  <si>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</si>
  <si>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</si>
  <si>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</si>
  <si>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</si>
  <si>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</si>
  <si>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</si>
  <si>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</si>
  <si>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</si>
  <si>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</si>
  <si>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</si>
  <si>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</si>
  <si>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</si>
  <si>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</si>
  <si>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</si>
  <si>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</si>
  <si>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</si>
  <si>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</si>
  <si>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</si>
  <si>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</si>
  <si>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</si>
  <si>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</si>
  <si>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</si>
  <si>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</si>
  <si>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</si>
  <si>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</si>
  <si>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</si>
  <si>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</si>
  <si>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</si>
  <si>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</si>
  <si>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</si>
  <si>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</si>
  <si>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</si>
  <si>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</si>
  <si>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</si>
  <si>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</si>
  <si>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</si>
  <si>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</si>
  <si>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</si>
  <si>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</si>
  <si>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</si>
  <si>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</si>
  <si>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</si>
  <si>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</si>
  <si>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</si>
  <si>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</si>
  <si>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</si>
  <si>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</si>
  <si>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</si>
  <si>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</si>
  <si>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</si>
  <si>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</si>
  <si>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</si>
  <si>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</si>
  <si>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</si>
  <si>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</si>
  <si>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</si>
  <si>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</si>
  <si>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</si>
  <si>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</si>
  <si>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</si>
  <si>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</si>
  <si>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</si>
  <si>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</si>
  <si>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</si>
  <si>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</si>
  <si>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</si>
  <si>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</si>
  <si>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</si>
  <si>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</si>
  <si>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</si>
  <si>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</si>
  <si>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</si>
  <si>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</si>
  <si>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</si>
  <si>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</si>
  <si>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</si>
  <si>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</si>
  <si>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</si>
  <si>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</si>
  <si>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</si>
  <si>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</si>
  <si>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</si>
  <si>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</si>
  <si>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</si>
  <si>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</si>
  <si>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</si>
  <si>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</si>
  <si>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</si>
  <si>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</si>
  <si>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</si>
  <si>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</si>
  <si>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</si>
  <si>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</si>
  <si>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</si>
  <si>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</si>
  <si>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</si>
  <si>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</si>
  <si>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</si>
  <si>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</si>
  <si>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</si>
  <si>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</si>
  <si>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</si>
  <si>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</si>
  <si>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</si>
  <si>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</si>
  <si>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</si>
  <si>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</si>
  <si>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</si>
  <si>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</si>
  <si>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</si>
  <si>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</si>
  <si>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</si>
  <si>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</si>
  <si>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</si>
  <si>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</si>
  <si>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</si>
  <si>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</si>
  <si>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</si>
  <si>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</si>
  <si>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</si>
  <si>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</si>
  <si>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</si>
  <si>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</si>
  <si>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</si>
  <si>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</si>
  <si>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</si>
  <si>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</si>
  <si>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</si>
  <si>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</si>
  <si>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</si>
  <si>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</si>
  <si>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</si>
  <si>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</si>
  <si>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</si>
  <si>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</si>
  <si>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</si>
  <si>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</si>
  <si>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</si>
  <si>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</si>
  <si>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</si>
  <si>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</si>
  <si>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</si>
  <si>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</si>
  <si>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</si>
  <si>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</si>
  <si>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</si>
  <si>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</si>
  <si>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</si>
  <si>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</si>
  <si>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</si>
  <si>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</si>
  <si>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</si>
  <si>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</si>
  <si>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</si>
  <si>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</si>
  <si>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</si>
  <si>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</si>
  <si>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</si>
  <si>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</si>
  <si>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</si>
  <si>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</si>
  <si>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</si>
  <si>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</si>
  <si>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</si>
  <si>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</si>
  <si>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</si>
  <si>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</si>
  <si>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</si>
  <si>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</si>
  <si>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</si>
  <si>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</si>
  <si>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</si>
  <si>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</si>
  <si>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</si>
  <si>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</si>
  <si>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</si>
  <si>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</si>
  <si>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</si>
  <si>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</si>
  <si>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</si>
  <si>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</si>
  <si>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</si>
  <si>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</si>
  <si>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</si>
  <si>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</si>
  <si>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</si>
  <si>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</si>
  <si>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</si>
  <si>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</si>
  <si>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</si>
  <si>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</si>
  <si>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</si>
  <si>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</si>
  <si>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</si>
  <si>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</si>
  <si>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</si>
  <si>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</si>
  <si>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</si>
  <si>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</si>
  <si>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</si>
  <si>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</si>
  <si>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</si>
  <si>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</si>
  <si>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</si>
  <si>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</si>
  <si>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</si>
  <si>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</si>
  <si>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</si>
  <si>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</si>
  <si>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</si>
  <si>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</si>
  <si>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</si>
  <si>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</si>
  <si>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</si>
  <si>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</si>
  <si>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</si>
  <si>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</si>
  <si>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</si>
  <si>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</si>
  <si>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</si>
  <si>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</si>
  <si>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</si>
  <si>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</si>
  <si>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</si>
  <si>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</si>
  <si>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</si>
  <si>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</si>
  <si>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</si>
  <si>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</si>
  <si>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</si>
  <si>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</si>
  <si>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</si>
  <si>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</si>
  <si>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</si>
  <si>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</si>
  <si>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</si>
  <si>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</si>
  <si>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</si>
  <si>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</si>
  <si>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</si>
  <si>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</si>
  <si>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</si>
  <si>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</si>
  <si>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</si>
  <si>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</si>
  <si>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</si>
  <si>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</si>
  <si>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</si>
  <si>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</si>
  <si>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</si>
  <si>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</si>
  <si>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</si>
  <si>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</si>
  <si>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</si>
  <si>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</si>
  <si>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</si>
  <si>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</si>
  <si>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</si>
  <si>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</si>
  <si>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</si>
  <si>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</si>
  <si>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</si>
  <si>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</si>
  <si>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</si>
  <si>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</si>
  <si>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</si>
  <si>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</si>
  <si>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</si>
  <si>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</si>
  <si>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</si>
  <si>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</si>
  <si>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</si>
  <si>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</si>
  <si>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</si>
  <si>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</si>
  <si>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</si>
  <si>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</si>
  <si>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</si>
  <si>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</si>
  <si>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</si>
  <si>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</si>
  <si>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</si>
  <si>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</si>
  <si>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</si>
  <si>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</si>
  <si>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</si>
  <si>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</si>
  <si>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</si>
  <si>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</si>
  <si>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</si>
  <si>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</si>
  <si>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</si>
  <si>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</si>
  <si>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</si>
  <si>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</si>
  <si>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</si>
  <si>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</si>
  <si>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</si>
  <si>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</si>
  <si>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</si>
  <si>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</si>
  <si>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</si>
  <si>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</si>
  <si>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</si>
  <si>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</si>
  <si>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</si>
  <si>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</si>
  <si>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</si>
  <si>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</si>
  <si>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</si>
  <si>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</si>
  <si>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</si>
  <si>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</si>
  <si>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</si>
  <si>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</si>
  <si>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</si>
  <si>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</si>
  <si>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</si>
  <si>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</si>
  <si>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</si>
  <si>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</si>
  <si>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</si>
  <si>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</si>
  <si>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</si>
  <si>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</si>
  <si>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</si>
  <si>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</si>
  <si>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</si>
  <si>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</si>
  <si>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</si>
  <si>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</si>
  <si>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</si>
  <si>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</si>
  <si>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</si>
  <si>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</si>
  <si>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</si>
  <si>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</si>
  <si>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</si>
  <si>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</si>
  <si>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</si>
  <si>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</si>
  <si>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</si>
  <si>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</si>
  <si>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</si>
  <si>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</si>
  <si>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</si>
  <si>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</si>
  <si>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</si>
  <si>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</si>
  <si>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</si>
  <si>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</si>
  <si>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</si>
  <si>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</si>
  <si>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</si>
  <si>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</si>
  <si>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</si>
  <si>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</si>
  <si>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</si>
  <si>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</si>
  <si>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</si>
  <si>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</si>
  <si>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</si>
  <si>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</si>
  <si>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</si>
  <si>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</si>
  <si>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</si>
  <si>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</si>
  <si>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</si>
  <si>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</si>
  <si>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</si>
  <si>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</si>
  <si>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</si>
  <si>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</si>
  <si>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</si>
  <si>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</si>
  <si>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</si>
  <si>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</si>
  <si>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</si>
  <si>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</si>
  <si>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</si>
  <si>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</si>
  <si>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</si>
  <si>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</si>
  <si>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</si>
  <si>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</si>
  <si>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</si>
  <si>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</si>
  <si>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</si>
  <si>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</si>
  <si>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</si>
  <si>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</si>
  <si>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</si>
  <si>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</si>
  <si>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</si>
  <si>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</si>
  <si>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</si>
  <si>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</si>
  <si>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</si>
  <si>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</si>
  <si>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</si>
  <si>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</si>
  <si>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</si>
  <si>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</si>
  <si>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</si>
  <si>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</si>
  <si>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</si>
  <si>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</si>
  <si>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</si>
  <si>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</si>
  <si>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</si>
  <si>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</si>
  <si>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</si>
  <si>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</si>
  <si>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</si>
  <si>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</si>
  <si>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</si>
  <si>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</si>
  <si>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</si>
  <si>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</si>
  <si>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</si>
  <si>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</si>
  <si>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</si>
  <si>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</si>
  <si>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</si>
  <si>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</si>
  <si>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</si>
  <si>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</si>
  <si>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</si>
  <si>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</si>
  <si>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</si>
  <si>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</si>
  <si>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</si>
  <si>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</si>
  <si>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</si>
  <si>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</si>
  <si>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</si>
  <si>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</si>
  <si>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</si>
  <si>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</si>
  <si>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</si>
  <si>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</si>
  <si>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</si>
  <si>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</si>
  <si>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</si>
  <si>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</si>
  <si>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</si>
  <si>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</si>
  <si>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</si>
  <si>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</si>
  <si>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</si>
  <si>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</si>
  <si>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</si>
  <si>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</si>
  <si>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</si>
  <si>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</si>
  <si>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</si>
  <si>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</si>
  <si>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</si>
  <si>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</si>
  <si>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</si>
  <si>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</si>
  <si>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</si>
  <si>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</si>
  <si>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</si>
  <si>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</si>
  <si>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</si>
  <si>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</si>
  <si>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</si>
  <si>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</si>
  <si>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</si>
  <si>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</si>
  <si>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</si>
  <si>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</si>
  <si>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</si>
  <si>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</si>
  <si>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</si>
  <si>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</si>
  <si>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</si>
  <si>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</si>
  <si>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</si>
  <si>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</si>
  <si>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</si>
  <si>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</si>
  <si>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</si>
  <si>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</si>
  <si>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</si>
  <si>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</si>
  <si>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</si>
  <si>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</si>
  <si>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</si>
  <si>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</si>
  <si>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</si>
  <si>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</si>
  <si>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</si>
  <si>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</si>
  <si>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</si>
  <si>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</si>
  <si>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</si>
  <si>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</si>
  <si>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</si>
  <si>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</si>
  <si>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</si>
  <si>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</si>
  <si>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</si>
  <si>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</si>
  <si>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</si>
  <si>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</si>
  <si>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</si>
  <si>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</si>
  <si>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</si>
  <si>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</si>
  <si>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</si>
  <si>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</si>
  <si>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</si>
  <si>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</si>
  <si>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</si>
  <si>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</si>
  <si>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</si>
  <si>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</si>
  <si>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</si>
  <si>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</si>
  <si>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</si>
  <si>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</si>
  <si>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</si>
  <si>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</si>
  <si>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</si>
  <si>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</si>
  <si>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</si>
  <si>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</si>
  <si>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</si>
  <si>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</si>
  <si>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</si>
  <si>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</si>
  <si>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</si>
  <si>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</si>
  <si>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</si>
  <si>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</si>
  <si>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</si>
  <si>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</si>
  <si>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</si>
  <si>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</si>
  <si>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</si>
  <si>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</si>
  <si>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</si>
  <si>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</si>
  <si>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</si>
  <si>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</si>
  <si>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</si>
  <si>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</si>
  <si>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</si>
  <si>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</si>
  <si>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</si>
  <si>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</si>
  <si>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</si>
  <si>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</si>
  <si>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</si>
  <si>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</si>
  <si>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</si>
  <si>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</si>
  <si>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</si>
  <si>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</si>
  <si>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</si>
  <si>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</si>
  <si>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</si>
  <si>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</si>
  <si>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</si>
  <si>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</si>
  <si>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</si>
  <si>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</si>
  <si>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</si>
  <si>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</si>
  <si>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</si>
  <si>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</si>
  <si>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</si>
  <si>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</si>
  <si>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</si>
  <si>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</si>
  <si>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</si>
  <si>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</si>
  <si>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</si>
  <si>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</si>
  <si>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</si>
  <si>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</si>
  <si>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</si>
  <si>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</si>
  <si>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</si>
  <si>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</si>
  <si>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</si>
  <si>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</si>
  <si>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</si>
  <si>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</si>
  <si>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</si>
  <si>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</si>
  <si>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</si>
  <si>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</si>
  <si>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</si>
  <si>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</si>
  <si>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</si>
  <si>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</si>
  <si>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</si>
  <si>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</si>
  <si>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</si>
  <si>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</si>
  <si>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</si>
  <si>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</si>
  <si>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</si>
  <si>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</si>
  <si>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</si>
  <si>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</si>
  <si>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</si>
  <si>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</si>
  <si>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</si>
  <si>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</si>
  <si>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</si>
  <si>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</si>
  <si>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</si>
  <si>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</si>
  <si>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</si>
  <si>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</si>
  <si>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</si>
  <si>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</si>
  <si>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</si>
  <si>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</si>
  <si>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</si>
  <si>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</si>
  <si>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</si>
  <si>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</si>
  <si>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</si>
  <si>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</si>
  <si>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</si>
  <si>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</si>
  <si>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</si>
  <si>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</si>
  <si>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</si>
  <si>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</si>
  <si>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</si>
  <si>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</si>
  <si>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</si>
  <si>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</si>
  <si>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</si>
  <si>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</si>
  <si>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</si>
  <si>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</si>
  <si>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</si>
  <si>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</si>
  <si>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</si>
  <si>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</si>
  <si>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</si>
  <si>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</si>
  <si>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</si>
  <si>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</si>
  <si>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</si>
  <si>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</si>
  <si>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</si>
  <si>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</si>
  <si>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</si>
  <si>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</si>
  <si>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</si>
  <si>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</si>
  <si>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</si>
  <si>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</si>
  <si>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</si>
  <si>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</si>
  <si>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</si>
  <si>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</si>
  <si>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</si>
  <si>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</si>
  <si>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</si>
  <si>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</si>
  <si>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</si>
  <si>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</si>
  <si>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</si>
  <si>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</si>
  <si>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</si>
  <si>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</si>
  <si>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</si>
  <si>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</si>
  <si>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</si>
  <si>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</si>
  <si>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</si>
  <si>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</si>
  <si>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</si>
  <si>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</si>
  <si>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</si>
  <si>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</si>
  <si>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</si>
  <si>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</si>
  <si>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</si>
  <si>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</si>
  <si>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</si>
  <si>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</si>
  <si>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</si>
  <si>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</si>
  <si>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</si>
  <si>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</si>
  <si>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</si>
  <si>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</si>
  <si>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</si>
  <si>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</si>
  <si>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</si>
  <si>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</si>
  <si>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</si>
  <si>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</si>
  <si>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</si>
  <si>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</si>
  <si>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</si>
  <si>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</si>
  <si>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</si>
  <si>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</si>
  <si>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</si>
  <si>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</si>
  <si>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</si>
  <si>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</si>
  <si>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</si>
  <si>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</si>
  <si>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</si>
  <si>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</si>
  <si>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</si>
  <si>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</si>
  <si>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</si>
  <si>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</si>
  <si>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</si>
  <si>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</si>
  <si>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</si>
  <si>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</si>
  <si>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</si>
  <si>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</si>
  <si>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</si>
  <si>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</si>
  <si>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</si>
  <si>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</si>
  <si>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</si>
  <si>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</si>
  <si>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</si>
  <si>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</si>
  <si>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</si>
  <si>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</si>
  <si>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</si>
  <si>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</si>
  <si>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</si>
  <si>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</si>
  <si>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</si>
  <si>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</si>
  <si>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</si>
  <si>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</si>
  <si>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</si>
  <si>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</si>
  <si>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</si>
  <si>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</si>
  <si>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</si>
  <si>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</si>
  <si>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</si>
  <si>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</si>
  <si>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</si>
  <si>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</si>
  <si>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</si>
  <si>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</si>
  <si>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</si>
  <si>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</si>
  <si>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</si>
  <si>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</si>
  <si>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</si>
  <si>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</si>
  <si>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</si>
  <si>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</si>
  <si>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</si>
  <si>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</si>
  <si>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</si>
  <si>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</si>
  <si>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</si>
  <si>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</si>
  <si>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</si>
  <si>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</si>
  <si>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</si>
  <si>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</si>
  <si>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</si>
  <si>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</si>
  <si>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</si>
  <si>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</si>
  <si>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</si>
  <si>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</si>
  <si>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</si>
  <si>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</si>
  <si>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</si>
  <si>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</si>
  <si>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</si>
  <si>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</si>
  <si>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</si>
  <si>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</si>
  <si>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</si>
  <si>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</si>
  <si>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</si>
  <si>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</si>
  <si>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</si>
  <si>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</si>
  <si>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</si>
  <si>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</si>
  <si>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</si>
  <si>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</si>
  <si>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</si>
  <si>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</si>
  <si>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</si>
  <si>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</si>
  <si>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</si>
  <si>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</si>
  <si>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</si>
  <si>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</si>
  <si>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</si>
  <si>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</si>
  <si>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</si>
  <si>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</si>
  <si>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</si>
  <si>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</si>
  <si>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</si>
  <si>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</si>
  <si>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</si>
  <si>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</si>
  <si>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</si>
  <si>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</si>
  <si>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</si>
  <si>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</si>
  <si>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</si>
  <si>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</si>
  <si>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</si>
  <si>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</si>
  <si>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</si>
  <si>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</si>
  <si>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</si>
  <si>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</si>
  <si>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</si>
  <si>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</si>
  <si>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</si>
  <si>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</si>
  <si>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</si>
  <si>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</si>
  <si>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</si>
  <si>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</si>
  <si>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</si>
  <si>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</si>
  <si>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</si>
  <si>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</si>
  <si>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</si>
  <si>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</si>
  <si>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</si>
  <si>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</si>
  <si>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</si>
  <si>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</si>
  <si>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</si>
  <si>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</si>
  <si>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</si>
  <si>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</si>
  <si>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</si>
  <si>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</si>
  <si>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</si>
  <si>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</si>
  <si>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</si>
  <si>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</si>
  <si>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</si>
  <si>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</si>
  <si>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</si>
  <si>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</si>
  <si>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</si>
  <si>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</si>
  <si>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</si>
  <si>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</si>
  <si>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</si>
  <si>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</si>
  <si>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</si>
  <si>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</si>
  <si>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</si>
  <si>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</si>
  <si>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</si>
  <si>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</si>
  <si>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</si>
  <si>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</si>
  <si>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</si>
  <si>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</si>
  <si>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</si>
  <si>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</si>
  <si>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</si>
  <si>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</si>
  <si>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</si>
  <si>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</si>
  <si>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</si>
  <si>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</si>
  <si>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</si>
  <si>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</si>
  <si>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</si>
  <si>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</si>
  <si>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</si>
  <si>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</si>
  <si>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</si>
  <si>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</si>
  <si>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</si>
  <si>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</si>
  <si>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</si>
  <si>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</si>
  <si>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</si>
  <si>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</si>
  <si>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</si>
  <si>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</si>
  <si>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</si>
  <si>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</si>
  <si>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</si>
  <si>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</si>
  <si>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</si>
  <si>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</si>
  <si>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</si>
  <si>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</si>
  <si>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</si>
  <si>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</si>
  <si>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</si>
  <si>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</si>
  <si>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</si>
  <si>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</si>
  <si>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</si>
  <si>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</si>
  <si>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</si>
  <si>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</si>
  <si>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</si>
  <si>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</si>
  <si>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</si>
  <si>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</si>
  <si>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</si>
  <si>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</si>
  <si>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</si>
  <si>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</si>
  <si>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</si>
  <si>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</si>
  <si>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</si>
  <si>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</si>
  <si>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</si>
  <si>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</si>
  <si>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</si>
  <si>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</si>
  <si>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</si>
  <si>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</si>
  <si>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</si>
  <si>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</si>
  <si>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</si>
  <si>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</si>
  <si>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</si>
  <si>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</si>
  <si>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</si>
  <si>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</si>
  <si>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</si>
  <si>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</si>
  <si>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</si>
  <si>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</si>
  <si>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</si>
  <si>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</si>
  <si>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</si>
  <si>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</si>
  <si>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</si>
  <si>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</si>
  <si>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</si>
  <si>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</si>
  <si>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</si>
  <si>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</si>
  <si>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</si>
  <si>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</si>
  <si>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</si>
  <si>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</si>
  <si>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</si>
  <si>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</si>
  <si>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</si>
  <si>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</si>
  <si>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</si>
  <si>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</si>
  <si>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</si>
  <si>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</si>
  <si>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</si>
  <si>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</si>
  <si>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</si>
  <si>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</si>
  <si>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</si>
  <si>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</si>
  <si>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</si>
  <si>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</si>
  <si>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</si>
  <si>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</si>
  <si>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</si>
  <si>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</si>
  <si>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</si>
  <si>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</si>
  <si>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</si>
  <si>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</si>
  <si>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</si>
  <si>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</si>
  <si>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</si>
  <si>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</si>
  <si>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</si>
  <si>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</si>
  <si>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</si>
  <si>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</si>
  <si>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</si>
  <si>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</si>
  <si>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</si>
  <si>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</si>
  <si>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</si>
  <si>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</si>
  <si>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</si>
  <si>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</si>
  <si>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</si>
  <si>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</si>
  <si>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</si>
  <si>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</si>
  <si>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</si>
  <si>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</si>
  <si>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</si>
  <si>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</si>
  <si>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</si>
  <si>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</si>
  <si>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</si>
  <si>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</si>
  <si>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</si>
  <si>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</si>
  <si>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</si>
  <si>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</si>
  <si>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</si>
  <si>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</si>
  <si>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</si>
  <si>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</si>
  <si>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</si>
  <si>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</si>
  <si>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</si>
  <si>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</si>
  <si>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</si>
  <si>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</si>
  <si>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</si>
  <si>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</si>
  <si>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</si>
  <si>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</si>
  <si>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</si>
  <si>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</si>
  <si>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</si>
  <si>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</si>
  <si>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</si>
  <si>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</si>
  <si>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</si>
  <si>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</si>
  <si>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</si>
  <si>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</si>
  <si>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</si>
  <si>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</si>
  <si>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</si>
  <si>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</si>
  <si>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</si>
  <si>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</si>
  <si>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</si>
  <si>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Keterangan Tambahan :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</si>
  <si>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</si>
  <si>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</si>
  <si>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</si>
  <si>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</si>
  <si>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</si>
  <si>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</si>
  <si>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</si>
  <si>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</si>
  <si>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</si>
  <si>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</si>
  <si>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</si>
  <si>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</si>
  <si>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</si>
  <si>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</si>
  <si>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</si>
  <si>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</si>
  <si>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</si>
  <si>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</si>
  <si>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</si>
  <si>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</si>
  <si>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</si>
  <si>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</si>
  <si>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</si>
  <si>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</si>
  <si>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</si>
  <si>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</si>
  <si>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</si>
  <si>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</si>
  <si>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</si>
  <si>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</si>
  <si>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</si>
  <si>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</si>
  <si>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</si>
  <si>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</si>
  <si>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</si>
  <si>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</si>
  <si>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</si>
  <si>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</si>
  <si>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</si>
  <si>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</si>
  <si>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</si>
  <si>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</si>
  <si>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</si>
  <si>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</si>
  <si>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</si>
  <si>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</si>
  <si>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</si>
  <si>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</si>
  <si>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</si>
  <si>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</si>
  <si>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</si>
  <si>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</si>
  <si>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</si>
  <si>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</si>
  <si>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</si>
  <si>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</si>
  <si>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</si>
  <si>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</si>
  <si>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</si>
  <si>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</si>
  <si>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</si>
  <si>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</si>
  <si>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</si>
  <si>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</si>
  <si>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</si>
  <si>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</si>
  <si>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</si>
  <si>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</si>
  <si>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</si>
  <si>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</si>
  <si>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PETA LOKASI PELANGGAN</t>
  </si>
  <si>
    <t>SINGLE LINE DIAGRAM LOKASI PELANGGAN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</si>
  <si>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</si>
  <si>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</si>
  <si>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</si>
  <si>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</si>
  <si>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</si>
  <si>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</si>
  <si>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</si>
  <si>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</si>
  <si>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</si>
  <si>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</si>
  <si>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</si>
  <si>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</si>
  <si>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</si>
  <si>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</si>
  <si>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</si>
  <si>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</si>
  <si>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</si>
  <si>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SAR 2023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</si>
  <si>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</si>
  <si>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</si>
  <si>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</si>
  <si>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</si>
  <si>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</si>
  <si>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</si>
  <si>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</si>
  <si>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</si>
  <si>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</si>
  <si>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</si>
  <si>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</si>
  <si>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</si>
  <si>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</si>
  <si>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</si>
  <si>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</si>
  <si>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</si>
  <si>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</si>
  <si>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</si>
  <si>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</si>
  <si>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</si>
  <si>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</si>
  <si>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</si>
  <si>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</si>
  <si>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</si>
  <si>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</si>
  <si>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</si>
  <si>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</si>
  <si>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</si>
  <si>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</si>
  <si>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</si>
  <si>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</si>
  <si>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</si>
  <si>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</si>
  <si>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</si>
  <si>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</si>
  <si>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</si>
  <si>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</si>
  <si>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</si>
  <si>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</si>
  <si>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</si>
  <si>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</si>
  <si>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</si>
  <si>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</si>
  <si>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</si>
  <si>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</si>
  <si>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</si>
  <si>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</si>
  <si>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</si>
  <si>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</si>
  <si>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</si>
  <si>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</si>
  <si>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</si>
  <si>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</si>
  <si>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</si>
  <si>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</si>
  <si>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</si>
  <si>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</si>
  <si>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</si>
  <si>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</si>
  <si>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PENANAMAN TIANG BETON</t>
  </si>
  <si>
    <t>II</t>
  </si>
  <si>
    <t>III</t>
  </si>
  <si>
    <t>IV</t>
  </si>
  <si>
    <t>PEMASANGAN TRAFO</t>
  </si>
  <si>
    <t>PEKERJAAN LAIN-LAIN</t>
  </si>
  <si>
    <t xml:space="preserve">Pemasangan APP </t>
  </si>
  <si>
    <t>KONSTRUKSI JTR 3 PHASE</t>
  </si>
  <si>
    <t>KONSTRUKSI JTM 3 PHASE</t>
  </si>
  <si>
    <t>CJ5-T</t>
  </si>
  <si>
    <t>CJ6-T</t>
  </si>
  <si>
    <t>Pemasangan APP 3 Fasa Di Bangunan</t>
  </si>
  <si>
    <t>CM2-11</t>
  </si>
  <si>
    <t>KOORDINAT : -6.797500, 110.611263</t>
  </si>
  <si>
    <t>JL SETINGGIL WEDUNG</t>
  </si>
  <si>
    <t>CJ7-T</t>
  </si>
  <si>
    <t>Daya 16.500 VA</t>
  </si>
  <si>
    <t>Upah Bongkar Trafo 3ph (50/100/160/200 kVA) - hanya pasang trafo tanpa set konstruksi</t>
  </si>
  <si>
    <t>Upah Pasang Trafo 3ph (50/100/160/200 kVA) - hanya pasang trafo tanpa set konstruksi</t>
  </si>
  <si>
    <t>LVCB 2 Jurusan Untuk 1 Tiang (M8-A1)</t>
  </si>
  <si>
    <t>Staf teknik</t>
  </si>
  <si>
    <t>TL Teknik</t>
  </si>
  <si>
    <t>MULP</t>
  </si>
  <si>
    <t>Mbag Ren</t>
  </si>
  <si>
    <t>Demak, 27 Desember 2023</t>
  </si>
  <si>
    <t>MANAGER ULP</t>
  </si>
  <si>
    <t>ACHMAD SUHENDRO</t>
  </si>
  <si>
    <t>I2T</t>
  </si>
  <si>
    <t>ROHMAD ES BATU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</si>
</sst>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8">
    <numFmt numFmtId="7" formatCode="&quot;Rp&quot;#,##0.00;\-&quot;Rp&quot;#,##0.00"/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  <numFmt numFmtId="208" formatCode="&quot;$&quot;#,##0.00"/>
  </numFmts>
  <fonts count="177">
    <font>
      <sz val="10"/>
      <name val="Arial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20"/>
      <name val="Calibri"/>
      <family val="2"/>
      <scheme val="minor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b/>
      <sz val="18"/>
      <name val="Calibri"/>
      <family val="2"/>
      <scheme val="min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sz val="9"/>
      <color rgb="FFFF0000"/>
      <name val="Calibri"/>
      <family val="2"/>
      <scheme val="minor"/>
    </font>
  </fonts>
  <fills count="4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</fills>
  <borders count="105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</borders>
  <cellStyleXfs count="17184">
    <xf numFmtId="0" fontId="0" fillId="0" borderId="0"/>
    <xf numFmtId="172" fontId="42" fillId="0" borderId="0">
      <alignment horizontal="centerContinuous"/>
    </xf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64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174" fontId="36" fillId="0" borderId="0" applyFill="0" applyBorder="0" applyAlignment="0"/>
    <xf numFmtId="174" fontId="22" fillId="0" borderId="0" applyFill="0" applyBorder="0" applyAlignment="0"/>
    <xf numFmtId="175" fontId="36" fillId="0" borderId="0" applyFill="0" applyBorder="0" applyAlignment="0"/>
    <xf numFmtId="175" fontId="22" fillId="0" borderId="0" applyFill="0" applyBorder="0" applyAlignment="0"/>
    <xf numFmtId="176" fontId="36" fillId="0" borderId="0" applyFill="0" applyBorder="0" applyAlignment="0"/>
    <xf numFmtId="176" fontId="22" fillId="0" borderId="0" applyFill="0" applyBorder="0" applyAlignment="0"/>
    <xf numFmtId="177" fontId="36" fillId="0" borderId="0" applyFill="0" applyBorder="0" applyAlignment="0"/>
    <xf numFmtId="177" fontId="22" fillId="0" borderId="0" applyFill="0" applyBorder="0" applyAlignment="0"/>
    <xf numFmtId="178" fontId="36" fillId="0" borderId="0" applyFill="0" applyBorder="0" applyAlignment="0"/>
    <xf numFmtId="178" fontId="22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167" fontId="105" fillId="0" borderId="0" applyFont="0" applyFill="0" applyBorder="0" applyAlignment="0" applyProtection="0"/>
    <xf numFmtId="0" fontId="65" fillId="0" borderId="0"/>
    <xf numFmtId="0" fontId="65" fillId="0" borderId="0"/>
    <xf numFmtId="0" fontId="65" fillId="0" borderId="0"/>
    <xf numFmtId="167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79" fontId="36" fillId="0" borderId="0" applyFont="0" applyFill="0" applyBorder="0" applyAlignment="0" applyProtection="0"/>
    <xf numFmtId="179" fontId="22" fillId="0" borderId="0" applyFont="0" applyFill="0" applyBorder="0" applyAlignment="0" applyProtection="0"/>
    <xf numFmtId="179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79" fontId="22" fillId="0" borderId="0" applyFont="0" applyFill="0" applyBorder="0" applyAlignment="0" applyProtection="0"/>
    <xf numFmtId="165" fontId="23" fillId="0" borderId="0" applyFont="0" applyFill="0" applyBorder="0" applyAlignment="0" applyProtection="0"/>
    <xf numFmtId="168" fontId="36" fillId="0" borderId="0" applyFont="0" applyFill="0" applyBorder="0" applyAlignment="0" applyProtection="0"/>
    <xf numFmtId="168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3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0" fontId="36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0" fontId="22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2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80" fontId="36" fillId="0" borderId="0" applyFont="0" applyFill="0" applyBorder="0" applyAlignment="0" applyProtection="0"/>
    <xf numFmtId="180" fontId="2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66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70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70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77" fontId="36" fillId="0" borderId="0" applyFont="0" applyFill="0" applyBorder="0" applyAlignment="0" applyProtection="0"/>
    <xf numFmtId="177" fontId="22" fillId="0" borderId="0" applyFont="0" applyFill="0" applyBorder="0" applyAlignment="0" applyProtection="0"/>
    <xf numFmtId="169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71" fontId="36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3" fillId="0" borderId="0" applyFont="0" applyFill="0" applyBorder="0" applyAlignment="0" applyProtection="0"/>
    <xf numFmtId="171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81" fontId="36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81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82" fontId="36" fillId="0" borderId="0" applyFont="0" applyFill="0" applyBorder="0" applyAlignment="0" applyProtection="0"/>
    <xf numFmtId="182" fontId="36" fillId="0" borderId="0" applyFont="0" applyFill="0" applyBorder="0" applyAlignment="0" applyProtection="0"/>
    <xf numFmtId="183" fontId="36" fillId="0" borderId="0" applyFont="0" applyFill="0" applyBorder="0" applyAlignment="0" applyProtection="0"/>
    <xf numFmtId="183" fontId="22" fillId="0" borderId="0" applyFont="0" applyFill="0" applyBorder="0" applyAlignment="0" applyProtection="0"/>
    <xf numFmtId="183" fontId="36" fillId="0" borderId="0" applyFont="0" applyFill="0" applyBorder="0" applyAlignment="0" applyProtection="0"/>
    <xf numFmtId="183" fontId="22" fillId="0" borderId="0" applyFont="0" applyFill="0" applyBorder="0" applyAlignment="0" applyProtection="0"/>
    <xf numFmtId="183" fontId="36" fillId="0" borderId="0" applyFont="0" applyFill="0" applyBorder="0" applyAlignment="0" applyProtection="0"/>
    <xf numFmtId="183" fontId="22" fillId="0" borderId="0" applyFont="0" applyFill="0" applyBorder="0" applyAlignment="0" applyProtection="0"/>
    <xf numFmtId="182" fontId="22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22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22" fillId="0" borderId="0" applyFont="0" applyFill="0" applyBorder="0" applyAlignment="0" applyProtection="0"/>
    <xf numFmtId="184" fontId="36" fillId="0" borderId="0" applyFont="0" applyFill="0" applyBorder="0" applyAlignment="0" applyProtection="0"/>
    <xf numFmtId="184" fontId="22" fillId="0" borderId="0" applyFont="0" applyFill="0" applyBorder="0" applyAlignment="0" applyProtection="0"/>
    <xf numFmtId="184" fontId="36" fillId="0" borderId="0" applyFont="0" applyFill="0" applyBorder="0" applyAlignment="0" applyProtection="0"/>
    <xf numFmtId="184" fontId="22" fillId="0" borderId="0" applyFont="0" applyFill="0" applyBorder="0" applyAlignment="0" applyProtection="0"/>
    <xf numFmtId="184" fontId="36" fillId="0" borderId="0" applyFont="0" applyFill="0" applyBorder="0" applyAlignment="0" applyProtection="0"/>
    <xf numFmtId="184" fontId="22" fillId="0" borderId="0" applyFont="0" applyFill="0" applyBorder="0" applyAlignment="0" applyProtection="0"/>
    <xf numFmtId="182" fontId="22" fillId="0" borderId="0" applyFont="0" applyFill="0" applyBorder="0" applyAlignment="0" applyProtection="0"/>
    <xf numFmtId="0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47" fillId="0" borderId="0" applyFont="0" applyFill="0" applyBorder="0" applyAlignment="0" applyProtection="0"/>
    <xf numFmtId="185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22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206" fontId="22" fillId="0" borderId="0" applyFont="0" applyFill="0" applyBorder="0" applyAlignment="0" applyProtection="0"/>
    <xf numFmtId="205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71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71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69" fillId="0" borderId="0" applyFont="0" applyFill="0" applyBorder="0" applyAlignment="0" applyProtection="0"/>
    <xf numFmtId="167" fontId="69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3" fillId="0" borderId="0" applyFont="0" applyFill="0" applyBorder="0" applyAlignment="0" applyProtection="0"/>
    <xf numFmtId="3" fontId="70" fillId="0" borderId="0" applyFont="0" applyFill="0" applyBorder="0" applyAlignment="0" applyProtection="0"/>
    <xf numFmtId="0" fontId="71" fillId="0" borderId="0" applyNumberFormat="0" applyAlignment="0">
      <alignment horizontal="left"/>
    </xf>
    <xf numFmtId="0" fontId="65" fillId="0" borderId="0"/>
    <xf numFmtId="0" fontId="65" fillId="0" borderId="0"/>
    <xf numFmtId="186" fontId="36" fillId="0" borderId="3"/>
    <xf numFmtId="186" fontId="22" fillId="0" borderId="3"/>
    <xf numFmtId="164" fontId="23" fillId="0" borderId="0" applyFont="0" applyFill="0" applyBorder="0" applyAlignment="0" applyProtection="0"/>
    <xf numFmtId="164" fontId="48" fillId="0" borderId="0" applyFont="0" applyFill="0" applyBorder="0" applyAlignment="0" applyProtection="0"/>
    <xf numFmtId="173" fontId="36" fillId="0" borderId="0" applyFont="0" applyFill="0" applyBorder="0" applyAlignment="0" applyProtection="0"/>
    <xf numFmtId="173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66" fontId="36" fillId="0" borderId="0" applyFont="0" applyFill="0" applyBorder="0" applyAlignment="0" applyProtection="0"/>
    <xf numFmtId="166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70" fillId="0" borderId="0" applyFont="0" applyFill="0" applyBorder="0" applyAlignment="0" applyProtection="0"/>
    <xf numFmtId="188" fontId="72" fillId="0" borderId="0">
      <protection locked="0"/>
    </xf>
    <xf numFmtId="14" fontId="64" fillId="0" borderId="0" applyFill="0" applyBorder="0" applyAlignment="0"/>
    <xf numFmtId="189" fontId="73" fillId="0" borderId="0">
      <protection locked="0"/>
    </xf>
    <xf numFmtId="0" fontId="74" fillId="0" borderId="0"/>
    <xf numFmtId="0" fontId="74" fillId="0" borderId="4"/>
    <xf numFmtId="0" fontId="74" fillId="0" borderId="4"/>
    <xf numFmtId="0" fontId="74" fillId="0" borderId="4"/>
    <xf numFmtId="0" fontId="74" fillId="0" borderId="4"/>
    <xf numFmtId="0" fontId="75" fillId="22" borderId="0"/>
    <xf numFmtId="177" fontId="36" fillId="0" borderId="0" applyFill="0" applyBorder="0" applyAlignment="0"/>
    <xf numFmtId="177" fontId="22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177" fontId="36" fillId="0" borderId="0" applyFill="0" applyBorder="0" applyAlignment="0"/>
    <xf numFmtId="177" fontId="22" fillId="0" borderId="0" applyFill="0" applyBorder="0" applyAlignment="0"/>
    <xf numFmtId="178" fontId="36" fillId="0" borderId="0" applyFill="0" applyBorder="0" applyAlignment="0"/>
    <xf numFmtId="178" fontId="22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0" fontId="76" fillId="0" borderId="0" applyNumberFormat="0" applyAlignment="0">
      <alignment horizontal="left"/>
    </xf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77" fillId="0" borderId="0">
      <protection locked="0"/>
    </xf>
    <xf numFmtId="0" fontId="72" fillId="0" borderId="0">
      <protection locked="0"/>
    </xf>
    <xf numFmtId="0" fontId="72" fillId="0" borderId="0">
      <protection locked="0"/>
    </xf>
    <xf numFmtId="0" fontId="72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78" fillId="0" borderId="0">
      <protection locked="0"/>
    </xf>
    <xf numFmtId="190" fontId="72" fillId="0" borderId="0">
      <protection locked="0"/>
    </xf>
    <xf numFmtId="0" fontId="79" fillId="0" borderId="5"/>
    <xf numFmtId="0" fontId="79" fillId="0" borderId="5"/>
    <xf numFmtId="0" fontId="79" fillId="0" borderId="5"/>
    <xf numFmtId="0" fontId="79" fillId="0" borderId="5"/>
    <xf numFmtId="0" fontId="79" fillId="0" borderId="4"/>
    <xf numFmtId="0" fontId="79" fillId="0" borderId="4"/>
    <xf numFmtId="0" fontId="79" fillId="23" borderId="4"/>
    <xf numFmtId="0" fontId="79" fillId="23" borderId="4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80" fillId="0" borderId="0" applyNumberFormat="0"/>
    <xf numFmtId="38" fontId="41" fillId="24" borderId="0" applyNumberFormat="0" applyBorder="0" applyAlignment="0" applyProtection="0"/>
    <xf numFmtId="0" fontId="81" fillId="0" borderId="6" applyNumberFormat="0" applyAlignment="0" applyProtection="0">
      <alignment horizontal="left" vertical="center"/>
    </xf>
    <xf numFmtId="0" fontId="81" fillId="0" borderId="7">
      <alignment horizontal="left" vertical="center"/>
    </xf>
    <xf numFmtId="0" fontId="81" fillId="0" borderId="7">
      <alignment horizontal="left" vertical="center"/>
    </xf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191" fontId="77" fillId="0" borderId="0">
      <protection locked="0"/>
    </xf>
    <xf numFmtId="191" fontId="77" fillId="0" borderId="0"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1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33" fillId="7" borderId="1" applyNumberFormat="0" applyAlignment="0" applyProtection="0"/>
    <xf numFmtId="10" fontId="41" fillId="25" borderId="3" applyNumberFormat="0" applyBorder="0" applyAlignment="0" applyProtection="0"/>
    <xf numFmtId="10" fontId="41" fillId="25" borderId="3" applyNumberFormat="0" applyBorder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177" fontId="36" fillId="0" borderId="0" applyFill="0" applyBorder="0" applyAlignment="0"/>
    <xf numFmtId="177" fontId="22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177" fontId="36" fillId="0" borderId="0" applyFill="0" applyBorder="0" applyAlignment="0"/>
    <xf numFmtId="177" fontId="22" fillId="0" borderId="0" applyFill="0" applyBorder="0" applyAlignment="0"/>
    <xf numFmtId="178" fontId="36" fillId="0" borderId="0" applyFill="0" applyBorder="0" applyAlignment="0"/>
    <xf numFmtId="178" fontId="22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192" fontId="36" fillId="0" borderId="0" applyFont="0" applyFill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37" fontId="82" fillId="0" borderId="0"/>
    <xf numFmtId="193" fontId="36" fillId="0" borderId="0"/>
    <xf numFmtId="0" fontId="36" fillId="0" borderId="0"/>
    <xf numFmtId="0" fontId="36" fillId="0" borderId="0"/>
    <xf numFmtId="0" fontId="22" fillId="0" borderId="0"/>
    <xf numFmtId="0" fontId="22" fillId="0" borderId="0"/>
    <xf numFmtId="0" fontId="22" fillId="0" borderId="0"/>
    <xf numFmtId="193" fontId="36" fillId="0" borderId="0"/>
    <xf numFmtId="193" fontId="22" fillId="0" borderId="0"/>
    <xf numFmtId="193" fontId="36" fillId="0" borderId="0"/>
    <xf numFmtId="193" fontId="22" fillId="0" borderId="0"/>
    <xf numFmtId="193" fontId="36" fillId="0" borderId="0"/>
    <xf numFmtId="193" fontId="22" fillId="0" borderId="0"/>
    <xf numFmtId="193" fontId="22" fillId="0" borderId="0"/>
    <xf numFmtId="193" fontId="36" fillId="0" borderId="0"/>
    <xf numFmtId="172" fontId="83" fillId="0" borderId="0"/>
    <xf numFmtId="172" fontId="84" fillId="0" borderId="0"/>
    <xf numFmtId="172" fontId="84" fillId="0" borderId="0"/>
    <xf numFmtId="0" fontId="66" fillId="0" borderId="0"/>
    <xf numFmtId="0" fontId="112" fillId="0" borderId="0"/>
    <xf numFmtId="0" fontId="36" fillId="0" borderId="0"/>
    <xf numFmtId="0" fontId="22" fillId="0" borderId="0"/>
    <xf numFmtId="0" fontId="69" fillId="0" borderId="0"/>
    <xf numFmtId="0" fontId="36" fillId="0" borderId="0"/>
    <xf numFmtId="12" fontId="36" fillId="0" borderId="0"/>
    <xf numFmtId="12" fontId="22" fillId="0" borderId="0"/>
    <xf numFmtId="0" fontId="112" fillId="0" borderId="0"/>
    <xf numFmtId="0" fontId="112" fillId="0" borderId="0"/>
    <xf numFmtId="0" fontId="112" fillId="0" borderId="0"/>
    <xf numFmtId="0" fontId="23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85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3" fillId="0" borderId="0"/>
    <xf numFmtId="0" fontId="113" fillId="0" borderId="0"/>
    <xf numFmtId="0" fontId="112" fillId="0" borderId="0"/>
    <xf numFmtId="0" fontId="112" fillId="0" borderId="0"/>
    <xf numFmtId="0" fontId="112" fillId="0" borderId="0"/>
    <xf numFmtId="0" fontId="36" fillId="0" borderId="0"/>
    <xf numFmtId="0" fontId="36" fillId="0" borderId="0"/>
    <xf numFmtId="0" fontId="22" fillId="0" borderId="0"/>
    <xf numFmtId="0" fontId="36" fillId="0" borderId="0" applyProtection="0"/>
    <xf numFmtId="0" fontId="22" fillId="0" borderId="0" applyProtection="0"/>
    <xf numFmtId="0" fontId="22" fillId="0" borderId="0"/>
    <xf numFmtId="0" fontId="36" fillId="0" borderId="0"/>
    <xf numFmtId="0" fontId="112" fillId="0" borderId="0"/>
    <xf numFmtId="0" fontId="112" fillId="0" borderId="0"/>
    <xf numFmtId="0" fontId="112" fillId="0" borderId="0"/>
    <xf numFmtId="0" fontId="22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36" fillId="0" borderId="0"/>
    <xf numFmtId="0" fontId="69" fillId="0" borderId="0"/>
    <xf numFmtId="0" fontId="36" fillId="0" borderId="0"/>
    <xf numFmtId="0" fontId="112" fillId="0" borderId="0"/>
    <xf numFmtId="0" fontId="36" fillId="0" borderId="0"/>
    <xf numFmtId="0" fontId="112" fillId="0" borderId="0"/>
    <xf numFmtId="0" fontId="36" fillId="0" borderId="0"/>
    <xf numFmtId="0" fontId="22" fillId="0" borderId="0"/>
    <xf numFmtId="0" fontId="23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0" fontId="112" fillId="0" borderId="0"/>
    <xf numFmtId="0" fontId="36" fillId="0" borderId="0"/>
    <xf numFmtId="0" fontId="22" fillId="0" borderId="0"/>
    <xf numFmtId="0" fontId="23" fillId="0" borderId="0"/>
    <xf numFmtId="0" fontId="22" fillId="0" borderId="0"/>
    <xf numFmtId="0" fontId="36" fillId="0" borderId="0"/>
    <xf numFmtId="0" fontId="112" fillId="0" borderId="0"/>
    <xf numFmtId="0" fontId="36" fillId="0" borderId="0"/>
    <xf numFmtId="0" fontId="22" fillId="0" borderId="0"/>
    <xf numFmtId="0" fontId="23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3" fillId="0" borderId="0"/>
    <xf numFmtId="0" fontId="23" fillId="0" borderId="0"/>
    <xf numFmtId="0" fontId="23" fillId="0" borderId="0"/>
    <xf numFmtId="0" fontId="36" fillId="0" borderId="0"/>
    <xf numFmtId="0" fontId="22" fillId="0" borderId="0"/>
    <xf numFmtId="0" fontId="22" fillId="0" borderId="0"/>
    <xf numFmtId="0" fontId="36" fillId="0" borderId="0"/>
    <xf numFmtId="0" fontId="36" fillId="0" borderId="0"/>
    <xf numFmtId="0" fontId="67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22" fillId="0" borderId="0"/>
    <xf numFmtId="0" fontId="23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64" fillId="0" borderId="0">
      <alignment vertical="top"/>
    </xf>
    <xf numFmtId="0" fontId="23" fillId="0" borderId="0"/>
    <xf numFmtId="0" fontId="23" fillId="0" borderId="0"/>
    <xf numFmtId="0" fontId="36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64" fillId="0" borderId="0">
      <alignment vertical="top"/>
    </xf>
    <xf numFmtId="0" fontId="64" fillId="0" borderId="0">
      <alignment vertical="top"/>
    </xf>
    <xf numFmtId="0" fontId="23" fillId="0" borderId="0"/>
    <xf numFmtId="194" fontId="43" fillId="0" borderId="0"/>
    <xf numFmtId="0" fontId="112" fillId="0" borderId="0"/>
    <xf numFmtId="0" fontId="11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12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6" fillId="0" borderId="0"/>
    <xf numFmtId="0" fontId="22" fillId="0" borderId="0"/>
    <xf numFmtId="0" fontId="22" fillId="0" borderId="0"/>
    <xf numFmtId="0" fontId="22" fillId="0" borderId="0"/>
    <xf numFmtId="0" fontId="36" fillId="0" borderId="0" applyNumberFormat="0" applyFont="0" applyFill="0" applyAlignment="0" applyProtection="0"/>
    <xf numFmtId="0" fontId="36" fillId="0" borderId="0" applyNumberFormat="0" applyFont="0" applyFill="0" applyAlignment="0" applyProtection="0"/>
    <xf numFmtId="0" fontId="36" fillId="0" borderId="0"/>
    <xf numFmtId="0" fontId="2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22" fillId="0" borderId="0" applyNumberFormat="0" applyFont="0" applyFill="0" applyAlignment="0" applyProtection="0"/>
    <xf numFmtId="0" fontId="84" fillId="0" borderId="0"/>
    <xf numFmtId="0" fontId="84" fillId="0" borderId="0"/>
    <xf numFmtId="0" fontId="22" fillId="0" borderId="0" applyNumberFormat="0" applyFont="0" applyFill="0" applyAlignment="0" applyProtection="0"/>
    <xf numFmtId="0" fontId="36" fillId="0" borderId="0"/>
    <xf numFmtId="0" fontId="112" fillId="0" borderId="0"/>
    <xf numFmtId="182" fontId="84" fillId="0" borderId="0"/>
    <xf numFmtId="0" fontId="84" fillId="0" borderId="0"/>
    <xf numFmtId="195" fontId="84" fillId="0" borderId="0"/>
    <xf numFmtId="196" fontId="84" fillId="0" borderId="0"/>
    <xf numFmtId="0" fontId="84" fillId="0" borderId="0"/>
    <xf numFmtId="197" fontId="84" fillId="0" borderId="0"/>
    <xf numFmtId="197" fontId="84" fillId="0" borderId="0"/>
    <xf numFmtId="197" fontId="84" fillId="0" borderId="0"/>
    <xf numFmtId="195" fontId="84" fillId="0" borderId="0"/>
    <xf numFmtId="0" fontId="84" fillId="0" borderId="0"/>
    <xf numFmtId="0" fontId="36" fillId="0" borderId="0"/>
    <xf numFmtId="0" fontId="22" fillId="0" borderId="0"/>
    <xf numFmtId="182" fontId="8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4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36" fillId="0" borderId="0"/>
    <xf numFmtId="0" fontId="112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22" fillId="0" borderId="0"/>
    <xf numFmtId="0" fontId="36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36" fillId="0" borderId="0" applyNumberFormat="0" applyFont="0" applyFill="0" applyAlignment="0" applyProtection="0"/>
    <xf numFmtId="0" fontId="36" fillId="0" borderId="0"/>
    <xf numFmtId="0" fontId="22" fillId="0" borderId="0"/>
    <xf numFmtId="0" fontId="36" fillId="0" borderId="0"/>
    <xf numFmtId="0" fontId="22" fillId="0" borderId="0"/>
    <xf numFmtId="0" fontId="22" fillId="0" borderId="0" applyNumberFormat="0" applyFont="0" applyFill="0" applyAlignment="0" applyProtection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198" fontId="84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197" fontId="84" fillId="0" borderId="0"/>
    <xf numFmtId="197" fontId="84" fillId="0" borderId="0"/>
    <xf numFmtId="197" fontId="84" fillId="0" borderId="0"/>
    <xf numFmtId="197" fontId="84" fillId="0" borderId="0"/>
    <xf numFmtId="199" fontId="84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0" fontId="23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36" fillId="0" borderId="0"/>
    <xf numFmtId="0" fontId="22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23" fillId="0" borderId="0"/>
    <xf numFmtId="0" fontId="23" fillId="0" borderId="0"/>
    <xf numFmtId="0" fontId="64" fillId="0" borderId="0">
      <alignment vertical="top"/>
    </xf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36" fillId="0" borderId="0"/>
    <xf numFmtId="0" fontId="36" fillId="0" borderId="0"/>
    <xf numFmtId="0" fontId="22" fillId="0" borderId="0"/>
    <xf numFmtId="0" fontId="2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112" fillId="0" borderId="0"/>
    <xf numFmtId="0" fontId="36" fillId="0" borderId="0"/>
    <xf numFmtId="0" fontId="43" fillId="0" borderId="0"/>
    <xf numFmtId="0" fontId="36" fillId="0" borderId="0"/>
    <xf numFmtId="0" fontId="22" fillId="0" borderId="0"/>
    <xf numFmtId="0" fontId="36" fillId="0" borderId="0"/>
    <xf numFmtId="0" fontId="36" fillId="0" borderId="0"/>
    <xf numFmtId="0" fontId="22" fillId="0" borderId="0"/>
    <xf numFmtId="0" fontId="36" fillId="0" borderId="0"/>
    <xf numFmtId="194" fontId="43" fillId="0" borderId="0"/>
    <xf numFmtId="0" fontId="22" fillId="0" borderId="0"/>
    <xf numFmtId="0" fontId="22" fillId="0" borderId="0" applyProtection="0"/>
    <xf numFmtId="0" fontId="112" fillId="0" borderId="0"/>
    <xf numFmtId="0" fontId="112" fillId="0" borderId="0"/>
    <xf numFmtId="0" fontId="112" fillId="0" borderId="0"/>
    <xf numFmtId="0" fontId="22" fillId="0" borderId="0"/>
    <xf numFmtId="0" fontId="22" fillId="0" borderId="0" applyProtection="0"/>
    <xf numFmtId="0" fontId="36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4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3" fillId="0" borderId="0"/>
    <xf numFmtId="0" fontId="36" fillId="0" borderId="0"/>
    <xf numFmtId="0" fontId="22" fillId="0" borderId="0"/>
    <xf numFmtId="0" fontId="112" fillId="0" borderId="0"/>
    <xf numFmtId="0" fontId="113" fillId="0" borderId="0"/>
    <xf numFmtId="0" fontId="64" fillId="0" borderId="0">
      <alignment vertical="top"/>
    </xf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22" fillId="0" borderId="0"/>
    <xf numFmtId="0" fontId="36" fillId="0" borderId="0"/>
    <xf numFmtId="0" fontId="36" fillId="0" borderId="0"/>
    <xf numFmtId="0" fontId="2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112" fillId="0" borderId="0"/>
    <xf numFmtId="0" fontId="36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2" fillId="0" borderId="0"/>
    <xf numFmtId="0" fontId="23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6" fillId="0" borderId="0"/>
    <xf numFmtId="0" fontId="36" fillId="0" borderId="0"/>
    <xf numFmtId="0" fontId="22" fillId="0" borderId="0"/>
    <xf numFmtId="0" fontId="114" fillId="0" borderId="0"/>
    <xf numFmtId="0" fontId="22" fillId="0" borderId="0"/>
    <xf numFmtId="0" fontId="22" fillId="0" borderId="0"/>
    <xf numFmtId="0" fontId="23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3" fillId="0" borderId="0"/>
    <xf numFmtId="0" fontId="23" fillId="0" borderId="0"/>
    <xf numFmtId="0" fontId="113" fillId="0" borderId="0"/>
    <xf numFmtId="0" fontId="67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36" fillId="0" borderId="0" applyProtection="0"/>
    <xf numFmtId="0" fontId="22" fillId="0" borderId="0" applyProtection="0"/>
    <xf numFmtId="0" fontId="22" fillId="0" borderId="0"/>
    <xf numFmtId="0" fontId="36" fillId="0" borderId="0"/>
    <xf numFmtId="0" fontId="22" fillId="0" borderId="0"/>
    <xf numFmtId="194" fontId="43" fillId="0" borderId="0"/>
    <xf numFmtId="194" fontId="43" fillId="0" borderId="0"/>
    <xf numFmtId="0" fontId="11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6" fillId="0" borderId="0"/>
    <xf numFmtId="0" fontId="22" fillId="0" borderId="0"/>
    <xf numFmtId="0" fontId="113" fillId="0" borderId="0"/>
    <xf numFmtId="0" fontId="64" fillId="0" borderId="0">
      <alignment vertical="top"/>
    </xf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6" fillId="27" borderId="12" applyNumberFormat="0" applyFont="0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0" fontId="36" fillId="27" borderId="12" applyNumberFormat="0" applyFont="0" applyAlignment="0" applyProtection="0"/>
    <xf numFmtId="0" fontId="22" fillId="27" borderId="12" applyNumberFormat="0" applyFont="0" applyAlignment="0" applyProtection="0"/>
    <xf numFmtId="0" fontId="36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176" fontId="36" fillId="0" borderId="0" applyFont="0" applyFill="0" applyBorder="0" applyAlignment="0" applyProtection="0"/>
    <xf numFmtId="176" fontId="22" fillId="0" borderId="0" applyFont="0" applyFill="0" applyBorder="0" applyAlignment="0" applyProtection="0"/>
    <xf numFmtId="200" fontId="36" fillId="0" borderId="0" applyFont="0" applyFill="0" applyBorder="0" applyAlignment="0" applyProtection="0"/>
    <xf numFmtId="200" fontId="22" fillId="0" borderId="0" applyFont="0" applyFill="0" applyBorder="0" applyAlignment="0" applyProtection="0"/>
    <xf numFmtId="10" fontId="36" fillId="0" borderId="0" applyFont="0" applyFill="0" applyBorder="0" applyAlignment="0" applyProtection="0"/>
    <xf numFmtId="10" fontId="22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6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177" fontId="36" fillId="0" borderId="0" applyFill="0" applyBorder="0" applyAlignment="0"/>
    <xf numFmtId="177" fontId="22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177" fontId="36" fillId="0" borderId="0" applyFill="0" applyBorder="0" applyAlignment="0"/>
    <xf numFmtId="177" fontId="22" fillId="0" borderId="0" applyFill="0" applyBorder="0" applyAlignment="0"/>
    <xf numFmtId="178" fontId="36" fillId="0" borderId="0" applyFill="0" applyBorder="0" applyAlignment="0"/>
    <xf numFmtId="178" fontId="22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0" fontId="74" fillId="0" borderId="0"/>
    <xf numFmtId="201" fontId="87" fillId="0" borderId="0" applyNumberFormat="0" applyFill="0" applyBorder="0" applyAlignment="0" applyProtection="0">
      <alignment horizontal="left"/>
    </xf>
    <xf numFmtId="0" fontId="88" fillId="0" borderId="14"/>
    <xf numFmtId="0" fontId="88" fillId="0" borderId="14"/>
    <xf numFmtId="0" fontId="89" fillId="0" borderId="15"/>
    <xf numFmtId="0" fontId="89" fillId="0" borderId="15"/>
    <xf numFmtId="40" fontId="90" fillId="0" borderId="0" applyBorder="0">
      <alignment horizontal="right"/>
    </xf>
    <xf numFmtId="49" fontId="64" fillId="0" borderId="0" applyFill="0" applyBorder="0" applyAlignment="0"/>
    <xf numFmtId="202" fontId="36" fillId="0" borderId="0" applyFill="0" applyBorder="0" applyAlignment="0"/>
    <xf numFmtId="202" fontId="22" fillId="0" borderId="0" applyFill="0" applyBorder="0" applyAlignment="0"/>
    <xf numFmtId="203" fontId="36" fillId="0" borderId="0" applyFill="0" applyBorder="0" applyAlignment="0"/>
    <xf numFmtId="203" fontId="22" fillId="0" borderId="0" applyFill="0" applyBorder="0" applyAlignment="0"/>
    <xf numFmtId="204" fontId="91" fillId="0" borderId="16" applyFont="0" applyBorder="0" applyAlignment="0">
      <alignment horizontal="right"/>
    </xf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16" fillId="0" borderId="0"/>
    <xf numFmtId="0" fontId="10" fillId="0" borderId="0"/>
    <xf numFmtId="9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0" fontId="9" fillId="0" borderId="0"/>
    <xf numFmtId="41" fontId="22" fillId="0" borderId="0" applyFont="0" applyFill="0" applyBorder="0" applyAlignment="0" applyProtection="0"/>
    <xf numFmtId="9" fontId="163" fillId="0" borderId="0" applyFont="0" applyFill="0" applyBorder="0" applyAlignment="0" applyProtection="0"/>
    <xf numFmtId="41" fontId="175" fillId="0" borderId="0" applyFont="0" applyFill="0" applyBorder="0" applyAlignment="0" applyProtection="0"/>
    <xf numFmtId="0" fontId="22" fillId="0" borderId="0"/>
    <xf numFmtId="0" fontId="16" fillId="2" borderId="0" applyNumberFormat="0" applyBorder="0" applyAlignment="0" applyProtection="0"/>
    <xf numFmtId="0" fontId="16" fillId="3" borderId="0" applyNumberFormat="0" applyBorder="0" applyAlignment="0" applyProtection="0"/>
    <xf numFmtId="0" fontId="16" fillId="4" borderId="0" applyNumberFormat="0" applyBorder="0" applyAlignment="0" applyProtection="0"/>
    <xf numFmtId="0" fontId="16" fillId="5" borderId="0" applyNumberFormat="0" applyBorder="0" applyAlignment="0" applyProtection="0"/>
    <xf numFmtId="0" fontId="16" fillId="6" borderId="0" applyNumberFormat="0" applyBorder="0" applyAlignment="0" applyProtection="0"/>
    <xf numFmtId="0" fontId="16" fillId="7" borderId="0" applyNumberFormat="0" applyBorder="0" applyAlignment="0" applyProtection="0"/>
    <xf numFmtId="0" fontId="16" fillId="8" borderId="0" applyNumberFormat="0" applyBorder="0" applyAlignment="0" applyProtection="0"/>
    <xf numFmtId="0" fontId="16" fillId="9" borderId="0" applyNumberFormat="0" applyBorder="0" applyAlignment="0" applyProtection="0"/>
    <xf numFmtId="0" fontId="16" fillId="10" borderId="0" applyNumberFormat="0" applyBorder="0" applyAlignment="0" applyProtection="0"/>
    <xf numFmtId="0" fontId="16" fillId="5" borderId="0" applyNumberFormat="0" applyBorder="0" applyAlignment="0" applyProtection="0"/>
    <xf numFmtId="0" fontId="16" fillId="8" borderId="0" applyNumberFormat="0" applyBorder="0" applyAlignment="0" applyProtection="0"/>
    <xf numFmtId="0" fontId="16" fillId="11" borderId="0" applyNumberFormat="0" applyBorder="0" applyAlignment="0" applyProtection="0"/>
    <xf numFmtId="41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5" fillId="0" borderId="0"/>
    <xf numFmtId="41" fontId="22" fillId="0" borderId="0" applyFont="0" applyFill="0" applyBorder="0" applyAlignment="0" applyProtection="0"/>
    <xf numFmtId="0" fontId="5" fillId="0" borderId="0"/>
    <xf numFmtId="43" fontId="22" fillId="0" borderId="0" applyFont="0" applyFill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7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66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68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12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5" fillId="0" borderId="0"/>
    <xf numFmtId="0" fontId="16" fillId="0" borderId="0"/>
    <xf numFmtId="0" fontId="5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12" fillId="0" borderId="0" applyFont="0" applyFill="0" applyBorder="0" applyAlignment="0" applyProtection="0"/>
    <xf numFmtId="0" fontId="88" fillId="0" borderId="100"/>
    <xf numFmtId="0" fontId="89" fillId="0" borderId="101"/>
    <xf numFmtId="43" fontId="22" fillId="0" borderId="0" applyFont="0" applyFill="0" applyBorder="0" applyAlignment="0" applyProtection="0"/>
    <xf numFmtId="0" fontId="27" fillId="21" borderId="102" applyNumberFormat="0" applyAlignment="0" applyProtection="0"/>
    <xf numFmtId="0" fontId="27" fillId="21" borderId="102" applyNumberFormat="0" applyAlignment="0" applyProtection="0"/>
    <xf numFmtId="0" fontId="27" fillId="21" borderId="102" applyNumberFormat="0" applyAlignment="0" applyProtection="0"/>
    <xf numFmtId="0" fontId="27" fillId="21" borderId="102" applyNumberFormat="0" applyAlignment="0" applyProtection="0"/>
    <xf numFmtId="0" fontId="27" fillId="21" borderId="102" applyNumberFormat="0" applyAlignment="0" applyProtection="0"/>
    <xf numFmtId="0" fontId="27" fillId="21" borderId="102" applyNumberFormat="0" applyAlignment="0" applyProtection="0"/>
    <xf numFmtId="0" fontId="27" fillId="21" borderId="102" applyNumberFormat="0" applyAlignment="0" applyProtection="0"/>
    <xf numFmtId="0" fontId="27" fillId="21" borderId="102" applyNumberFormat="0" applyAlignment="0" applyProtection="0"/>
    <xf numFmtId="0" fontId="27" fillId="21" borderId="102" applyNumberFormat="0" applyAlignment="0" applyProtection="0"/>
    <xf numFmtId="0" fontId="27" fillId="21" borderId="102" applyNumberFormat="0" applyAlignment="0" applyProtection="0"/>
    <xf numFmtId="0" fontId="27" fillId="21" borderId="102" applyNumberFormat="0" applyAlignment="0" applyProtection="0"/>
    <xf numFmtId="0" fontId="27" fillId="21" borderId="102" applyNumberFormat="0" applyAlignment="0" applyProtection="0"/>
    <xf numFmtId="0" fontId="27" fillId="21" borderId="102" applyNumberFormat="0" applyAlignment="0" applyProtection="0"/>
    <xf numFmtId="0" fontId="27" fillId="21" borderId="102" applyNumberFormat="0" applyAlignment="0" applyProtection="0"/>
    <xf numFmtId="0" fontId="27" fillId="21" borderId="102" applyNumberFormat="0" applyAlignment="0" applyProtection="0"/>
    <xf numFmtId="0" fontId="27" fillId="21" borderId="102" applyNumberFormat="0" applyAlignment="0" applyProtection="0"/>
    <xf numFmtId="0" fontId="27" fillId="21" borderId="102" applyNumberFormat="0" applyAlignment="0" applyProtection="0"/>
    <xf numFmtId="0" fontId="27" fillId="21" borderId="102" applyNumberFormat="0" applyAlignment="0" applyProtection="0"/>
    <xf numFmtId="0" fontId="27" fillId="21" borderId="102" applyNumberFormat="0" applyAlignment="0" applyProtection="0"/>
    <xf numFmtId="0" fontId="27" fillId="21" borderId="102" applyNumberFormat="0" applyAlignment="0" applyProtection="0"/>
    <xf numFmtId="0" fontId="27" fillId="21" borderId="102" applyNumberFormat="0" applyAlignment="0" applyProtection="0"/>
    <xf numFmtId="43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7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1" fillId="0" borderId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64" fontId="16" fillId="0" borderId="0" applyFont="0" applyFill="0" applyBorder="0" applyAlignment="0" applyProtection="0"/>
    <xf numFmtId="0" fontId="79" fillId="0" borderId="103"/>
    <xf numFmtId="0" fontId="79" fillId="0" borderId="103"/>
    <xf numFmtId="0" fontId="79" fillId="0" borderId="103"/>
    <xf numFmtId="0" fontId="79" fillId="0" borderId="103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43" fontId="22" fillId="0" borderId="0" applyFont="0" applyFill="0" applyBorder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9" fontId="16" fillId="0" borderId="0" applyFont="0" applyFill="0" applyBorder="0" applyAlignment="0" applyProtection="0"/>
    <xf numFmtId="0" fontId="89" fillId="0" borderId="104"/>
    <xf numFmtId="0" fontId="89" fillId="0" borderId="104"/>
    <xf numFmtId="0" fontId="2" fillId="0" borderId="0"/>
    <xf numFmtId="43" fontId="11" fillId="0" borderId="0" applyFont="0" applyFill="0" applyBorder="0" applyAlignment="0" applyProtection="0"/>
    <xf numFmtId="0" fontId="2" fillId="0" borderId="0"/>
    <xf numFmtId="41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0" fontId="33" fillId="7" borderId="1" applyNumberFormat="0" applyAlignment="0" applyProtection="0"/>
    <xf numFmtId="41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39" fillId="0" borderId="17" applyNumberFormat="0" applyFill="0" applyAlignment="0" applyProtection="0"/>
    <xf numFmtId="0" fontId="2" fillId="0" borderId="0"/>
    <xf numFmtId="41" fontId="22" fillId="0" borderId="0" applyFont="0" applyFill="0" applyBorder="0" applyAlignment="0" applyProtection="0"/>
    <xf numFmtId="0" fontId="2" fillId="0" borderId="0"/>
    <xf numFmtId="43" fontId="22" fillId="0" borderId="0" applyFont="0" applyFill="0" applyBorder="0" applyAlignment="0" applyProtection="0"/>
    <xf numFmtId="0" fontId="26" fillId="20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79" fillId="23" borderId="4"/>
    <xf numFmtId="0" fontId="79" fillId="0" borderId="4"/>
    <xf numFmtId="0" fontId="74" fillId="0" borderId="4"/>
    <xf numFmtId="0" fontId="74" fillId="0" borderId="4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7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66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68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16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" fillId="0" borderId="0"/>
    <xf numFmtId="0" fontId="2" fillId="0" borderId="0"/>
    <xf numFmtId="9" fontId="1" fillId="0" borderId="0" applyFont="0" applyFill="0" applyBorder="0" applyAlignment="0" applyProtection="0"/>
    <xf numFmtId="0" fontId="37" fillId="20" borderId="13" applyNumberFormat="0" applyAlignment="0" applyProtection="0"/>
    <xf numFmtId="0" fontId="22" fillId="27" borderId="12" applyNumberFormat="0" applyFont="0" applyAlignment="0" applyProtection="0"/>
    <xf numFmtId="0" fontId="33" fillId="7" borderId="1" applyNumberFormat="0" applyAlignment="0" applyProtection="0"/>
    <xf numFmtId="0" fontId="26" fillId="20" borderId="1" applyNumberFormat="0" applyAlignment="0" applyProtection="0"/>
    <xf numFmtId="43" fontId="22" fillId="0" borderId="0" applyFont="0" applyFill="0" applyBorder="0" applyAlignment="0" applyProtection="0"/>
    <xf numFmtId="0" fontId="2" fillId="0" borderId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88" fillId="0" borderId="10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22" fillId="0" borderId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7" fillId="21" borderId="102" applyNumberFormat="0" applyAlignment="0" applyProtection="0"/>
    <xf numFmtId="0" fontId="27" fillId="21" borderId="102" applyNumberFormat="0" applyAlignment="0" applyProtection="0"/>
    <xf numFmtId="0" fontId="27" fillId="21" borderId="102" applyNumberFormat="0" applyAlignment="0" applyProtection="0"/>
    <xf numFmtId="0" fontId="27" fillId="21" borderId="102" applyNumberFormat="0" applyAlignment="0" applyProtection="0"/>
    <xf numFmtId="0" fontId="27" fillId="21" borderId="102" applyNumberFormat="0" applyAlignment="0" applyProtection="0"/>
    <xf numFmtId="0" fontId="27" fillId="21" borderId="102" applyNumberFormat="0" applyAlignment="0" applyProtection="0"/>
    <xf numFmtId="0" fontId="27" fillId="21" borderId="102" applyNumberFormat="0" applyAlignment="0" applyProtection="0"/>
    <xf numFmtId="0" fontId="27" fillId="21" borderId="102" applyNumberFormat="0" applyAlignment="0" applyProtection="0"/>
    <xf numFmtId="0" fontId="27" fillId="21" borderId="102" applyNumberFormat="0" applyAlignment="0" applyProtection="0"/>
    <xf numFmtId="0" fontId="27" fillId="21" borderId="102" applyNumberFormat="0" applyAlignment="0" applyProtection="0"/>
    <xf numFmtId="0" fontId="27" fillId="21" borderId="102" applyNumberFormat="0" applyAlignment="0" applyProtection="0"/>
    <xf numFmtId="0" fontId="27" fillId="21" borderId="102" applyNumberFormat="0" applyAlignment="0" applyProtection="0"/>
    <xf numFmtId="0" fontId="27" fillId="21" borderId="102" applyNumberFormat="0" applyAlignment="0" applyProtection="0"/>
    <xf numFmtId="0" fontId="27" fillId="21" borderId="102" applyNumberFormat="0" applyAlignment="0" applyProtection="0"/>
    <xf numFmtId="0" fontId="27" fillId="21" borderId="102" applyNumberFormat="0" applyAlignment="0" applyProtection="0"/>
    <xf numFmtId="0" fontId="27" fillId="21" borderId="102" applyNumberFormat="0" applyAlignment="0" applyProtection="0"/>
    <xf numFmtId="0" fontId="27" fillId="21" borderId="102" applyNumberFormat="0" applyAlignment="0" applyProtection="0"/>
    <xf numFmtId="0" fontId="27" fillId="21" borderId="102" applyNumberFormat="0" applyAlignment="0" applyProtection="0"/>
    <xf numFmtId="0" fontId="27" fillId="21" borderId="102" applyNumberFormat="0" applyAlignment="0" applyProtection="0"/>
    <xf numFmtId="0" fontId="27" fillId="21" borderId="102" applyNumberFormat="0" applyAlignment="0" applyProtection="0"/>
    <xf numFmtId="0" fontId="27" fillId="21" borderId="102" applyNumberFormat="0" applyAlignment="0" applyProtection="0"/>
    <xf numFmtId="43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7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64" fontId="16" fillId="0" borderId="0" applyFont="0" applyFill="0" applyBorder="0" applyAlignment="0" applyProtection="0"/>
    <xf numFmtId="0" fontId="74" fillId="0" borderId="4"/>
    <xf numFmtId="0" fontId="74" fillId="0" borderId="4"/>
    <xf numFmtId="0" fontId="79" fillId="0" borderId="103"/>
    <xf numFmtId="0" fontId="79" fillId="0" borderId="103"/>
    <xf numFmtId="0" fontId="79" fillId="0" borderId="103"/>
    <xf numFmtId="0" fontId="79" fillId="0" borderId="103"/>
    <xf numFmtId="0" fontId="79" fillId="0" borderId="4"/>
    <xf numFmtId="0" fontId="79" fillId="23" borderId="4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9" fontId="16" fillId="0" borderId="0" applyFont="0" applyFill="0" applyBorder="0" applyAlignment="0" applyProtection="0"/>
    <xf numFmtId="0" fontId="89" fillId="0" borderId="104"/>
    <xf numFmtId="0" fontId="89" fillId="0" borderId="104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22" fillId="0" borderId="0"/>
    <xf numFmtId="0" fontId="2" fillId="0" borderId="0"/>
    <xf numFmtId="43" fontId="11" fillId="0" borderId="0" applyFont="0" applyFill="0" applyBorder="0" applyAlignment="0" applyProtection="0"/>
    <xf numFmtId="0" fontId="2" fillId="0" borderId="0"/>
    <xf numFmtId="41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2" fillId="0" borderId="0"/>
    <xf numFmtId="41" fontId="22" fillId="0" borderId="0" applyFont="0" applyFill="0" applyBorder="0" applyAlignment="0" applyProtection="0"/>
    <xf numFmtId="0" fontId="2" fillId="0" borderId="0"/>
    <xf numFmtId="43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7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66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68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16" fillId="0" borderId="0" applyFont="0" applyFill="0" applyBorder="0" applyAlignment="0" applyProtection="0"/>
    <xf numFmtId="186" fontId="22" fillId="0" borderId="3"/>
    <xf numFmtId="10" fontId="41" fillId="25" borderId="3" applyNumberFormat="0" applyBorder="0" applyAlignment="0" applyProtection="0"/>
    <xf numFmtId="0" fontId="2" fillId="0" borderId="0"/>
    <xf numFmtId="0" fontId="2" fillId="0" borderId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88" fillId="0" borderId="14"/>
    <xf numFmtId="43" fontId="22" fillId="0" borderId="0" applyFont="0" applyFill="0" applyBorder="0" applyAlignment="0" applyProtection="0"/>
    <xf numFmtId="0" fontId="2" fillId="0" borderId="0"/>
    <xf numFmtId="0" fontId="33" fillId="7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7" fillId="21" borderId="102" applyNumberFormat="0" applyAlignment="0" applyProtection="0"/>
    <xf numFmtId="0" fontId="27" fillId="21" borderId="102" applyNumberFormat="0" applyAlignment="0" applyProtection="0"/>
    <xf numFmtId="0" fontId="27" fillId="21" borderId="102" applyNumberFormat="0" applyAlignment="0" applyProtection="0"/>
    <xf numFmtId="0" fontId="27" fillId="21" borderId="102" applyNumberFormat="0" applyAlignment="0" applyProtection="0"/>
    <xf numFmtId="0" fontId="27" fillId="21" borderId="102" applyNumberFormat="0" applyAlignment="0" applyProtection="0"/>
    <xf numFmtId="0" fontId="27" fillId="21" borderId="102" applyNumberFormat="0" applyAlignment="0" applyProtection="0"/>
    <xf numFmtId="0" fontId="27" fillId="21" borderId="102" applyNumberFormat="0" applyAlignment="0" applyProtection="0"/>
    <xf numFmtId="0" fontId="27" fillId="21" borderId="102" applyNumberFormat="0" applyAlignment="0" applyProtection="0"/>
    <xf numFmtId="0" fontId="27" fillId="21" borderId="102" applyNumberFormat="0" applyAlignment="0" applyProtection="0"/>
    <xf numFmtId="0" fontId="27" fillId="21" borderId="102" applyNumberFormat="0" applyAlignment="0" applyProtection="0"/>
    <xf numFmtId="0" fontId="27" fillId="21" borderId="102" applyNumberFormat="0" applyAlignment="0" applyProtection="0"/>
    <xf numFmtId="0" fontId="27" fillId="21" borderId="102" applyNumberFormat="0" applyAlignment="0" applyProtection="0"/>
    <xf numFmtId="0" fontId="27" fillId="21" borderId="102" applyNumberFormat="0" applyAlignment="0" applyProtection="0"/>
    <xf numFmtId="0" fontId="27" fillId="21" borderId="102" applyNumberFormat="0" applyAlignment="0" applyProtection="0"/>
    <xf numFmtId="0" fontId="27" fillId="21" borderId="102" applyNumberFormat="0" applyAlignment="0" applyProtection="0"/>
    <xf numFmtId="0" fontId="27" fillId="21" borderId="102" applyNumberFormat="0" applyAlignment="0" applyProtection="0"/>
    <xf numFmtId="0" fontId="27" fillId="21" borderId="102" applyNumberFormat="0" applyAlignment="0" applyProtection="0"/>
    <xf numFmtId="0" fontId="27" fillId="21" borderId="102" applyNumberFormat="0" applyAlignment="0" applyProtection="0"/>
    <xf numFmtId="0" fontId="27" fillId="21" borderId="102" applyNumberFormat="0" applyAlignment="0" applyProtection="0"/>
    <xf numFmtId="0" fontId="27" fillId="21" borderId="102" applyNumberFormat="0" applyAlignment="0" applyProtection="0"/>
    <xf numFmtId="0" fontId="27" fillId="21" borderId="102" applyNumberFormat="0" applyAlignment="0" applyProtection="0"/>
    <xf numFmtId="43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0" fontId="33" fillId="7" borderId="1" applyNumberFormat="0" applyAlignment="0" applyProtection="0"/>
    <xf numFmtId="41" fontId="22" fillId="0" borderId="0" applyFont="0" applyFill="0" applyBorder="0" applyAlignment="0" applyProtection="0"/>
    <xf numFmtId="7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86" fontId="22" fillId="0" borderId="3"/>
    <xf numFmtId="186" fontId="22" fillId="0" borderId="3"/>
    <xf numFmtId="164" fontId="16" fillId="0" borderId="0" applyFont="0" applyFill="0" applyBorder="0" applyAlignment="0" applyProtection="0"/>
    <xf numFmtId="0" fontId="74" fillId="0" borderId="4"/>
    <xf numFmtId="0" fontId="74" fillId="0" borderId="4"/>
    <xf numFmtId="0" fontId="79" fillId="0" borderId="103"/>
    <xf numFmtId="0" fontId="79" fillId="0" borderId="103"/>
    <xf numFmtId="0" fontId="79" fillId="0" borderId="103"/>
    <xf numFmtId="0" fontId="79" fillId="0" borderId="103"/>
    <xf numFmtId="0" fontId="79" fillId="0" borderId="4"/>
    <xf numFmtId="0" fontId="79" fillId="23" borderId="4"/>
    <xf numFmtId="0" fontId="81" fillId="0" borderId="7">
      <alignment horizontal="left" vertical="center"/>
    </xf>
    <xf numFmtId="0" fontId="81" fillId="0" borderId="7">
      <alignment horizontal="left" vertical="center"/>
    </xf>
    <xf numFmtId="10" fontId="41" fillId="25" borderId="3" applyNumberFormat="0" applyBorder="0" applyAlignment="0" applyProtection="0"/>
    <xf numFmtId="10" fontId="41" fillId="25" borderId="3" applyNumberFormat="0" applyBorder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2" fillId="0" borderId="0" applyFont="0" applyFill="0" applyBorder="0" applyAlignment="0" applyProtection="0"/>
    <xf numFmtId="0" fontId="2" fillId="0" borderId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43" fontId="22" fillId="0" borderId="0" applyFont="0" applyFill="0" applyBorder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9" fontId="22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88" fillId="0" borderId="14"/>
    <xf numFmtId="0" fontId="88" fillId="0" borderId="14"/>
    <xf numFmtId="0" fontId="89" fillId="0" borderId="104"/>
    <xf numFmtId="0" fontId="89" fillId="0" borderId="104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1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6" fillId="20" borderId="1" applyNumberFormat="0" applyAlignment="0" applyProtection="0"/>
    <xf numFmtId="0" fontId="33" fillId="7" borderId="1" applyNumberFormat="0" applyAlignment="0" applyProtection="0"/>
    <xf numFmtId="0" fontId="26" fillId="20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22" fillId="27" borderId="12" applyNumberFormat="0" applyFon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2" fillId="0" borderId="0"/>
    <xf numFmtId="0" fontId="33" fillId="7" borderId="1" applyNumberForma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37" fillId="20" borderId="13" applyNumberFormat="0" applyAlignment="0" applyProtection="0"/>
    <xf numFmtId="0" fontId="2" fillId="0" borderId="0"/>
    <xf numFmtId="194" fontId="43" fillId="28" borderId="12" applyAlignment="0" applyProtection="0"/>
    <xf numFmtId="0" fontId="39" fillId="0" borderId="17" applyNumberFormat="0" applyFill="0" applyAlignment="0" applyProtection="0"/>
    <xf numFmtId="194" fontId="43" fillId="28" borderId="12" applyAlignment="0" applyProtection="0"/>
    <xf numFmtId="0" fontId="33" fillId="7" borderId="1" applyNumberForma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79" fillId="23" borderId="4"/>
    <xf numFmtId="0" fontId="79" fillId="0" borderId="4"/>
    <xf numFmtId="0" fontId="74" fillId="0" borderId="4"/>
    <xf numFmtId="0" fontId="74" fillId="0" borderId="4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74" fillId="0" borderId="4"/>
    <xf numFmtId="0" fontId="74" fillId="0" borderId="4"/>
    <xf numFmtId="0" fontId="79" fillId="0" borderId="4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74" fillId="0" borderId="4"/>
    <xf numFmtId="0" fontId="74" fillId="0" borderId="4"/>
    <xf numFmtId="0" fontId="79" fillId="0" borderId="4"/>
    <xf numFmtId="0" fontId="79" fillId="23" borderId="4"/>
    <xf numFmtId="43" fontId="2" fillId="0" borderId="0" applyFont="0" applyFill="0" applyBorder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9" fillId="0" borderId="17" applyNumberFormat="0" applyFill="0" applyAlignment="0" applyProtection="0"/>
    <xf numFmtId="0" fontId="22" fillId="27" borderId="12" applyNumberFormat="0" applyFont="0" applyAlignment="0" applyProtection="0"/>
    <xf numFmtId="0" fontId="88" fillId="0" borderId="100"/>
    <xf numFmtId="0" fontId="33" fillId="7" borderId="1" applyNumberFormat="0" applyAlignment="0" applyProtection="0"/>
    <xf numFmtId="0" fontId="26" fillId="20" borderId="1" applyNumberFormat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" fillId="0" borderId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" fillId="0" borderId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22" fillId="27" borderId="12" applyNumberFormat="0" applyFont="0" applyAlignment="0" applyProtection="0"/>
    <xf numFmtId="0" fontId="33" fillId="7" borderId="1" applyNumberFormat="0" applyAlignment="0" applyProtection="0"/>
    <xf numFmtId="0" fontId="39" fillId="0" borderId="17" applyNumberFormat="0" applyFill="0" applyAlignment="0" applyProtection="0"/>
    <xf numFmtId="0" fontId="88" fillId="0" borderId="100"/>
    <xf numFmtId="0" fontId="33" fillId="7" borderId="1" applyNumberFormat="0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79" fillId="23" borderId="4"/>
    <xf numFmtId="0" fontId="33" fillId="7" borderId="1" applyNumberFormat="0" applyAlignment="0" applyProtection="0"/>
    <xf numFmtId="0" fontId="22" fillId="27" borderId="12" applyNumberFormat="0" applyFont="0" applyAlignment="0" applyProtection="0"/>
    <xf numFmtId="0" fontId="39" fillId="0" borderId="17" applyNumberFormat="0" applyFill="0" applyAlignment="0" applyProtection="0"/>
    <xf numFmtId="0" fontId="26" fillId="20" borderId="1" applyNumberFormat="0" applyAlignment="0" applyProtection="0"/>
    <xf numFmtId="0" fontId="33" fillId="7" borderId="1" applyNumberFormat="0" applyAlignment="0" applyProtection="0"/>
    <xf numFmtId="0" fontId="37" fillId="20" borderId="13" applyNumberFormat="0" applyAlignment="0" applyProtection="0"/>
    <xf numFmtId="0" fontId="39" fillId="0" borderId="17" applyNumberFormat="0" applyFill="0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0" fontId="37" fillId="20" borderId="13" applyNumberFormat="0" applyAlignment="0" applyProtection="0"/>
    <xf numFmtId="0" fontId="39" fillId="0" borderId="17" applyNumberFormat="0" applyFill="0" applyAlignment="0" applyProtection="0"/>
    <xf numFmtId="0" fontId="26" fillId="20" borderId="1" applyNumberFormat="0" applyAlignment="0" applyProtection="0"/>
    <xf numFmtId="0" fontId="33" fillId="7" borderId="1" applyNumberForma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37" fillId="20" borderId="13" applyNumberForma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22" fillId="27" borderId="12" applyNumberFormat="0" applyFont="0" applyAlignment="0" applyProtection="0"/>
    <xf numFmtId="0" fontId="33" fillId="7" borderId="1" applyNumberFormat="0" applyAlignment="0" applyProtection="0"/>
    <xf numFmtId="0" fontId="26" fillId="20" borderId="1" applyNumberFormat="0" applyAlignment="0" applyProtection="0"/>
    <xf numFmtId="0" fontId="33" fillId="7" borderId="1" applyNumberFormat="0" applyAlignment="0" applyProtection="0"/>
    <xf numFmtId="0" fontId="26" fillId="20" borderId="1" applyNumberForma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37" fillId="20" borderId="13" applyNumberFormat="0" applyAlignment="0" applyProtection="0"/>
    <xf numFmtId="0" fontId="22" fillId="27" borderId="12" applyNumberFormat="0" applyFont="0" applyAlignment="0" applyProtection="0"/>
    <xf numFmtId="0" fontId="33" fillId="7" borderId="1" applyNumberFormat="0" applyAlignment="0" applyProtection="0"/>
    <xf numFmtId="0" fontId="26" fillId="20" borderId="1" applyNumberForma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88" fillId="0" borderId="10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3" fillId="7" borderId="1" applyNumberFormat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194" fontId="43" fillId="28" borderId="12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37" fillId="20" borderId="13" applyNumberFormat="0" applyAlignment="0" applyProtection="0"/>
    <xf numFmtId="0" fontId="16" fillId="27" borderId="12" applyNumberFormat="0" applyFont="0" applyAlignment="0" applyProtection="0"/>
    <xf numFmtId="0" fontId="39" fillId="0" borderId="17" applyNumberFormat="0" applyFill="0" applyAlignment="0" applyProtection="0"/>
    <xf numFmtId="0" fontId="16" fillId="27" borderId="12" applyNumberFormat="0" applyFont="0" applyAlignment="0" applyProtection="0"/>
    <xf numFmtId="0" fontId="2" fillId="0" borderId="0"/>
    <xf numFmtId="0" fontId="79" fillId="23" borderId="4"/>
    <xf numFmtId="0" fontId="2" fillId="0" borderId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74" fillId="0" borderId="4"/>
    <xf numFmtId="0" fontId="74" fillId="0" borderId="4"/>
    <xf numFmtId="0" fontId="79" fillId="0" borderId="4"/>
    <xf numFmtId="43" fontId="2" fillId="0" borderId="0" applyFont="0" applyFill="0" applyBorder="0" applyAlignment="0" applyProtection="0"/>
    <xf numFmtId="0" fontId="79" fillId="0" borderId="4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74" fillId="0" borderId="4"/>
    <xf numFmtId="0" fontId="74" fillId="0" borderId="4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74" fillId="0" borderId="4"/>
    <xf numFmtId="0" fontId="74" fillId="0" borderId="4"/>
    <xf numFmtId="0" fontId="79" fillId="0" borderId="4"/>
    <xf numFmtId="0" fontId="79" fillId="23" borderId="4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2" fillId="0" borderId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" fillId="0" borderId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88" fillId="0" borderId="10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26" fillId="20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7" fillId="20" borderId="13" applyNumberFormat="0" applyAlignment="0" applyProtection="0"/>
    <xf numFmtId="0" fontId="22" fillId="27" borderId="12" applyNumberFormat="0" applyFont="0" applyAlignment="0" applyProtection="0"/>
    <xf numFmtId="0" fontId="33" fillId="7" borderId="1" applyNumberFormat="0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39" fillId="0" borderId="17" applyNumberFormat="0" applyFill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6" fillId="20" borderId="1" applyNumberForma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37" fillId="20" borderId="13" applyNumberForma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39" fillId="0" borderId="17" applyNumberFormat="0" applyFill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37" fillId="20" borderId="13" applyNumberForma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88" fillId="0" borderId="100"/>
    <xf numFmtId="0" fontId="16" fillId="27" borderId="12" applyNumberFormat="0" applyFont="0" applyAlignment="0" applyProtection="0"/>
    <xf numFmtId="194" fontId="43" fillId="28" borderId="12" applyAlignment="0" applyProtection="0"/>
    <xf numFmtId="0" fontId="33" fillId="7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3" fillId="7" borderId="1" applyNumberFormat="0" applyAlignment="0" applyProtection="0"/>
    <xf numFmtId="0" fontId="39" fillId="0" borderId="17" applyNumberFormat="0" applyFill="0" applyAlignment="0" applyProtection="0"/>
    <xf numFmtId="0" fontId="88" fillId="0" borderId="100"/>
    <xf numFmtId="0" fontId="33" fillId="7" borderId="1" applyNumberFormat="0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7" fillId="20" borderId="13" applyNumberFormat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79" fillId="23" borderId="4"/>
    <xf numFmtId="0" fontId="33" fillId="7" borderId="1" applyNumberFormat="0" applyAlignment="0" applyProtection="0"/>
    <xf numFmtId="0" fontId="22" fillId="27" borderId="12" applyNumberFormat="0" applyFont="0" applyAlignment="0" applyProtection="0"/>
    <xf numFmtId="0" fontId="39" fillId="0" borderId="17" applyNumberFormat="0" applyFill="0" applyAlignment="0" applyProtection="0"/>
    <xf numFmtId="0" fontId="33" fillId="7" borderId="1" applyNumberFormat="0" applyAlignment="0" applyProtection="0"/>
    <xf numFmtId="0" fontId="37" fillId="20" borderId="13" applyNumberFormat="0" applyAlignment="0" applyProtection="0"/>
    <xf numFmtId="0" fontId="39" fillId="0" borderId="17" applyNumberFormat="0" applyFill="0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0" fontId="37" fillId="20" borderId="13" applyNumberFormat="0" applyAlignment="0" applyProtection="0"/>
    <xf numFmtId="0" fontId="39" fillId="0" borderId="17" applyNumberFormat="0" applyFill="0" applyAlignment="0" applyProtection="0"/>
    <xf numFmtId="0" fontId="16" fillId="27" borderId="12" applyNumberFormat="0" applyFont="0" applyAlignment="0" applyProtection="0"/>
    <xf numFmtId="0" fontId="33" fillId="7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37" fillId="20" borderId="13" applyNumberFormat="0" applyAlignment="0" applyProtection="0"/>
    <xf numFmtId="0" fontId="22" fillId="27" borderId="12" applyNumberFormat="0" applyFont="0" applyAlignment="0" applyProtection="0"/>
    <xf numFmtId="0" fontId="33" fillId="7" borderId="1" applyNumberFormat="0" applyAlignment="0" applyProtection="0"/>
    <xf numFmtId="0" fontId="26" fillId="20" borderId="1" applyNumberFormat="0" applyAlignment="0" applyProtection="0"/>
    <xf numFmtId="0" fontId="22" fillId="27" borderId="12" applyNumberFormat="0" applyFon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0" fontId="2" fillId="0" borderId="0"/>
    <xf numFmtId="0" fontId="33" fillId="7" borderId="1" applyNumberForma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37" fillId="20" borderId="13" applyNumberFormat="0" applyAlignment="0" applyProtection="0"/>
    <xf numFmtId="0" fontId="2" fillId="0" borderId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39" fillId="0" borderId="17" applyNumberFormat="0" applyFill="0" applyAlignment="0" applyProtection="0"/>
    <xf numFmtId="0" fontId="33" fillId="7" borderId="1" applyNumberFormat="0" applyAlignment="0" applyProtection="0"/>
    <xf numFmtId="194" fontId="43" fillId="28" borderId="12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79" fillId="23" borderId="4"/>
    <xf numFmtId="0" fontId="79" fillId="0" borderId="4"/>
    <xf numFmtId="0" fontId="74" fillId="0" borderId="4"/>
    <xf numFmtId="0" fontId="74" fillId="0" borderId="4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74" fillId="0" borderId="4"/>
    <xf numFmtId="0" fontId="74" fillId="0" borderId="4"/>
    <xf numFmtId="0" fontId="79" fillId="0" borderId="4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74" fillId="0" borderId="4"/>
    <xf numFmtId="0" fontId="74" fillId="0" borderId="4"/>
    <xf numFmtId="0" fontId="79" fillId="0" borderId="4"/>
    <xf numFmtId="0" fontId="79" fillId="23" borderId="4"/>
    <xf numFmtId="43" fontId="2" fillId="0" borderId="0" applyFont="0" applyFill="0" applyBorder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9" fillId="0" borderId="17" applyNumberFormat="0" applyFill="0" applyAlignment="0" applyProtection="0"/>
    <xf numFmtId="0" fontId="22" fillId="27" borderId="12" applyNumberFormat="0" applyFont="0" applyAlignment="0" applyProtection="0"/>
    <xf numFmtId="0" fontId="88" fillId="0" borderId="100"/>
    <xf numFmtId="0" fontId="33" fillId="7" borderId="1" applyNumberFormat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" fillId="0" borderId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" fillId="0" borderId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22" fillId="27" borderId="12" applyNumberFormat="0" applyFont="0" applyAlignment="0" applyProtection="0"/>
    <xf numFmtId="0" fontId="33" fillId="7" borderId="1" applyNumberFormat="0" applyAlignment="0" applyProtection="0"/>
    <xf numFmtId="0" fontId="39" fillId="0" borderId="17" applyNumberFormat="0" applyFill="0" applyAlignment="0" applyProtection="0"/>
    <xf numFmtId="0" fontId="88" fillId="0" borderId="100"/>
    <xf numFmtId="0" fontId="33" fillId="7" borderId="1" applyNumberFormat="0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7" fillId="20" borderId="13" applyNumberFormat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79" fillId="23" borderId="4"/>
    <xf numFmtId="0" fontId="88" fillId="0" borderId="100"/>
    <xf numFmtId="0" fontId="33" fillId="7" borderId="1" applyNumberFormat="0" applyAlignment="0" applyProtection="0"/>
    <xf numFmtId="0" fontId="22" fillId="27" borderId="12" applyNumberFormat="0" applyFont="0" applyAlignment="0" applyProtection="0"/>
    <xf numFmtId="0" fontId="39" fillId="0" borderId="17" applyNumberFormat="0" applyFill="0" applyAlignment="0" applyProtection="0"/>
    <xf numFmtId="0" fontId="33" fillId="7" borderId="1" applyNumberFormat="0" applyAlignment="0" applyProtection="0"/>
    <xf numFmtId="0" fontId="37" fillId="20" borderId="13" applyNumberFormat="0" applyAlignment="0" applyProtection="0"/>
    <xf numFmtId="0" fontId="39" fillId="0" borderId="17" applyNumberFormat="0" applyFill="0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0" fontId="37" fillId="20" borderId="13" applyNumberFormat="0" applyAlignment="0" applyProtection="0"/>
    <xf numFmtId="0" fontId="39" fillId="0" borderId="17" applyNumberFormat="0" applyFill="0" applyAlignment="0" applyProtection="0"/>
    <xf numFmtId="194" fontId="43" fillId="28" borderId="12" applyAlignment="0" applyProtection="0"/>
    <xf numFmtId="0" fontId="37" fillId="20" borderId="13" applyNumberFormat="0" applyAlignment="0" applyProtection="0"/>
    <xf numFmtId="0" fontId="33" fillId="7" borderId="1" applyNumberForma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37" fillId="20" borderId="13" applyNumberForma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22" fillId="27" borderId="12" applyNumberFormat="0" applyFont="0" applyAlignment="0" applyProtection="0"/>
    <xf numFmtId="0" fontId="33" fillId="7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37" fillId="20" borderId="13" applyNumberFormat="0" applyAlignment="0" applyProtection="0"/>
    <xf numFmtId="0" fontId="22" fillId="27" borderId="12" applyNumberFormat="0" applyFont="0" applyAlignment="0" applyProtection="0"/>
    <xf numFmtId="0" fontId="33" fillId="7" borderId="1" applyNumberFormat="0" applyAlignment="0" applyProtection="0"/>
    <xf numFmtId="0" fontId="26" fillId="20" borderId="1" applyNumberForma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88" fillId="0" borderId="100"/>
    <xf numFmtId="0" fontId="33" fillId="7" borderId="1" applyNumberFormat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7" fillId="20" borderId="13" applyNumberFormat="0" applyAlignment="0" applyProtection="0"/>
    <xf numFmtId="194" fontId="43" fillId="28" borderId="12" applyAlignment="0" applyProtection="0"/>
    <xf numFmtId="194" fontId="43" fillId="28" borderId="12" applyAlignment="0" applyProtection="0"/>
    <xf numFmtId="194" fontId="43" fillId="28" borderId="12" applyAlignment="0" applyProtection="0"/>
    <xf numFmtId="194" fontId="43" fillId="28" borderId="12" applyAlignment="0" applyProtection="0"/>
    <xf numFmtId="194" fontId="43" fillId="28" borderId="12" applyAlignment="0" applyProtection="0"/>
    <xf numFmtId="194" fontId="43" fillId="28" borderId="12" applyAlignment="0" applyProtection="0"/>
    <xf numFmtId="194" fontId="43" fillId="28" borderId="12" applyAlignment="0" applyProtection="0"/>
    <xf numFmtId="194" fontId="43" fillId="28" borderId="12" applyAlignment="0" applyProtection="0"/>
    <xf numFmtId="194" fontId="43" fillId="28" borderId="12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194" fontId="43" fillId="28" borderId="12" applyAlignment="0" applyProtection="0"/>
    <xf numFmtId="0" fontId="39" fillId="0" borderId="17" applyNumberFormat="0" applyFill="0" applyAlignment="0" applyProtection="0"/>
    <xf numFmtId="0" fontId="2" fillId="0" borderId="0"/>
    <xf numFmtId="0" fontId="79" fillId="0" borderId="4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26" fillId="20" borderId="1" applyNumberFormat="0" applyAlignment="0" applyProtection="0"/>
    <xf numFmtId="0" fontId="2" fillId="0" borderId="0"/>
    <xf numFmtId="194" fontId="43" fillId="28" borderId="12" applyAlignment="0" applyProtection="0"/>
    <xf numFmtId="0" fontId="26" fillId="20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43" fontId="2" fillId="0" borderId="0" applyFont="0" applyFill="0" applyBorder="0" applyAlignment="0" applyProtection="0"/>
    <xf numFmtId="0" fontId="79" fillId="23" borderId="4"/>
    <xf numFmtId="0" fontId="79" fillId="23" borderId="4"/>
    <xf numFmtId="0" fontId="79" fillId="0" borderId="4"/>
    <xf numFmtId="0" fontId="79" fillId="23" borderId="4"/>
    <xf numFmtId="0" fontId="79" fillId="0" borderId="4"/>
    <xf numFmtId="0" fontId="74" fillId="0" borderId="4"/>
    <xf numFmtId="0" fontId="74" fillId="0" borderId="4"/>
    <xf numFmtId="0" fontId="74" fillId="0" borderId="4"/>
    <xf numFmtId="0" fontId="74" fillId="0" borderId="4"/>
    <xf numFmtId="0" fontId="74" fillId="0" borderId="4"/>
    <xf numFmtId="0" fontId="74" fillId="0" borderId="4"/>
    <xf numFmtId="0" fontId="74" fillId="0" borderId="4"/>
    <xf numFmtId="0" fontId="74" fillId="0" borderId="4"/>
    <xf numFmtId="0" fontId="74" fillId="0" borderId="4"/>
    <xf numFmtId="0" fontId="74" fillId="0" borderId="4"/>
    <xf numFmtId="0" fontId="79" fillId="0" borderId="4"/>
    <xf numFmtId="0" fontId="79" fillId="23" borderId="4"/>
    <xf numFmtId="0" fontId="79" fillId="0" borderId="4"/>
    <xf numFmtId="0" fontId="79" fillId="23" borderId="4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" fillId="0" borderId="0"/>
    <xf numFmtId="0" fontId="2" fillId="0" borderId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22" fillId="27" borderId="12" applyNumberFormat="0" applyFont="0" applyAlignment="0" applyProtection="0"/>
    <xf numFmtId="0" fontId="88" fillId="0" borderId="100"/>
    <xf numFmtId="0" fontId="37" fillId="20" borderId="13" applyNumberFormat="0" applyAlignment="0" applyProtection="0"/>
    <xf numFmtId="0" fontId="22" fillId="27" borderId="12" applyNumberFormat="0" applyFon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33" fillId="7" borderId="1" applyNumberFormat="0" applyAlignment="0" applyProtection="0"/>
    <xf numFmtId="0" fontId="16" fillId="27" borderId="12" applyNumberFormat="0" applyFon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22" fillId="27" borderId="12" applyNumberFormat="0" applyFont="0" applyAlignment="0" applyProtection="0"/>
    <xf numFmtId="0" fontId="39" fillId="0" borderId="17" applyNumberFormat="0" applyFill="0" applyAlignment="0" applyProtection="0"/>
    <xf numFmtId="0" fontId="37" fillId="20" borderId="13" applyNumberFormat="0" applyAlignment="0" applyProtection="0"/>
    <xf numFmtId="0" fontId="22" fillId="27" borderId="12" applyNumberFormat="0" applyFont="0" applyAlignment="0" applyProtection="0"/>
    <xf numFmtId="0" fontId="88" fillId="0" borderId="10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26" fillId="20" borderId="1" applyNumberFormat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22" fillId="27" borderId="12" applyNumberFormat="0" applyFont="0" applyAlignment="0" applyProtection="0"/>
    <xf numFmtId="0" fontId="39" fillId="0" borderId="17" applyNumberFormat="0" applyFill="0" applyAlignment="0" applyProtection="0"/>
    <xf numFmtId="0" fontId="37" fillId="20" borderId="13" applyNumberFormat="0" applyAlignment="0" applyProtection="0"/>
    <xf numFmtId="0" fontId="22" fillId="27" borderId="12" applyNumberFormat="0" applyFont="0" applyAlignment="0" applyProtection="0"/>
    <xf numFmtId="0" fontId="88" fillId="0" borderId="100"/>
    <xf numFmtId="0" fontId="33" fillId="7" borderId="1" applyNumberFormat="0" applyAlignment="0" applyProtection="0"/>
    <xf numFmtId="0" fontId="33" fillId="7" borderId="1" applyNumberFormat="0" applyAlignment="0" applyProtection="0"/>
    <xf numFmtId="0" fontId="26" fillId="20" borderId="1" applyNumberFormat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39" fillId="0" borderId="17" applyNumberFormat="0" applyFill="0" applyAlignment="0" applyProtection="0"/>
    <xf numFmtId="0" fontId="37" fillId="20" borderId="13" applyNumberFormat="0" applyAlignment="0" applyProtection="0"/>
    <xf numFmtId="0" fontId="22" fillId="27" borderId="12" applyNumberFormat="0" applyFont="0" applyAlignment="0" applyProtection="0"/>
    <xf numFmtId="0" fontId="88" fillId="0" borderId="100"/>
    <xf numFmtId="0" fontId="33" fillId="7" borderId="1" applyNumberFormat="0" applyAlignment="0" applyProtection="0"/>
    <xf numFmtId="0" fontId="26" fillId="20" borderId="1" applyNumberFormat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9" fillId="0" borderId="17" applyNumberFormat="0" applyFill="0" applyAlignment="0" applyProtection="0"/>
    <xf numFmtId="0" fontId="37" fillId="20" borderId="13" applyNumberFormat="0" applyAlignment="0" applyProtection="0"/>
    <xf numFmtId="0" fontId="22" fillId="27" borderId="12" applyNumberFormat="0" applyFont="0" applyAlignment="0" applyProtection="0"/>
    <xf numFmtId="0" fontId="88" fillId="0" borderId="100"/>
    <xf numFmtId="0" fontId="33" fillId="7" borderId="1" applyNumberFormat="0" applyAlignment="0" applyProtection="0"/>
    <xf numFmtId="0" fontId="26" fillId="20" borderId="1" applyNumberFormat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88" fillId="0" borderId="100"/>
    <xf numFmtId="0" fontId="33" fillId="7" borderId="1" applyNumberFormat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3" fillId="7" borderId="1" applyNumberForma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26" fillId="20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2" fillId="0" borderId="0"/>
    <xf numFmtId="194" fontId="43" fillId="28" borderId="12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2" fillId="0" borderId="0"/>
    <xf numFmtId="0" fontId="33" fillId="7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" fillId="0" borderId="0"/>
    <xf numFmtId="194" fontId="43" fillId="28" borderId="12" applyAlignment="0" applyProtection="0"/>
    <xf numFmtId="0" fontId="39" fillId="0" borderId="17" applyNumberFormat="0" applyFill="0" applyAlignment="0" applyProtection="0"/>
    <xf numFmtId="0" fontId="2" fillId="0" borderId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43" fontId="22" fillId="0" borderId="0" applyFont="0" applyFill="0" applyBorder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26" fillId="20" borderId="1" applyNumberFormat="0" applyAlignment="0" applyProtection="0"/>
    <xf numFmtId="0" fontId="33" fillId="7" borderId="1" applyNumberFormat="0" applyAlignment="0" applyProtection="0"/>
    <xf numFmtId="0" fontId="22" fillId="27" borderId="12" applyNumberFormat="0" applyFont="0" applyAlignment="0" applyProtection="0"/>
    <xf numFmtId="0" fontId="37" fillId="20" borderId="13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79" fillId="23" borderId="4"/>
    <xf numFmtId="0" fontId="79" fillId="0" borderId="4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74" fillId="0" borderId="4"/>
    <xf numFmtId="0" fontId="74" fillId="0" borderId="4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10" fontId="41" fillId="25" borderId="3" applyNumberFormat="0" applyBorder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74" fillId="0" borderId="4"/>
    <xf numFmtId="0" fontId="74" fillId="0" borderId="4"/>
    <xf numFmtId="0" fontId="81" fillId="0" borderId="7">
      <alignment horizontal="left" vertical="center"/>
    </xf>
    <xf numFmtId="0" fontId="79" fillId="23" borderId="4"/>
    <xf numFmtId="0" fontId="79" fillId="0" borderId="4"/>
    <xf numFmtId="0" fontId="79" fillId="23" borderId="4"/>
    <xf numFmtId="0" fontId="79" fillId="0" borderId="4"/>
    <xf numFmtId="0" fontId="74" fillId="0" borderId="4"/>
    <xf numFmtId="0" fontId="74" fillId="0" borderId="4"/>
    <xf numFmtId="0" fontId="79" fillId="23" borderId="4"/>
    <xf numFmtId="0" fontId="74" fillId="0" borderId="4"/>
    <xf numFmtId="0" fontId="74" fillId="0" borderId="4"/>
    <xf numFmtId="0" fontId="74" fillId="0" borderId="4"/>
    <xf numFmtId="0" fontId="74" fillId="0" borderId="4"/>
    <xf numFmtId="0" fontId="79" fillId="0" borderId="4"/>
    <xf numFmtId="0" fontId="79" fillId="23" borderId="4"/>
    <xf numFmtId="43" fontId="2" fillId="0" borderId="0" applyFont="0" applyFill="0" applyBorder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74" fillId="0" borderId="4"/>
    <xf numFmtId="0" fontId="74" fillId="0" borderId="4"/>
    <xf numFmtId="0" fontId="74" fillId="0" borderId="4"/>
    <xf numFmtId="0" fontId="79" fillId="23" borderId="4"/>
    <xf numFmtId="0" fontId="79" fillId="0" borderId="4"/>
    <xf numFmtId="0" fontId="2" fillId="0" borderId="0"/>
    <xf numFmtId="0" fontId="2" fillId="0" borderId="0"/>
    <xf numFmtId="0" fontId="2" fillId="0" borderId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" fillId="0" borderId="0"/>
    <xf numFmtId="0" fontId="2" fillId="0" borderId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" fillId="0" borderId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" fillId="0" borderId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3" fillId="7" borderId="1" applyNumberFormat="0" applyAlignment="0" applyProtection="0"/>
    <xf numFmtId="0" fontId="22" fillId="27" borderId="12" applyNumberFormat="0" applyFont="0" applyAlignment="0" applyProtection="0"/>
    <xf numFmtId="0" fontId="26" fillId="20" borderId="1" applyNumberForma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6" fillId="20" borderId="1" applyNumberFormat="0" applyAlignment="0" applyProtection="0"/>
    <xf numFmtId="0" fontId="16" fillId="27" borderId="12" applyNumberFormat="0" applyFon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88" fillId="0" borderId="100"/>
    <xf numFmtId="0" fontId="33" fillId="7" borderId="1" applyNumberFormat="0" applyAlignment="0" applyProtection="0"/>
    <xf numFmtId="0" fontId="33" fillId="7" borderId="1" applyNumberFormat="0" applyAlignment="0" applyProtection="0"/>
    <xf numFmtId="0" fontId="2" fillId="0" borderId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79" fillId="23" borderId="4"/>
    <xf numFmtId="194" fontId="43" fillId="28" borderId="12" applyAlignment="0" applyProtection="0"/>
    <xf numFmtId="0" fontId="39" fillId="0" borderId="17" applyNumberFormat="0" applyFill="0" applyAlignment="0" applyProtection="0"/>
    <xf numFmtId="0" fontId="79" fillId="0" borderId="4"/>
    <xf numFmtId="0" fontId="26" fillId="20" borderId="1" applyNumberFormat="0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0" fontId="37" fillId="20" borderId="13" applyNumberFormat="0" applyAlignment="0" applyProtection="0"/>
    <xf numFmtId="0" fontId="39" fillId="0" borderId="17" applyNumberFormat="0" applyFill="0" applyAlignment="0" applyProtection="0"/>
    <xf numFmtId="0" fontId="33" fillId="7" borderId="1" applyNumberFormat="0" applyAlignment="0" applyProtection="0"/>
    <xf numFmtId="0" fontId="2" fillId="0" borderId="0"/>
    <xf numFmtId="0" fontId="33" fillId="7" borderId="1" applyNumberFormat="0" applyAlignment="0" applyProtection="0"/>
    <xf numFmtId="0" fontId="2" fillId="0" borderId="0"/>
    <xf numFmtId="194" fontId="43" fillId="28" borderId="12" applyAlignment="0" applyProtection="0"/>
    <xf numFmtId="194" fontId="43" fillId="28" borderId="12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88" fillId="0" borderId="100"/>
    <xf numFmtId="0" fontId="2" fillId="0" borderId="0"/>
    <xf numFmtId="0" fontId="37" fillId="20" borderId="13" applyNumberFormat="0" applyAlignment="0" applyProtection="0"/>
    <xf numFmtId="0" fontId="22" fillId="27" borderId="12" applyNumberFormat="0" applyFont="0" applyAlignment="0" applyProtection="0"/>
    <xf numFmtId="0" fontId="26" fillId="20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186" fontId="22" fillId="0" borderId="3"/>
    <xf numFmtId="0" fontId="26" fillId="20" borderId="1" applyNumberForma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6" fillId="20" borderId="1" applyNumberForma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194" fontId="43" fillId="28" borderId="12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37" fillId="20" borderId="13" applyNumberFormat="0" applyAlignment="0" applyProtection="0"/>
    <xf numFmtId="0" fontId="16" fillId="27" borderId="12" applyNumberFormat="0" applyFont="0" applyAlignment="0" applyProtection="0"/>
    <xf numFmtId="0" fontId="33" fillId="7" borderId="1" applyNumberFormat="0" applyAlignment="0" applyProtection="0"/>
    <xf numFmtId="0" fontId="22" fillId="27" borderId="12" applyNumberFormat="0" applyFont="0" applyAlignment="0" applyProtection="0"/>
    <xf numFmtId="0" fontId="33" fillId="7" borderId="1" applyNumberFormat="0" applyAlignment="0" applyProtection="0"/>
    <xf numFmtId="194" fontId="43" fillId="28" borderId="12" applyAlignment="0" applyProtection="0"/>
    <xf numFmtId="0" fontId="26" fillId="20" borderId="1" applyNumberFormat="0" applyAlignment="0" applyProtection="0"/>
    <xf numFmtId="0" fontId="39" fillId="0" borderId="17" applyNumberFormat="0" applyFill="0" applyAlignment="0" applyProtection="0"/>
    <xf numFmtId="0" fontId="37" fillId="20" borderId="13" applyNumberFormat="0" applyAlignment="0" applyProtection="0"/>
    <xf numFmtId="0" fontId="22" fillId="27" borderId="12" applyNumberFormat="0" applyFont="0" applyAlignment="0" applyProtection="0"/>
    <xf numFmtId="0" fontId="88" fillId="0" borderId="100"/>
    <xf numFmtId="0" fontId="33" fillId="7" borderId="1" applyNumberFormat="0" applyAlignment="0" applyProtection="0"/>
    <xf numFmtId="0" fontId="33" fillId="7" borderId="1" applyNumberFormat="0" applyAlignment="0" applyProtection="0"/>
    <xf numFmtId="0" fontId="26" fillId="20" borderId="1" applyNumberFormat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22" fillId="0" borderId="0"/>
    <xf numFmtId="0" fontId="16" fillId="27" borderId="12" applyNumberFormat="0" applyFont="0" applyAlignment="0" applyProtection="0"/>
    <xf numFmtId="0" fontId="2" fillId="0" borderId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" fillId="0" borderId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" fillId="0" borderId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9" fontId="22" fillId="0" borderId="0" applyFont="0" applyFill="0" applyBorder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74" fillId="0" borderId="4"/>
    <xf numFmtId="0" fontId="39" fillId="0" borderId="17" applyNumberFormat="0" applyFill="0" applyAlignment="0" applyProtection="0"/>
    <xf numFmtId="0" fontId="37" fillId="20" borderId="13" applyNumberFormat="0" applyAlignment="0" applyProtection="0"/>
    <xf numFmtId="0" fontId="22" fillId="27" borderId="12" applyNumberFormat="0" applyFont="0" applyAlignment="0" applyProtection="0"/>
    <xf numFmtId="0" fontId="88" fillId="0" borderId="10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26" fillId="20" borderId="1" applyNumberFormat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22" fillId="0" borderId="0"/>
    <xf numFmtId="0" fontId="22" fillId="0" borderId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39" fillId="0" borderId="17" applyNumberFormat="0" applyFill="0" applyAlignment="0" applyProtection="0"/>
    <xf numFmtId="0" fontId="37" fillId="20" borderId="13" applyNumberFormat="0" applyAlignment="0" applyProtection="0"/>
    <xf numFmtId="0" fontId="22" fillId="27" borderId="12" applyNumberFormat="0" applyFont="0" applyAlignment="0" applyProtection="0"/>
    <xf numFmtId="0" fontId="88" fillId="0" borderId="100"/>
    <xf numFmtId="0" fontId="26" fillId="20" borderId="1" applyNumberFormat="0" applyAlignment="0" applyProtection="0"/>
    <xf numFmtId="0" fontId="33" fillId="7" borderId="1" applyNumberFormat="0" applyAlignment="0" applyProtection="0"/>
    <xf numFmtId="0" fontId="26" fillId="20" borderId="1" applyNumberFormat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0" borderId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22" fillId="0" borderId="0"/>
    <xf numFmtId="0" fontId="26" fillId="20" borderId="1" applyNumberForma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88" fillId="0" borderId="100"/>
    <xf numFmtId="0" fontId="33" fillId="7" borderId="1" applyNumberFormat="0" applyAlignment="0" applyProtection="0"/>
    <xf numFmtId="0" fontId="79" fillId="0" borderId="4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22" fillId="0" borderId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88" fillId="0" borderId="10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3" fillId="7" borderId="1" applyNumberFormat="0" applyAlignment="0" applyProtection="0"/>
    <xf numFmtId="0" fontId="39" fillId="0" borderId="17" applyNumberFormat="0" applyFill="0" applyAlignment="0" applyProtection="0"/>
    <xf numFmtId="0" fontId="33" fillId="7" borderId="1" applyNumberFormat="0" applyAlignment="0" applyProtection="0"/>
    <xf numFmtId="194" fontId="43" fillId="28" borderId="12" applyAlignment="0" applyProtection="0"/>
    <xf numFmtId="194" fontId="43" fillId="28" borderId="12" applyAlignment="0" applyProtection="0"/>
    <xf numFmtId="194" fontId="43" fillId="28" borderId="12" applyAlignment="0" applyProtection="0"/>
    <xf numFmtId="194" fontId="43" fillId="28" borderId="12" applyAlignment="0" applyProtection="0"/>
    <xf numFmtId="194" fontId="43" fillId="28" borderId="12" applyAlignment="0" applyProtection="0"/>
    <xf numFmtId="194" fontId="43" fillId="28" borderId="12" applyAlignment="0" applyProtection="0"/>
    <xf numFmtId="194" fontId="43" fillId="28" borderId="12" applyAlignment="0" applyProtection="0"/>
    <xf numFmtId="194" fontId="43" fillId="28" borderId="12" applyAlignment="0" applyProtection="0"/>
    <xf numFmtId="194" fontId="43" fillId="28" borderId="12" applyAlignment="0" applyProtection="0"/>
    <xf numFmtId="194" fontId="43" fillId="28" borderId="12" applyAlignment="0" applyProtection="0"/>
    <xf numFmtId="0" fontId="37" fillId="20" borderId="13" applyNumberFormat="0" applyAlignment="0" applyProtection="0"/>
    <xf numFmtId="0" fontId="39" fillId="0" borderId="17" applyNumberFormat="0" applyFill="0" applyAlignment="0" applyProtection="0"/>
    <xf numFmtId="0" fontId="22" fillId="0" borderId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33" fillId="7" borderId="1" applyNumberFormat="0" applyAlignment="0" applyProtection="0"/>
    <xf numFmtId="186" fontId="22" fillId="0" borderId="3"/>
    <xf numFmtId="0" fontId="74" fillId="0" borderId="4"/>
    <xf numFmtId="0" fontId="74" fillId="0" borderId="4"/>
    <xf numFmtId="0" fontId="79" fillId="0" borderId="4"/>
    <xf numFmtId="0" fontId="79" fillId="23" borderId="4"/>
    <xf numFmtId="0" fontId="81" fillId="0" borderId="7">
      <alignment horizontal="left" vertical="center"/>
    </xf>
    <xf numFmtId="0" fontId="33" fillId="7" borderId="1" applyNumberFormat="0" applyAlignment="0" applyProtection="0"/>
    <xf numFmtId="10" fontId="41" fillId="25" borderId="3" applyNumberFormat="0" applyBorder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9" fontId="22" fillId="0" borderId="0" applyFont="0" applyFill="0" applyBorder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2" fillId="0" borderId="0"/>
    <xf numFmtId="43" fontId="11" fillId="0" borderId="0" applyFont="0" applyFill="0" applyBorder="0" applyAlignment="0" applyProtection="0"/>
    <xf numFmtId="0" fontId="2" fillId="0" borderId="0"/>
    <xf numFmtId="41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2" fillId="0" borderId="0"/>
    <xf numFmtId="41" fontId="22" fillId="0" borderId="0" applyFont="0" applyFill="0" applyBorder="0" applyAlignment="0" applyProtection="0"/>
    <xf numFmtId="0" fontId="2" fillId="0" borderId="0"/>
    <xf numFmtId="43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7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66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68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16" fillId="0" borderId="0" applyFont="0" applyFill="0" applyBorder="0" applyAlignment="0" applyProtection="0"/>
    <xf numFmtId="186" fontId="22" fillId="0" borderId="3"/>
    <xf numFmtId="10" fontId="41" fillId="25" borderId="3" applyNumberFormat="0" applyBorder="0" applyAlignment="0" applyProtection="0"/>
    <xf numFmtId="0" fontId="2" fillId="0" borderId="0"/>
    <xf numFmtId="0" fontId="2" fillId="0" borderId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33" fillId="7" borderId="1" applyNumberFormat="0" applyAlignment="0" applyProtection="0"/>
    <xf numFmtId="0" fontId="88" fillId="0" borderId="100"/>
    <xf numFmtId="0" fontId="89" fillId="0" borderId="104"/>
    <xf numFmtId="43" fontId="22" fillId="0" borderId="0" applyFont="0" applyFill="0" applyBorder="0" applyAlignment="0" applyProtection="0"/>
    <xf numFmtId="0" fontId="2" fillId="0" borderId="0"/>
    <xf numFmtId="0" fontId="33" fillId="7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43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0" fontId="33" fillId="7" borderId="1" applyNumberFormat="0" applyAlignment="0" applyProtection="0"/>
    <xf numFmtId="41" fontId="22" fillId="0" borderId="0" applyFont="0" applyFill="0" applyBorder="0" applyAlignment="0" applyProtection="0"/>
    <xf numFmtId="7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86" fontId="22" fillId="0" borderId="3"/>
    <xf numFmtId="186" fontId="22" fillId="0" borderId="3"/>
    <xf numFmtId="0" fontId="74" fillId="0" borderId="4"/>
    <xf numFmtId="0" fontId="74" fillId="0" borderId="4"/>
    <xf numFmtId="0" fontId="74" fillId="0" borderId="4"/>
    <xf numFmtId="0" fontId="74" fillId="0" borderId="4"/>
    <xf numFmtId="0" fontId="79" fillId="0" borderId="4"/>
    <xf numFmtId="0" fontId="79" fillId="0" borderId="4"/>
    <xf numFmtId="0" fontId="79" fillId="23" borderId="4"/>
    <xf numFmtId="0" fontId="79" fillId="23" borderId="4"/>
    <xf numFmtId="0" fontId="81" fillId="0" borderId="7">
      <alignment horizontal="left" vertical="center"/>
    </xf>
    <xf numFmtId="0" fontId="81" fillId="0" borderId="7">
      <alignment horizontal="left" vertical="center"/>
    </xf>
    <xf numFmtId="0" fontId="33" fillId="7" borderId="1" applyNumberFormat="0" applyAlignment="0" applyProtection="0"/>
    <xf numFmtId="10" fontId="41" fillId="25" borderId="3" applyNumberFormat="0" applyBorder="0" applyAlignment="0" applyProtection="0"/>
    <xf numFmtId="10" fontId="41" fillId="25" borderId="3" applyNumberFormat="0" applyBorder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43" fontId="22" fillId="0" borderId="0" applyFont="0" applyFill="0" applyBorder="0" applyAlignment="0" applyProtection="0"/>
    <xf numFmtId="0" fontId="26" fillId="20" borderId="1" applyNumberFormat="0" applyAlignment="0" applyProtection="0"/>
    <xf numFmtId="0" fontId="33" fillId="7" borderId="1" applyNumberFormat="0" applyAlignment="0" applyProtection="0"/>
    <xf numFmtId="0" fontId="26" fillId="20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22" fillId="27" borderId="12" applyNumberFormat="0" applyFon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2" fillId="0" borderId="0"/>
    <xf numFmtId="0" fontId="33" fillId="7" borderId="1" applyNumberForma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37" fillId="20" borderId="13" applyNumberFormat="0" applyAlignment="0" applyProtection="0"/>
    <xf numFmtId="0" fontId="2" fillId="0" borderId="0"/>
    <xf numFmtId="194" fontId="43" fillId="28" borderId="12" applyAlignment="0" applyProtection="0"/>
    <xf numFmtId="0" fontId="39" fillId="0" borderId="17" applyNumberFormat="0" applyFill="0" applyAlignment="0" applyProtection="0"/>
    <xf numFmtId="194" fontId="43" fillId="28" borderId="12" applyAlignment="0" applyProtection="0"/>
    <xf numFmtId="0" fontId="33" fillId="7" borderId="1" applyNumberForma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79" fillId="23" borderId="4"/>
    <xf numFmtId="0" fontId="79" fillId="0" borderId="4"/>
    <xf numFmtId="0" fontId="74" fillId="0" borderId="4"/>
    <xf numFmtId="0" fontId="74" fillId="0" borderId="4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74" fillId="0" borderId="4"/>
    <xf numFmtId="0" fontId="74" fillId="0" borderId="4"/>
    <xf numFmtId="0" fontId="79" fillId="0" borderId="4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74" fillId="0" borderId="4"/>
    <xf numFmtId="0" fontId="74" fillId="0" borderId="4"/>
    <xf numFmtId="0" fontId="79" fillId="0" borderId="4"/>
    <xf numFmtId="0" fontId="79" fillId="23" borderId="4"/>
    <xf numFmtId="43" fontId="2" fillId="0" borderId="0" applyFont="0" applyFill="0" applyBorder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9" fillId="0" borderId="17" applyNumberFormat="0" applyFill="0" applyAlignment="0" applyProtection="0"/>
    <xf numFmtId="0" fontId="22" fillId="27" borderId="12" applyNumberFormat="0" applyFont="0" applyAlignment="0" applyProtection="0"/>
    <xf numFmtId="0" fontId="88" fillId="0" borderId="100"/>
    <xf numFmtId="0" fontId="33" fillId="7" borderId="1" applyNumberFormat="0" applyAlignment="0" applyProtection="0"/>
    <xf numFmtId="0" fontId="26" fillId="20" borderId="1" applyNumberFormat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" fillId="0" borderId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" fillId="0" borderId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22" fillId="27" borderId="12" applyNumberFormat="0" applyFont="0" applyAlignment="0" applyProtection="0"/>
    <xf numFmtId="0" fontId="33" fillId="7" borderId="1" applyNumberFormat="0" applyAlignment="0" applyProtection="0"/>
    <xf numFmtId="0" fontId="39" fillId="0" borderId="17" applyNumberFormat="0" applyFill="0" applyAlignment="0" applyProtection="0"/>
    <xf numFmtId="0" fontId="88" fillId="0" borderId="100"/>
    <xf numFmtId="0" fontId="33" fillId="7" borderId="1" applyNumberFormat="0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79" fillId="23" borderId="4"/>
    <xf numFmtId="0" fontId="33" fillId="7" borderId="1" applyNumberFormat="0" applyAlignment="0" applyProtection="0"/>
    <xf numFmtId="0" fontId="22" fillId="27" borderId="12" applyNumberFormat="0" applyFont="0" applyAlignment="0" applyProtection="0"/>
    <xf numFmtId="0" fontId="39" fillId="0" borderId="17" applyNumberFormat="0" applyFill="0" applyAlignment="0" applyProtection="0"/>
    <xf numFmtId="0" fontId="26" fillId="20" borderId="1" applyNumberFormat="0" applyAlignment="0" applyProtection="0"/>
    <xf numFmtId="0" fontId="33" fillId="7" borderId="1" applyNumberFormat="0" applyAlignment="0" applyProtection="0"/>
    <xf numFmtId="0" fontId="37" fillId="20" borderId="13" applyNumberFormat="0" applyAlignment="0" applyProtection="0"/>
    <xf numFmtId="0" fontId="39" fillId="0" borderId="17" applyNumberFormat="0" applyFill="0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0" fontId="37" fillId="20" borderId="13" applyNumberFormat="0" applyAlignment="0" applyProtection="0"/>
    <xf numFmtId="0" fontId="39" fillId="0" borderId="17" applyNumberFormat="0" applyFill="0" applyAlignment="0" applyProtection="0"/>
    <xf numFmtId="0" fontId="26" fillId="20" borderId="1" applyNumberFormat="0" applyAlignment="0" applyProtection="0"/>
    <xf numFmtId="0" fontId="33" fillId="7" borderId="1" applyNumberForma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37" fillId="20" borderId="13" applyNumberForma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22" fillId="27" borderId="12" applyNumberFormat="0" applyFont="0" applyAlignment="0" applyProtection="0"/>
    <xf numFmtId="0" fontId="33" fillId="7" borderId="1" applyNumberFormat="0" applyAlignment="0" applyProtection="0"/>
    <xf numFmtId="0" fontId="26" fillId="20" borderId="1" applyNumberFormat="0" applyAlignment="0" applyProtection="0"/>
    <xf numFmtId="0" fontId="33" fillId="7" borderId="1" applyNumberFormat="0" applyAlignment="0" applyProtection="0"/>
    <xf numFmtId="0" fontId="26" fillId="20" borderId="1" applyNumberForma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37" fillId="20" borderId="13" applyNumberFormat="0" applyAlignment="0" applyProtection="0"/>
    <xf numFmtId="0" fontId="22" fillId="27" borderId="12" applyNumberFormat="0" applyFont="0" applyAlignment="0" applyProtection="0"/>
    <xf numFmtId="0" fontId="33" fillId="7" borderId="1" applyNumberFormat="0" applyAlignment="0" applyProtection="0"/>
    <xf numFmtId="0" fontId="26" fillId="20" borderId="1" applyNumberForma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88" fillId="0" borderId="10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3" fillId="7" borderId="1" applyNumberFormat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194" fontId="43" fillId="28" borderId="12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37" fillId="20" borderId="13" applyNumberFormat="0" applyAlignment="0" applyProtection="0"/>
    <xf numFmtId="0" fontId="16" fillId="27" borderId="12" applyNumberFormat="0" applyFont="0" applyAlignment="0" applyProtection="0"/>
    <xf numFmtId="0" fontId="39" fillId="0" borderId="17" applyNumberFormat="0" applyFill="0" applyAlignment="0" applyProtection="0"/>
    <xf numFmtId="0" fontId="16" fillId="27" borderId="12" applyNumberFormat="0" applyFont="0" applyAlignment="0" applyProtection="0"/>
    <xf numFmtId="0" fontId="2" fillId="0" borderId="0"/>
    <xf numFmtId="0" fontId="79" fillId="23" borderId="4"/>
    <xf numFmtId="0" fontId="2" fillId="0" borderId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74" fillId="0" borderId="4"/>
    <xf numFmtId="0" fontId="74" fillId="0" borderId="4"/>
    <xf numFmtId="0" fontId="79" fillId="0" borderId="4"/>
    <xf numFmtId="43" fontId="2" fillId="0" borderId="0" applyFont="0" applyFill="0" applyBorder="0" applyAlignment="0" applyProtection="0"/>
    <xf numFmtId="0" fontId="79" fillId="0" borderId="4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74" fillId="0" borderId="4"/>
    <xf numFmtId="0" fontId="74" fillId="0" borderId="4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74" fillId="0" borderId="4"/>
    <xf numFmtId="0" fontId="74" fillId="0" borderId="4"/>
    <xf numFmtId="0" fontId="79" fillId="0" borderId="4"/>
    <xf numFmtId="0" fontId="79" fillId="23" borderId="4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2" fillId="0" borderId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" fillId="0" borderId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88" fillId="0" borderId="10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26" fillId="20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7" fillId="20" borderId="13" applyNumberFormat="0" applyAlignment="0" applyProtection="0"/>
    <xf numFmtId="0" fontId="22" fillId="27" borderId="12" applyNumberFormat="0" applyFont="0" applyAlignment="0" applyProtection="0"/>
    <xf numFmtId="0" fontId="33" fillId="7" borderId="1" applyNumberFormat="0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39" fillId="0" borderId="17" applyNumberFormat="0" applyFill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6" fillId="20" borderId="1" applyNumberForma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37" fillId="20" borderId="13" applyNumberForma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39" fillId="0" borderId="17" applyNumberFormat="0" applyFill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37" fillId="20" borderId="13" applyNumberForma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88" fillId="0" borderId="100"/>
    <xf numFmtId="0" fontId="16" fillId="27" borderId="12" applyNumberFormat="0" applyFont="0" applyAlignment="0" applyProtection="0"/>
    <xf numFmtId="194" fontId="43" fillId="28" borderId="12" applyAlignment="0" applyProtection="0"/>
    <xf numFmtId="0" fontId="33" fillId="7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3" fillId="7" borderId="1" applyNumberFormat="0" applyAlignment="0" applyProtection="0"/>
    <xf numFmtId="0" fontId="39" fillId="0" borderId="17" applyNumberFormat="0" applyFill="0" applyAlignment="0" applyProtection="0"/>
    <xf numFmtId="0" fontId="88" fillId="0" borderId="100"/>
    <xf numFmtId="0" fontId="33" fillId="7" borderId="1" applyNumberFormat="0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7" fillId="20" borderId="13" applyNumberFormat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79" fillId="23" borderId="4"/>
    <xf numFmtId="0" fontId="33" fillId="7" borderId="1" applyNumberFormat="0" applyAlignment="0" applyProtection="0"/>
    <xf numFmtId="0" fontId="22" fillId="27" borderId="12" applyNumberFormat="0" applyFont="0" applyAlignment="0" applyProtection="0"/>
    <xf numFmtId="0" fontId="39" fillId="0" borderId="17" applyNumberFormat="0" applyFill="0" applyAlignment="0" applyProtection="0"/>
    <xf numFmtId="0" fontId="33" fillId="7" borderId="1" applyNumberFormat="0" applyAlignment="0" applyProtection="0"/>
    <xf numFmtId="0" fontId="37" fillId="20" borderId="13" applyNumberFormat="0" applyAlignment="0" applyProtection="0"/>
    <xf numFmtId="0" fontId="39" fillId="0" borderId="17" applyNumberFormat="0" applyFill="0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0" fontId="37" fillId="20" borderId="13" applyNumberFormat="0" applyAlignment="0" applyProtection="0"/>
    <xf numFmtId="0" fontId="39" fillId="0" borderId="17" applyNumberFormat="0" applyFill="0" applyAlignment="0" applyProtection="0"/>
    <xf numFmtId="0" fontId="16" fillId="27" borderId="12" applyNumberFormat="0" applyFont="0" applyAlignment="0" applyProtection="0"/>
    <xf numFmtId="0" fontId="33" fillId="7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37" fillId="20" borderId="13" applyNumberFormat="0" applyAlignment="0" applyProtection="0"/>
    <xf numFmtId="0" fontId="22" fillId="27" borderId="12" applyNumberFormat="0" applyFont="0" applyAlignment="0" applyProtection="0"/>
    <xf numFmtId="0" fontId="33" fillId="7" borderId="1" applyNumberFormat="0" applyAlignment="0" applyProtection="0"/>
    <xf numFmtId="0" fontId="26" fillId="20" borderId="1" applyNumberFormat="0" applyAlignment="0" applyProtection="0"/>
    <xf numFmtId="0" fontId="22" fillId="27" borderId="12" applyNumberFormat="0" applyFon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0" fontId="2" fillId="0" borderId="0"/>
    <xf numFmtId="0" fontId="33" fillId="7" borderId="1" applyNumberForma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37" fillId="20" borderId="13" applyNumberFormat="0" applyAlignment="0" applyProtection="0"/>
    <xf numFmtId="0" fontId="2" fillId="0" borderId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39" fillId="0" borderId="17" applyNumberFormat="0" applyFill="0" applyAlignment="0" applyProtection="0"/>
    <xf numFmtId="0" fontId="33" fillId="7" borderId="1" applyNumberFormat="0" applyAlignment="0" applyProtection="0"/>
    <xf numFmtId="194" fontId="43" fillId="28" borderId="12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79" fillId="23" borderId="4"/>
    <xf numFmtId="0" fontId="79" fillId="0" borderId="4"/>
    <xf numFmtId="0" fontId="74" fillId="0" borderId="4"/>
    <xf numFmtId="0" fontId="74" fillId="0" borderId="4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74" fillId="0" borderId="4"/>
    <xf numFmtId="0" fontId="74" fillId="0" borderId="4"/>
    <xf numFmtId="0" fontId="79" fillId="0" borderId="4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74" fillId="0" borderId="4"/>
    <xf numFmtId="0" fontId="74" fillId="0" borderId="4"/>
    <xf numFmtId="0" fontId="79" fillId="0" borderId="4"/>
    <xf numFmtId="0" fontId="79" fillId="23" borderId="4"/>
    <xf numFmtId="43" fontId="2" fillId="0" borderId="0" applyFont="0" applyFill="0" applyBorder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9" fillId="0" borderId="17" applyNumberFormat="0" applyFill="0" applyAlignment="0" applyProtection="0"/>
    <xf numFmtId="0" fontId="22" fillId="27" borderId="12" applyNumberFormat="0" applyFont="0" applyAlignment="0" applyProtection="0"/>
    <xf numFmtId="0" fontId="88" fillId="0" borderId="100"/>
    <xf numFmtId="0" fontId="33" fillId="7" borderId="1" applyNumberFormat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" fillId="0" borderId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" fillId="0" borderId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22" fillId="27" borderId="12" applyNumberFormat="0" applyFont="0" applyAlignment="0" applyProtection="0"/>
    <xf numFmtId="0" fontId="33" fillId="7" borderId="1" applyNumberFormat="0" applyAlignment="0" applyProtection="0"/>
    <xf numFmtId="0" fontId="39" fillId="0" borderId="17" applyNumberFormat="0" applyFill="0" applyAlignment="0" applyProtection="0"/>
    <xf numFmtId="0" fontId="88" fillId="0" borderId="100"/>
    <xf numFmtId="0" fontId="33" fillId="7" borderId="1" applyNumberFormat="0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7" fillId="20" borderId="13" applyNumberFormat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79" fillId="23" borderId="4"/>
    <xf numFmtId="0" fontId="88" fillId="0" borderId="100"/>
    <xf numFmtId="0" fontId="33" fillId="7" borderId="1" applyNumberFormat="0" applyAlignment="0" applyProtection="0"/>
    <xf numFmtId="0" fontId="22" fillId="27" borderId="12" applyNumberFormat="0" applyFont="0" applyAlignment="0" applyProtection="0"/>
    <xf numFmtId="0" fontId="39" fillId="0" borderId="17" applyNumberFormat="0" applyFill="0" applyAlignment="0" applyProtection="0"/>
    <xf numFmtId="0" fontId="33" fillId="7" borderId="1" applyNumberFormat="0" applyAlignment="0" applyProtection="0"/>
    <xf numFmtId="0" fontId="37" fillId="20" borderId="13" applyNumberFormat="0" applyAlignment="0" applyProtection="0"/>
    <xf numFmtId="0" fontId="39" fillId="0" borderId="17" applyNumberFormat="0" applyFill="0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0" fontId="37" fillId="20" borderId="13" applyNumberFormat="0" applyAlignment="0" applyProtection="0"/>
    <xf numFmtId="0" fontId="39" fillId="0" borderId="17" applyNumberFormat="0" applyFill="0" applyAlignment="0" applyProtection="0"/>
    <xf numFmtId="194" fontId="43" fillId="28" borderId="12" applyAlignment="0" applyProtection="0"/>
    <xf numFmtId="0" fontId="37" fillId="20" borderId="13" applyNumberFormat="0" applyAlignment="0" applyProtection="0"/>
    <xf numFmtId="0" fontId="33" fillId="7" borderId="1" applyNumberForma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37" fillId="20" borderId="13" applyNumberForma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22" fillId="27" borderId="12" applyNumberFormat="0" applyFont="0" applyAlignment="0" applyProtection="0"/>
    <xf numFmtId="0" fontId="33" fillId="7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37" fillId="20" borderId="13" applyNumberFormat="0" applyAlignment="0" applyProtection="0"/>
    <xf numFmtId="0" fontId="22" fillId="27" borderId="12" applyNumberFormat="0" applyFont="0" applyAlignment="0" applyProtection="0"/>
    <xf numFmtId="0" fontId="33" fillId="7" borderId="1" applyNumberFormat="0" applyAlignment="0" applyProtection="0"/>
    <xf numFmtId="0" fontId="26" fillId="20" borderId="1" applyNumberForma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88" fillId="0" borderId="100"/>
    <xf numFmtId="0" fontId="33" fillId="7" borderId="1" applyNumberFormat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7" fillId="20" borderId="13" applyNumberFormat="0" applyAlignment="0" applyProtection="0"/>
    <xf numFmtId="194" fontId="43" fillId="28" borderId="12" applyAlignment="0" applyProtection="0"/>
    <xf numFmtId="194" fontId="43" fillId="28" borderId="12" applyAlignment="0" applyProtection="0"/>
    <xf numFmtId="194" fontId="43" fillId="28" borderId="12" applyAlignment="0" applyProtection="0"/>
    <xf numFmtId="194" fontId="43" fillId="28" borderId="12" applyAlignment="0" applyProtection="0"/>
    <xf numFmtId="194" fontId="43" fillId="28" borderId="12" applyAlignment="0" applyProtection="0"/>
    <xf numFmtId="194" fontId="43" fillId="28" borderId="12" applyAlignment="0" applyProtection="0"/>
    <xf numFmtId="194" fontId="43" fillId="28" borderId="12" applyAlignment="0" applyProtection="0"/>
    <xf numFmtId="194" fontId="43" fillId="28" borderId="12" applyAlignment="0" applyProtection="0"/>
    <xf numFmtId="194" fontId="43" fillId="28" borderId="12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194" fontId="43" fillId="28" borderId="12" applyAlignment="0" applyProtection="0"/>
    <xf numFmtId="0" fontId="39" fillId="0" borderId="17" applyNumberFormat="0" applyFill="0" applyAlignment="0" applyProtection="0"/>
    <xf numFmtId="0" fontId="2" fillId="0" borderId="0"/>
    <xf numFmtId="0" fontId="79" fillId="0" borderId="4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26" fillId="20" borderId="1" applyNumberFormat="0" applyAlignment="0" applyProtection="0"/>
    <xf numFmtId="0" fontId="2" fillId="0" borderId="0"/>
    <xf numFmtId="194" fontId="43" fillId="28" borderId="12" applyAlignment="0" applyProtection="0"/>
    <xf numFmtId="0" fontId="26" fillId="20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43" fontId="2" fillId="0" borderId="0" applyFont="0" applyFill="0" applyBorder="0" applyAlignment="0" applyProtection="0"/>
    <xf numFmtId="0" fontId="79" fillId="23" borderId="4"/>
    <xf numFmtId="0" fontId="79" fillId="23" borderId="4"/>
    <xf numFmtId="0" fontId="79" fillId="0" borderId="4"/>
    <xf numFmtId="0" fontId="79" fillId="23" borderId="4"/>
    <xf numFmtId="0" fontId="79" fillId="0" borderId="4"/>
    <xf numFmtId="0" fontId="74" fillId="0" borderId="4"/>
    <xf numFmtId="0" fontId="74" fillId="0" borderId="4"/>
    <xf numFmtId="0" fontId="74" fillId="0" borderId="4"/>
    <xf numFmtId="0" fontId="74" fillId="0" borderId="4"/>
    <xf numFmtId="0" fontId="74" fillId="0" borderId="4"/>
    <xf numFmtId="0" fontId="74" fillId="0" borderId="4"/>
    <xf numFmtId="0" fontId="74" fillId="0" borderId="4"/>
    <xf numFmtId="0" fontId="74" fillId="0" borderId="4"/>
    <xf numFmtId="0" fontId="74" fillId="0" borderId="4"/>
    <xf numFmtId="0" fontId="74" fillId="0" borderId="4"/>
    <xf numFmtId="0" fontId="79" fillId="0" borderId="4"/>
    <xf numFmtId="0" fontId="79" fillId="23" borderId="4"/>
    <xf numFmtId="0" fontId="79" fillId="0" borderId="4"/>
    <xf numFmtId="0" fontId="79" fillId="23" borderId="4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" fillId="0" borderId="0"/>
    <xf numFmtId="0" fontId="2" fillId="0" borderId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22" fillId="27" borderId="12" applyNumberFormat="0" applyFont="0" applyAlignment="0" applyProtection="0"/>
    <xf numFmtId="0" fontId="88" fillId="0" borderId="100"/>
    <xf numFmtId="0" fontId="37" fillId="20" borderId="13" applyNumberFormat="0" applyAlignment="0" applyProtection="0"/>
    <xf numFmtId="0" fontId="22" fillId="27" borderId="12" applyNumberFormat="0" applyFon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33" fillId="7" borderId="1" applyNumberFormat="0" applyAlignment="0" applyProtection="0"/>
    <xf numFmtId="0" fontId="16" fillId="27" borderId="12" applyNumberFormat="0" applyFon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22" fillId="27" borderId="12" applyNumberFormat="0" applyFont="0" applyAlignment="0" applyProtection="0"/>
    <xf numFmtId="0" fontId="39" fillId="0" borderId="17" applyNumberFormat="0" applyFill="0" applyAlignment="0" applyProtection="0"/>
    <xf numFmtId="0" fontId="37" fillId="20" borderId="13" applyNumberFormat="0" applyAlignment="0" applyProtection="0"/>
    <xf numFmtId="0" fontId="22" fillId="27" borderId="12" applyNumberFormat="0" applyFont="0" applyAlignment="0" applyProtection="0"/>
    <xf numFmtId="0" fontId="88" fillId="0" borderId="10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26" fillId="20" borderId="1" applyNumberFormat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22" fillId="27" borderId="12" applyNumberFormat="0" applyFont="0" applyAlignment="0" applyProtection="0"/>
    <xf numFmtId="0" fontId="39" fillId="0" borderId="17" applyNumberFormat="0" applyFill="0" applyAlignment="0" applyProtection="0"/>
    <xf numFmtId="0" fontId="37" fillId="20" borderId="13" applyNumberFormat="0" applyAlignment="0" applyProtection="0"/>
    <xf numFmtId="0" fontId="22" fillId="27" borderId="12" applyNumberFormat="0" applyFont="0" applyAlignment="0" applyProtection="0"/>
    <xf numFmtId="0" fontId="88" fillId="0" borderId="100"/>
    <xf numFmtId="0" fontId="33" fillId="7" borderId="1" applyNumberFormat="0" applyAlignment="0" applyProtection="0"/>
    <xf numFmtId="0" fontId="33" fillId="7" borderId="1" applyNumberFormat="0" applyAlignment="0" applyProtection="0"/>
    <xf numFmtId="0" fontId="26" fillId="20" borderId="1" applyNumberFormat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39" fillId="0" borderId="17" applyNumberFormat="0" applyFill="0" applyAlignment="0" applyProtection="0"/>
    <xf numFmtId="0" fontId="37" fillId="20" borderId="13" applyNumberFormat="0" applyAlignment="0" applyProtection="0"/>
    <xf numFmtId="0" fontId="22" fillId="27" borderId="12" applyNumberFormat="0" applyFont="0" applyAlignment="0" applyProtection="0"/>
    <xf numFmtId="0" fontId="88" fillId="0" borderId="100"/>
    <xf numFmtId="0" fontId="33" fillId="7" borderId="1" applyNumberFormat="0" applyAlignment="0" applyProtection="0"/>
    <xf numFmtId="0" fontId="26" fillId="20" borderId="1" applyNumberFormat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9" fillId="0" borderId="17" applyNumberFormat="0" applyFill="0" applyAlignment="0" applyProtection="0"/>
    <xf numFmtId="0" fontId="37" fillId="20" borderId="13" applyNumberFormat="0" applyAlignment="0" applyProtection="0"/>
    <xf numFmtId="0" fontId="22" fillId="27" borderId="12" applyNumberFormat="0" applyFont="0" applyAlignment="0" applyProtection="0"/>
    <xf numFmtId="0" fontId="88" fillId="0" borderId="100"/>
    <xf numFmtId="0" fontId="33" fillId="7" borderId="1" applyNumberFormat="0" applyAlignment="0" applyProtection="0"/>
    <xf numFmtId="0" fontId="26" fillId="20" borderId="1" applyNumberFormat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88" fillId="0" borderId="100"/>
    <xf numFmtId="0" fontId="33" fillId="7" borderId="1" applyNumberFormat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3" fillId="7" borderId="1" applyNumberFormat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33" fillId="7" borderId="1" applyNumberFormat="0" applyAlignment="0" applyProtection="0"/>
    <xf numFmtId="0" fontId="88" fillId="0" borderId="14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26" fillId="20" borderId="1" applyNumberFormat="0" applyAlignment="0" applyProtection="0"/>
    <xf numFmtId="0" fontId="33" fillId="7" borderId="1" applyNumberFormat="0" applyAlignment="0" applyProtection="0"/>
    <xf numFmtId="0" fontId="16" fillId="27" borderId="12" applyNumberFormat="0" applyFont="0" applyAlignment="0" applyProtection="0"/>
    <xf numFmtId="0" fontId="88" fillId="0" borderId="100"/>
    <xf numFmtId="0" fontId="2" fillId="0" borderId="0"/>
    <xf numFmtId="0" fontId="2" fillId="0" borderId="0"/>
    <xf numFmtId="0" fontId="33" fillId="7" borderId="1" applyNumberFormat="0" applyAlignment="0" applyProtection="0"/>
    <xf numFmtId="0" fontId="37" fillId="20" borderId="13" applyNumberFormat="0" applyAlignment="0" applyProtection="0"/>
    <xf numFmtId="0" fontId="39" fillId="0" borderId="17" applyNumberFormat="0" applyFill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43" fontId="2" fillId="0" borderId="0" applyFont="0" applyFill="0" applyBorder="0" applyAlignment="0" applyProtection="0"/>
    <xf numFmtId="0" fontId="74" fillId="0" borderId="4"/>
    <xf numFmtId="0" fontId="74" fillId="0" borderId="4"/>
    <xf numFmtId="0" fontId="79" fillId="0" borderId="4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2" fillId="0" borderId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" fillId="0" borderId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3" fillId="7" borderId="1" applyNumberFormat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22" fillId="0" borderId="0"/>
    <xf numFmtId="0" fontId="88" fillId="0" borderId="100"/>
    <xf numFmtId="0" fontId="33" fillId="7" borderId="1" applyNumberFormat="0" applyAlignment="0" applyProtection="0"/>
    <xf numFmtId="0" fontId="22" fillId="27" borderId="12" applyNumberFormat="0" applyFont="0" applyAlignment="0" applyProtection="0"/>
    <xf numFmtId="0" fontId="33" fillId="7" borderId="1" applyNumberFormat="0" applyAlignment="0" applyProtection="0"/>
    <xf numFmtId="0" fontId="79" fillId="23" borderId="4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0" fontId="37" fillId="20" borderId="13" applyNumberFormat="0" applyAlignment="0" applyProtection="0"/>
    <xf numFmtId="0" fontId="26" fillId="20" borderId="1" applyNumberFormat="0" applyAlignment="0" applyProtection="0"/>
    <xf numFmtId="0" fontId="22" fillId="0" borderId="0"/>
    <xf numFmtId="0" fontId="26" fillId="20" borderId="1" applyNumberFormat="0" applyAlignment="0" applyProtection="0"/>
    <xf numFmtId="0" fontId="26" fillId="20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79" fillId="0" borderId="4"/>
    <xf numFmtId="0" fontId="26" fillId="20" borderId="1" applyNumberFormat="0" applyAlignment="0" applyProtection="0"/>
    <xf numFmtId="0" fontId="33" fillId="7" borderId="1" applyNumberForma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39" fillId="0" borderId="17" applyNumberFormat="0" applyFill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2" fillId="0" borderId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" fillId="0" borderId="0"/>
    <xf numFmtId="0" fontId="39" fillId="0" borderId="17" applyNumberFormat="0" applyFill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33" fillId="7" borderId="1" applyNumberForma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37" fillId="20" borderId="13" applyNumberForma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79" fillId="23" borderId="4"/>
    <xf numFmtId="0" fontId="79" fillId="23" borderId="4"/>
    <xf numFmtId="0" fontId="74" fillId="0" borderId="4"/>
    <xf numFmtId="0" fontId="74" fillId="0" borderId="4"/>
    <xf numFmtId="0" fontId="74" fillId="0" borderId="4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74" fillId="0" borderId="4"/>
    <xf numFmtId="0" fontId="74" fillId="0" borderId="4"/>
    <xf numFmtId="0" fontId="74" fillId="0" borderId="4"/>
    <xf numFmtId="0" fontId="74" fillId="0" borderId="4"/>
    <xf numFmtId="0" fontId="79" fillId="23" borderId="4"/>
    <xf numFmtId="0" fontId="79" fillId="0" borderId="4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43" fontId="2" fillId="0" borderId="0" applyFont="0" applyFill="0" applyBorder="0" applyAlignment="0" applyProtection="0"/>
    <xf numFmtId="0" fontId="74" fillId="0" borderId="4"/>
    <xf numFmtId="0" fontId="74" fillId="0" borderId="4"/>
    <xf numFmtId="0" fontId="79" fillId="0" borderId="4"/>
    <xf numFmtId="0" fontId="79" fillId="23" borderId="4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88" fillId="0" borderId="100"/>
    <xf numFmtId="0" fontId="33" fillId="7" borderId="1" applyNumberFormat="0" applyAlignment="0" applyProtection="0"/>
    <xf numFmtId="0" fontId="26" fillId="20" borderId="1" applyNumberFormat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22" fillId="27" borderId="12" applyNumberFormat="0" applyFont="0" applyAlignment="0" applyProtection="0"/>
    <xf numFmtId="0" fontId="2" fillId="0" borderId="0"/>
    <xf numFmtId="194" fontId="43" fillId="28" borderId="12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2" fillId="0" borderId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79" fillId="0" borderId="4"/>
    <xf numFmtId="0" fontId="33" fillId="7" borderId="1" applyNumberFormat="0" applyAlignment="0" applyProtection="0"/>
    <xf numFmtId="0" fontId="33" fillId="7" borderId="1" applyNumberFormat="0" applyAlignment="0" applyProtection="0"/>
    <xf numFmtId="0" fontId="39" fillId="0" borderId="17" applyNumberFormat="0" applyFill="0" applyAlignment="0" applyProtection="0"/>
    <xf numFmtId="0" fontId="22" fillId="27" borderId="12" applyNumberFormat="0" applyFont="0" applyAlignment="0" applyProtection="0"/>
    <xf numFmtId="0" fontId="26" fillId="20" borderId="1" applyNumberFormat="0" applyAlignment="0" applyProtection="0"/>
    <xf numFmtId="0" fontId="88" fillId="0" borderId="100"/>
    <xf numFmtId="0" fontId="33" fillId="7" borderId="1" applyNumberForma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7" fillId="20" borderId="13" applyNumberFormat="0" applyAlignment="0" applyProtection="0"/>
    <xf numFmtId="0" fontId="16" fillId="27" borderId="12" applyNumberFormat="0" applyFont="0" applyAlignment="0" applyProtection="0"/>
    <xf numFmtId="0" fontId="37" fillId="20" borderId="13" applyNumberFormat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79" fillId="0" borderId="4"/>
    <xf numFmtId="194" fontId="43" fillId="28" borderId="12" applyAlignment="0" applyProtection="0"/>
    <xf numFmtId="0" fontId="79" fillId="23" borderId="4"/>
    <xf numFmtId="0" fontId="16" fillId="27" borderId="12" applyNumberFormat="0" applyFont="0" applyAlignment="0" applyProtection="0"/>
    <xf numFmtId="0" fontId="88" fillId="0" borderId="100"/>
    <xf numFmtId="0" fontId="33" fillId="7" borderId="1" applyNumberForma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39" fillId="0" borderId="17" applyNumberFormat="0" applyFill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37" fillId="20" borderId="13" applyNumberFormat="0" applyAlignment="0" applyProtection="0"/>
    <xf numFmtId="0" fontId="33" fillId="7" borderId="1" applyNumberFormat="0" applyAlignment="0" applyProtection="0"/>
    <xf numFmtId="0" fontId="39" fillId="0" borderId="17" applyNumberFormat="0" applyFill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37" fillId="20" borderId="13" applyNumberFormat="0" applyAlignment="0" applyProtection="0"/>
    <xf numFmtId="0" fontId="22" fillId="27" borderId="12" applyNumberFormat="0" applyFont="0" applyAlignment="0" applyProtection="0"/>
    <xf numFmtId="0" fontId="39" fillId="0" borderId="17" applyNumberFormat="0" applyFill="0" applyAlignment="0" applyProtection="0"/>
    <xf numFmtId="0" fontId="33" fillId="7" borderId="1" applyNumberFormat="0" applyAlignment="0" applyProtection="0"/>
    <xf numFmtId="0" fontId="26" fillId="20" borderId="1" applyNumberFormat="0" applyAlignment="0" applyProtection="0"/>
    <xf numFmtId="0" fontId="74" fillId="0" borderId="4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22" fillId="27" borderId="12" applyNumberFormat="0" applyFont="0" applyAlignment="0" applyProtection="0"/>
    <xf numFmtId="0" fontId="37" fillId="20" borderId="13" applyNumberFormat="0" applyAlignment="0" applyProtection="0"/>
    <xf numFmtId="0" fontId="22" fillId="27" borderId="12" applyNumberFormat="0" applyFon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26" fillId="20" borderId="1" applyNumberForma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39" fillId="0" borderId="17" applyNumberFormat="0" applyFill="0" applyAlignment="0" applyProtection="0"/>
    <xf numFmtId="0" fontId="37" fillId="20" borderId="13" applyNumberFormat="0" applyAlignment="0" applyProtection="0"/>
    <xf numFmtId="0" fontId="22" fillId="27" borderId="12" applyNumberFormat="0" applyFont="0" applyAlignment="0" applyProtection="0"/>
    <xf numFmtId="0" fontId="88" fillId="0" borderId="100"/>
    <xf numFmtId="0" fontId="33" fillId="7" borderId="1" applyNumberFormat="0" applyAlignment="0" applyProtection="0"/>
    <xf numFmtId="0" fontId="26" fillId="20" borderId="1" applyNumberFormat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9" fillId="0" borderId="17" applyNumberFormat="0" applyFill="0" applyAlignment="0" applyProtection="0"/>
    <xf numFmtId="0" fontId="37" fillId="20" borderId="13" applyNumberFormat="0" applyAlignment="0" applyProtection="0"/>
    <xf numFmtId="0" fontId="22" fillId="27" borderId="12" applyNumberFormat="0" applyFont="0" applyAlignment="0" applyProtection="0"/>
    <xf numFmtId="0" fontId="88" fillId="0" borderId="100"/>
    <xf numFmtId="0" fontId="33" fillId="7" borderId="1" applyNumberFormat="0" applyAlignment="0" applyProtection="0"/>
    <xf numFmtId="0" fontId="26" fillId="20" borderId="1" applyNumberFormat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88" fillId="0" borderId="10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22" fillId="0" borderId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43" fontId="22" fillId="0" borderId="0" applyFont="0" applyFill="0" applyBorder="0" applyAlignment="0" applyProtection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</cellStyleXfs>
  <cellXfs count="714">
    <xf numFmtId="0" fontId="0" fillId="0" borderId="0" xfId="0"/>
    <xf numFmtId="0" fontId="45" fillId="0" borderId="0" xfId="1448" applyFont="1" applyAlignment="1">
      <alignment horizontal="center" wrapText="1"/>
    </xf>
    <xf numFmtId="0" fontId="44" fillId="0" borderId="0" xfId="1448" applyFont="1" applyAlignment="1">
      <alignment horizontal="left" vertical="center" wrapText="1"/>
    </xf>
    <xf numFmtId="0" fontId="54" fillId="0" borderId="0" xfId="1448" applyFont="1" applyAlignment="1">
      <alignment horizontal="center" wrapText="1"/>
    </xf>
    <xf numFmtId="3" fontId="45" fillId="0" borderId="0" xfId="1448" applyNumberFormat="1" applyFont="1" applyAlignment="1">
      <alignment horizontal="center" vertical="center" wrapText="1"/>
    </xf>
    <xf numFmtId="0" fontId="54" fillId="0" borderId="0" xfId="1448" applyFont="1" applyAlignment="1">
      <alignment wrapText="1"/>
    </xf>
    <xf numFmtId="0" fontId="55" fillId="0" borderId="0" xfId="1448" applyFont="1" applyAlignment="1">
      <alignment wrapText="1"/>
    </xf>
    <xf numFmtId="0" fontId="44" fillId="0" borderId="0" xfId="1448" applyFont="1" applyAlignment="1">
      <alignment horizontal="center" wrapText="1"/>
    </xf>
    <xf numFmtId="0" fontId="44" fillId="0" borderId="0" xfId="1448" applyFont="1" applyAlignment="1">
      <alignment horizontal="center" vertical="center" wrapText="1"/>
    </xf>
    <xf numFmtId="3" fontId="44" fillId="0" borderId="0" xfId="1448" applyNumberFormat="1" applyFont="1" applyAlignment="1">
      <alignment horizontal="center" vertical="center" wrapText="1"/>
    </xf>
    <xf numFmtId="0" fontId="44" fillId="0" borderId="18" xfId="1448" applyFont="1" applyBorder="1" applyAlignment="1">
      <alignment horizontal="center" vertical="center" wrapText="1"/>
    </xf>
    <xf numFmtId="0" fontId="45" fillId="0" borderId="0" xfId="1448" applyFont="1" applyAlignment="1">
      <alignment horizontal="center" vertical="center" wrapText="1"/>
    </xf>
    <xf numFmtId="0" fontId="54" fillId="0" borderId="0" xfId="1448" applyFont="1" applyAlignment="1">
      <alignment horizontal="center" vertical="center" wrapText="1"/>
    </xf>
    <xf numFmtId="0" fontId="57" fillId="0" borderId="18" xfId="1448" applyFont="1" applyBorder="1" applyAlignment="1">
      <alignment horizontal="center" wrapText="1"/>
    </xf>
    <xf numFmtId="0" fontId="58" fillId="0" borderId="0" xfId="1448" applyFont="1" applyAlignment="1">
      <alignment wrapText="1"/>
    </xf>
    <xf numFmtId="0" fontId="45" fillId="0" borderId="18" xfId="1448" applyFont="1" applyBorder="1" applyAlignment="1">
      <alignment horizontal="center" vertical="center" wrapText="1"/>
    </xf>
    <xf numFmtId="165" fontId="45" fillId="0" borderId="0" xfId="527" applyNumberFormat="1" applyFont="1" applyFill="1" applyBorder="1" applyAlignment="1">
      <alignment horizontal="center" wrapText="1"/>
    </xf>
    <xf numFmtId="0" fontId="45" fillId="0" borderId="18" xfId="1448" quotePrefix="1" applyFont="1" applyBorder="1" applyAlignment="1">
      <alignment horizontal="center" vertical="center" wrapText="1"/>
    </xf>
    <xf numFmtId="18" fontId="45" fillId="0" borderId="18" xfId="1448" quotePrefix="1" applyNumberFormat="1" applyFont="1" applyBorder="1" applyAlignment="1">
      <alignment horizontal="center" vertical="center" wrapText="1"/>
    </xf>
    <xf numFmtId="0" fontId="54" fillId="0" borderId="0" xfId="1448" applyFont="1" applyAlignment="1">
      <alignment vertical="top" wrapText="1"/>
    </xf>
    <xf numFmtId="165" fontId="45" fillId="0" borderId="18" xfId="1448" applyNumberFormat="1" applyFont="1" applyBorder="1" applyAlignment="1">
      <alignment horizontal="center" vertical="center" wrapText="1"/>
    </xf>
    <xf numFmtId="17" fontId="45" fillId="0" borderId="18" xfId="1448" quotePrefix="1" applyNumberFormat="1" applyFont="1" applyBorder="1" applyAlignment="1">
      <alignment horizontal="center" vertical="center" wrapText="1"/>
    </xf>
    <xf numFmtId="165" fontId="45" fillId="0" borderId="0" xfId="1448" applyNumberFormat="1" applyFont="1" applyAlignment="1">
      <alignment horizontal="center" wrapText="1"/>
    </xf>
    <xf numFmtId="0" fontId="112" fillId="0" borderId="0" xfId="1614" applyAlignment="1">
      <alignment horizontal="center"/>
    </xf>
    <xf numFmtId="0" fontId="49" fillId="0" borderId="0" xfId="1614" applyFont="1" applyAlignment="1">
      <alignment horizontal="center" vertical="center"/>
    </xf>
    <xf numFmtId="0" fontId="44" fillId="0" borderId="0" xfId="1614" applyFont="1" applyAlignment="1">
      <alignment vertical="center"/>
    </xf>
    <xf numFmtId="0" fontId="112" fillId="0" borderId="0" xfId="1614" applyAlignment="1">
      <alignment horizontal="center" vertical="center"/>
    </xf>
    <xf numFmtId="3" fontId="46" fillId="0" borderId="0" xfId="1614" applyNumberFormat="1" applyFont="1" applyAlignment="1">
      <alignment horizontal="center" vertical="center"/>
    </xf>
    <xf numFmtId="0" fontId="59" fillId="0" borderId="0" xfId="1614" applyFont="1" applyAlignment="1">
      <alignment horizontal="center" vertical="center"/>
    </xf>
    <xf numFmtId="0" fontId="60" fillId="0" borderId="0" xfId="1614" applyFont="1" applyAlignment="1">
      <alignment horizontal="center" vertical="center"/>
    </xf>
    <xf numFmtId="0" fontId="61" fillId="0" borderId="0" xfId="1614" applyFont="1" applyAlignment="1">
      <alignment horizontal="center"/>
    </xf>
    <xf numFmtId="167" fontId="53" fillId="0" borderId="0" xfId="1652" applyNumberFormat="1" applyFont="1"/>
    <xf numFmtId="0" fontId="112" fillId="0" borderId="19" xfId="1614" applyBorder="1" applyAlignment="1">
      <alignment horizontal="center"/>
    </xf>
    <xf numFmtId="0" fontId="53" fillId="0" borderId="0" xfId="1614" applyFont="1" applyAlignment="1">
      <alignment horizontal="center"/>
    </xf>
    <xf numFmtId="0" fontId="53" fillId="0" borderId="0" xfId="1614" applyFont="1" applyAlignment="1">
      <alignment horizontal="center" vertical="center" wrapText="1"/>
    </xf>
    <xf numFmtId="3" fontId="45" fillId="0" borderId="0" xfId="1614" applyNumberFormat="1" applyFont="1" applyAlignment="1">
      <alignment vertical="center"/>
    </xf>
    <xf numFmtId="0" fontId="21" fillId="0" borderId="0" xfId="1614" applyFont="1" applyAlignment="1">
      <alignment horizontal="center"/>
    </xf>
    <xf numFmtId="0" fontId="45" fillId="0" borderId="20" xfId="1614" applyFont="1" applyBorder="1" applyAlignment="1">
      <alignment horizontal="center" vertical="center"/>
    </xf>
    <xf numFmtId="0" fontId="45" fillId="0" borderId="21" xfId="1614" applyFont="1" applyBorder="1" applyAlignment="1">
      <alignment horizontal="left" vertical="center" wrapText="1"/>
    </xf>
    <xf numFmtId="0" fontId="45" fillId="0" borderId="21" xfId="1614" applyFont="1" applyBorder="1" applyAlignment="1">
      <alignment horizontal="center" vertical="center" wrapText="1"/>
    </xf>
    <xf numFmtId="0" fontId="47" fillId="0" borderId="21" xfId="1614" applyFont="1" applyBorder="1" applyAlignment="1">
      <alignment horizontal="center" vertical="center"/>
    </xf>
    <xf numFmtId="3" fontId="47" fillId="0" borderId="21" xfId="1614" applyNumberFormat="1" applyFont="1" applyBorder="1" applyAlignment="1">
      <alignment horizontal="center" vertical="center"/>
    </xf>
    <xf numFmtId="3" fontId="45" fillId="0" borderId="21" xfId="1614" applyNumberFormat="1" applyFont="1" applyBorder="1" applyAlignment="1">
      <alignment horizontal="center" vertical="center"/>
    </xf>
    <xf numFmtId="3" fontId="45" fillId="0" borderId="22" xfId="1614" applyNumberFormat="1" applyFont="1" applyBorder="1" applyAlignment="1">
      <alignment horizontal="center" vertical="center"/>
    </xf>
    <xf numFmtId="0" fontId="62" fillId="0" borderId="0" xfId="1614" applyFont="1" applyAlignment="1">
      <alignment horizontal="center" vertical="center"/>
    </xf>
    <xf numFmtId="3" fontId="45" fillId="0" borderId="0" xfId="1614" applyNumberFormat="1" applyFont="1" applyAlignment="1">
      <alignment horizontal="center" vertical="center"/>
    </xf>
    <xf numFmtId="3" fontId="62" fillId="0" borderId="0" xfId="1614" applyNumberFormat="1" applyFont="1" applyAlignment="1">
      <alignment horizontal="center" vertical="center"/>
    </xf>
    <xf numFmtId="0" fontId="62" fillId="0" borderId="0" xfId="1614" applyFont="1" applyAlignment="1">
      <alignment horizontal="center"/>
    </xf>
    <xf numFmtId="0" fontId="50" fillId="0" borderId="23" xfId="1614" applyFont="1" applyBorder="1" applyAlignment="1">
      <alignment horizontal="center" vertical="center"/>
    </xf>
    <xf numFmtId="0" fontId="50" fillId="0" borderId="24" xfId="1614" applyFont="1" applyBorder="1" applyAlignment="1">
      <alignment horizontal="left" vertical="center"/>
    </xf>
    <xf numFmtId="0" fontId="50" fillId="0" borderId="24" xfId="1614" applyFont="1" applyBorder="1" applyAlignment="1">
      <alignment vertical="center"/>
    </xf>
    <xf numFmtId="0" fontId="21" fillId="0" borderId="24" xfId="1614" applyFont="1" applyBorder="1" applyAlignment="1">
      <alignment horizontal="center" vertical="center"/>
    </xf>
    <xf numFmtId="3" fontId="45" fillId="0" borderId="24" xfId="1614" applyNumberFormat="1" applyFont="1" applyBorder="1" applyAlignment="1">
      <alignment horizontal="center" vertical="center"/>
    </xf>
    <xf numFmtId="3" fontId="45" fillId="0" borderId="25" xfId="1614" applyNumberFormat="1" applyFont="1" applyBorder="1" applyAlignment="1">
      <alignment horizontal="center" vertical="center"/>
    </xf>
    <xf numFmtId="0" fontId="112" fillId="0" borderId="26" xfId="1614" applyBorder="1" applyAlignment="1">
      <alignment horizontal="center" vertical="center"/>
    </xf>
    <xf numFmtId="37" fontId="112" fillId="0" borderId="27" xfId="1614" applyNumberFormat="1" applyBorder="1" applyAlignment="1">
      <alignment horizontal="center"/>
    </xf>
    <xf numFmtId="0" fontId="112" fillId="0" borderId="28" xfId="1614" applyBorder="1" applyAlignment="1">
      <alignment horizontal="center" vertical="center"/>
    </xf>
    <xf numFmtId="37" fontId="21" fillId="0" borderId="0" xfId="1614" applyNumberFormat="1" applyFont="1" applyAlignment="1">
      <alignment horizontal="center"/>
    </xf>
    <xf numFmtId="37" fontId="63" fillId="0" borderId="0" xfId="1614" applyNumberFormat="1" applyFont="1" applyAlignment="1">
      <alignment horizontal="center"/>
    </xf>
    <xf numFmtId="37" fontId="53" fillId="0" borderId="29" xfId="1614" applyNumberFormat="1" applyFont="1" applyBorder="1" applyAlignment="1">
      <alignment horizontal="center"/>
    </xf>
    <xf numFmtId="37" fontId="112" fillId="0" borderId="29" xfId="1614" applyNumberFormat="1" applyBorder="1" applyAlignment="1">
      <alignment horizontal="center"/>
    </xf>
    <xf numFmtId="37" fontId="63" fillId="0" borderId="30" xfId="1614" applyNumberFormat="1" applyFont="1" applyBorder="1" applyAlignment="1">
      <alignment horizontal="center"/>
    </xf>
    <xf numFmtId="0" fontId="52" fillId="0" borderId="0" xfId="1614" applyFont="1" applyAlignment="1">
      <alignment horizontal="center" vertical="center"/>
    </xf>
    <xf numFmtId="0" fontId="112" fillId="0" borderId="19" xfId="1614" applyBorder="1"/>
    <xf numFmtId="0" fontId="112" fillId="0" borderId="19" xfId="1614" applyBorder="1" applyAlignment="1">
      <alignment horizontal="right"/>
    </xf>
    <xf numFmtId="0" fontId="112" fillId="0" borderId="31" xfId="1614" applyBorder="1" applyAlignment="1">
      <alignment horizontal="right"/>
    </xf>
    <xf numFmtId="0" fontId="50" fillId="0" borderId="0" xfId="1614" applyFont="1" applyAlignment="1">
      <alignment horizontal="center" vertical="center"/>
    </xf>
    <xf numFmtId="0" fontId="50" fillId="0" borderId="0" xfId="1614" applyFont="1" applyAlignment="1">
      <alignment horizontal="left" vertical="center"/>
    </xf>
    <xf numFmtId="0" fontId="50" fillId="0" borderId="0" xfId="1614" applyFont="1" applyAlignment="1">
      <alignment vertical="center"/>
    </xf>
    <xf numFmtId="0" fontId="21" fillId="0" borderId="0" xfId="1614" applyFont="1" applyAlignment="1">
      <alignment horizontal="center" vertical="center"/>
    </xf>
    <xf numFmtId="0" fontId="57" fillId="0" borderId="0" xfId="1614" applyFont="1" applyAlignment="1">
      <alignment horizontal="center" vertical="center"/>
    </xf>
    <xf numFmtId="0" fontId="112" fillId="0" borderId="0" xfId="1652" applyAlignment="1">
      <alignment horizontal="right"/>
    </xf>
    <xf numFmtId="0" fontId="49" fillId="0" borderId="0" xfId="1614" applyFont="1" applyAlignment="1">
      <alignment vertical="center"/>
    </xf>
    <xf numFmtId="0" fontId="49" fillId="0" borderId="0" xfId="1614" applyFont="1" applyAlignment="1">
      <alignment horizontal="center"/>
    </xf>
    <xf numFmtId="0" fontId="92" fillId="0" borderId="0" xfId="1614" applyFont="1" applyAlignment="1">
      <alignment horizontal="center" vertical="center" wrapText="1"/>
    </xf>
    <xf numFmtId="0" fontId="53" fillId="0" borderId="20" xfId="1652" applyFont="1" applyBorder="1" applyAlignment="1">
      <alignment horizontal="center" vertical="center"/>
    </xf>
    <xf numFmtId="0" fontId="53" fillId="0" borderId="21" xfId="1652" applyFont="1" applyBorder="1" applyAlignment="1">
      <alignment vertical="center" wrapText="1"/>
    </xf>
    <xf numFmtId="37" fontId="53" fillId="0" borderId="27" xfId="1614" applyNumberFormat="1" applyFont="1" applyBorder="1" applyAlignment="1">
      <alignment horizontal="center"/>
    </xf>
    <xf numFmtId="37" fontId="63" fillId="0" borderId="32" xfId="1614" applyNumberFormat="1" applyFont="1" applyBorder="1" applyAlignment="1">
      <alignment horizontal="center"/>
    </xf>
    <xf numFmtId="0" fontId="21" fillId="0" borderId="21" xfId="1652" applyFont="1" applyBorder="1" applyAlignment="1">
      <alignment horizontal="center" vertical="center"/>
    </xf>
    <xf numFmtId="0" fontId="44" fillId="0" borderId="0" xfId="1448" applyFont="1" applyAlignment="1">
      <alignment horizontal="left" vertical="center"/>
    </xf>
    <xf numFmtId="0" fontId="54" fillId="0" borderId="0" xfId="1448" applyFont="1" applyAlignment="1">
      <alignment horizontal="left" wrapText="1"/>
    </xf>
    <xf numFmtId="3" fontId="61" fillId="0" borderId="0" xfId="1614" applyNumberFormat="1" applyFont="1" applyAlignment="1">
      <alignment horizontal="center"/>
    </xf>
    <xf numFmtId="0" fontId="53" fillId="0" borderId="0" xfId="1614" applyFont="1"/>
    <xf numFmtId="0" fontId="45" fillId="0" borderId="21" xfId="1448" applyFont="1" applyBorder="1" applyAlignment="1">
      <alignment horizontal="center" vertical="center"/>
    </xf>
    <xf numFmtId="0" fontId="45" fillId="0" borderId="21" xfId="1448" applyFont="1" applyBorder="1" applyAlignment="1">
      <alignment horizontal="left" wrapText="1"/>
    </xf>
    <xf numFmtId="0" fontId="54" fillId="0" borderId="21" xfId="1448" applyFont="1" applyBorder="1" applyAlignment="1">
      <alignment horizontal="center" wrapText="1"/>
    </xf>
    <xf numFmtId="0" fontId="45" fillId="0" borderId="21" xfId="1448" applyFont="1" applyBorder="1" applyAlignment="1">
      <alignment horizontal="center" vertical="center" wrapText="1"/>
    </xf>
    <xf numFmtId="3" fontId="45" fillId="0" borderId="21" xfId="1448" applyNumberFormat="1" applyFont="1" applyBorder="1" applyAlignment="1">
      <alignment horizontal="center" vertical="center" wrapText="1"/>
    </xf>
    <xf numFmtId="0" fontId="55" fillId="0" borderId="0" xfId="1448" applyFont="1" applyAlignment="1">
      <alignment horizontal="center" wrapText="1"/>
    </xf>
    <xf numFmtId="0" fontId="63" fillId="0" borderId="34" xfId="1614" applyFont="1" applyBorder="1" applyAlignment="1">
      <alignment vertical="center"/>
    </xf>
    <xf numFmtId="169" fontId="45" fillId="0" borderId="0" xfId="714" applyFont="1" applyFill="1" applyAlignment="1">
      <alignment horizontal="center" wrapText="1"/>
    </xf>
    <xf numFmtId="169" fontId="44" fillId="0" borderId="0" xfId="714" applyFont="1" applyFill="1" applyAlignment="1">
      <alignment horizontal="center" wrapText="1"/>
    </xf>
    <xf numFmtId="4" fontId="94" fillId="0" borderId="3" xfId="1448" applyNumberFormat="1" applyFont="1" applyBorder="1" applyAlignment="1">
      <alignment horizontal="center" vertical="center" wrapText="1"/>
    </xf>
    <xf numFmtId="0" fontId="45" fillId="0" borderId="0" xfId="1448" applyFont="1" applyAlignment="1">
      <alignment vertical="center" wrapText="1"/>
    </xf>
    <xf numFmtId="169" fontId="45" fillId="0" borderId="21" xfId="715" applyNumberFormat="1" applyFont="1" applyFill="1" applyBorder="1" applyAlignment="1">
      <alignment horizontal="center" vertical="center" wrapText="1"/>
    </xf>
    <xf numFmtId="169" fontId="45" fillId="0" borderId="21" xfId="714" applyFont="1" applyFill="1" applyBorder="1" applyAlignment="1">
      <alignment horizontal="center" vertical="center" wrapText="1"/>
    </xf>
    <xf numFmtId="169" fontId="45" fillId="0" borderId="33" xfId="714" applyFont="1" applyFill="1" applyBorder="1" applyAlignment="1">
      <alignment horizontal="center" vertical="center" wrapText="1"/>
    </xf>
    <xf numFmtId="167" fontId="44" fillId="0" borderId="0" xfId="1614" applyNumberFormat="1" applyFont="1" applyAlignment="1">
      <alignment horizontal="left" vertical="center"/>
    </xf>
    <xf numFmtId="37" fontId="112" fillId="0" borderId="0" xfId="1614" applyNumberFormat="1" applyAlignment="1">
      <alignment horizontal="center"/>
    </xf>
    <xf numFmtId="0" fontId="19" fillId="0" borderId="20" xfId="1652" applyFont="1" applyBorder="1" applyAlignment="1">
      <alignment horizontal="center" vertical="center"/>
    </xf>
    <xf numFmtId="0" fontId="19" fillId="0" borderId="21" xfId="1652" applyFont="1" applyBorder="1" applyAlignment="1">
      <alignment horizontal="center" vertical="center"/>
    </xf>
    <xf numFmtId="0" fontId="52" fillId="0" borderId="20" xfId="1652" applyFont="1" applyBorder="1" applyAlignment="1">
      <alignment horizontal="center" vertical="center"/>
    </xf>
    <xf numFmtId="0" fontId="52" fillId="0" borderId="21" xfId="1652" applyFont="1" applyBorder="1" applyAlignment="1">
      <alignment vertical="center" wrapText="1"/>
    </xf>
    <xf numFmtId="0" fontId="95" fillId="0" borderId="21" xfId="1614" applyFont="1" applyBorder="1" applyAlignment="1">
      <alignment horizontal="center" vertical="center" wrapText="1"/>
    </xf>
    <xf numFmtId="0" fontId="97" fillId="0" borderId="0" xfId="1652" applyFont="1" applyAlignment="1">
      <alignment horizontal="center" vertical="center"/>
    </xf>
    <xf numFmtId="0" fontId="53" fillId="0" borderId="0" xfId="1614" applyFont="1" applyAlignment="1">
      <alignment horizontal="left" vertical="center"/>
    </xf>
    <xf numFmtId="3" fontId="44" fillId="0" borderId="0" xfId="1614" applyNumberFormat="1" applyFont="1" applyAlignment="1">
      <alignment horizontal="left" vertical="center"/>
    </xf>
    <xf numFmtId="3" fontId="44" fillId="0" borderId="3" xfId="1448" applyNumberFormat="1" applyFont="1" applyBorder="1" applyAlignment="1">
      <alignment horizontal="center" vertical="center" wrapText="1"/>
    </xf>
    <xf numFmtId="0" fontId="45" fillId="0" borderId="21" xfId="1451" applyFont="1" applyBorder="1" applyAlignment="1">
      <alignment horizontal="left" vertical="center" wrapText="1"/>
    </xf>
    <xf numFmtId="0" fontId="57" fillId="0" borderId="18" xfId="1448" quotePrefix="1" applyFont="1" applyBorder="1" applyAlignment="1">
      <alignment horizontal="center" vertical="center" wrapText="1"/>
    </xf>
    <xf numFmtId="0" fontId="49" fillId="0" borderId="0" xfId="1505" applyFont="1"/>
    <xf numFmtId="0" fontId="61" fillId="0" borderId="0" xfId="1615" applyFont="1" applyAlignment="1">
      <alignment horizontal="center"/>
    </xf>
    <xf numFmtId="0" fontId="49" fillId="0" borderId="0" xfId="1615" applyFont="1" applyAlignment="1">
      <alignment horizontal="center" vertical="center"/>
    </xf>
    <xf numFmtId="0" fontId="44" fillId="0" borderId="0" xfId="1615" applyFont="1" applyAlignment="1">
      <alignment horizontal="left" vertical="center"/>
    </xf>
    <xf numFmtId="0" fontId="44" fillId="0" borderId="0" xfId="1615" applyFont="1" applyAlignment="1">
      <alignment vertical="center"/>
    </xf>
    <xf numFmtId="0" fontId="112" fillId="0" borderId="0" xfId="1615" applyAlignment="1">
      <alignment horizontal="center" vertical="center"/>
    </xf>
    <xf numFmtId="3" fontId="46" fillId="0" borderId="0" xfId="1615" applyNumberFormat="1" applyFont="1" applyAlignment="1">
      <alignment horizontal="center" vertical="center"/>
    </xf>
    <xf numFmtId="0" fontId="112" fillId="0" borderId="0" xfId="1615" applyAlignment="1">
      <alignment horizontal="center"/>
    </xf>
    <xf numFmtId="167" fontId="44" fillId="0" borderId="0" xfId="1615" applyNumberFormat="1" applyFont="1" applyAlignment="1">
      <alignment horizontal="left" vertical="center"/>
    </xf>
    <xf numFmtId="167" fontId="53" fillId="0" borderId="0" xfId="1653" applyNumberFormat="1" applyFont="1" applyAlignment="1">
      <alignment horizontal="left" vertical="center"/>
    </xf>
    <xf numFmtId="0" fontId="97" fillId="0" borderId="0" xfId="1653" applyFont="1" applyAlignment="1">
      <alignment horizontal="center" vertical="center"/>
    </xf>
    <xf numFmtId="0" fontId="45" fillId="0" borderId="35" xfId="1615" applyFont="1" applyBorder="1" applyAlignment="1">
      <alignment horizontal="center" vertical="center"/>
    </xf>
    <xf numFmtId="0" fontId="45" fillId="0" borderId="35" xfId="1615" applyFont="1" applyBorder="1" applyAlignment="1">
      <alignment horizontal="left" vertical="center" wrapText="1"/>
    </xf>
    <xf numFmtId="0" fontId="45" fillId="0" borderId="35" xfId="1615" applyFont="1" applyBorder="1" applyAlignment="1">
      <alignment horizontal="center" vertical="center" wrapText="1"/>
    </xf>
    <xf numFmtId="0" fontId="47" fillId="0" borderId="35" xfId="1615" applyFont="1" applyBorder="1" applyAlignment="1">
      <alignment horizontal="center" vertical="center"/>
    </xf>
    <xf numFmtId="0" fontId="14" fillId="0" borderId="35" xfId="1653" applyFont="1" applyBorder="1" applyAlignment="1">
      <alignment horizontal="center" vertical="center"/>
    </xf>
    <xf numFmtId="3" fontId="47" fillId="0" borderId="35" xfId="1615" applyNumberFormat="1" applyFont="1" applyBorder="1" applyAlignment="1">
      <alignment horizontal="center" vertical="center"/>
    </xf>
    <xf numFmtId="3" fontId="45" fillId="0" borderId="35" xfId="1615" applyNumberFormat="1" applyFont="1" applyBorder="1" applyAlignment="1">
      <alignment horizontal="center" vertical="center"/>
    </xf>
    <xf numFmtId="0" fontId="14" fillId="0" borderId="0" xfId="1615" applyFont="1" applyAlignment="1">
      <alignment horizontal="center"/>
    </xf>
    <xf numFmtId="0" fontId="53" fillId="0" borderId="21" xfId="1653" applyFont="1" applyBorder="1" applyAlignment="1">
      <alignment horizontal="center" vertical="center"/>
    </xf>
    <xf numFmtId="0" fontId="53" fillId="0" borderId="21" xfId="1653" applyFont="1" applyBorder="1" applyAlignment="1">
      <alignment vertical="center" wrapText="1"/>
    </xf>
    <xf numFmtId="0" fontId="45" fillId="0" borderId="21" xfId="1615" applyFont="1" applyBorder="1" applyAlignment="1">
      <alignment horizontal="center" vertical="center" wrapText="1"/>
    </xf>
    <xf numFmtId="0" fontId="47" fillId="0" borderId="21" xfId="1615" applyFont="1" applyBorder="1" applyAlignment="1">
      <alignment horizontal="center" vertical="center"/>
    </xf>
    <xf numFmtId="0" fontId="14" fillId="0" borderId="21" xfId="1653" applyFont="1" applyBorder="1" applyAlignment="1">
      <alignment horizontal="center" vertical="center"/>
    </xf>
    <xf numFmtId="3" fontId="47" fillId="0" borderId="21" xfId="1615" applyNumberFormat="1" applyFont="1" applyBorder="1" applyAlignment="1">
      <alignment horizontal="center" vertical="center"/>
    </xf>
    <xf numFmtId="3" fontId="45" fillId="0" borderId="21" xfId="1615" applyNumberFormat="1" applyFont="1" applyBorder="1" applyAlignment="1">
      <alignment horizontal="center" vertical="center"/>
    </xf>
    <xf numFmtId="0" fontId="62" fillId="0" borderId="0" xfId="1615" applyFont="1" applyAlignment="1">
      <alignment horizontal="center"/>
    </xf>
    <xf numFmtId="3" fontId="14" fillId="0" borderId="21" xfId="1653" applyNumberFormat="1" applyFont="1" applyBorder="1" applyAlignment="1">
      <alignment horizontal="center" vertical="center"/>
    </xf>
    <xf numFmtId="0" fontId="49" fillId="0" borderId="0" xfId="1615" applyFont="1" applyAlignment="1">
      <alignment vertical="center"/>
    </xf>
    <xf numFmtId="0" fontId="49" fillId="0" borderId="33" xfId="1615" applyFont="1" applyBorder="1" applyAlignment="1">
      <alignment horizontal="center" vertical="center"/>
    </xf>
    <xf numFmtId="0" fontId="49" fillId="0" borderId="33" xfId="1615" applyFont="1" applyBorder="1" applyAlignment="1">
      <alignment vertical="center"/>
    </xf>
    <xf numFmtId="0" fontId="112" fillId="0" borderId="33" xfId="1615" applyBorder="1" applyAlignment="1">
      <alignment horizontal="center" vertical="center"/>
    </xf>
    <xf numFmtId="3" fontId="46" fillId="0" borderId="33" xfId="1615" applyNumberFormat="1" applyFont="1" applyBorder="1" applyAlignment="1">
      <alignment horizontal="center" vertical="center"/>
    </xf>
    <xf numFmtId="0" fontId="53" fillId="0" borderId="0" xfId="1614" applyFont="1" applyAlignment="1">
      <alignment horizontal="center" vertical="center"/>
    </xf>
    <xf numFmtId="0" fontId="96" fillId="0" borderId="0" xfId="1448" applyFont="1" applyAlignment="1">
      <alignment horizontal="center" wrapText="1"/>
    </xf>
    <xf numFmtId="0" fontId="51" fillId="0" borderId="0" xfId="1614" applyFont="1" applyAlignment="1">
      <alignment vertical="center"/>
    </xf>
    <xf numFmtId="0" fontId="61" fillId="0" borderId="0" xfId="1614" applyFont="1" applyAlignment="1">
      <alignment horizontal="center" vertical="center"/>
    </xf>
    <xf numFmtId="0" fontId="61" fillId="0" borderId="0" xfId="1614" applyFont="1" applyAlignment="1">
      <alignment vertical="center"/>
    </xf>
    <xf numFmtId="3" fontId="101" fillId="0" borderId="0" xfId="1614" applyNumberFormat="1" applyFont="1" applyAlignment="1">
      <alignment horizontal="center" vertical="center"/>
    </xf>
    <xf numFmtId="0" fontId="101" fillId="0" borderId="0" xfId="1614" applyFont="1" applyAlignment="1">
      <alignment horizontal="center" vertical="center"/>
    </xf>
    <xf numFmtId="0" fontId="20" fillId="0" borderId="0" xfId="1614" applyFont="1" applyAlignment="1">
      <alignment horizontal="center"/>
    </xf>
    <xf numFmtId="0" fontId="92" fillId="0" borderId="0" xfId="1614" applyFont="1" applyAlignment="1">
      <alignment horizontal="center" vertical="center"/>
    </xf>
    <xf numFmtId="0" fontId="92" fillId="0" borderId="0" xfId="1614" applyFont="1" applyAlignment="1">
      <alignment vertical="center"/>
    </xf>
    <xf numFmtId="207" fontId="45" fillId="0" borderId="21" xfId="2549" applyNumberFormat="1" applyFont="1" applyFill="1" applyBorder="1" applyAlignment="1">
      <alignment horizontal="center" vertical="center" wrapText="1"/>
    </xf>
    <xf numFmtId="0" fontId="95" fillId="0" borderId="0" xfId="1448" applyFont="1" applyAlignment="1">
      <alignment horizontal="center" wrapText="1"/>
    </xf>
    <xf numFmtId="0" fontId="96" fillId="0" borderId="0" xfId="1448" applyFont="1" applyAlignment="1">
      <alignment wrapText="1"/>
    </xf>
    <xf numFmtId="0" fontId="103" fillId="0" borderId="0" xfId="1448" applyFont="1" applyAlignment="1">
      <alignment horizontal="center" wrapText="1"/>
    </xf>
    <xf numFmtId="0" fontId="102" fillId="0" borderId="0" xfId="1448" applyFont="1" applyAlignment="1">
      <alignment horizontal="center" wrapText="1"/>
    </xf>
    <xf numFmtId="0" fontId="102" fillId="0" borderId="0" xfId="1448" applyFont="1" applyAlignment="1">
      <alignment horizontal="center" vertical="center" wrapText="1"/>
    </xf>
    <xf numFmtId="0" fontId="95" fillId="0" borderId="0" xfId="1448" applyFont="1" applyAlignment="1">
      <alignment horizontal="center" vertical="center" wrapText="1"/>
    </xf>
    <xf numFmtId="0" fontId="96" fillId="0" borderId="0" xfId="1448" applyFont="1" applyAlignment="1">
      <alignment horizontal="center" vertical="center" wrapText="1"/>
    </xf>
    <xf numFmtId="0" fontId="95" fillId="0" borderId="0" xfId="1448" applyFont="1" applyAlignment="1">
      <alignment horizontal="center"/>
    </xf>
    <xf numFmtId="0" fontId="95" fillId="0" borderId="0" xfId="1448" applyFont="1" applyAlignment="1">
      <alignment horizontal="center" vertical="center"/>
    </xf>
    <xf numFmtId="0" fontId="95" fillId="0" borderId="0" xfId="1448" applyFont="1" applyAlignment="1">
      <alignment vertical="center" wrapText="1"/>
    </xf>
    <xf numFmtId="0" fontId="95" fillId="0" borderId="0" xfId="527" applyNumberFormat="1" applyFont="1" applyFill="1" applyBorder="1" applyAlignment="1">
      <alignment horizontal="center" wrapText="1"/>
    </xf>
    <xf numFmtId="165" fontId="96" fillId="0" borderId="0" xfId="1448" applyNumberFormat="1" applyFont="1" applyAlignment="1">
      <alignment wrapText="1"/>
    </xf>
    <xf numFmtId="165" fontId="96" fillId="0" borderId="0" xfId="527" applyNumberFormat="1" applyFont="1" applyFill="1" applyAlignment="1">
      <alignment wrapText="1"/>
    </xf>
    <xf numFmtId="0" fontId="96" fillId="0" borderId="0" xfId="1448" applyFont="1" applyAlignment="1">
      <alignment vertical="top" wrapText="1"/>
    </xf>
    <xf numFmtId="0" fontId="95" fillId="0" borderId="0" xfId="527" applyNumberFormat="1" applyFont="1" applyFill="1" applyAlignment="1">
      <alignment horizontal="center" wrapText="1"/>
    </xf>
    <xf numFmtId="0" fontId="96" fillId="0" borderId="0" xfId="527" applyNumberFormat="1" applyFont="1" applyFill="1" applyAlignment="1">
      <alignment horizontal="center" wrapText="1"/>
    </xf>
    <xf numFmtId="169" fontId="45" fillId="0" borderId="21" xfId="717" applyNumberFormat="1" applyFont="1" applyFill="1" applyBorder="1" applyAlignment="1" applyProtection="1">
      <alignment horizontal="center" vertical="center" wrapText="1"/>
    </xf>
    <xf numFmtId="165" fontId="45" fillId="0" borderId="21" xfId="1451" applyNumberFormat="1" applyFont="1" applyBorder="1" applyAlignment="1">
      <alignment horizontal="center" vertical="center" wrapText="1"/>
    </xf>
    <xf numFmtId="169" fontId="57" fillId="0" borderId="21" xfId="717" applyNumberFormat="1" applyFont="1" applyFill="1" applyBorder="1" applyAlignment="1" applyProtection="1">
      <alignment horizontal="center" vertical="center" wrapText="1"/>
    </xf>
    <xf numFmtId="0" fontId="45" fillId="0" borderId="21" xfId="1451" applyFont="1" applyBorder="1" applyAlignment="1">
      <alignment horizontal="center" vertical="center" wrapText="1"/>
    </xf>
    <xf numFmtId="169" fontId="45" fillId="0" borderId="21" xfId="728" applyFont="1" applyFill="1" applyBorder="1" applyAlignment="1" applyProtection="1">
      <alignment horizontal="center" vertical="center" wrapText="1"/>
    </xf>
    <xf numFmtId="3" fontId="45" fillId="0" borderId="21" xfId="1450" applyNumberFormat="1" applyFont="1" applyBorder="1" applyAlignment="1">
      <alignment horizontal="center" vertical="center" wrapText="1"/>
    </xf>
    <xf numFmtId="169" fontId="45" fillId="0" borderId="21" xfId="728" applyFont="1" applyFill="1" applyBorder="1" applyAlignment="1">
      <alignment horizontal="center" vertical="center" wrapText="1"/>
    </xf>
    <xf numFmtId="0" fontId="122" fillId="0" borderId="26" xfId="1451" applyFont="1" applyBorder="1"/>
    <xf numFmtId="0" fontId="122" fillId="0" borderId="36" xfId="1451" applyFont="1" applyBorder="1"/>
    <xf numFmtId="0" fontId="122" fillId="0" borderId="48" xfId="1451" applyFont="1" applyBorder="1"/>
    <xf numFmtId="0" fontId="122" fillId="0" borderId="28" xfId="1451" applyFont="1" applyBorder="1"/>
    <xf numFmtId="0" fontId="122" fillId="0" borderId="37" xfId="1451" applyFont="1" applyBorder="1"/>
    <xf numFmtId="0" fontId="117" fillId="0" borderId="37" xfId="1451" applyFont="1" applyBorder="1" applyAlignment="1">
      <alignment vertical="center"/>
    </xf>
    <xf numFmtId="0" fontId="122" fillId="0" borderId="34" xfId="1451" applyFont="1" applyBorder="1"/>
    <xf numFmtId="0" fontId="122" fillId="0" borderId="19" xfId="1451" applyFont="1" applyBorder="1"/>
    <xf numFmtId="0" fontId="117" fillId="0" borderId="19" xfId="1451" applyFont="1" applyBorder="1" applyAlignment="1">
      <alignment vertical="center"/>
    </xf>
    <xf numFmtId="0" fontId="117" fillId="0" borderId="19" xfId="1451" applyFont="1" applyBorder="1" applyAlignment="1">
      <alignment horizontal="center" vertical="center"/>
    </xf>
    <xf numFmtId="0" fontId="117" fillId="0" borderId="31" xfId="1451" applyFont="1" applyBorder="1" applyAlignment="1">
      <alignment vertical="center"/>
    </xf>
    <xf numFmtId="0" fontId="44" fillId="0" borderId="3" xfId="1448" applyFont="1" applyBorder="1" applyAlignment="1">
      <alignment horizontal="center" vertical="center"/>
    </xf>
    <xf numFmtId="0" fontId="44" fillId="0" borderId="3" xfId="1448" applyFont="1" applyBorder="1" applyAlignment="1">
      <alignment horizontal="left" vertical="center" wrapText="1"/>
    </xf>
    <xf numFmtId="0" fontId="44" fillId="0" borderId="3" xfId="1448" applyFont="1" applyBorder="1" applyAlignment="1">
      <alignment horizontal="center" vertical="center" wrapText="1"/>
    </xf>
    <xf numFmtId="169" fontId="44" fillId="0" borderId="3" xfId="715" applyNumberFormat="1" applyFont="1" applyFill="1" applyBorder="1" applyAlignment="1">
      <alignment horizontal="center" vertical="center" wrapText="1"/>
    </xf>
    <xf numFmtId="3" fontId="131" fillId="32" borderId="3" xfId="1448" applyNumberFormat="1" applyFont="1" applyFill="1" applyBorder="1" applyAlignment="1">
      <alignment horizontal="center" vertical="center" wrapText="1"/>
    </xf>
    <xf numFmtId="0" fontId="45" fillId="0" borderId="21" xfId="1451" applyFont="1" applyBorder="1" applyAlignment="1">
      <alignment horizontal="center" vertical="center"/>
    </xf>
    <xf numFmtId="0" fontId="137" fillId="0" borderId="21" xfId="1451" applyFont="1" applyBorder="1" applyAlignment="1">
      <alignment horizontal="left" vertical="center" wrapText="1"/>
    </xf>
    <xf numFmtId="0" fontId="45" fillId="33" borderId="21" xfId="1451" applyFont="1" applyFill="1" applyBorder="1" applyAlignment="1">
      <alignment horizontal="left" vertical="center" wrapText="1"/>
    </xf>
    <xf numFmtId="0" fontId="45" fillId="0" borderId="21" xfId="1451" applyFont="1" applyBorder="1" applyAlignment="1">
      <alignment horizontal="left" wrapText="1"/>
    </xf>
    <xf numFmtId="0" fontId="45" fillId="0" borderId="21" xfId="1450" applyFont="1" applyBorder="1" applyAlignment="1">
      <alignment horizontal="center" vertical="center"/>
    </xf>
    <xf numFmtId="0" fontId="45" fillId="0" borderId="21" xfId="1450" applyFont="1" applyBorder="1" applyAlignment="1">
      <alignment horizontal="left" wrapText="1"/>
    </xf>
    <xf numFmtId="0" fontId="115" fillId="0" borderId="21" xfId="1615" applyFont="1" applyBorder="1" applyAlignment="1">
      <alignment vertical="top" wrapText="1"/>
    </xf>
    <xf numFmtId="167" fontId="130" fillId="0" borderId="0" xfId="523" applyFont="1" applyFill="1" applyAlignment="1">
      <alignment horizontal="left" wrapText="1"/>
    </xf>
    <xf numFmtId="0" fontId="9" fillId="0" borderId="0" xfId="2673" applyAlignment="1">
      <alignment vertical="center" wrapText="1"/>
    </xf>
    <xf numFmtId="0" fontId="9" fillId="0" borderId="0" xfId="2673" applyAlignment="1">
      <alignment horizontal="center" vertical="center" wrapText="1"/>
    </xf>
    <xf numFmtId="0" fontId="9" fillId="0" borderId="28" xfId="2673" applyBorder="1" applyAlignment="1">
      <alignment vertical="center" wrapText="1"/>
    </xf>
    <xf numFmtId="0" fontId="135" fillId="0" borderId="0" xfId="2673" applyFont="1" applyAlignment="1">
      <alignment vertical="center" wrapText="1"/>
    </xf>
    <xf numFmtId="0" fontId="98" fillId="0" borderId="0" xfId="2673" applyFont="1" applyAlignment="1">
      <alignment vertical="center" wrapText="1"/>
    </xf>
    <xf numFmtId="2" fontId="106" fillId="0" borderId="0" xfId="2673" applyNumberFormat="1" applyFont="1" applyAlignment="1">
      <alignment horizontal="center" vertical="center" wrapText="1"/>
    </xf>
    <xf numFmtId="0" fontId="108" fillId="0" borderId="0" xfId="2673" applyFont="1" applyAlignment="1">
      <alignment horizontal="center" vertical="center" wrapText="1"/>
    </xf>
    <xf numFmtId="0" fontId="135" fillId="0" borderId="28" xfId="2673" applyFont="1" applyBorder="1" applyAlignment="1">
      <alignment vertical="center" wrapText="1"/>
    </xf>
    <xf numFmtId="0" fontId="11" fillId="0" borderId="21" xfId="1615" applyFont="1" applyBorder="1" applyAlignment="1">
      <alignment horizontal="center" vertical="center"/>
    </xf>
    <xf numFmtId="0" fontId="122" fillId="33" borderId="0" xfId="1451" applyFont="1" applyFill="1"/>
    <xf numFmtId="0" fontId="122" fillId="33" borderId="26" xfId="1451" applyFont="1" applyFill="1" applyBorder="1"/>
    <xf numFmtId="0" fontId="122" fillId="33" borderId="36" xfId="1451" applyFont="1" applyFill="1" applyBorder="1"/>
    <xf numFmtId="0" fontId="122" fillId="33" borderId="48" xfId="1451" applyFont="1" applyFill="1" applyBorder="1"/>
    <xf numFmtId="0" fontId="122" fillId="33" borderId="28" xfId="1451" applyFont="1" applyFill="1" applyBorder="1"/>
    <xf numFmtId="0" fontId="122" fillId="33" borderId="37" xfId="1451" applyFont="1" applyFill="1" applyBorder="1"/>
    <xf numFmtId="0" fontId="123" fillId="33" borderId="0" xfId="1451" applyFont="1" applyFill="1" applyAlignment="1">
      <alignment vertical="center"/>
    </xf>
    <xf numFmtId="0" fontId="124" fillId="33" borderId="0" xfId="1451" applyFont="1" applyFill="1" applyAlignment="1">
      <alignment vertical="center"/>
    </xf>
    <xf numFmtId="0" fontId="125" fillId="33" borderId="0" xfId="1451" applyFont="1" applyFill="1" applyAlignment="1">
      <alignment horizontal="center" vertical="center"/>
    </xf>
    <xf numFmtId="0" fontId="126" fillId="33" borderId="0" xfId="1451" applyFont="1" applyFill="1"/>
    <xf numFmtId="0" fontId="127" fillId="33" borderId="0" xfId="1451" applyFont="1" applyFill="1"/>
    <xf numFmtId="0" fontId="117" fillId="33" borderId="0" xfId="1451" applyFont="1" applyFill="1" applyAlignment="1">
      <alignment vertical="center"/>
    </xf>
    <xf numFmtId="0" fontId="117" fillId="33" borderId="37" xfId="1451" applyFont="1" applyFill="1" applyBorder="1" applyAlignment="1">
      <alignment vertical="center"/>
    </xf>
    <xf numFmtId="0" fontId="127" fillId="33" borderId="0" xfId="1451" applyFont="1" applyFill="1" applyAlignment="1">
      <alignment horizontal="center"/>
    </xf>
    <xf numFmtId="0" fontId="117" fillId="33" borderId="0" xfId="1451" applyFont="1" applyFill="1" applyAlignment="1">
      <alignment horizontal="center" vertical="center"/>
    </xf>
    <xf numFmtId="0" fontId="117" fillId="33" borderId="37" xfId="1451" applyFont="1" applyFill="1" applyBorder="1" applyAlignment="1">
      <alignment horizontal="center" vertical="center"/>
    </xf>
    <xf numFmtId="0" fontId="128" fillId="33" borderId="0" xfId="1451" applyFont="1" applyFill="1" applyAlignment="1">
      <alignment vertical="center"/>
    </xf>
    <xf numFmtId="0" fontId="128" fillId="33" borderId="37" xfId="1451" applyFont="1" applyFill="1" applyBorder="1" applyAlignment="1">
      <alignment vertical="center"/>
    </xf>
    <xf numFmtId="0" fontId="122" fillId="33" borderId="34" xfId="1451" applyFont="1" applyFill="1" applyBorder="1"/>
    <xf numFmtId="0" fontId="122" fillId="33" borderId="19" xfId="1451" applyFont="1" applyFill="1" applyBorder="1"/>
    <xf numFmtId="0" fontId="117" fillId="33" borderId="19" xfId="1451" applyFont="1" applyFill="1" applyBorder="1" applyAlignment="1">
      <alignment vertical="center"/>
    </xf>
    <xf numFmtId="0" fontId="117" fillId="33" borderId="19" xfId="1451" applyFont="1" applyFill="1" applyBorder="1" applyAlignment="1">
      <alignment horizontal="center" vertical="center"/>
    </xf>
    <xf numFmtId="0" fontId="117" fillId="33" borderId="31" xfId="1451" applyFont="1" applyFill="1" applyBorder="1" applyAlignment="1">
      <alignment vertical="center"/>
    </xf>
    <xf numFmtId="0" fontId="122" fillId="33" borderId="31" xfId="1451" applyFont="1" applyFill="1" applyBorder="1"/>
    <xf numFmtId="0" fontId="116" fillId="33" borderId="0" xfId="0" applyFont="1" applyFill="1" applyAlignment="1">
      <alignment horizontal="center"/>
    </xf>
    <xf numFmtId="0" fontId="116" fillId="33" borderId="26" xfId="0" applyFont="1" applyFill="1" applyBorder="1" applyAlignment="1">
      <alignment horizontal="center"/>
    </xf>
    <xf numFmtId="0" fontId="116" fillId="33" borderId="36" xfId="0" applyFont="1" applyFill="1" applyBorder="1" applyAlignment="1">
      <alignment horizontal="center"/>
    </xf>
    <xf numFmtId="0" fontId="116" fillId="33" borderId="28" xfId="0" applyFont="1" applyFill="1" applyBorder="1" applyAlignment="1">
      <alignment horizontal="center"/>
    </xf>
    <xf numFmtId="0" fontId="117" fillId="33" borderId="18" xfId="0" applyFont="1" applyFill="1" applyBorder="1" applyAlignment="1">
      <alignment horizontal="left"/>
    </xf>
    <xf numFmtId="0" fontId="116" fillId="33" borderId="37" xfId="0" applyFont="1" applyFill="1" applyBorder="1" applyAlignment="1">
      <alignment horizontal="center"/>
    </xf>
    <xf numFmtId="0" fontId="116" fillId="33" borderId="3" xfId="0" applyFont="1" applyFill="1" applyBorder="1" applyAlignment="1">
      <alignment horizontal="center"/>
    </xf>
    <xf numFmtId="0" fontId="138" fillId="33" borderId="0" xfId="0" applyFont="1" applyFill="1" applyAlignment="1">
      <alignment horizontal="center"/>
    </xf>
    <xf numFmtId="0" fontId="118" fillId="33" borderId="28" xfId="0" applyFont="1" applyFill="1" applyBorder="1" applyAlignment="1">
      <alignment horizontal="center"/>
    </xf>
    <xf numFmtId="0" fontId="118" fillId="33" borderId="0" xfId="0" applyFont="1" applyFill="1" applyAlignment="1">
      <alignment horizontal="center"/>
    </xf>
    <xf numFmtId="0" fontId="116" fillId="33" borderId="38" xfId="0" applyFont="1" applyFill="1" applyBorder="1" applyAlignment="1">
      <alignment horizontal="center"/>
    </xf>
    <xf numFmtId="0" fontId="93" fillId="33" borderId="40" xfId="0" applyFont="1" applyFill="1" applyBorder="1" applyAlignment="1">
      <alignment horizontal="center" vertical="center"/>
    </xf>
    <xf numFmtId="0" fontId="93" fillId="33" borderId="47" xfId="0" applyFont="1" applyFill="1" applyBorder="1" applyAlignment="1">
      <alignment horizontal="center" vertical="center"/>
    </xf>
    <xf numFmtId="0" fontId="116" fillId="33" borderId="3" xfId="0" applyFont="1" applyFill="1" applyBorder="1" applyAlignment="1">
      <alignment horizontal="center" vertical="center"/>
    </xf>
    <xf numFmtId="0" fontId="116" fillId="33" borderId="39" xfId="0" applyFont="1" applyFill="1" applyBorder="1" applyAlignment="1">
      <alignment horizontal="center" vertical="center"/>
    </xf>
    <xf numFmtId="0" fontId="119" fillId="33" borderId="0" xfId="0" applyFont="1" applyFill="1" applyAlignment="1">
      <alignment horizontal="center"/>
    </xf>
    <xf numFmtId="0" fontId="93" fillId="33" borderId="68" xfId="0" applyFont="1" applyFill="1" applyBorder="1" applyAlignment="1">
      <alignment horizontal="center" vertical="center"/>
    </xf>
    <xf numFmtId="0" fontId="116" fillId="33" borderId="3" xfId="0" applyFont="1" applyFill="1" applyBorder="1" applyAlignment="1">
      <alignment vertical="top" wrapText="1"/>
    </xf>
    <xf numFmtId="0" fontId="116" fillId="33" borderId="39" xfId="0" applyFont="1" applyFill="1" applyBorder="1" applyAlignment="1">
      <alignment vertical="top" wrapText="1"/>
    </xf>
    <xf numFmtId="0" fontId="120" fillId="33" borderId="69" xfId="0" applyFont="1" applyFill="1" applyBorder="1" applyAlignment="1">
      <alignment horizontal="center" vertical="center"/>
    </xf>
    <xf numFmtId="49" fontId="116" fillId="33" borderId="7" xfId="0" applyNumberFormat="1" applyFont="1" applyFill="1" applyBorder="1" applyAlignment="1">
      <alignment horizontal="center" vertical="top" wrapText="1"/>
    </xf>
    <xf numFmtId="49" fontId="116" fillId="33" borderId="41" xfId="0" applyNumberFormat="1" applyFont="1" applyFill="1" applyBorder="1" applyAlignment="1">
      <alignment horizontal="center" vertical="top" wrapText="1"/>
    </xf>
    <xf numFmtId="0" fontId="120" fillId="33" borderId="70" xfId="0" applyFont="1" applyFill="1" applyBorder="1" applyAlignment="1">
      <alignment horizontal="center" vertical="center"/>
    </xf>
    <xf numFmtId="0" fontId="116" fillId="33" borderId="7" xfId="0" applyFont="1" applyFill="1" applyBorder="1" applyAlignment="1">
      <alignment horizontal="center" vertical="top" wrapText="1"/>
    </xf>
    <xf numFmtId="0" fontId="116" fillId="33" borderId="41" xfId="0" applyFont="1" applyFill="1" applyBorder="1" applyAlignment="1">
      <alignment horizontal="center" vertical="top" wrapText="1"/>
    </xf>
    <xf numFmtId="0" fontId="121" fillId="33" borderId="71" xfId="0" applyFont="1" applyFill="1" applyBorder="1" applyAlignment="1">
      <alignment horizontal="center" vertical="top" wrapText="1"/>
    </xf>
    <xf numFmtId="0" fontId="121" fillId="33" borderId="72" xfId="0" applyFont="1" applyFill="1" applyBorder="1" applyAlignment="1">
      <alignment horizontal="center" vertical="top" wrapText="1"/>
    </xf>
    <xf numFmtId="0" fontId="116" fillId="33" borderId="0" xfId="0" applyFont="1" applyFill="1" applyAlignment="1">
      <alignment vertical="top" wrapText="1"/>
    </xf>
    <xf numFmtId="0" fontId="116" fillId="33" borderId="37" xfId="0" applyFont="1" applyFill="1" applyBorder="1" applyAlignment="1">
      <alignment vertical="top" wrapText="1"/>
    </xf>
    <xf numFmtId="0" fontId="116" fillId="33" borderId="42" xfId="0" applyFont="1" applyFill="1" applyBorder="1" applyAlignment="1">
      <alignment horizontal="center"/>
    </xf>
    <xf numFmtId="0" fontId="116" fillId="33" borderId="43" xfId="0" applyFont="1" applyFill="1" applyBorder="1" applyAlignment="1">
      <alignment vertical="top" wrapText="1"/>
    </xf>
    <xf numFmtId="0" fontId="116" fillId="33" borderId="44" xfId="0" applyFont="1" applyFill="1" applyBorder="1" applyAlignment="1">
      <alignment vertical="top" wrapText="1"/>
    </xf>
    <xf numFmtId="0" fontId="116" fillId="33" borderId="45" xfId="0" applyFont="1" applyFill="1" applyBorder="1" applyAlignment="1">
      <alignment vertical="top" wrapText="1"/>
    </xf>
    <xf numFmtId="0" fontId="121" fillId="33" borderId="28" xfId="0" applyFont="1" applyFill="1" applyBorder="1" applyAlignment="1">
      <alignment horizontal="center"/>
    </xf>
    <xf numFmtId="0" fontId="121" fillId="33" borderId="0" xfId="0" applyFont="1" applyFill="1" applyAlignment="1">
      <alignment horizontal="center"/>
    </xf>
    <xf numFmtId="0" fontId="116" fillId="33" borderId="39" xfId="0" applyFont="1" applyFill="1" applyBorder="1" applyAlignment="1">
      <alignment horizontal="center"/>
    </xf>
    <xf numFmtId="20" fontId="116" fillId="33" borderId="39" xfId="0" applyNumberFormat="1" applyFont="1" applyFill="1" applyBorder="1" applyAlignment="1">
      <alignment horizontal="center"/>
    </xf>
    <xf numFmtId="0" fontId="116" fillId="33" borderId="42" xfId="0" applyFont="1" applyFill="1" applyBorder="1" applyAlignment="1">
      <alignment horizontal="center" vertical="center" wrapText="1"/>
    </xf>
    <xf numFmtId="0" fontId="121" fillId="33" borderId="34" xfId="0" applyFont="1" applyFill="1" applyBorder="1" applyAlignment="1">
      <alignment horizontal="center"/>
    </xf>
    <xf numFmtId="0" fontId="121" fillId="33" borderId="19" xfId="0" applyFont="1" applyFill="1" applyBorder="1" applyAlignment="1">
      <alignment horizontal="center"/>
    </xf>
    <xf numFmtId="0" fontId="116" fillId="33" borderId="19" xfId="0" applyFont="1" applyFill="1" applyBorder="1" applyAlignment="1">
      <alignment horizontal="center"/>
    </xf>
    <xf numFmtId="0" fontId="116" fillId="33" borderId="46" xfId="0" applyFont="1" applyFill="1" applyBorder="1" applyAlignment="1">
      <alignment horizontal="center"/>
    </xf>
    <xf numFmtId="0" fontId="148" fillId="0" borderId="7" xfId="2673" applyFont="1" applyBorder="1" applyAlignment="1">
      <alignment horizontal="center" vertical="center" wrapText="1"/>
    </xf>
    <xf numFmtId="0" fontId="98" fillId="0" borderId="0" xfId="2673" applyFont="1" applyAlignment="1">
      <alignment horizontal="left" vertical="center" wrapText="1"/>
    </xf>
    <xf numFmtId="0" fontId="54" fillId="0" borderId="21" xfId="1450" applyFont="1" applyBorder="1" applyAlignment="1">
      <alignment horizontal="center" wrapText="1"/>
    </xf>
    <xf numFmtId="0" fontId="45" fillId="0" borderId="21" xfId="1450" applyFont="1" applyBorder="1" applyAlignment="1">
      <alignment horizontal="center" vertical="center" wrapText="1"/>
    </xf>
    <xf numFmtId="3" fontId="45" fillId="0" borderId="21" xfId="1451" applyNumberFormat="1" applyFont="1" applyBorder="1" applyAlignment="1">
      <alignment horizontal="center" vertical="center" wrapText="1"/>
    </xf>
    <xf numFmtId="165" fontId="45" fillId="0" borderId="21" xfId="1450" applyNumberFormat="1" applyFont="1" applyBorder="1" applyAlignment="1">
      <alignment horizontal="center" vertical="center" wrapText="1"/>
    </xf>
    <xf numFmtId="3" fontId="45" fillId="0" borderId="0" xfId="1451" applyNumberFormat="1" applyFont="1" applyAlignment="1">
      <alignment horizontal="center" vertical="center" wrapText="1"/>
    </xf>
    <xf numFmtId="0" fontId="22" fillId="0" borderId="0" xfId="1649"/>
    <xf numFmtId="3" fontId="137" fillId="0" borderId="21" xfId="1451" applyNumberFormat="1" applyFont="1" applyBorder="1" applyAlignment="1">
      <alignment horizontal="center" vertical="center" wrapText="1"/>
    </xf>
    <xf numFmtId="3" fontId="11" fillId="0" borderId="21" xfId="1615" applyNumberFormat="1" applyFont="1" applyBorder="1" applyAlignment="1">
      <alignment horizontal="center" vertical="center"/>
    </xf>
    <xf numFmtId="0" fontId="10" fillId="0" borderId="0" xfId="2670" applyAlignment="1">
      <alignment horizontal="center" vertical="center"/>
    </xf>
    <xf numFmtId="0" fontId="144" fillId="36" borderId="0" xfId="2670" applyFont="1" applyFill="1" applyAlignment="1">
      <alignment horizontal="left" vertical="center"/>
    </xf>
    <xf numFmtId="0" fontId="144" fillId="36" borderId="0" xfId="2670" applyFont="1" applyFill="1" applyAlignment="1">
      <alignment horizontal="center" vertical="center"/>
    </xf>
    <xf numFmtId="0" fontId="145" fillId="36" borderId="0" xfId="2670" applyFont="1" applyFill="1" applyAlignment="1">
      <alignment horizontal="center" vertical="center"/>
    </xf>
    <xf numFmtId="0" fontId="146" fillId="36" borderId="0" xfId="2670" applyFont="1" applyFill="1" applyAlignment="1">
      <alignment horizontal="left" vertical="center"/>
    </xf>
    <xf numFmtId="0" fontId="146" fillId="36" borderId="0" xfId="2670" applyFont="1" applyFill="1" applyAlignment="1">
      <alignment horizontal="center" vertical="center"/>
    </xf>
    <xf numFmtId="0" fontId="146" fillId="36" borderId="0" xfId="2670" applyFont="1" applyFill="1" applyAlignment="1">
      <alignment horizontal="right" vertical="center"/>
    </xf>
    <xf numFmtId="9" fontId="147" fillId="36" borderId="0" xfId="2671" applyFont="1" applyFill="1" applyBorder="1" applyAlignment="1" applyProtection="1">
      <alignment horizontal="right" vertical="center"/>
    </xf>
    <xf numFmtId="167" fontId="146" fillId="36" borderId="0" xfId="2672" applyFont="1" applyFill="1" applyBorder="1" applyAlignment="1" applyProtection="1">
      <alignment horizontal="right" vertical="center"/>
    </xf>
    <xf numFmtId="167" fontId="147" fillId="36" borderId="0" xfId="2672" applyFont="1" applyFill="1" applyBorder="1" applyAlignment="1" applyProtection="1">
      <alignment horizontal="right" vertical="center"/>
    </xf>
    <xf numFmtId="10" fontId="147" fillId="36" borderId="0" xfId="2671" applyNumberFormat="1" applyFont="1" applyFill="1" applyBorder="1" applyAlignment="1" applyProtection="1">
      <alignment horizontal="right" vertical="center"/>
    </xf>
    <xf numFmtId="169" fontId="146" fillId="36" borderId="0" xfId="2672" applyNumberFormat="1" applyFont="1" applyFill="1" applyBorder="1" applyAlignment="1" applyProtection="1">
      <alignment horizontal="right" vertical="center"/>
    </xf>
    <xf numFmtId="0" fontId="140" fillId="0" borderId="0" xfId="2670" applyFont="1" applyAlignment="1">
      <alignment horizontal="left" vertical="center"/>
    </xf>
    <xf numFmtId="0" fontId="143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13" fillId="0" borderId="0" xfId="1538"/>
    <xf numFmtId="167" fontId="113" fillId="0" borderId="0" xfId="1538" applyNumberFormat="1"/>
    <xf numFmtId="0" fontId="62" fillId="0" borderId="0" xfId="1538" applyFont="1"/>
    <xf numFmtId="0" fontId="129" fillId="0" borderId="0" xfId="1538" applyFont="1"/>
    <xf numFmtId="0" fontId="53" fillId="0" borderId="44" xfId="1538" applyFont="1" applyBorder="1" applyAlignment="1">
      <alignment horizontal="left"/>
    </xf>
    <xf numFmtId="0" fontId="113" fillId="38" borderId="3" xfId="1538" applyFill="1" applyBorder="1" applyAlignment="1">
      <alignment vertical="center"/>
    </xf>
    <xf numFmtId="0" fontId="113" fillId="38" borderId="0" xfId="1538" applyFill="1"/>
    <xf numFmtId="0" fontId="62" fillId="38" borderId="0" xfId="1538" applyFont="1" applyFill="1"/>
    <xf numFmtId="0" fontId="104" fillId="0" borderId="0" xfId="1538" applyFont="1" applyAlignment="1">
      <alignment horizontal="center" vertical="center" wrapText="1"/>
    </xf>
    <xf numFmtId="0" fontId="113" fillId="38" borderId="3" xfId="1538" applyFill="1" applyBorder="1" applyAlignment="1">
      <alignment horizontal="center" vertical="center"/>
    </xf>
    <xf numFmtId="0" fontId="113" fillId="0" borderId="0" xfId="1538" applyAlignment="1">
      <alignment horizontal="center" vertical="center"/>
    </xf>
    <xf numFmtId="1" fontId="113" fillId="0" borderId="0" xfId="1538" applyNumberFormat="1"/>
    <xf numFmtId="0" fontId="113" fillId="0" borderId="3" xfId="1538" applyBorder="1"/>
    <xf numFmtId="167" fontId="0" fillId="0" borderId="3" xfId="1026" applyFont="1" applyFill="1" applyBorder="1" applyProtection="1"/>
    <xf numFmtId="167" fontId="113" fillId="0" borderId="3" xfId="1538" applyNumberFormat="1" applyBorder="1"/>
    <xf numFmtId="167" fontId="141" fillId="0" borderId="3" xfId="1026" applyFont="1" applyBorder="1" applyProtection="1"/>
    <xf numFmtId="167" fontId="0" fillId="0" borderId="3" xfId="1026" applyFont="1" applyBorder="1" applyProtection="1"/>
    <xf numFmtId="167" fontId="129" fillId="0" borderId="3" xfId="1538" applyNumberFormat="1" applyFont="1" applyBorder="1"/>
    <xf numFmtId="0" fontId="62" fillId="0" borderId="3" xfId="1538" applyFont="1" applyBorder="1"/>
    <xf numFmtId="165" fontId="113" fillId="0" borderId="3" xfId="1538" applyNumberFormat="1" applyBorder="1"/>
    <xf numFmtId="167" fontId="105" fillId="0" borderId="3" xfId="1026" applyFont="1" applyFill="1" applyBorder="1" applyProtection="1"/>
    <xf numFmtId="0" fontId="50" fillId="0" borderId="0" xfId="1538" applyFont="1"/>
    <xf numFmtId="0" fontId="50" fillId="0" borderId="3" xfId="1538" applyFont="1" applyBorder="1" applyAlignment="1">
      <alignment horizontal="center"/>
    </xf>
    <xf numFmtId="167" fontId="50" fillId="0" borderId="3" xfId="1538" applyNumberFormat="1" applyFont="1" applyBorder="1"/>
    <xf numFmtId="0" fontId="113" fillId="29" borderId="0" xfId="1538" applyFill="1"/>
    <xf numFmtId="0" fontId="50" fillId="0" borderId="0" xfId="1538" applyFont="1" applyAlignment="1">
      <alignment horizontal="center"/>
    </xf>
    <xf numFmtId="167" fontId="50" fillId="0" borderId="0" xfId="1538" applyNumberFormat="1" applyFont="1"/>
    <xf numFmtId="0" fontId="113" fillId="29" borderId="3" xfId="1538" applyFill="1" applyBorder="1"/>
    <xf numFmtId="169" fontId="113" fillId="29" borderId="3" xfId="1538" applyNumberFormat="1" applyFill="1" applyBorder="1" applyAlignment="1">
      <alignment horizontal="right"/>
    </xf>
    <xf numFmtId="43" fontId="113" fillId="0" borderId="0" xfId="1538" applyNumberFormat="1"/>
    <xf numFmtId="167" fontId="113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13" fillId="29" borderId="3" xfId="1538" applyNumberFormat="1" applyFill="1" applyBorder="1"/>
    <xf numFmtId="10" fontId="113" fillId="29" borderId="3" xfId="1538" applyNumberFormat="1" applyFill="1" applyBorder="1"/>
    <xf numFmtId="0" fontId="150" fillId="0" borderId="0" xfId="1614" applyFont="1" applyAlignment="1">
      <alignment horizontal="center"/>
    </xf>
    <xf numFmtId="0" fontId="151" fillId="0" borderId="0" xfId="1614" applyFont="1" applyAlignment="1">
      <alignment horizontal="center" vertical="center"/>
    </xf>
    <xf numFmtId="0" fontId="152" fillId="0" borderId="0" xfId="1614" applyFont="1" applyAlignment="1">
      <alignment horizontal="left" vertical="center"/>
    </xf>
    <xf numFmtId="0" fontId="152" fillId="0" borderId="0" xfId="1614" applyFont="1" applyAlignment="1">
      <alignment vertical="center"/>
    </xf>
    <xf numFmtId="0" fontId="153" fillId="0" borderId="0" xfId="1614" applyFont="1" applyAlignment="1">
      <alignment horizontal="center" vertical="center"/>
    </xf>
    <xf numFmtId="3" fontId="151" fillId="0" borderId="0" xfId="1614" applyNumberFormat="1" applyFont="1" applyAlignment="1">
      <alignment horizontal="center" vertical="center"/>
    </xf>
    <xf numFmtId="0" fontId="154" fillId="0" borderId="0" xfId="1614" applyFont="1" applyAlignment="1">
      <alignment horizontal="center" vertical="center"/>
    </xf>
    <xf numFmtId="0" fontId="153" fillId="0" borderId="0" xfId="1614" applyFont="1" applyAlignment="1">
      <alignment horizontal="center"/>
    </xf>
    <xf numFmtId="0" fontId="151" fillId="0" borderId="0" xfId="1614" applyFont="1" applyAlignment="1">
      <alignment horizontal="center"/>
    </xf>
    <xf numFmtId="3" fontId="150" fillId="0" borderId="0" xfId="1614" applyNumberFormat="1" applyFont="1" applyAlignment="1">
      <alignment horizontal="center"/>
    </xf>
    <xf numFmtId="0" fontId="155" fillId="0" borderId="0" xfId="1614" applyFont="1"/>
    <xf numFmtId="167" fontId="155" fillId="0" borderId="0" xfId="1652" applyNumberFormat="1" applyFont="1"/>
    <xf numFmtId="0" fontId="155" fillId="0" borderId="0" xfId="1614" applyFont="1" applyAlignment="1">
      <alignment horizontal="left" vertical="center"/>
    </xf>
    <xf numFmtId="0" fontId="155" fillId="0" borderId="0" xfId="1614" applyFont="1" applyAlignment="1">
      <alignment horizontal="center" vertical="center"/>
    </xf>
    <xf numFmtId="3" fontId="152" fillId="0" borderId="0" xfId="1614" applyNumberFormat="1" applyFont="1" applyAlignment="1">
      <alignment horizontal="left" vertical="center"/>
    </xf>
    <xf numFmtId="0" fontId="155" fillId="0" borderId="0" xfId="1614" applyFont="1" applyAlignment="1">
      <alignment horizontal="center"/>
    </xf>
    <xf numFmtId="0" fontId="152" fillId="0" borderId="0" xfId="1614" applyFont="1" applyAlignment="1">
      <alignment horizontal="center"/>
    </xf>
    <xf numFmtId="0" fontId="155" fillId="0" borderId="0" xfId="1614" applyFont="1" applyAlignment="1">
      <alignment horizontal="center" vertical="center" wrapText="1"/>
    </xf>
    <xf numFmtId="0" fontId="152" fillId="0" borderId="0" xfId="1614" applyFont="1" applyAlignment="1">
      <alignment horizontal="center" vertical="center" wrapText="1"/>
    </xf>
    <xf numFmtId="3" fontId="151" fillId="0" borderId="0" xfId="1614" applyNumberFormat="1" applyFont="1" applyAlignment="1">
      <alignment vertical="center"/>
    </xf>
    <xf numFmtId="0" fontId="152" fillId="0" borderId="20" xfId="1615" applyFont="1" applyBorder="1" applyAlignment="1">
      <alignment horizontal="center" vertical="center"/>
    </xf>
    <xf numFmtId="0" fontId="152" fillId="0" borderId="21" xfId="1615" applyFont="1" applyBorder="1" applyAlignment="1">
      <alignment horizontal="left" vertical="center" wrapText="1"/>
    </xf>
    <xf numFmtId="0" fontId="151" fillId="0" borderId="21" xfId="1614" applyFont="1" applyBorder="1" applyAlignment="1">
      <alignment horizontal="center" vertical="center" wrapText="1"/>
    </xf>
    <xf numFmtId="0" fontId="158" fillId="0" borderId="21" xfId="1614" applyFont="1" applyBorder="1" applyAlignment="1">
      <alignment horizontal="center" vertical="center"/>
    </xf>
    <xf numFmtId="3" fontId="158" fillId="0" borderId="21" xfId="1614" applyNumberFormat="1" applyFont="1" applyBorder="1" applyAlignment="1">
      <alignment horizontal="center" vertical="center"/>
    </xf>
    <xf numFmtId="3" fontId="151" fillId="0" borderId="21" xfId="1614" applyNumberFormat="1" applyFont="1" applyBorder="1" applyAlignment="1">
      <alignment horizontal="center" vertical="center"/>
    </xf>
    <xf numFmtId="3" fontId="151" fillId="0" borderId="22" xfId="1614" applyNumberFormat="1" applyFont="1" applyBorder="1" applyAlignment="1">
      <alignment horizontal="center" vertical="center"/>
    </xf>
    <xf numFmtId="3" fontId="151" fillId="0" borderId="0" xfId="1614" applyNumberFormat="1" applyFont="1" applyAlignment="1">
      <alignment horizontal="center"/>
    </xf>
    <xf numFmtId="3" fontId="150" fillId="0" borderId="0" xfId="1614" applyNumberFormat="1" applyFont="1" applyAlignment="1">
      <alignment horizontal="center" vertical="center"/>
    </xf>
    <xf numFmtId="0" fontId="158" fillId="0" borderId="0" xfId="1614" applyFont="1" applyAlignment="1">
      <alignment horizontal="center"/>
    </xf>
    <xf numFmtId="0" fontId="152" fillId="0" borderId="20" xfId="1653" applyFont="1" applyBorder="1" applyAlignment="1">
      <alignment horizontal="center" vertical="center"/>
    </xf>
    <xf numFmtId="0" fontId="152" fillId="0" borderId="21" xfId="1451" applyFont="1" applyBorder="1" applyAlignment="1">
      <alignment horizontal="left" vertical="center" wrapText="1"/>
    </xf>
    <xf numFmtId="0" fontId="153" fillId="0" borderId="21" xfId="1653" applyFont="1" applyBorder="1" applyAlignment="1">
      <alignment horizontal="center" vertical="center"/>
    </xf>
    <xf numFmtId="3" fontId="154" fillId="0" borderId="0" xfId="1614" applyNumberFormat="1" applyFont="1" applyAlignment="1">
      <alignment horizontal="center" vertical="center"/>
    </xf>
    <xf numFmtId="0" fontId="154" fillId="0" borderId="0" xfId="1614" applyFont="1" applyAlignment="1">
      <alignment horizontal="center"/>
    </xf>
    <xf numFmtId="0" fontId="153" fillId="0" borderId="20" xfId="1653" applyFont="1" applyBorder="1" applyAlignment="1">
      <alignment horizontal="center" vertical="center"/>
    </xf>
    <xf numFmtId="0" fontId="153" fillId="0" borderId="21" xfId="1653" applyFont="1" applyBorder="1" applyAlignment="1">
      <alignment vertical="center" wrapText="1"/>
    </xf>
    <xf numFmtId="0" fontId="153" fillId="0" borderId="21" xfId="1652" applyFont="1" applyBorder="1" applyAlignment="1">
      <alignment vertical="center" wrapText="1"/>
    </xf>
    <xf numFmtId="0" fontId="151" fillId="0" borderId="20" xfId="1652" applyFont="1" applyBorder="1" applyAlignment="1">
      <alignment horizontal="center" vertical="center"/>
    </xf>
    <xf numFmtId="0" fontId="155" fillId="0" borderId="20" xfId="1652" applyFont="1" applyBorder="1" applyAlignment="1">
      <alignment horizontal="center" vertical="center"/>
    </xf>
    <xf numFmtId="0" fontId="155" fillId="0" borderId="21" xfId="1652" applyFont="1" applyBorder="1" applyAlignment="1">
      <alignment vertical="center" wrapText="1"/>
    </xf>
    <xf numFmtId="0" fontId="158" fillId="0" borderId="21" xfId="1652" applyFont="1" applyBorder="1" applyAlignment="1">
      <alignment horizontal="center" vertical="center"/>
    </xf>
    <xf numFmtId="0" fontId="158" fillId="0" borderId="49" xfId="1652" applyFont="1" applyBorder="1" applyAlignment="1">
      <alignment horizontal="center" vertical="center"/>
    </xf>
    <xf numFmtId="0" fontId="158" fillId="0" borderId="3" xfId="1652" applyFont="1" applyBorder="1" applyAlignment="1">
      <alignment vertical="center" wrapText="1"/>
    </xf>
    <xf numFmtId="0" fontId="151" fillId="0" borderId="3" xfId="1614" applyFont="1" applyBorder="1" applyAlignment="1">
      <alignment horizontal="center" vertical="center" wrapText="1"/>
    </xf>
    <xf numFmtId="0" fontId="158" fillId="0" borderId="3" xfId="1614" applyFont="1" applyBorder="1" applyAlignment="1">
      <alignment horizontal="center" vertical="center"/>
    </xf>
    <xf numFmtId="0" fontId="158" fillId="0" borderId="3" xfId="1652" applyFont="1" applyBorder="1" applyAlignment="1">
      <alignment horizontal="center" vertical="center"/>
    </xf>
    <xf numFmtId="207" fontId="158" fillId="0" borderId="3" xfId="1614" applyNumberFormat="1" applyFont="1" applyBorder="1" applyAlignment="1">
      <alignment horizontal="center" vertical="center"/>
    </xf>
    <xf numFmtId="3" fontId="151" fillId="0" borderId="3" xfId="1614" applyNumberFormat="1" applyFont="1" applyBorder="1" applyAlignment="1">
      <alignment horizontal="center" vertical="center"/>
    </xf>
    <xf numFmtId="0" fontId="158" fillId="0" borderId="20" xfId="1652" applyFont="1" applyBorder="1" applyAlignment="1">
      <alignment horizontal="center" vertical="center"/>
    </xf>
    <xf numFmtId="0" fontId="158" fillId="0" borderId="21" xfId="1652" applyFont="1" applyBorder="1" applyAlignment="1">
      <alignment vertical="center" wrapText="1"/>
    </xf>
    <xf numFmtId="0" fontId="151" fillId="0" borderId="23" xfId="1614" applyFont="1" applyBorder="1" applyAlignment="1">
      <alignment horizontal="center" vertical="center"/>
    </xf>
    <xf numFmtId="0" fontId="151" fillId="0" borderId="24" xfId="1614" applyFont="1" applyBorder="1" applyAlignment="1">
      <alignment horizontal="left" vertical="center"/>
    </xf>
    <xf numFmtId="0" fontId="151" fillId="0" borderId="24" xfId="1614" applyFont="1" applyBorder="1" applyAlignment="1">
      <alignment vertical="center"/>
    </xf>
    <xf numFmtId="0" fontId="158" fillId="0" borderId="24" xfId="1614" applyFont="1" applyBorder="1" applyAlignment="1">
      <alignment horizontal="center" vertical="center"/>
    </xf>
    <xf numFmtId="3" fontId="151" fillId="0" borderId="24" xfId="1614" applyNumberFormat="1" applyFont="1" applyBorder="1" applyAlignment="1">
      <alignment horizontal="center" vertical="center"/>
    </xf>
    <xf numFmtId="3" fontId="151" fillId="0" borderId="25" xfId="1614" applyNumberFormat="1" applyFont="1" applyBorder="1" applyAlignment="1">
      <alignment horizontal="center" vertical="center"/>
    </xf>
    <xf numFmtId="0" fontId="153" fillId="0" borderId="26" xfId="1614" applyFont="1" applyBorder="1" applyAlignment="1">
      <alignment horizontal="center" vertical="center"/>
    </xf>
    <xf numFmtId="37" fontId="155" fillId="0" borderId="27" xfId="1614" applyNumberFormat="1" applyFont="1" applyBorder="1" applyAlignment="1">
      <alignment horizontal="center"/>
    </xf>
    <xf numFmtId="37" fontId="153" fillId="0" borderId="27" xfId="1614" applyNumberFormat="1" applyFont="1" applyBorder="1" applyAlignment="1">
      <alignment horizontal="center"/>
    </xf>
    <xf numFmtId="37" fontId="151" fillId="0" borderId="0" xfId="1614" applyNumberFormat="1" applyFont="1" applyAlignment="1">
      <alignment horizontal="center"/>
    </xf>
    <xf numFmtId="0" fontId="153" fillId="0" borderId="28" xfId="1614" applyFont="1" applyBorder="1" applyAlignment="1">
      <alignment horizontal="center" vertical="center"/>
    </xf>
    <xf numFmtId="37" fontId="155" fillId="0" borderId="29" xfId="1614" applyNumberFormat="1" applyFont="1" applyBorder="1" applyAlignment="1">
      <alignment horizontal="center"/>
    </xf>
    <xf numFmtId="37" fontId="153" fillId="0" borderId="29" xfId="1614" applyNumberFormat="1" applyFont="1" applyBorder="1" applyAlignment="1">
      <alignment horizontal="center"/>
    </xf>
    <xf numFmtId="37" fontId="159" fillId="0" borderId="30" xfId="1614" applyNumberFormat="1" applyFont="1" applyBorder="1" applyAlignment="1">
      <alignment horizontal="center"/>
    </xf>
    <xf numFmtId="37" fontId="159" fillId="0" borderId="32" xfId="1614" applyNumberFormat="1" applyFont="1" applyBorder="1" applyAlignment="1">
      <alignment horizontal="center"/>
    </xf>
    <xf numFmtId="0" fontId="159" fillId="0" borderId="34" xfId="1614" applyFont="1" applyBorder="1" applyAlignment="1">
      <alignment vertical="center"/>
    </xf>
    <xf numFmtId="0" fontId="153" fillId="0" borderId="19" xfId="1614" applyFont="1" applyBorder="1"/>
    <xf numFmtId="0" fontId="153" fillId="0" borderId="19" xfId="1614" applyFont="1" applyBorder="1" applyAlignment="1">
      <alignment horizontal="center"/>
    </xf>
    <xf numFmtId="0" fontId="153" fillId="0" borderId="19" xfId="1614" applyFont="1" applyBorder="1" applyAlignment="1">
      <alignment horizontal="right"/>
    </xf>
    <xf numFmtId="0" fontId="153" fillId="0" borderId="31" xfId="1614" applyFont="1" applyBorder="1" applyAlignment="1">
      <alignment horizontal="right"/>
    </xf>
    <xf numFmtId="0" fontId="151" fillId="0" borderId="0" xfId="1614" applyFont="1" applyAlignment="1">
      <alignment horizontal="left" vertical="center"/>
    </xf>
    <xf numFmtId="0" fontId="151" fillId="0" borderId="0" xfId="1614" applyFont="1" applyAlignment="1">
      <alignment vertical="center"/>
    </xf>
    <xf numFmtId="0" fontId="158" fillId="0" borderId="0" xfId="1614" applyFont="1" applyAlignment="1">
      <alignment horizontal="center" vertical="center"/>
    </xf>
    <xf numFmtId="165" fontId="158" fillId="0" borderId="0" xfId="1652" applyNumberFormat="1" applyFont="1" applyAlignment="1">
      <alignment vertical="center"/>
    </xf>
    <xf numFmtId="0" fontId="153" fillId="0" borderId="0" xfId="1652" applyFont="1" applyAlignment="1">
      <alignment horizontal="right"/>
    </xf>
    <xf numFmtId="0" fontId="160" fillId="0" borderId="0" xfId="1644" applyFont="1" applyAlignment="1">
      <alignment horizontal="center" vertical="center"/>
    </xf>
    <xf numFmtId="0" fontId="158" fillId="0" borderId="0" xfId="1652" applyFont="1" applyAlignment="1">
      <alignment vertical="center"/>
    </xf>
    <xf numFmtId="0" fontId="161" fillId="39" borderId="83" xfId="2670" applyFont="1" applyFill="1" applyBorder="1" applyAlignment="1">
      <alignment horizontal="left" vertical="center"/>
    </xf>
    <xf numFmtId="0" fontId="161" fillId="39" borderId="84" xfId="2670" applyFont="1" applyFill="1" applyBorder="1" applyAlignment="1">
      <alignment horizontal="center" vertical="center"/>
    </xf>
    <xf numFmtId="0" fontId="161" fillId="39" borderId="86" xfId="2670" applyFont="1" applyFill="1" applyBorder="1" applyAlignment="1">
      <alignment horizontal="left" vertical="center"/>
    </xf>
    <xf numFmtId="0" fontId="161" fillId="39" borderId="82" xfId="2670" applyFont="1" applyFill="1" applyBorder="1" applyAlignment="1">
      <alignment horizontal="center" vertical="center"/>
    </xf>
    <xf numFmtId="0" fontId="161" fillId="39" borderId="88" xfId="2670" applyFont="1" applyFill="1" applyBorder="1" applyAlignment="1">
      <alignment horizontal="left" vertical="center"/>
    </xf>
    <xf numFmtId="0" fontId="161" fillId="39" borderId="89" xfId="2670" applyFont="1" applyFill="1" applyBorder="1" applyAlignment="1">
      <alignment horizontal="center" vertical="center"/>
    </xf>
    <xf numFmtId="167" fontId="142" fillId="40" borderId="85" xfId="2672" applyFont="1" applyFill="1" applyBorder="1" applyAlignment="1" applyProtection="1">
      <alignment horizontal="right" vertical="center" wrapText="1"/>
      <protection locked="0"/>
    </xf>
    <xf numFmtId="167" fontId="142" fillId="40" borderId="87" xfId="2672" applyFont="1" applyFill="1" applyBorder="1" applyAlignment="1" applyProtection="1">
      <alignment horizontal="right" vertical="center"/>
      <protection locked="0"/>
    </xf>
    <xf numFmtId="169" fontId="142" fillId="40" borderId="87" xfId="2672" applyNumberFormat="1" applyFont="1" applyFill="1" applyBorder="1" applyAlignment="1" applyProtection="1">
      <alignment horizontal="right" vertical="center"/>
      <protection locked="0"/>
    </xf>
    <xf numFmtId="169" fontId="142" fillId="40" borderId="90" xfId="2672" applyNumberFormat="1" applyFont="1" applyFill="1" applyBorder="1" applyAlignment="1" applyProtection="1">
      <alignment horizontal="right" vertical="center"/>
      <protection locked="0"/>
    </xf>
    <xf numFmtId="0" fontId="122" fillId="0" borderId="0" xfId="1451" applyFont="1"/>
    <xf numFmtId="0" fontId="123" fillId="0" borderId="0" xfId="1451" applyFont="1" applyAlignment="1">
      <alignment vertical="center"/>
    </xf>
    <xf numFmtId="0" fontId="149" fillId="0" borderId="0" xfId="1451" applyFont="1"/>
    <xf numFmtId="0" fontId="124" fillId="0" borderId="0" xfId="1451" applyFont="1" applyAlignment="1">
      <alignment vertical="center"/>
    </xf>
    <xf numFmtId="0" fontId="125" fillId="0" borderId="0" xfId="1451" applyFont="1" applyAlignment="1">
      <alignment horizontal="center" vertical="center"/>
    </xf>
    <xf numFmtId="0" fontId="126" fillId="0" borderId="0" xfId="1451" applyFont="1"/>
    <xf numFmtId="0" fontId="127" fillId="0" borderId="0" xfId="1451" applyFont="1"/>
    <xf numFmtId="0" fontId="117" fillId="0" borderId="0" xfId="1451" applyFont="1" applyAlignment="1">
      <alignment vertical="center"/>
    </xf>
    <xf numFmtId="0" fontId="117" fillId="0" borderId="0" xfId="1451" applyFont="1" applyAlignment="1">
      <alignment horizontal="center" vertical="center"/>
    </xf>
    <xf numFmtId="0" fontId="122" fillId="0" borderId="0" xfId="1451" applyFont="1" applyAlignment="1">
      <alignment horizontal="center" vertical="center"/>
    </xf>
    <xf numFmtId="0" fontId="122" fillId="0" borderId="0" xfId="1451" applyFont="1" applyAlignment="1">
      <alignment horizontal="center"/>
    </xf>
    <xf numFmtId="0" fontId="124" fillId="35" borderId="0" xfId="1451" applyFont="1" applyFill="1" applyAlignment="1">
      <alignment vertical="center"/>
    </xf>
    <xf numFmtId="0" fontId="127" fillId="0" borderId="19" xfId="1451" applyFont="1" applyBorder="1" applyAlignment="1">
      <alignment horizontal="center"/>
    </xf>
    <xf numFmtId="0" fontId="127" fillId="0" borderId="19" xfId="1451" applyFont="1" applyBorder="1"/>
    <xf numFmtId="1" fontId="108" fillId="0" borderId="0" xfId="2673" applyNumberFormat="1" applyFont="1" applyAlignment="1">
      <alignment horizontal="center" vertical="center" wrapText="1"/>
    </xf>
    <xf numFmtId="1" fontId="106" fillId="0" borderId="0" xfId="2673" applyNumberFormat="1" applyFont="1" applyAlignment="1">
      <alignment horizontal="center" vertical="center" wrapText="1"/>
    </xf>
    <xf numFmtId="0" fontId="107" fillId="0" borderId="62" xfId="2673" applyFont="1" applyBorder="1" applyAlignment="1">
      <alignment horizontal="center" vertical="center" wrapText="1"/>
    </xf>
    <xf numFmtId="0" fontId="165" fillId="0" borderId="0" xfId="2673" applyFont="1" applyAlignment="1">
      <alignment horizontal="center" vertical="center" wrapText="1"/>
    </xf>
    <xf numFmtId="0" fontId="166" fillId="0" borderId="0" xfId="2673" applyFont="1" applyAlignment="1">
      <alignment vertical="center" wrapText="1"/>
    </xf>
    <xf numFmtId="0" fontId="167" fillId="0" borderId="0" xfId="2673" applyFont="1" applyAlignment="1">
      <alignment vertical="center" wrapText="1"/>
    </xf>
    <xf numFmtId="0" fontId="148" fillId="35" borderId="94" xfId="2673" applyFont="1" applyFill="1" applyBorder="1" applyAlignment="1">
      <alignment vertical="center" wrapText="1"/>
    </xf>
    <xf numFmtId="0" fontId="148" fillId="43" borderId="94" xfId="2673" applyFont="1" applyFill="1" applyBorder="1" applyAlignment="1">
      <alignment vertical="center" wrapText="1"/>
    </xf>
    <xf numFmtId="0" fontId="164" fillId="0" borderId="0" xfId="2673" applyFont="1" applyAlignment="1">
      <alignment vertical="center" wrapText="1"/>
    </xf>
    <xf numFmtId="0" fontId="170" fillId="0" borderId="0" xfId="2673" applyFont="1" applyAlignment="1">
      <alignment horizontal="center" vertical="center" wrapText="1"/>
    </xf>
    <xf numFmtId="1" fontId="171" fillId="0" borderId="0" xfId="2673" applyNumberFormat="1" applyFont="1" applyAlignment="1">
      <alignment horizontal="center" vertical="center" wrapText="1"/>
    </xf>
    <xf numFmtId="0" fontId="107" fillId="0" borderId="0" xfId="2673" applyFont="1" applyAlignment="1">
      <alignment horizontal="center" vertical="center" wrapText="1"/>
    </xf>
    <xf numFmtId="0" fontId="136" fillId="35" borderId="32" xfId="2673" applyFont="1" applyFill="1" applyBorder="1" applyAlignment="1">
      <alignment vertical="center" wrapText="1"/>
    </xf>
    <xf numFmtId="0" fontId="136" fillId="43" borderId="32" xfId="2673" applyFont="1" applyFill="1" applyBorder="1" applyAlignment="1">
      <alignment vertical="center" wrapText="1"/>
    </xf>
    <xf numFmtId="0" fontId="136" fillId="0" borderId="0" xfId="2673" applyFont="1" applyAlignment="1">
      <alignment vertical="center" wrapText="1"/>
    </xf>
    <xf numFmtId="2" fontId="136" fillId="0" borderId="0" xfId="2673" applyNumberFormat="1" applyFont="1" applyAlignment="1">
      <alignment horizontal="center" vertical="center" wrapText="1"/>
    </xf>
    <xf numFmtId="0" fontId="107" fillId="0" borderId="3" xfId="2673" applyFont="1" applyBorder="1" applyAlignment="1">
      <alignment horizontal="center" vertical="center" wrapText="1"/>
    </xf>
    <xf numFmtId="0" fontId="148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9" fillId="0" borderId="0" xfId="2673" applyNumberFormat="1" applyAlignment="1">
      <alignment vertical="center" wrapText="1"/>
    </xf>
    <xf numFmtId="1" fontId="9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6" fillId="0" borderId="0" xfId="2675" applyFont="1" applyFill="1" applyBorder="1" applyAlignment="1">
      <alignment horizontal="center" vertical="center" wrapText="1"/>
    </xf>
    <xf numFmtId="1" fontId="136" fillId="0" borderId="50" xfId="2673" applyNumberFormat="1" applyFont="1" applyBorder="1" applyAlignment="1">
      <alignment vertical="center" wrapText="1"/>
    </xf>
    <xf numFmtId="0" fontId="172" fillId="0" borderId="0" xfId="2673" applyFont="1" applyAlignment="1">
      <alignment vertical="center" wrapText="1"/>
    </xf>
    <xf numFmtId="0" fontId="172" fillId="0" borderId="0" xfId="2673" applyFont="1" applyAlignment="1">
      <alignment horizontal="center" vertical="center" wrapText="1"/>
    </xf>
    <xf numFmtId="2" fontId="172" fillId="0" borderId="0" xfId="2673" applyNumberFormat="1" applyFont="1" applyAlignment="1">
      <alignment horizontal="center" vertical="center" wrapText="1"/>
    </xf>
    <xf numFmtId="1" fontId="172" fillId="0" borderId="0" xfId="2673" applyNumberFormat="1" applyFont="1" applyAlignment="1">
      <alignment horizontal="center" vertical="center" wrapText="1"/>
    </xf>
    <xf numFmtId="0" fontId="173" fillId="0" borderId="0" xfId="2673" applyFont="1" applyAlignment="1">
      <alignment vertical="center" wrapText="1"/>
    </xf>
    <xf numFmtId="0" fontId="148" fillId="35" borderId="51" xfId="2673" applyFont="1" applyFill="1" applyBorder="1" applyAlignment="1">
      <alignment vertical="center" wrapText="1"/>
    </xf>
    <xf numFmtId="0" fontId="148" fillId="0" borderId="53" xfId="2673" applyFont="1" applyBorder="1" applyAlignment="1">
      <alignment horizontal="center" vertical="center" wrapText="1"/>
    </xf>
    <xf numFmtId="0" fontId="148" fillId="35" borderId="49" xfId="2673" applyFont="1" applyFill="1" applyBorder="1" applyAlignment="1">
      <alignment vertical="center" wrapText="1"/>
    </xf>
    <xf numFmtId="1" fontId="136" fillId="0" borderId="58" xfId="2673" applyNumberFormat="1" applyFont="1" applyBorder="1" applyAlignment="1">
      <alignment vertical="center" wrapText="1"/>
    </xf>
    <xf numFmtId="0" fontId="136" fillId="35" borderId="49" xfId="2673" applyFont="1" applyFill="1" applyBorder="1" applyAlignment="1">
      <alignment vertical="center" wrapText="1"/>
    </xf>
    <xf numFmtId="0" fontId="136" fillId="35" borderId="98" xfId="2673" applyFont="1" applyFill="1" applyBorder="1" applyAlignment="1">
      <alignment vertical="center" wrapText="1"/>
    </xf>
    <xf numFmtId="0" fontId="107" fillId="0" borderId="64" xfId="2673" applyFont="1" applyBorder="1" applyAlignment="1">
      <alignment horizontal="center" vertical="center" wrapText="1"/>
    </xf>
    <xf numFmtId="0" fontId="148" fillId="0" borderId="51" xfId="2673" applyFont="1" applyBorder="1" applyAlignment="1">
      <alignment vertical="center" wrapText="1"/>
    </xf>
    <xf numFmtId="0" fontId="148" fillId="0" borderId="49" xfId="2673" applyFont="1" applyBorder="1" applyAlignment="1">
      <alignment vertical="center" wrapText="1"/>
    </xf>
    <xf numFmtId="0" fontId="136" fillId="0" borderId="49" xfId="2673" applyFont="1" applyBorder="1" applyAlignment="1">
      <alignment vertical="center" wrapText="1"/>
    </xf>
    <xf numFmtId="0" fontId="136" fillId="0" borderId="98" xfId="2673" applyFont="1" applyBorder="1" applyAlignment="1">
      <alignment vertical="center" wrapText="1"/>
    </xf>
    <xf numFmtId="167" fontId="0" fillId="46" borderId="3" xfId="1026" applyFont="1" applyFill="1" applyBorder="1" applyProtection="1">
      <protection locked="0"/>
    </xf>
    <xf numFmtId="0" fontId="93" fillId="33" borderId="60" xfId="0" applyFont="1" applyFill="1" applyBorder="1" applyAlignment="1">
      <alignment horizontal="left" vertical="center"/>
    </xf>
    <xf numFmtId="0" fontId="93" fillId="33" borderId="61" xfId="0" applyFont="1" applyFill="1" applyBorder="1" applyAlignment="1">
      <alignment horizontal="left" vertical="center"/>
    </xf>
    <xf numFmtId="49" fontId="93" fillId="33" borderId="60" xfId="0" applyNumberFormat="1" applyFont="1" applyFill="1" applyBorder="1" applyAlignment="1">
      <alignment horizontal="left" vertical="center" wrapText="1"/>
    </xf>
    <xf numFmtId="49" fontId="93" fillId="33" borderId="61" xfId="0" applyNumberFormat="1" applyFont="1" applyFill="1" applyBorder="1" applyAlignment="1">
      <alignment horizontal="left" vertical="center"/>
    </xf>
    <xf numFmtId="41" fontId="154" fillId="0" borderId="0" xfId="2676" applyFont="1" applyAlignment="1">
      <alignment horizontal="center" vertical="center"/>
    </xf>
    <xf numFmtId="0" fontId="8" fillId="0" borderId="0" xfId="2670" applyFont="1" applyAlignment="1">
      <alignment horizontal="center" vertical="center"/>
    </xf>
    <xf numFmtId="0" fontId="129" fillId="0" borderId="0" xfId="2670" applyFont="1" applyAlignment="1">
      <alignment horizontal="left" vertical="center"/>
    </xf>
    <xf numFmtId="0" fontId="8" fillId="0" borderId="21" xfId="1653" applyFont="1" applyBorder="1" applyAlignment="1">
      <alignment horizontal="left" vertical="center" wrapText="1"/>
    </xf>
    <xf numFmtId="207" fontId="45" fillId="0" borderId="21" xfId="2549" applyNumberFormat="1" applyFont="1" applyBorder="1" applyAlignment="1">
      <alignment horizontal="center" vertical="center" wrapText="1"/>
    </xf>
    <xf numFmtId="0" fontId="45" fillId="0" borderId="21" xfId="2677" applyFont="1" applyBorder="1" applyAlignment="1">
      <alignment horizontal="left" vertical="center" wrapText="1"/>
    </xf>
    <xf numFmtId="0" fontId="117" fillId="33" borderId="0" xfId="0" applyFont="1" applyFill="1" applyAlignment="1">
      <alignment horizontal="left"/>
    </xf>
    <xf numFmtId="169" fontId="146" fillId="47" borderId="0" xfId="2672" applyNumberFormat="1" applyFont="1" applyFill="1" applyBorder="1" applyAlignment="1" applyProtection="1">
      <alignment horizontal="right" vertical="center"/>
    </xf>
    <xf numFmtId="0" fontId="176" fillId="0" borderId="69" xfId="1450" applyFont="1" applyBorder="1" applyAlignment="1">
      <alignment horizontal="center" vertical="center"/>
    </xf>
    <xf numFmtId="0" fontId="176" fillId="0" borderId="99" xfId="1450" applyFont="1" applyBorder="1" applyAlignment="1">
      <alignment horizontal="center" vertical="center"/>
    </xf>
    <xf numFmtId="0" fontId="7" fillId="0" borderId="20" xfId="1652" applyFont="1" applyBorder="1" applyAlignment="1">
      <alignment horizontal="center" vertical="center"/>
    </xf>
    <xf numFmtId="0" fontId="129" fillId="0" borderId="20" xfId="1652" applyFont="1" applyBorder="1" applyAlignment="1">
      <alignment horizontal="center" vertical="center"/>
    </xf>
    <xf numFmtId="0" fontId="129" fillId="0" borderId="21" xfId="1652" applyFont="1" applyBorder="1" applyAlignment="1">
      <alignment horizontal="left" vertical="center" wrapText="1"/>
    </xf>
    <xf numFmtId="0" fontId="7" fillId="0" borderId="21" xfId="1652" applyFont="1" applyBorder="1" applyAlignment="1">
      <alignment horizontal="left" vertical="center" wrapText="1"/>
    </xf>
    <xf numFmtId="0" fontId="6" fillId="0" borderId="20" xfId="1652" applyFont="1" applyBorder="1" applyAlignment="1">
      <alignment horizontal="center" vertical="center"/>
    </xf>
    <xf numFmtId="0" fontId="6" fillId="0" borderId="21" xfId="1652" applyFont="1" applyBorder="1" applyAlignment="1">
      <alignment vertical="center" wrapText="1"/>
    </xf>
    <xf numFmtId="0" fontId="129" fillId="0" borderId="21" xfId="1652" applyFont="1" applyBorder="1" applyAlignment="1">
      <alignment vertical="center" wrapText="1"/>
    </xf>
    <xf numFmtId="0" fontId="11" fillId="0" borderId="21" xfId="1614" applyFont="1" applyBorder="1" applyAlignment="1">
      <alignment horizontal="center" vertical="center"/>
    </xf>
    <xf numFmtId="0" fontId="4" fillId="0" borderId="21" xfId="1652" applyFont="1" applyBorder="1" applyAlignment="1">
      <alignment horizontal="left" vertical="center" wrapText="1"/>
    </xf>
    <xf numFmtId="0" fontId="3" fillId="0" borderId="21" xfId="1652" applyFont="1" applyBorder="1" applyAlignment="1">
      <alignment horizontal="center" vertical="center"/>
    </xf>
    <xf numFmtId="0" fontId="3" fillId="0" borderId="20" xfId="1652" applyFont="1" applyBorder="1" applyAlignment="1">
      <alignment horizontal="center" vertical="center"/>
    </xf>
    <xf numFmtId="0" fontId="3" fillId="0" borderId="21" xfId="1652" applyFont="1" applyBorder="1" applyAlignment="1">
      <alignment horizontal="left" vertical="center" wrapText="1"/>
    </xf>
    <xf numFmtId="0" fontId="3" fillId="0" borderId="21" xfId="1652" applyFont="1" applyBorder="1" applyAlignment="1">
      <alignment vertical="center" wrapText="1"/>
    </xf>
    <xf numFmtId="0" fontId="117" fillId="33" borderId="0" xfId="0" applyFont="1" applyFill="1" applyAlignment="1">
      <alignment horizontal="center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vertical="center" wrapText="1"/>
    </xf>
    <xf numFmtId="0" fontId="2" fillId="0" borderId="21" xfId="1652" applyFont="1" applyBorder="1" applyAlignment="1">
      <alignment horizontal="left" vertical="center" wrapText="1"/>
    </xf>
    <xf numFmtId="0" fontId="22" fillId="0" borderId="21" xfId="1451" applyBorder="1" applyAlignment="1">
      <alignment horizontal="left" wrapText="1"/>
    </xf>
    <xf numFmtId="0" fontId="22" fillId="0" borderId="21" xfId="1451" applyBorder="1" applyAlignment="1">
      <alignment horizontal="center" wrapText="1"/>
    </xf>
    <xf numFmtId="0" fontId="22" fillId="0" borderId="21" xfId="1451" applyBorder="1" applyAlignment="1">
      <alignment horizontal="center" vertical="center" wrapText="1"/>
    </xf>
    <xf numFmtId="3" fontId="115" fillId="0" borderId="21" xfId="1451" applyNumberFormat="1" applyFont="1" applyBorder="1" applyAlignment="1">
      <alignment horizontal="center" vertical="center" wrapText="1"/>
    </xf>
    <xf numFmtId="0" fontId="22" fillId="0" borderId="21" xfId="1451" applyBorder="1" applyAlignment="1">
      <alignment horizontal="left" vertical="center" wrapText="1"/>
    </xf>
    <xf numFmtId="0" fontId="45" fillId="0" borderId="21" xfId="1450" applyFont="1" applyBorder="1" applyAlignment="1">
      <alignment horizontal="left" vertical="center" wrapText="1"/>
    </xf>
    <xf numFmtId="43" fontId="142" fillId="40" borderId="87" xfId="3845" applyFont="1" applyFill="1" applyBorder="1" applyAlignment="1" applyProtection="1">
      <alignment horizontal="right" vertical="center"/>
      <protection locked="0"/>
    </xf>
    <xf numFmtId="3" fontId="44" fillId="31" borderId="38" xfId="1615" applyNumberFormat="1" applyFont="1" applyFill="1" applyBorder="1" applyAlignment="1">
      <alignment horizontal="center" vertical="center"/>
    </xf>
    <xf numFmtId="3" fontId="44" fillId="31" borderId="66" xfId="1615" applyNumberFormat="1" applyFont="1" applyFill="1" applyBorder="1" applyAlignment="1">
      <alignment horizontal="center" vertical="center"/>
    </xf>
    <xf numFmtId="3" fontId="44" fillId="31" borderId="18" xfId="1615" applyNumberFormat="1" applyFont="1" applyFill="1" applyBorder="1" applyAlignment="1">
      <alignment horizontal="center" vertical="center"/>
    </xf>
    <xf numFmtId="3" fontId="44" fillId="31" borderId="42" xfId="1615" applyNumberFormat="1" applyFont="1" applyFill="1" applyBorder="1" applyAlignment="1">
      <alignment horizontal="center" vertical="center"/>
    </xf>
    <xf numFmtId="3" fontId="44" fillId="31" borderId="43" xfId="1615" applyNumberFormat="1" applyFont="1" applyFill="1" applyBorder="1" applyAlignment="1">
      <alignment horizontal="center" vertical="center"/>
    </xf>
    <xf numFmtId="3" fontId="44" fillId="31" borderId="67" xfId="1615" applyNumberFormat="1" applyFont="1" applyFill="1" applyBorder="1" applyAlignment="1">
      <alignment horizontal="center" vertical="center"/>
    </xf>
    <xf numFmtId="3" fontId="44" fillId="31" borderId="3" xfId="1615" applyNumberFormat="1" applyFont="1" applyFill="1" applyBorder="1" applyAlignment="1">
      <alignment horizontal="center" vertical="center"/>
    </xf>
    <xf numFmtId="0" fontId="97" fillId="0" borderId="0" xfId="1653" applyFont="1" applyAlignment="1">
      <alignment horizontal="center" vertical="center"/>
    </xf>
    <xf numFmtId="0" fontId="51" fillId="31" borderId="3" xfId="1615" applyFont="1" applyFill="1" applyBorder="1" applyAlignment="1">
      <alignment horizontal="center" vertical="center"/>
    </xf>
    <xf numFmtId="0" fontId="53" fillId="31" borderId="3" xfId="1615" applyFont="1" applyFill="1" applyBorder="1" applyAlignment="1">
      <alignment horizontal="center" vertical="center"/>
    </xf>
    <xf numFmtId="0" fontId="51" fillId="31" borderId="3" xfId="1615" applyFont="1" applyFill="1" applyBorder="1" applyAlignment="1">
      <alignment horizontal="center" vertical="center" wrapText="1"/>
    </xf>
    <xf numFmtId="37" fontId="63" fillId="0" borderId="19" xfId="1614" applyNumberFormat="1" applyFont="1" applyBorder="1" applyAlignment="1">
      <alignment horizontal="center"/>
    </xf>
    <xf numFmtId="0" fontId="48" fillId="0" borderId="0" xfId="1652" applyFont="1" applyAlignment="1">
      <alignment horizontal="center" vertical="center"/>
    </xf>
    <xf numFmtId="0" fontId="112" fillId="0" borderId="0" xfId="1652" applyAlignment="1">
      <alignment horizontal="center" vertical="center"/>
    </xf>
    <xf numFmtId="0" fontId="63" fillId="0" borderId="26" xfId="1614" applyFont="1" applyBorder="1" applyAlignment="1">
      <alignment horizontal="left" vertical="center"/>
    </xf>
    <xf numFmtId="0" fontId="63" fillId="0" borderId="36" xfId="1614" applyFont="1" applyBorder="1" applyAlignment="1">
      <alignment horizontal="left" vertical="center"/>
    </xf>
    <xf numFmtId="0" fontId="63" fillId="0" borderId="48" xfId="1614" applyFont="1" applyBorder="1" applyAlignment="1">
      <alignment horizontal="left" vertical="center"/>
    </xf>
    <xf numFmtId="0" fontId="63" fillId="0" borderId="28" xfId="1614" applyFont="1" applyBorder="1" applyAlignment="1">
      <alignment horizontal="left" vertical="center"/>
    </xf>
    <xf numFmtId="0" fontId="63" fillId="0" borderId="0" xfId="1614" applyFont="1" applyAlignment="1">
      <alignment horizontal="left" vertical="center"/>
    </xf>
    <xf numFmtId="0" fontId="63" fillId="0" borderId="37" xfId="1614" applyFont="1" applyBorder="1" applyAlignment="1">
      <alignment horizontal="left" vertical="center"/>
    </xf>
    <xf numFmtId="0" fontId="53" fillId="0" borderId="0" xfId="1614" applyFont="1" applyAlignment="1">
      <alignment horizontal="left" vertical="top" wrapText="1"/>
    </xf>
    <xf numFmtId="37" fontId="112" fillId="0" borderId="36" xfId="1614" applyNumberFormat="1" applyBorder="1" applyAlignment="1">
      <alignment horizontal="center"/>
    </xf>
    <xf numFmtId="37" fontId="112" fillId="0" borderId="0" xfId="1614" applyNumberFormat="1" applyAlignment="1">
      <alignment horizontal="center"/>
    </xf>
    <xf numFmtId="0" fontId="53" fillId="0" borderId="3" xfId="1614" applyFont="1" applyBorder="1" applyAlignment="1">
      <alignment horizontal="center" vertical="center"/>
    </xf>
    <xf numFmtId="0" fontId="53" fillId="0" borderId="39" xfId="1614" applyFont="1" applyBorder="1" applyAlignment="1">
      <alignment horizontal="center" vertical="center"/>
    </xf>
    <xf numFmtId="0" fontId="53" fillId="0" borderId="35" xfId="1652" applyFont="1" applyBorder="1" applyAlignment="1">
      <alignment horizontal="center" vertical="center" wrapText="1"/>
    </xf>
    <xf numFmtId="0" fontId="53" fillId="0" borderId="33" xfId="1652" applyFont="1" applyBorder="1" applyAlignment="1">
      <alignment horizontal="center" vertical="center" wrapText="1"/>
    </xf>
    <xf numFmtId="0" fontId="97" fillId="0" borderId="0" xfId="1652" applyFont="1" applyAlignment="1">
      <alignment horizontal="center" vertical="center"/>
    </xf>
    <xf numFmtId="0" fontId="51" fillId="0" borderId="51" xfId="1614" applyFont="1" applyBorder="1" applyAlignment="1">
      <alignment horizontal="center" vertical="center"/>
    </xf>
    <xf numFmtId="0" fontId="51" fillId="0" borderId="49" xfId="1614" applyFont="1" applyBorder="1" applyAlignment="1">
      <alignment horizontal="center" vertical="center"/>
    </xf>
    <xf numFmtId="0" fontId="51" fillId="0" borderId="52" xfId="1614" applyFont="1" applyBorder="1" applyAlignment="1">
      <alignment horizontal="center" vertical="center"/>
    </xf>
    <xf numFmtId="0" fontId="51" fillId="0" borderId="21" xfId="1614" applyFont="1" applyBorder="1" applyAlignment="1">
      <alignment horizontal="center" vertical="center"/>
    </xf>
    <xf numFmtId="0" fontId="51" fillId="0" borderId="33" xfId="1614" applyFont="1" applyBorder="1" applyAlignment="1">
      <alignment horizontal="center" vertical="center"/>
    </xf>
    <xf numFmtId="0" fontId="53" fillId="0" borderId="53" xfId="1614" applyFont="1" applyBorder="1" applyAlignment="1">
      <alignment horizontal="center" vertical="center"/>
    </xf>
    <xf numFmtId="0" fontId="51" fillId="0" borderId="52" xfId="1614" applyFont="1" applyBorder="1" applyAlignment="1">
      <alignment horizontal="center" vertical="center" wrapText="1"/>
    </xf>
    <xf numFmtId="0" fontId="51" fillId="0" borderId="21" xfId="1614" applyFont="1" applyBorder="1" applyAlignment="1">
      <alignment horizontal="center" vertical="center" wrapText="1"/>
    </xf>
    <xf numFmtId="0" fontId="51" fillId="0" borderId="33" xfId="1614" applyFont="1" applyBorder="1" applyAlignment="1">
      <alignment horizontal="center" vertical="center" wrapText="1"/>
    </xf>
    <xf numFmtId="0" fontId="53" fillId="0" borderId="54" xfId="1614" applyFont="1" applyBorder="1" applyAlignment="1">
      <alignment horizontal="center" vertical="center"/>
    </xf>
    <xf numFmtId="169" fontId="44" fillId="0" borderId="3" xfId="714" applyFont="1" applyFill="1" applyBorder="1" applyAlignment="1">
      <alignment horizontal="center" vertical="center" wrapText="1"/>
    </xf>
    <xf numFmtId="0" fontId="55" fillId="0" borderId="0" xfId="1448" applyFont="1" applyAlignment="1">
      <alignment horizontal="center" wrapText="1"/>
    </xf>
    <xf numFmtId="0" fontId="44" fillId="0" borderId="3" xfId="1448" applyFont="1" applyBorder="1" applyAlignment="1">
      <alignment horizontal="center" vertical="center" wrapText="1"/>
    </xf>
    <xf numFmtId="0" fontId="56" fillId="0" borderId="3" xfId="1448" applyFont="1" applyBorder="1" applyAlignment="1">
      <alignment horizontal="center" vertical="center" wrapText="1"/>
    </xf>
    <xf numFmtId="0" fontId="9" fillId="0" borderId="96" xfId="2673" applyBorder="1" applyAlignment="1">
      <alignment horizontal="center" vertical="center" wrapText="1"/>
    </xf>
    <xf numFmtId="0" fontId="9" fillId="0" borderId="6" xfId="2673" applyBorder="1" applyAlignment="1">
      <alignment horizontal="center" vertical="center" wrapText="1"/>
    </xf>
    <xf numFmtId="0" fontId="9" fillId="0" borderId="97" xfId="2673" applyBorder="1" applyAlignment="1">
      <alignment horizontal="center" vertical="center" wrapText="1"/>
    </xf>
    <xf numFmtId="9" fontId="172" fillId="0" borderId="0" xfId="2675" applyFont="1" applyFill="1" applyBorder="1" applyAlignment="1">
      <alignment horizontal="center" vertical="center" wrapText="1"/>
    </xf>
    <xf numFmtId="0" fontId="169" fillId="37" borderId="0" xfId="2673" applyFont="1" applyFill="1" applyAlignment="1">
      <alignment horizontal="left" vertical="center" wrapText="1"/>
    </xf>
    <xf numFmtId="43" fontId="148" fillId="35" borderId="7" xfId="2673" applyNumberFormat="1" applyFont="1" applyFill="1" applyBorder="1" applyAlignment="1">
      <alignment horizontal="center" vertical="center" wrapText="1"/>
    </xf>
    <xf numFmtId="0" fontId="148" fillId="35" borderId="58" xfId="2673" applyFont="1" applyFill="1" applyBorder="1" applyAlignment="1">
      <alignment horizontal="center" vertical="center" wrapText="1"/>
    </xf>
    <xf numFmtId="2" fontId="136" fillId="35" borderId="62" xfId="2673" applyNumberFormat="1" applyFont="1" applyFill="1" applyBorder="1" applyAlignment="1">
      <alignment horizontal="center" vertical="center" wrapText="1"/>
    </xf>
    <xf numFmtId="2" fontId="136" fillId="35" borderId="95" xfId="2673" applyNumberFormat="1" applyFont="1" applyFill="1" applyBorder="1" applyAlignment="1">
      <alignment horizontal="center" vertical="center" wrapText="1"/>
    </xf>
    <xf numFmtId="0" fontId="165" fillId="41" borderId="91" xfId="2673" applyFont="1" applyFill="1" applyBorder="1" applyAlignment="1">
      <alignment horizontal="center" vertical="center" wrapText="1"/>
    </xf>
    <xf numFmtId="0" fontId="165" fillId="41" borderId="92" xfId="2673" applyFont="1" applyFill="1" applyBorder="1" applyAlignment="1">
      <alignment horizontal="center" vertical="center" wrapText="1"/>
    </xf>
    <xf numFmtId="0" fontId="165" fillId="41" borderId="93" xfId="2673" applyFont="1" applyFill="1" applyBorder="1" applyAlignment="1">
      <alignment horizontal="center" vertical="center" wrapText="1"/>
    </xf>
    <xf numFmtId="0" fontId="136" fillId="35" borderId="7" xfId="2673" applyFont="1" applyFill="1" applyBorder="1" applyAlignment="1">
      <alignment horizontal="center" vertical="center" wrapText="1"/>
    </xf>
    <xf numFmtId="0" fontId="136" fillId="35" borderId="58" xfId="2673" applyFont="1" applyFill="1" applyBorder="1" applyAlignment="1">
      <alignment horizontal="center" vertical="center" wrapText="1"/>
    </xf>
    <xf numFmtId="1" fontId="148" fillId="35" borderId="7" xfId="2673" applyNumberFormat="1" applyFont="1" applyFill="1" applyBorder="1" applyAlignment="1">
      <alignment horizontal="center" vertical="center" wrapText="1"/>
    </xf>
    <xf numFmtId="1" fontId="148" fillId="35" borderId="58" xfId="2673" applyNumberFormat="1" applyFont="1" applyFill="1" applyBorder="1" applyAlignment="1">
      <alignment horizontal="center" vertical="center" wrapText="1"/>
    </xf>
    <xf numFmtId="43" fontId="148" fillId="0" borderId="53" xfId="2673" applyNumberFormat="1" applyFont="1" applyBorder="1" applyAlignment="1">
      <alignment horizontal="center" vertical="center" wrapText="1"/>
    </xf>
    <xf numFmtId="0" fontId="148" fillId="0" borderId="54" xfId="2673" applyFont="1" applyBorder="1" applyAlignment="1">
      <alignment horizontal="center" vertical="center" wrapText="1"/>
    </xf>
    <xf numFmtId="9" fontId="136" fillId="0" borderId="64" xfId="2675" applyFont="1" applyFill="1" applyBorder="1" applyAlignment="1">
      <alignment horizontal="center" vertical="center" wrapText="1"/>
    </xf>
    <xf numFmtId="9" fontId="136" fillId="0" borderId="65" xfId="2675" applyFont="1" applyFill="1" applyBorder="1" applyAlignment="1">
      <alignment horizontal="center" vertical="center" wrapText="1"/>
    </xf>
    <xf numFmtId="1" fontId="148" fillId="0" borderId="3" xfId="2673" applyNumberFormat="1" applyFont="1" applyBorder="1" applyAlignment="1">
      <alignment horizontal="center" vertical="center" wrapText="1"/>
    </xf>
    <xf numFmtId="1" fontId="148" fillId="0" borderId="39" xfId="2673" applyNumberFormat="1" applyFont="1" applyBorder="1" applyAlignment="1">
      <alignment horizontal="center" vertical="center" wrapText="1"/>
    </xf>
    <xf numFmtId="2" fontId="136" fillId="0" borderId="3" xfId="2673" applyNumberFormat="1" applyFont="1" applyBorder="1" applyAlignment="1">
      <alignment horizontal="center" vertical="center" wrapText="1"/>
    </xf>
    <xf numFmtId="2" fontId="136" fillId="0" borderId="39" xfId="2673" applyNumberFormat="1" applyFont="1" applyBorder="1" applyAlignment="1">
      <alignment horizontal="center" vertical="center" wrapText="1"/>
    </xf>
    <xf numFmtId="9" fontId="136" fillId="35" borderId="64" xfId="2675" applyFont="1" applyFill="1" applyBorder="1" applyAlignment="1">
      <alignment horizontal="center" vertical="center" wrapText="1"/>
    </xf>
    <xf numFmtId="9" fontId="136" fillId="35" borderId="65" xfId="2675" applyFont="1" applyFill="1" applyBorder="1" applyAlignment="1">
      <alignment horizontal="center" vertical="center" wrapText="1"/>
    </xf>
    <xf numFmtId="2" fontId="136" fillId="35" borderId="3" xfId="2673" applyNumberFormat="1" applyFont="1" applyFill="1" applyBorder="1" applyAlignment="1">
      <alignment horizontal="center" vertical="center" wrapText="1"/>
    </xf>
    <xf numFmtId="2" fontId="136" fillId="35" borderId="39" xfId="2673" applyNumberFormat="1" applyFont="1" applyFill="1" applyBorder="1" applyAlignment="1">
      <alignment horizontal="center" vertical="center" wrapText="1"/>
    </xf>
    <xf numFmtId="0" fontId="168" fillId="0" borderId="50" xfId="2673" applyFont="1" applyBorder="1" applyAlignment="1">
      <alignment horizontal="center" vertical="center" wrapText="1"/>
    </xf>
    <xf numFmtId="0" fontId="168" fillId="0" borderId="58" xfId="2673" applyFont="1" applyBorder="1" applyAlignment="1">
      <alignment horizontal="center" vertical="center" wrapText="1"/>
    </xf>
    <xf numFmtId="0" fontId="168" fillId="44" borderId="3" xfId="2673" applyFont="1" applyFill="1" applyBorder="1" applyAlignment="1">
      <alignment horizontal="center" vertical="center" wrapText="1"/>
    </xf>
    <xf numFmtId="0" fontId="168" fillId="44" borderId="39" xfId="2673" applyFont="1" applyFill="1" applyBorder="1" applyAlignment="1">
      <alignment horizontal="center" vertical="center" wrapText="1"/>
    </xf>
    <xf numFmtId="1" fontId="136" fillId="0" borderId="3" xfId="2673" applyNumberFormat="1" applyFont="1" applyBorder="1" applyAlignment="1">
      <alignment horizontal="center" vertical="center" wrapText="1"/>
    </xf>
    <xf numFmtId="1" fontId="136" fillId="0" borderId="39" xfId="2673" applyNumberFormat="1" applyFont="1" applyBorder="1" applyAlignment="1">
      <alignment horizontal="center" vertical="center" wrapText="1"/>
    </xf>
    <xf numFmtId="2" fontId="136" fillId="45" borderId="3" xfId="2673" applyNumberFormat="1" applyFont="1" applyFill="1" applyBorder="1" applyAlignment="1">
      <alignment horizontal="center" vertical="center" wrapText="1"/>
    </xf>
    <xf numFmtId="2" fontId="136" fillId="45" borderId="39" xfId="2673" applyNumberFormat="1" applyFont="1" applyFill="1" applyBorder="1" applyAlignment="1">
      <alignment horizontal="center" vertical="center" wrapText="1"/>
    </xf>
    <xf numFmtId="0" fontId="165" fillId="42" borderId="91" xfId="2673" applyFont="1" applyFill="1" applyBorder="1" applyAlignment="1">
      <alignment horizontal="center" vertical="center" wrapText="1"/>
    </xf>
    <xf numFmtId="0" fontId="165" fillId="42" borderId="92" xfId="2673" applyFont="1" applyFill="1" applyBorder="1" applyAlignment="1">
      <alignment horizontal="center" vertical="center" wrapText="1"/>
    </xf>
    <xf numFmtId="0" fontId="165" fillId="42" borderId="93" xfId="2673" applyFont="1" applyFill="1" applyBorder="1" applyAlignment="1">
      <alignment horizontal="center" vertical="center" wrapText="1"/>
    </xf>
    <xf numFmtId="43" fontId="148" fillId="43" borderId="7" xfId="2673" applyNumberFormat="1" applyFont="1" applyFill="1" applyBorder="1" applyAlignment="1">
      <alignment horizontal="center" vertical="center" wrapText="1"/>
    </xf>
    <xf numFmtId="0" fontId="148" fillId="43" borderId="58" xfId="2673" applyFont="1" applyFill="1" applyBorder="1" applyAlignment="1">
      <alignment horizontal="center" vertical="center" wrapText="1"/>
    </xf>
    <xf numFmtId="1" fontId="136" fillId="43" borderId="7" xfId="2673" applyNumberFormat="1" applyFont="1" applyFill="1" applyBorder="1" applyAlignment="1">
      <alignment horizontal="center" vertical="center" wrapText="1"/>
    </xf>
    <xf numFmtId="1" fontId="136" fillId="43" borderId="58" xfId="2673" applyNumberFormat="1" applyFont="1" applyFill="1" applyBorder="1" applyAlignment="1">
      <alignment horizontal="center" vertical="center" wrapText="1"/>
    </xf>
    <xf numFmtId="0" fontId="136" fillId="43" borderId="7" xfId="2673" applyFont="1" applyFill="1" applyBorder="1" applyAlignment="1">
      <alignment horizontal="center" vertical="center" wrapText="1"/>
    </xf>
    <xf numFmtId="0" fontId="136" fillId="43" borderId="58" xfId="2673" applyFont="1" applyFill="1" applyBorder="1" applyAlignment="1">
      <alignment horizontal="center" vertical="center" wrapText="1"/>
    </xf>
    <xf numFmtId="2" fontId="136" fillId="43" borderId="62" xfId="2673" applyNumberFormat="1" applyFont="1" applyFill="1" applyBorder="1" applyAlignment="1">
      <alignment horizontal="center" vertical="center" wrapText="1"/>
    </xf>
    <xf numFmtId="2" fontId="136" fillId="43" borderId="95" xfId="2673" applyNumberFormat="1" applyFont="1" applyFill="1" applyBorder="1" applyAlignment="1">
      <alignment horizontal="center" vertical="center" wrapText="1"/>
    </xf>
    <xf numFmtId="0" fontId="10" fillId="34" borderId="77" xfId="2670" applyFill="1" applyBorder="1" applyAlignment="1">
      <alignment horizontal="center" vertical="center"/>
    </xf>
    <xf numFmtId="0" fontId="140" fillId="0" borderId="78" xfId="2670" applyFont="1" applyBorder="1" applyAlignment="1">
      <alignment horizontal="left" vertical="center"/>
    </xf>
    <xf numFmtId="0" fontId="53" fillId="0" borderId="44" xfId="1538" applyFont="1" applyBorder="1" applyAlignment="1">
      <alignment horizontal="left"/>
    </xf>
    <xf numFmtId="0" fontId="113" fillId="38" borderId="3" xfId="1538" applyFill="1" applyBorder="1" applyAlignment="1">
      <alignment horizontal="center" vertical="center"/>
    </xf>
    <xf numFmtId="0" fontId="113" fillId="38" borderId="3" xfId="1538" applyFill="1" applyBorder="1" applyAlignment="1">
      <alignment horizontal="center" vertical="center" wrapText="1"/>
    </xf>
    <xf numFmtId="0" fontId="104" fillId="38" borderId="3" xfId="1538" applyFont="1" applyFill="1" applyBorder="1" applyAlignment="1">
      <alignment horizontal="center" vertical="center" wrapText="1"/>
    </xf>
    <xf numFmtId="0" fontId="50" fillId="0" borderId="3" xfId="1538" applyFont="1" applyBorder="1" applyAlignment="1">
      <alignment horizontal="center"/>
    </xf>
    <xf numFmtId="0" fontId="113" fillId="38" borderId="35" xfId="1538" applyFill="1" applyBorder="1" applyAlignment="1">
      <alignment horizontal="center" vertical="center" wrapText="1"/>
    </xf>
    <xf numFmtId="0" fontId="113" fillId="38" borderId="33" xfId="1538" applyFill="1" applyBorder="1" applyAlignment="1">
      <alignment horizontal="center" vertical="center" wrapText="1"/>
    </xf>
    <xf numFmtId="0" fontId="155" fillId="30" borderId="3" xfId="1614" applyFont="1" applyFill="1" applyBorder="1" applyAlignment="1">
      <alignment horizontal="center" vertical="center"/>
    </xf>
    <xf numFmtId="0" fontId="156" fillId="0" borderId="0" xfId="1652" applyFont="1" applyAlignment="1">
      <alignment horizontal="center" vertical="center"/>
    </xf>
    <xf numFmtId="37" fontId="153" fillId="0" borderId="36" xfId="1614" applyNumberFormat="1" applyFont="1" applyBorder="1" applyAlignment="1">
      <alignment horizontal="center"/>
    </xf>
    <xf numFmtId="0" fontId="157" fillId="35" borderId="51" xfId="1614" applyFont="1" applyFill="1" applyBorder="1" applyAlignment="1">
      <alignment horizontal="center" vertical="center"/>
    </xf>
    <xf numFmtId="0" fontId="157" fillId="35" borderId="49" xfId="1614" applyFont="1" applyFill="1" applyBorder="1" applyAlignment="1">
      <alignment horizontal="center" vertical="center"/>
    </xf>
    <xf numFmtId="0" fontId="157" fillId="35" borderId="52" xfId="1614" applyFont="1" applyFill="1" applyBorder="1" applyAlignment="1">
      <alignment horizontal="center" vertical="center"/>
    </xf>
    <xf numFmtId="0" fontId="157" fillId="35" borderId="21" xfId="1614" applyFont="1" applyFill="1" applyBorder="1" applyAlignment="1">
      <alignment horizontal="center" vertical="center"/>
    </xf>
    <xf numFmtId="0" fontId="157" fillId="35" borderId="33" xfId="1614" applyFont="1" applyFill="1" applyBorder="1" applyAlignment="1">
      <alignment horizontal="center" vertical="center"/>
    </xf>
    <xf numFmtId="0" fontId="157" fillId="35" borderId="53" xfId="1614" applyFont="1" applyFill="1" applyBorder="1" applyAlignment="1">
      <alignment horizontal="center" vertical="center"/>
    </xf>
    <xf numFmtId="0" fontId="157" fillId="35" borderId="3" xfId="1614" applyFont="1" applyFill="1" applyBorder="1" applyAlignment="1">
      <alignment horizontal="center" vertical="center"/>
    </xf>
    <xf numFmtId="0" fontId="157" fillId="35" borderId="52" xfId="1614" applyFont="1" applyFill="1" applyBorder="1" applyAlignment="1">
      <alignment horizontal="center" vertical="center" wrapText="1"/>
    </xf>
    <xf numFmtId="0" fontId="157" fillId="35" borderId="21" xfId="1614" applyFont="1" applyFill="1" applyBorder="1" applyAlignment="1">
      <alignment horizontal="center" vertical="center" wrapText="1"/>
    </xf>
    <xf numFmtId="0" fontId="157" fillId="35" borderId="33" xfId="1614" applyFont="1" applyFill="1" applyBorder="1" applyAlignment="1">
      <alignment horizontal="center" vertical="center" wrapText="1"/>
    </xf>
    <xf numFmtId="0" fontId="157" fillId="35" borderId="35" xfId="1652" applyFont="1" applyFill="1" applyBorder="1" applyAlignment="1">
      <alignment horizontal="center" vertical="center" wrapText="1"/>
    </xf>
    <xf numFmtId="0" fontId="157" fillId="35" borderId="33" xfId="1652" applyFont="1" applyFill="1" applyBorder="1" applyAlignment="1">
      <alignment horizontal="center" vertical="center" wrapText="1"/>
    </xf>
    <xf numFmtId="0" fontId="152" fillId="0" borderId="0" xfId="1644" applyFont="1" applyAlignment="1">
      <alignment horizontal="center" vertical="center"/>
    </xf>
    <xf numFmtId="37" fontId="159" fillId="0" borderId="19" xfId="1614" applyNumberFormat="1" applyFont="1" applyBorder="1" applyAlignment="1">
      <alignment horizontal="center"/>
    </xf>
    <xf numFmtId="0" fontId="155" fillId="0" borderId="0" xfId="1614" applyFont="1" applyAlignment="1">
      <alignment horizontal="left" vertical="top" wrapText="1"/>
    </xf>
    <xf numFmtId="37" fontId="153" fillId="0" borderId="0" xfId="1614" applyNumberFormat="1" applyFont="1" applyAlignment="1">
      <alignment horizontal="center"/>
    </xf>
    <xf numFmtId="0" fontId="174" fillId="0" borderId="26" xfId="1614" applyFont="1" applyBorder="1" applyAlignment="1">
      <alignment horizontal="left" vertical="center" wrapText="1"/>
    </xf>
    <xf numFmtId="0" fontId="174" fillId="0" borderId="36" xfId="1614" applyFont="1" applyBorder="1" applyAlignment="1">
      <alignment horizontal="left" vertical="center" wrapText="1"/>
    </xf>
    <xf numFmtId="0" fontId="174" fillId="0" borderId="48" xfId="1614" applyFont="1" applyBorder="1" applyAlignment="1">
      <alignment horizontal="left" vertical="center" wrapText="1"/>
    </xf>
    <xf numFmtId="0" fontId="174" fillId="0" borderId="28" xfId="1614" applyFont="1" applyBorder="1" applyAlignment="1">
      <alignment horizontal="left" vertical="center" wrapText="1"/>
    </xf>
    <xf numFmtId="0" fontId="174" fillId="0" borderId="0" xfId="1614" applyFont="1" applyAlignment="1">
      <alignment horizontal="left" vertical="center" wrapText="1"/>
    </xf>
    <xf numFmtId="0" fontId="174" fillId="0" borderId="37" xfId="1614" applyFont="1" applyBorder="1" applyAlignment="1">
      <alignment horizontal="left" vertical="center" wrapText="1"/>
    </xf>
    <xf numFmtId="0" fontId="158" fillId="0" borderId="0" xfId="1652" applyFont="1" applyAlignment="1">
      <alignment horizontal="center" vertical="center"/>
    </xf>
    <xf numFmtId="0" fontId="153" fillId="0" borderId="0" xfId="1652" applyFont="1" applyAlignment="1">
      <alignment horizontal="center" vertical="center"/>
    </xf>
    <xf numFmtId="0" fontId="157" fillId="35" borderId="54" xfId="1614" applyFont="1" applyFill="1" applyBorder="1" applyAlignment="1">
      <alignment horizontal="center" vertical="center"/>
    </xf>
    <xf numFmtId="0" fontId="157" fillId="35" borderId="39" xfId="1614" applyFont="1" applyFill="1" applyBorder="1" applyAlignment="1">
      <alignment horizontal="center" vertical="center"/>
    </xf>
    <xf numFmtId="0" fontId="132" fillId="35" borderId="55" xfId="0" applyFont="1" applyFill="1" applyBorder="1" applyAlignment="1">
      <alignment horizontal="center" vertical="center"/>
    </xf>
    <xf numFmtId="0" fontId="132" fillId="35" borderId="36" xfId="0" applyFont="1" applyFill="1" applyBorder="1" applyAlignment="1">
      <alignment horizontal="center" vertical="center"/>
    </xf>
    <xf numFmtId="0" fontId="132" fillId="35" borderId="48" xfId="0" applyFont="1" applyFill="1" applyBorder="1" applyAlignment="1">
      <alignment horizontal="center" vertical="center"/>
    </xf>
    <xf numFmtId="0" fontId="132" fillId="35" borderId="43" xfId="0" applyFont="1" applyFill="1" applyBorder="1" applyAlignment="1">
      <alignment horizontal="center" vertical="center"/>
    </xf>
    <xf numFmtId="0" fontId="132" fillId="35" borderId="44" xfId="0" applyFont="1" applyFill="1" applyBorder="1" applyAlignment="1">
      <alignment horizontal="center" vertical="center"/>
    </xf>
    <xf numFmtId="0" fontId="132" fillId="35" borderId="45" xfId="0" applyFont="1" applyFill="1" applyBorder="1" applyAlignment="1">
      <alignment horizontal="center" vertical="center"/>
    </xf>
    <xf numFmtId="0" fontId="116" fillId="33" borderId="3" xfId="0" applyFont="1" applyFill="1" applyBorder="1" applyAlignment="1">
      <alignment horizontal="center"/>
    </xf>
    <xf numFmtId="0" fontId="116" fillId="33" borderId="39" xfId="0" applyFont="1" applyFill="1" applyBorder="1" applyAlignment="1">
      <alignment horizontal="center"/>
    </xf>
    <xf numFmtId="0" fontId="117" fillId="33" borderId="18" xfId="0" applyFont="1" applyFill="1" applyBorder="1" applyAlignment="1">
      <alignment horizontal="left"/>
    </xf>
    <xf numFmtId="0" fontId="117" fillId="33" borderId="0" xfId="0" applyFont="1" applyFill="1" applyAlignment="1">
      <alignment horizontal="left"/>
    </xf>
    <xf numFmtId="0" fontId="117" fillId="33" borderId="37" xfId="0" applyFont="1" applyFill="1" applyBorder="1" applyAlignment="1">
      <alignment horizontal="left"/>
    </xf>
    <xf numFmtId="0" fontId="133" fillId="33" borderId="50" xfId="0" applyFont="1" applyFill="1" applyBorder="1" applyAlignment="1">
      <alignment horizontal="center" vertical="center"/>
    </xf>
    <xf numFmtId="0" fontId="133" fillId="33" borderId="7" xfId="0" applyFont="1" applyFill="1" applyBorder="1" applyAlignment="1">
      <alignment horizontal="center" vertical="center"/>
    </xf>
    <xf numFmtId="0" fontId="133" fillId="33" borderId="41" xfId="0" applyFont="1" applyFill="1" applyBorder="1" applyAlignment="1">
      <alignment horizontal="center" vertical="center"/>
    </xf>
    <xf numFmtId="0" fontId="117" fillId="33" borderId="50" xfId="0" applyFont="1" applyFill="1" applyBorder="1" applyAlignment="1">
      <alignment horizontal="center" vertical="center"/>
    </xf>
    <xf numFmtId="0" fontId="117" fillId="33" borderId="7" xfId="0" applyFont="1" applyFill="1" applyBorder="1" applyAlignment="1">
      <alignment horizontal="center" vertical="center"/>
    </xf>
    <xf numFmtId="0" fontId="117" fillId="33" borderId="58" xfId="0" applyFont="1" applyFill="1" applyBorder="1" applyAlignment="1">
      <alignment horizontal="center" vertical="center"/>
    </xf>
    <xf numFmtId="208" fontId="176" fillId="0" borderId="73" xfId="1450" applyNumberFormat="1" applyFont="1" applyBorder="1" applyAlignment="1">
      <alignment horizontal="left" vertical="center"/>
    </xf>
    <xf numFmtId="208" fontId="176" fillId="0" borderId="74" xfId="1450" applyNumberFormat="1" applyFont="1" applyBorder="1" applyAlignment="1">
      <alignment horizontal="left" vertical="center"/>
    </xf>
    <xf numFmtId="49" fontId="134" fillId="33" borderId="59" xfId="0" applyNumberFormat="1" applyFont="1" applyFill="1" applyBorder="1" applyAlignment="1">
      <alignment horizontal="left" vertical="center"/>
    </xf>
    <xf numFmtId="49" fontId="134" fillId="33" borderId="40" xfId="0" applyNumberFormat="1" applyFont="1" applyFill="1" applyBorder="1" applyAlignment="1">
      <alignment horizontal="left" vertical="center"/>
    </xf>
    <xf numFmtId="49" fontId="116" fillId="33" borderId="50" xfId="0" applyNumberFormat="1" applyFont="1" applyFill="1" applyBorder="1" applyAlignment="1">
      <alignment horizontal="left" vertical="center"/>
    </xf>
    <xf numFmtId="49" fontId="116" fillId="33" borderId="41" xfId="0" applyNumberFormat="1" applyFont="1" applyFill="1" applyBorder="1" applyAlignment="1">
      <alignment horizontal="left" vertical="center"/>
    </xf>
    <xf numFmtId="0" fontId="116" fillId="33" borderId="56" xfId="0" applyFont="1" applyFill="1" applyBorder="1" applyAlignment="1">
      <alignment horizontal="center"/>
    </xf>
    <xf numFmtId="0" fontId="116" fillId="33" borderId="57" xfId="0" applyFont="1" applyFill="1" applyBorder="1" applyAlignment="1">
      <alignment horizontal="center"/>
    </xf>
    <xf numFmtId="49" fontId="116" fillId="33" borderId="50" xfId="0" applyNumberFormat="1" applyFont="1" applyFill="1" applyBorder="1" applyAlignment="1">
      <alignment horizontal="center" vertical="center"/>
    </xf>
    <xf numFmtId="49" fontId="116" fillId="33" borderId="41" xfId="0" applyNumberFormat="1" applyFont="1" applyFill="1" applyBorder="1" applyAlignment="1">
      <alignment horizontal="center" vertical="center"/>
    </xf>
    <xf numFmtId="0" fontId="93" fillId="33" borderId="60" xfId="0" applyFont="1" applyFill="1" applyBorder="1" applyAlignment="1">
      <alignment horizontal="left" vertical="center"/>
    </xf>
    <xf numFmtId="0" fontId="93" fillId="33" borderId="79" xfId="0" applyFont="1" applyFill="1" applyBorder="1" applyAlignment="1">
      <alignment horizontal="left" vertical="center"/>
    </xf>
    <xf numFmtId="0" fontId="134" fillId="33" borderId="60" xfId="0" applyFont="1" applyFill="1" applyBorder="1" applyAlignment="1">
      <alignment horizontal="left" vertical="center"/>
    </xf>
    <xf numFmtId="0" fontId="134" fillId="33" borderId="61" xfId="0" applyFont="1" applyFill="1" applyBorder="1" applyAlignment="1">
      <alignment horizontal="left" vertical="center"/>
    </xf>
    <xf numFmtId="0" fontId="93" fillId="33" borderId="80" xfId="0" applyFont="1" applyFill="1" applyBorder="1" applyAlignment="1">
      <alignment horizontal="center" vertical="center"/>
    </xf>
    <xf numFmtId="0" fontId="93" fillId="33" borderId="81" xfId="0" applyFont="1" applyFill="1" applyBorder="1" applyAlignment="1">
      <alignment horizontal="center" vertical="center"/>
    </xf>
    <xf numFmtId="49" fontId="116" fillId="33" borderId="7" xfId="0" applyNumberFormat="1" applyFont="1" applyFill="1" applyBorder="1" applyAlignment="1">
      <alignment horizontal="center" vertical="center"/>
    </xf>
    <xf numFmtId="0" fontId="120" fillId="33" borderId="73" xfId="0" applyFont="1" applyFill="1" applyBorder="1" applyAlignment="1">
      <alignment horizontal="center" vertical="center"/>
    </xf>
    <xf numFmtId="0" fontId="120" fillId="33" borderId="74" xfId="0" applyFont="1" applyFill="1" applyBorder="1" applyAlignment="1">
      <alignment horizontal="center" vertical="center"/>
    </xf>
    <xf numFmtId="49" fontId="116" fillId="33" borderId="7" xfId="0" applyNumberFormat="1" applyFont="1" applyFill="1" applyBorder="1" applyAlignment="1">
      <alignment horizontal="center" vertical="top" wrapText="1"/>
    </xf>
    <xf numFmtId="49" fontId="116" fillId="33" borderId="41" xfId="0" applyNumberFormat="1" applyFont="1" applyFill="1" applyBorder="1" applyAlignment="1">
      <alignment horizontal="center" vertical="top" wrapText="1"/>
    </xf>
    <xf numFmtId="0" fontId="116" fillId="33" borderId="7" xfId="0" applyFont="1" applyFill="1" applyBorder="1" applyAlignment="1">
      <alignment horizontal="center" vertical="top" wrapText="1"/>
    </xf>
    <xf numFmtId="0" fontId="116" fillId="33" borderId="41" xfId="0" applyFont="1" applyFill="1" applyBorder="1" applyAlignment="1">
      <alignment horizontal="center" vertical="top" wrapText="1"/>
    </xf>
    <xf numFmtId="0" fontId="93" fillId="33" borderId="61" xfId="0" applyFont="1" applyFill="1" applyBorder="1" applyAlignment="1">
      <alignment horizontal="left" vertical="center"/>
    </xf>
    <xf numFmtId="0" fontId="116" fillId="33" borderId="7" xfId="0" applyFont="1" applyFill="1" applyBorder="1" applyAlignment="1">
      <alignment horizontal="center"/>
    </xf>
    <xf numFmtId="0" fontId="116" fillId="33" borderId="41" xfId="0" applyFont="1" applyFill="1" applyBorder="1" applyAlignment="1">
      <alignment horizontal="center"/>
    </xf>
    <xf numFmtId="15" fontId="116" fillId="33" borderId="3" xfId="0" applyNumberFormat="1" applyFont="1" applyFill="1" applyBorder="1" applyAlignment="1">
      <alignment horizontal="center"/>
    </xf>
    <xf numFmtId="0" fontId="93" fillId="33" borderId="59" xfId="0" applyFont="1" applyFill="1" applyBorder="1" applyAlignment="1">
      <alignment horizontal="center" vertical="center"/>
    </xf>
    <xf numFmtId="0" fontId="93" fillId="33" borderId="40" xfId="0" applyFont="1" applyFill="1" applyBorder="1" applyAlignment="1">
      <alignment horizontal="center" vertical="center"/>
    </xf>
    <xf numFmtId="0" fontId="121" fillId="33" borderId="75" xfId="0" applyFont="1" applyFill="1" applyBorder="1" applyAlignment="1">
      <alignment horizontal="center" vertical="center" wrapText="1"/>
    </xf>
    <xf numFmtId="0" fontId="121" fillId="33" borderId="76" xfId="0" applyFont="1" applyFill="1" applyBorder="1" applyAlignment="1">
      <alignment horizontal="center" vertical="center" wrapText="1"/>
    </xf>
    <xf numFmtId="0" fontId="117" fillId="33" borderId="18" xfId="0" applyFont="1" applyFill="1" applyBorder="1" applyAlignment="1">
      <alignment horizontal="left" vertical="top" wrapText="1"/>
    </xf>
    <xf numFmtId="0" fontId="117" fillId="33" borderId="0" xfId="0" applyFont="1" applyFill="1" applyAlignment="1">
      <alignment horizontal="left" vertical="top" wrapText="1"/>
    </xf>
    <xf numFmtId="0" fontId="116" fillId="33" borderId="62" xfId="0" applyFont="1" applyFill="1" applyBorder="1" applyAlignment="1">
      <alignment horizontal="center"/>
    </xf>
    <xf numFmtId="0" fontId="116" fillId="33" borderId="63" xfId="0" applyFont="1" applyFill="1" applyBorder="1" applyAlignment="1">
      <alignment horizontal="center"/>
    </xf>
    <xf numFmtId="0" fontId="116" fillId="33" borderId="64" xfId="0" applyFont="1" applyFill="1" applyBorder="1" applyAlignment="1">
      <alignment horizontal="center"/>
    </xf>
    <xf numFmtId="0" fontId="116" fillId="33" borderId="65" xfId="0" applyFont="1" applyFill="1" applyBorder="1" applyAlignment="1">
      <alignment horizontal="center"/>
    </xf>
    <xf numFmtId="0" fontId="116" fillId="33" borderId="56" xfId="0" applyFont="1" applyFill="1" applyBorder="1" applyAlignment="1">
      <alignment horizontal="center" vertical="center"/>
    </xf>
    <xf numFmtId="0" fontId="116" fillId="33" borderId="57" xfId="0" applyFont="1" applyFill="1" applyBorder="1" applyAlignment="1">
      <alignment horizontal="center" vertical="center"/>
    </xf>
    <xf numFmtId="0" fontId="116" fillId="33" borderId="0" xfId="0" applyFont="1" applyFill="1" applyAlignment="1">
      <alignment horizontal="center" vertical="center" wrapText="1"/>
    </xf>
    <xf numFmtId="0" fontId="116" fillId="33" borderId="37" xfId="0" applyFont="1" applyFill="1" applyBorder="1" applyAlignment="1">
      <alignment horizontal="center" vertical="center" wrapText="1"/>
    </xf>
    <xf numFmtId="0" fontId="116" fillId="33" borderId="44" xfId="0" applyFont="1" applyFill="1" applyBorder="1" applyAlignment="1">
      <alignment horizontal="center" vertical="center" wrapText="1"/>
    </xf>
    <xf numFmtId="0" fontId="116" fillId="33" borderId="45" xfId="0" applyFont="1" applyFill="1" applyBorder="1" applyAlignment="1">
      <alignment horizontal="center" vertical="center" wrapText="1"/>
    </xf>
    <xf numFmtId="0" fontId="124" fillId="35" borderId="26" xfId="1451" applyFont="1" applyFill="1" applyBorder="1" applyAlignment="1">
      <alignment horizontal="center" vertical="center"/>
    </xf>
    <xf numFmtId="0" fontId="124" fillId="35" borderId="36" xfId="1451" applyFont="1" applyFill="1" applyBorder="1" applyAlignment="1">
      <alignment horizontal="center" vertical="center"/>
    </xf>
    <xf numFmtId="0" fontId="124" fillId="35" borderId="48" xfId="1451" applyFont="1" applyFill="1" applyBorder="1" applyAlignment="1">
      <alignment horizontal="center" vertical="center"/>
    </xf>
    <xf numFmtId="0" fontId="124" fillId="35" borderId="28" xfId="1451" applyFont="1" applyFill="1" applyBorder="1" applyAlignment="1">
      <alignment horizontal="center" vertical="center"/>
    </xf>
    <xf numFmtId="0" fontId="124" fillId="35" borderId="0" xfId="1451" applyFont="1" applyFill="1" applyAlignment="1">
      <alignment horizontal="center" vertical="center"/>
    </xf>
    <xf numFmtId="0" fontId="124" fillId="35" borderId="37" xfId="1451" applyFont="1" applyFill="1" applyBorder="1" applyAlignment="1">
      <alignment horizontal="center" vertical="center"/>
    </xf>
    <xf numFmtId="0" fontId="124" fillId="35" borderId="34" xfId="1451" applyFont="1" applyFill="1" applyBorder="1" applyAlignment="1">
      <alignment horizontal="center" vertical="center"/>
    </xf>
    <xf numFmtId="0" fontId="124" fillId="35" borderId="19" xfId="1451" applyFont="1" applyFill="1" applyBorder="1" applyAlignment="1">
      <alignment horizontal="center" vertical="center"/>
    </xf>
    <xf numFmtId="0" fontId="124" fillId="35" borderId="31" xfId="1451" applyFont="1" applyFill="1" applyBorder="1" applyAlignment="1">
      <alignment horizontal="center" vertical="center"/>
    </xf>
    <xf numFmtId="0" fontId="162" fillId="0" borderId="0" xfId="1451" applyFont="1" applyAlignment="1">
      <alignment horizontal="left"/>
    </xf>
  </cellXfs>
  <cellStyles count="17184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0 2" xfId="2696" xr:uid="{7D2C8C0F-3D5A-45AA-815A-40835E6121CB}"/>
    <cellStyle name="20% - Accent1 11" xfId="4" xr:uid="{00000000-0005-0000-0000-000003000000}"/>
    <cellStyle name="20% - Accent1 11 2" xfId="2697" xr:uid="{183D15DD-29AA-460D-8BE9-2621AF0E04DA}"/>
    <cellStyle name="20% - Accent1 12" xfId="5" xr:uid="{00000000-0005-0000-0000-000004000000}"/>
    <cellStyle name="20% - Accent1 12 2" xfId="2698" xr:uid="{24945CA3-2F7F-43DF-8FD2-9C595613A8D4}"/>
    <cellStyle name="20% - Accent1 13" xfId="6" xr:uid="{00000000-0005-0000-0000-000005000000}"/>
    <cellStyle name="20% - Accent1 13 2" xfId="2699" xr:uid="{EBC2AE6F-71AA-4E9C-B56C-4A8FA1C4AA91}"/>
    <cellStyle name="20% - Accent1 14" xfId="7" xr:uid="{00000000-0005-0000-0000-000006000000}"/>
    <cellStyle name="20% - Accent1 14 2" xfId="2700" xr:uid="{FAD861CD-C2AA-4087-918B-460D4F024CD5}"/>
    <cellStyle name="20% - Accent1 15" xfId="8" xr:uid="{00000000-0005-0000-0000-000007000000}"/>
    <cellStyle name="20% - Accent1 15 2" xfId="2701" xr:uid="{A253F5F8-6774-4139-BE1F-B719A63DD749}"/>
    <cellStyle name="20% - Accent1 16" xfId="9" xr:uid="{00000000-0005-0000-0000-000008000000}"/>
    <cellStyle name="20% - Accent1 16 2" xfId="2702" xr:uid="{3E32A75B-5833-4E7E-870E-CBF3E37F33AC}"/>
    <cellStyle name="20% - Accent1 17" xfId="2678" xr:uid="{C91A1FC4-10BB-4CFB-8C31-F89AA816ECA2}"/>
    <cellStyle name="20% - Accent1 2" xfId="10" xr:uid="{00000000-0005-0000-0000-000009000000}"/>
    <cellStyle name="20% - Accent1 2 2" xfId="11" xr:uid="{00000000-0005-0000-0000-00000A000000}"/>
    <cellStyle name="20% - Accent1 2 2 2" xfId="2704" xr:uid="{06CFDCE0-687D-42FC-B03F-6CEDBCCF9741}"/>
    <cellStyle name="20% - Accent1 2 3" xfId="12" xr:uid="{00000000-0005-0000-0000-00000B000000}"/>
    <cellStyle name="20% - Accent1 2 3 2" xfId="2705" xr:uid="{F6C5C2CE-56E2-4236-B412-B03C2390BA09}"/>
    <cellStyle name="20% - Accent1 2 4" xfId="2703" xr:uid="{8704EE56-38D8-450C-8E51-7DCCFCDE52FD}"/>
    <cellStyle name="20% - Accent1 3" xfId="13" xr:uid="{00000000-0005-0000-0000-00000C000000}"/>
    <cellStyle name="20% - Accent1 3 2" xfId="2706" xr:uid="{E80D02E2-F421-4910-93ED-D92A7C262F39}"/>
    <cellStyle name="20% - Accent1 4" xfId="14" xr:uid="{00000000-0005-0000-0000-00000D000000}"/>
    <cellStyle name="20% - Accent1 4 2" xfId="2707" xr:uid="{754FEE1F-3B95-4172-8649-3821A5045DD1}"/>
    <cellStyle name="20% - Accent1 5" xfId="15" xr:uid="{00000000-0005-0000-0000-00000E000000}"/>
    <cellStyle name="20% - Accent1 5 2" xfId="2708" xr:uid="{C00A09FA-DAF4-4EA8-A7B2-62AA7D929ECF}"/>
    <cellStyle name="20% - Accent1 6" xfId="16" xr:uid="{00000000-0005-0000-0000-00000F000000}"/>
    <cellStyle name="20% - Accent1 6 2" xfId="2709" xr:uid="{B4F79715-2336-415A-9FE9-51CBECC14F42}"/>
    <cellStyle name="20% - Accent1 7" xfId="17" xr:uid="{00000000-0005-0000-0000-000010000000}"/>
    <cellStyle name="20% - Accent1 7 2" xfId="2710" xr:uid="{81E1585B-FB8B-4524-84C9-A003EB6FC9C5}"/>
    <cellStyle name="20% - Accent1 8" xfId="18" xr:uid="{00000000-0005-0000-0000-000011000000}"/>
    <cellStyle name="20% - Accent1 8 2" xfId="2711" xr:uid="{71F7277F-A757-407C-BAA0-C2C4131393DF}"/>
    <cellStyle name="20% - Accent1 9" xfId="19" xr:uid="{00000000-0005-0000-0000-000012000000}"/>
    <cellStyle name="20% - Accent1 9 2" xfId="2712" xr:uid="{ACECD717-1495-4F08-AF16-E7EE21882803}"/>
    <cellStyle name="20% - Accent2" xfId="20" builtinId="34" customBuiltin="1"/>
    <cellStyle name="20% - Accent2 10" xfId="21" xr:uid="{00000000-0005-0000-0000-000014000000}"/>
    <cellStyle name="20% - Accent2 10 2" xfId="2713" xr:uid="{B6F5531F-D9CF-458D-A3BA-E407B38E6585}"/>
    <cellStyle name="20% - Accent2 11" xfId="22" xr:uid="{00000000-0005-0000-0000-000015000000}"/>
    <cellStyle name="20% - Accent2 11 2" xfId="2714" xr:uid="{89926114-D23A-47AA-948D-E5DA5D03031C}"/>
    <cellStyle name="20% - Accent2 12" xfId="23" xr:uid="{00000000-0005-0000-0000-000016000000}"/>
    <cellStyle name="20% - Accent2 12 2" xfId="2715" xr:uid="{0C15A4D3-4B7E-4E6B-AF18-7853C8434C15}"/>
    <cellStyle name="20% - Accent2 13" xfId="24" xr:uid="{00000000-0005-0000-0000-000017000000}"/>
    <cellStyle name="20% - Accent2 13 2" xfId="2716" xr:uid="{BAC3DE28-1BFD-4082-80C1-7F0E99AFB9F6}"/>
    <cellStyle name="20% - Accent2 14" xfId="25" xr:uid="{00000000-0005-0000-0000-000018000000}"/>
    <cellStyle name="20% - Accent2 14 2" xfId="2717" xr:uid="{4C57DC1C-9EC6-4630-9CA6-C5973332E574}"/>
    <cellStyle name="20% - Accent2 15" xfId="26" xr:uid="{00000000-0005-0000-0000-000019000000}"/>
    <cellStyle name="20% - Accent2 15 2" xfId="2718" xr:uid="{200E3284-CAFF-407E-BCDE-40AD561DAA64}"/>
    <cellStyle name="20% - Accent2 16" xfId="27" xr:uid="{00000000-0005-0000-0000-00001A000000}"/>
    <cellStyle name="20% - Accent2 16 2" xfId="2719" xr:uid="{7671E513-9156-4325-A8D3-8FF66577CEC0}"/>
    <cellStyle name="20% - Accent2 17" xfId="2679" xr:uid="{68D2D26A-AE29-4195-9CA5-2FB0142B23A9}"/>
    <cellStyle name="20% - Accent2 2" xfId="28" xr:uid="{00000000-0005-0000-0000-00001B000000}"/>
    <cellStyle name="20% - Accent2 2 2" xfId="29" xr:uid="{00000000-0005-0000-0000-00001C000000}"/>
    <cellStyle name="20% - Accent2 2 2 2" xfId="2721" xr:uid="{9D58B37F-98F7-4F44-B35B-AEE3A005FAC0}"/>
    <cellStyle name="20% - Accent2 2 3" xfId="30" xr:uid="{00000000-0005-0000-0000-00001D000000}"/>
    <cellStyle name="20% - Accent2 2 3 2" xfId="2722" xr:uid="{22152B1B-B485-46FE-92E7-5400C9FDEBD8}"/>
    <cellStyle name="20% - Accent2 2 4" xfId="2720" xr:uid="{319BFF46-57BF-45B9-83B9-C2246BB7F78B}"/>
    <cellStyle name="20% - Accent2 3" xfId="31" xr:uid="{00000000-0005-0000-0000-00001E000000}"/>
    <cellStyle name="20% - Accent2 3 2" xfId="2723" xr:uid="{4410F5E0-D403-4E96-AE85-98FD14F0CFF1}"/>
    <cellStyle name="20% - Accent2 4" xfId="32" xr:uid="{00000000-0005-0000-0000-00001F000000}"/>
    <cellStyle name="20% - Accent2 4 2" xfId="2724" xr:uid="{1AE3D35A-9EAB-470F-AE7A-8E1C0903295F}"/>
    <cellStyle name="20% - Accent2 5" xfId="33" xr:uid="{00000000-0005-0000-0000-000020000000}"/>
    <cellStyle name="20% - Accent2 5 2" xfId="2725" xr:uid="{BD2199C5-F007-46CD-A96C-A8FA7DB2F9AB}"/>
    <cellStyle name="20% - Accent2 6" xfId="34" xr:uid="{00000000-0005-0000-0000-000021000000}"/>
    <cellStyle name="20% - Accent2 6 2" xfId="2726" xr:uid="{B4A0FB37-9C17-44DF-98F0-E33827650D49}"/>
    <cellStyle name="20% - Accent2 7" xfId="35" xr:uid="{00000000-0005-0000-0000-000022000000}"/>
    <cellStyle name="20% - Accent2 7 2" xfId="2727" xr:uid="{3668854B-A6CF-426F-9CB2-25E7DDF8AE36}"/>
    <cellStyle name="20% - Accent2 8" xfId="36" xr:uid="{00000000-0005-0000-0000-000023000000}"/>
    <cellStyle name="20% - Accent2 8 2" xfId="2728" xr:uid="{B3289DE8-BA94-4F0F-8C58-ADAE302E4D9A}"/>
    <cellStyle name="20% - Accent2 9" xfId="37" xr:uid="{00000000-0005-0000-0000-000024000000}"/>
    <cellStyle name="20% - Accent2 9 2" xfId="2729" xr:uid="{E138A46E-68CC-4AB3-9D13-75FBD2E5E61F}"/>
    <cellStyle name="20% - Accent3" xfId="38" builtinId="38" customBuiltin="1"/>
    <cellStyle name="20% - Accent3 10" xfId="39" xr:uid="{00000000-0005-0000-0000-000026000000}"/>
    <cellStyle name="20% - Accent3 10 2" xfId="2730" xr:uid="{D9B55FD9-B004-4CD7-A60A-661961D83D83}"/>
    <cellStyle name="20% - Accent3 11" xfId="40" xr:uid="{00000000-0005-0000-0000-000027000000}"/>
    <cellStyle name="20% - Accent3 11 2" xfId="2731" xr:uid="{D1D2BBD7-F4EE-4E4B-87E6-5F3D17430D73}"/>
    <cellStyle name="20% - Accent3 12" xfId="41" xr:uid="{00000000-0005-0000-0000-000028000000}"/>
    <cellStyle name="20% - Accent3 12 2" xfId="2732" xr:uid="{F0F5A612-697A-480C-BC7D-5BAC31760D5D}"/>
    <cellStyle name="20% - Accent3 13" xfId="42" xr:uid="{00000000-0005-0000-0000-000029000000}"/>
    <cellStyle name="20% - Accent3 13 2" xfId="2733" xr:uid="{763DFAA3-8CAA-44A1-8DDB-4A395BA58ACF}"/>
    <cellStyle name="20% - Accent3 14" xfId="43" xr:uid="{00000000-0005-0000-0000-00002A000000}"/>
    <cellStyle name="20% - Accent3 14 2" xfId="2734" xr:uid="{CD4EB0CF-B721-4319-A736-F23812B2DBB3}"/>
    <cellStyle name="20% - Accent3 15" xfId="44" xr:uid="{00000000-0005-0000-0000-00002B000000}"/>
    <cellStyle name="20% - Accent3 15 2" xfId="2735" xr:uid="{99694249-5190-4EBF-8D53-E841413F87D2}"/>
    <cellStyle name="20% - Accent3 16" xfId="45" xr:uid="{00000000-0005-0000-0000-00002C000000}"/>
    <cellStyle name="20% - Accent3 16 2" xfId="2736" xr:uid="{97CE5E48-EF80-4775-9622-7863088E137E}"/>
    <cellStyle name="20% - Accent3 17" xfId="2680" xr:uid="{0C473804-9DDE-4339-9DE1-8FCA9BD73C39}"/>
    <cellStyle name="20% - Accent3 2" xfId="46" xr:uid="{00000000-0005-0000-0000-00002D000000}"/>
    <cellStyle name="20% - Accent3 2 2" xfId="47" xr:uid="{00000000-0005-0000-0000-00002E000000}"/>
    <cellStyle name="20% - Accent3 2 2 2" xfId="2738" xr:uid="{A8BAA145-407A-4AFF-9987-072E640A9A60}"/>
    <cellStyle name="20% - Accent3 2 3" xfId="48" xr:uid="{00000000-0005-0000-0000-00002F000000}"/>
    <cellStyle name="20% - Accent3 2 3 2" xfId="2739" xr:uid="{417392CA-6171-43D4-9FB6-C38C479524E6}"/>
    <cellStyle name="20% - Accent3 2 4" xfId="2737" xr:uid="{E1D38E46-35A2-4ECA-9F87-A1B52CC41314}"/>
    <cellStyle name="20% - Accent3 3" xfId="49" xr:uid="{00000000-0005-0000-0000-000030000000}"/>
    <cellStyle name="20% - Accent3 3 2" xfId="2740" xr:uid="{F4CDFD8E-7407-4149-B1F4-33DEE7552A6B}"/>
    <cellStyle name="20% - Accent3 4" xfId="50" xr:uid="{00000000-0005-0000-0000-000031000000}"/>
    <cellStyle name="20% - Accent3 4 2" xfId="2741" xr:uid="{E875CE91-617F-4487-86F8-64F36850755F}"/>
    <cellStyle name="20% - Accent3 5" xfId="51" xr:uid="{00000000-0005-0000-0000-000032000000}"/>
    <cellStyle name="20% - Accent3 5 2" xfId="2742" xr:uid="{FB4A3817-2224-456A-88F6-00A4B75EAF79}"/>
    <cellStyle name="20% - Accent3 6" xfId="52" xr:uid="{00000000-0005-0000-0000-000033000000}"/>
    <cellStyle name="20% - Accent3 6 2" xfId="2743" xr:uid="{12C7F5A2-8C67-4AC5-A932-8DF8EAC06697}"/>
    <cellStyle name="20% - Accent3 7" xfId="53" xr:uid="{00000000-0005-0000-0000-000034000000}"/>
    <cellStyle name="20% - Accent3 7 2" xfId="2744" xr:uid="{D09CEC61-AFE2-425B-A338-5C6492035D4B}"/>
    <cellStyle name="20% - Accent3 8" xfId="54" xr:uid="{00000000-0005-0000-0000-000035000000}"/>
    <cellStyle name="20% - Accent3 8 2" xfId="2745" xr:uid="{B540DCBF-4F35-445C-85B4-43325FF0DC8F}"/>
    <cellStyle name="20% - Accent3 9" xfId="55" xr:uid="{00000000-0005-0000-0000-000036000000}"/>
    <cellStyle name="20% - Accent3 9 2" xfId="2746" xr:uid="{DC50FE81-1D34-4419-9BF6-1C94CE93EA37}"/>
    <cellStyle name="20% - Accent4" xfId="56" builtinId="42" customBuiltin="1"/>
    <cellStyle name="20% - Accent4 10" xfId="57" xr:uid="{00000000-0005-0000-0000-000038000000}"/>
    <cellStyle name="20% - Accent4 10 2" xfId="2747" xr:uid="{6F80F3E3-E725-4212-A813-553D603323AF}"/>
    <cellStyle name="20% - Accent4 11" xfId="58" xr:uid="{00000000-0005-0000-0000-000039000000}"/>
    <cellStyle name="20% - Accent4 11 2" xfId="2748" xr:uid="{040E4D6A-E362-4CAB-9ACA-349B3C757897}"/>
    <cellStyle name="20% - Accent4 12" xfId="59" xr:uid="{00000000-0005-0000-0000-00003A000000}"/>
    <cellStyle name="20% - Accent4 12 2" xfId="2749" xr:uid="{EE350F45-93E4-4672-987E-4035554EF049}"/>
    <cellStyle name="20% - Accent4 13" xfId="60" xr:uid="{00000000-0005-0000-0000-00003B000000}"/>
    <cellStyle name="20% - Accent4 13 2" xfId="2750" xr:uid="{43AA57A7-5DDC-45BB-A26A-1FAD39EBDDD1}"/>
    <cellStyle name="20% - Accent4 14" xfId="61" xr:uid="{00000000-0005-0000-0000-00003C000000}"/>
    <cellStyle name="20% - Accent4 14 2" xfId="2751" xr:uid="{121BC4B6-8427-491E-917E-9FF7ACC73514}"/>
    <cellStyle name="20% - Accent4 15" xfId="62" xr:uid="{00000000-0005-0000-0000-00003D000000}"/>
    <cellStyle name="20% - Accent4 15 2" xfId="2752" xr:uid="{FD9AD110-D4D2-4205-9013-DFC1F9B57321}"/>
    <cellStyle name="20% - Accent4 16" xfId="63" xr:uid="{00000000-0005-0000-0000-00003E000000}"/>
    <cellStyle name="20% - Accent4 16 2" xfId="2753" xr:uid="{4B2D426B-EAAF-43FE-9F1A-6AD442DD3EF3}"/>
    <cellStyle name="20% - Accent4 17" xfId="2681" xr:uid="{434CD574-5488-426B-8201-1919B56F0FCD}"/>
    <cellStyle name="20% - Accent4 2" xfId="64" xr:uid="{00000000-0005-0000-0000-00003F000000}"/>
    <cellStyle name="20% - Accent4 2 2" xfId="65" xr:uid="{00000000-0005-0000-0000-000040000000}"/>
    <cellStyle name="20% - Accent4 2 2 2" xfId="2755" xr:uid="{752993E4-72B1-4562-9B6C-662E8CE438AC}"/>
    <cellStyle name="20% - Accent4 2 3" xfId="66" xr:uid="{00000000-0005-0000-0000-000041000000}"/>
    <cellStyle name="20% - Accent4 2 3 2" xfId="2756" xr:uid="{113B862A-F9DF-43B4-B65E-356D959F648B}"/>
    <cellStyle name="20% - Accent4 2 4" xfId="2754" xr:uid="{AB04E1DB-29FF-4A61-A3D4-9BBD3696E871}"/>
    <cellStyle name="20% - Accent4 3" xfId="67" xr:uid="{00000000-0005-0000-0000-000042000000}"/>
    <cellStyle name="20% - Accent4 3 2" xfId="2757" xr:uid="{9E58ADFE-E359-4F2C-B4E1-D39ADB3C4C81}"/>
    <cellStyle name="20% - Accent4 4" xfId="68" xr:uid="{00000000-0005-0000-0000-000043000000}"/>
    <cellStyle name="20% - Accent4 4 2" xfId="2758" xr:uid="{92281B92-E243-47FB-94F6-68996B264A17}"/>
    <cellStyle name="20% - Accent4 5" xfId="69" xr:uid="{00000000-0005-0000-0000-000044000000}"/>
    <cellStyle name="20% - Accent4 5 2" xfId="2759" xr:uid="{51F3F664-ADBA-4DBD-9A6E-03860F34D5AC}"/>
    <cellStyle name="20% - Accent4 6" xfId="70" xr:uid="{00000000-0005-0000-0000-000045000000}"/>
    <cellStyle name="20% - Accent4 6 2" xfId="2760" xr:uid="{B8AFF458-15DC-4E7F-9E93-1548217FFDE8}"/>
    <cellStyle name="20% - Accent4 7" xfId="71" xr:uid="{00000000-0005-0000-0000-000046000000}"/>
    <cellStyle name="20% - Accent4 7 2" xfId="2761" xr:uid="{88F29643-486B-4625-A6AE-B30F5C11F43E}"/>
    <cellStyle name="20% - Accent4 8" xfId="72" xr:uid="{00000000-0005-0000-0000-000047000000}"/>
    <cellStyle name="20% - Accent4 8 2" xfId="2762" xr:uid="{13F78C70-F4E5-4D95-B32F-6C71D07E9161}"/>
    <cellStyle name="20% - Accent4 9" xfId="73" xr:uid="{00000000-0005-0000-0000-000048000000}"/>
    <cellStyle name="20% - Accent4 9 2" xfId="2763" xr:uid="{BC0C8E84-8D55-4335-9450-2219B9FB1A59}"/>
    <cellStyle name="20% - Accent5" xfId="74" builtinId="46" customBuiltin="1"/>
    <cellStyle name="20% - Accent5 10" xfId="75" xr:uid="{00000000-0005-0000-0000-00004A000000}"/>
    <cellStyle name="20% - Accent5 10 2" xfId="2764" xr:uid="{DC9AB620-B5A3-43EF-8F91-E1C2EFF4C7C2}"/>
    <cellStyle name="20% - Accent5 11" xfId="76" xr:uid="{00000000-0005-0000-0000-00004B000000}"/>
    <cellStyle name="20% - Accent5 11 2" xfId="2765" xr:uid="{7C704FA4-CDEC-425F-B759-EC03BC041F56}"/>
    <cellStyle name="20% - Accent5 12" xfId="77" xr:uid="{00000000-0005-0000-0000-00004C000000}"/>
    <cellStyle name="20% - Accent5 12 2" xfId="2766" xr:uid="{FD0C4E2E-F7B2-4202-ACE0-FF5DD13E08C5}"/>
    <cellStyle name="20% - Accent5 13" xfId="78" xr:uid="{00000000-0005-0000-0000-00004D000000}"/>
    <cellStyle name="20% - Accent5 13 2" xfId="2767" xr:uid="{A26AB01F-D703-4283-9053-FFFC057B0422}"/>
    <cellStyle name="20% - Accent5 14" xfId="79" xr:uid="{00000000-0005-0000-0000-00004E000000}"/>
    <cellStyle name="20% - Accent5 14 2" xfId="2768" xr:uid="{3F15F475-E07E-41E9-86B9-5B25345BDAE2}"/>
    <cellStyle name="20% - Accent5 15" xfId="80" xr:uid="{00000000-0005-0000-0000-00004F000000}"/>
    <cellStyle name="20% - Accent5 15 2" xfId="2769" xr:uid="{FBAB8A4C-0587-4D45-891D-EF2E1A609264}"/>
    <cellStyle name="20% - Accent5 16" xfId="81" xr:uid="{00000000-0005-0000-0000-000050000000}"/>
    <cellStyle name="20% - Accent5 16 2" xfId="2770" xr:uid="{3C560599-936A-43BF-9C98-4D07CC9D1947}"/>
    <cellStyle name="20% - Accent5 17" xfId="2682" xr:uid="{1ABC55B5-799F-4DF1-B35E-8B0FDDBACF4F}"/>
    <cellStyle name="20% - Accent5 2" xfId="82" xr:uid="{00000000-0005-0000-0000-000051000000}"/>
    <cellStyle name="20% - Accent5 2 2" xfId="83" xr:uid="{00000000-0005-0000-0000-000052000000}"/>
    <cellStyle name="20% - Accent5 2 2 2" xfId="2772" xr:uid="{501A5E1E-705E-4172-968D-3FAC61ADA330}"/>
    <cellStyle name="20% - Accent5 2 3" xfId="84" xr:uid="{00000000-0005-0000-0000-000053000000}"/>
    <cellStyle name="20% - Accent5 2 3 2" xfId="2773" xr:uid="{C1440940-FD40-4043-912A-6CD44007E377}"/>
    <cellStyle name="20% - Accent5 2 4" xfId="2771" xr:uid="{1F6122DD-1461-4981-BC3B-AF8265752CF0}"/>
    <cellStyle name="20% - Accent5 3" xfId="85" xr:uid="{00000000-0005-0000-0000-000054000000}"/>
    <cellStyle name="20% - Accent5 3 2" xfId="2774" xr:uid="{92F73980-6BBD-4189-9E05-D3E0F2801CD9}"/>
    <cellStyle name="20% - Accent5 4" xfId="86" xr:uid="{00000000-0005-0000-0000-000055000000}"/>
    <cellStyle name="20% - Accent5 4 2" xfId="2775" xr:uid="{ACAC11BC-9DEA-499A-86B9-4706029A3DF1}"/>
    <cellStyle name="20% - Accent5 5" xfId="87" xr:uid="{00000000-0005-0000-0000-000056000000}"/>
    <cellStyle name="20% - Accent5 5 2" xfId="2776" xr:uid="{5C8F8AD6-2ABC-4720-8B33-06A543CB6EAB}"/>
    <cellStyle name="20% - Accent5 6" xfId="88" xr:uid="{00000000-0005-0000-0000-000057000000}"/>
    <cellStyle name="20% - Accent5 6 2" xfId="2777" xr:uid="{F7FEB536-8AB0-4F7B-B015-72579D130A58}"/>
    <cellStyle name="20% - Accent5 7" xfId="89" xr:uid="{00000000-0005-0000-0000-000058000000}"/>
    <cellStyle name="20% - Accent5 7 2" xfId="2778" xr:uid="{21FA3AF4-3DCE-42F9-8322-2F9316248F22}"/>
    <cellStyle name="20% - Accent5 8" xfId="90" xr:uid="{00000000-0005-0000-0000-000059000000}"/>
    <cellStyle name="20% - Accent5 8 2" xfId="2779" xr:uid="{C158AC3F-ED8A-4338-A41D-AD242918BB6D}"/>
    <cellStyle name="20% - Accent5 9" xfId="91" xr:uid="{00000000-0005-0000-0000-00005A000000}"/>
    <cellStyle name="20% - Accent5 9 2" xfId="2780" xr:uid="{ECE67411-97CA-4666-83BD-A3C9C21CA556}"/>
    <cellStyle name="20% - Accent6" xfId="92" builtinId="50" customBuiltin="1"/>
    <cellStyle name="20% - Accent6 10" xfId="93" xr:uid="{00000000-0005-0000-0000-00005C000000}"/>
    <cellStyle name="20% - Accent6 10 2" xfId="2781" xr:uid="{6F79408C-4E8A-419C-A514-281CDC956980}"/>
    <cellStyle name="20% - Accent6 11" xfId="94" xr:uid="{00000000-0005-0000-0000-00005D000000}"/>
    <cellStyle name="20% - Accent6 11 2" xfId="2782" xr:uid="{D4AFE600-11B3-4129-A56A-9E14523C14DA}"/>
    <cellStyle name="20% - Accent6 12" xfId="95" xr:uid="{00000000-0005-0000-0000-00005E000000}"/>
    <cellStyle name="20% - Accent6 12 2" xfId="2783" xr:uid="{0034AC66-2896-4A18-A577-5A0C8161F911}"/>
    <cellStyle name="20% - Accent6 13" xfId="96" xr:uid="{00000000-0005-0000-0000-00005F000000}"/>
    <cellStyle name="20% - Accent6 13 2" xfId="2784" xr:uid="{D398D48B-2A89-45CA-A308-023D8E439C1E}"/>
    <cellStyle name="20% - Accent6 14" xfId="97" xr:uid="{00000000-0005-0000-0000-000060000000}"/>
    <cellStyle name="20% - Accent6 14 2" xfId="2785" xr:uid="{2E8BAE7C-7C75-4CC2-9CF6-10A55F4602A4}"/>
    <cellStyle name="20% - Accent6 15" xfId="98" xr:uid="{00000000-0005-0000-0000-000061000000}"/>
    <cellStyle name="20% - Accent6 15 2" xfId="2786" xr:uid="{1C534CD6-0668-4F98-B0CD-2DC76898C3B6}"/>
    <cellStyle name="20% - Accent6 16" xfId="99" xr:uid="{00000000-0005-0000-0000-000062000000}"/>
    <cellStyle name="20% - Accent6 16 2" xfId="2787" xr:uid="{C4FE6E83-DEE7-4F35-96B7-30CBE8B66D44}"/>
    <cellStyle name="20% - Accent6 17" xfId="2683" xr:uid="{E4C6B375-27DA-4D54-AAFF-6FA1DAA60209}"/>
    <cellStyle name="20% - Accent6 2" xfId="100" xr:uid="{00000000-0005-0000-0000-000063000000}"/>
    <cellStyle name="20% - Accent6 2 2" xfId="101" xr:uid="{00000000-0005-0000-0000-000064000000}"/>
    <cellStyle name="20% - Accent6 2 2 2" xfId="2789" xr:uid="{21F6738F-A41F-41BB-BFA3-91850ED75EF3}"/>
    <cellStyle name="20% - Accent6 2 3" xfId="102" xr:uid="{00000000-0005-0000-0000-000065000000}"/>
    <cellStyle name="20% - Accent6 2 3 2" xfId="2790" xr:uid="{78480BA5-E4EF-4E1A-9EB8-4C0B811990A8}"/>
    <cellStyle name="20% - Accent6 2 4" xfId="2788" xr:uid="{8509D3BD-A705-4988-891B-CEBC509E9CC4}"/>
    <cellStyle name="20% - Accent6 3" xfId="103" xr:uid="{00000000-0005-0000-0000-000066000000}"/>
    <cellStyle name="20% - Accent6 3 2" xfId="2791" xr:uid="{F18562B9-C4A5-4A96-B67C-77E27C05E3D5}"/>
    <cellStyle name="20% - Accent6 4" xfId="104" xr:uid="{00000000-0005-0000-0000-000067000000}"/>
    <cellStyle name="20% - Accent6 4 2" xfId="2792" xr:uid="{E68AE380-4F06-4DEB-8986-8AF70476AFC8}"/>
    <cellStyle name="20% - Accent6 5" xfId="105" xr:uid="{00000000-0005-0000-0000-000068000000}"/>
    <cellStyle name="20% - Accent6 5 2" xfId="2793" xr:uid="{560AAD72-C5B0-4E2C-9B22-D99FCCD32D9A}"/>
    <cellStyle name="20% - Accent6 6" xfId="106" xr:uid="{00000000-0005-0000-0000-000069000000}"/>
    <cellStyle name="20% - Accent6 6 2" xfId="2794" xr:uid="{D5B02F2C-9606-4BA5-854F-699A71D1C6BA}"/>
    <cellStyle name="20% - Accent6 7" xfId="107" xr:uid="{00000000-0005-0000-0000-00006A000000}"/>
    <cellStyle name="20% - Accent6 7 2" xfId="2795" xr:uid="{DD6C0FA7-3DAF-4F6E-8F55-7E2770E864A6}"/>
    <cellStyle name="20% - Accent6 8" xfId="108" xr:uid="{00000000-0005-0000-0000-00006B000000}"/>
    <cellStyle name="20% - Accent6 8 2" xfId="2796" xr:uid="{17B9E444-DB62-437B-BD16-4A263E92AAD3}"/>
    <cellStyle name="20% - Accent6 9" xfId="109" xr:uid="{00000000-0005-0000-0000-00006C000000}"/>
    <cellStyle name="20% - Accent6 9 2" xfId="2797" xr:uid="{63ED6DA1-BBA8-436D-82BA-AF4E038DD29F}"/>
    <cellStyle name="40% - Accent1" xfId="110" builtinId="31" customBuiltin="1"/>
    <cellStyle name="40% - Accent1 10" xfId="111" xr:uid="{00000000-0005-0000-0000-00006E000000}"/>
    <cellStyle name="40% - Accent1 10 2" xfId="2798" xr:uid="{59C762D4-BB69-4383-A9B2-542EF530932A}"/>
    <cellStyle name="40% - Accent1 11" xfId="112" xr:uid="{00000000-0005-0000-0000-00006F000000}"/>
    <cellStyle name="40% - Accent1 11 2" xfId="2799" xr:uid="{49F83DFD-CDC8-4433-A38F-29D49A2F4F24}"/>
    <cellStyle name="40% - Accent1 12" xfId="113" xr:uid="{00000000-0005-0000-0000-000070000000}"/>
    <cellStyle name="40% - Accent1 12 2" xfId="2800" xr:uid="{7C320D9A-8CEC-48E1-B4C0-6DBB7F790F03}"/>
    <cellStyle name="40% - Accent1 13" xfId="114" xr:uid="{00000000-0005-0000-0000-000071000000}"/>
    <cellStyle name="40% - Accent1 13 2" xfId="2801" xr:uid="{3A373500-6145-4CC7-B0A2-FEEA05153F4F}"/>
    <cellStyle name="40% - Accent1 14" xfId="115" xr:uid="{00000000-0005-0000-0000-000072000000}"/>
    <cellStyle name="40% - Accent1 14 2" xfId="2802" xr:uid="{1A6B0C22-6100-48FE-8DAC-00DD6148A7D9}"/>
    <cellStyle name="40% - Accent1 15" xfId="116" xr:uid="{00000000-0005-0000-0000-000073000000}"/>
    <cellStyle name="40% - Accent1 15 2" xfId="2803" xr:uid="{CC1C2400-5AC5-47DD-B4E6-2CF2F4F899C1}"/>
    <cellStyle name="40% - Accent1 16" xfId="117" xr:uid="{00000000-0005-0000-0000-000074000000}"/>
    <cellStyle name="40% - Accent1 16 2" xfId="2804" xr:uid="{8684C736-A2D1-4B86-800F-F15742610B9B}"/>
    <cellStyle name="40% - Accent1 17" xfId="2684" xr:uid="{AC25A0AC-F4DB-40E5-A941-F0CFF3C01CC8}"/>
    <cellStyle name="40% - Accent1 2" xfId="118" xr:uid="{00000000-0005-0000-0000-000075000000}"/>
    <cellStyle name="40% - Accent1 2 2" xfId="119" xr:uid="{00000000-0005-0000-0000-000076000000}"/>
    <cellStyle name="40% - Accent1 2 2 2" xfId="2806" xr:uid="{B35A92DD-BCA1-4470-AA6D-4BA1AF8474AF}"/>
    <cellStyle name="40% - Accent1 2 3" xfId="120" xr:uid="{00000000-0005-0000-0000-000077000000}"/>
    <cellStyle name="40% - Accent1 2 3 2" xfId="2807" xr:uid="{F60B943F-877F-43B5-81F1-6617DFFEF5FB}"/>
    <cellStyle name="40% - Accent1 2 4" xfId="2805" xr:uid="{3B6716A8-3179-476E-A604-6C9B4CA401E1}"/>
    <cellStyle name="40% - Accent1 3" xfId="121" xr:uid="{00000000-0005-0000-0000-000078000000}"/>
    <cellStyle name="40% - Accent1 3 2" xfId="2808" xr:uid="{2DE46A2A-CB23-46B8-A58F-7473444CA138}"/>
    <cellStyle name="40% - Accent1 4" xfId="122" xr:uid="{00000000-0005-0000-0000-000079000000}"/>
    <cellStyle name="40% - Accent1 4 2" xfId="2809" xr:uid="{90FAD2A5-DFAE-475D-BB04-FB32B0EF80BC}"/>
    <cellStyle name="40% - Accent1 5" xfId="123" xr:uid="{00000000-0005-0000-0000-00007A000000}"/>
    <cellStyle name="40% - Accent1 5 2" xfId="2810" xr:uid="{8DE74C32-2A71-4906-8CF9-212820FBCC5F}"/>
    <cellStyle name="40% - Accent1 6" xfId="124" xr:uid="{00000000-0005-0000-0000-00007B000000}"/>
    <cellStyle name="40% - Accent1 6 2" xfId="2811" xr:uid="{9807F7D9-2759-49FA-889E-BD0EB1E91CCE}"/>
    <cellStyle name="40% - Accent1 7" xfId="125" xr:uid="{00000000-0005-0000-0000-00007C000000}"/>
    <cellStyle name="40% - Accent1 7 2" xfId="2812" xr:uid="{98C0A542-679F-4265-8221-7ECA2C6F4580}"/>
    <cellStyle name="40% - Accent1 8" xfId="126" xr:uid="{00000000-0005-0000-0000-00007D000000}"/>
    <cellStyle name="40% - Accent1 8 2" xfId="2813" xr:uid="{8A9F2022-E1F7-472B-866E-B5FF0C2C0647}"/>
    <cellStyle name="40% - Accent1 9" xfId="127" xr:uid="{00000000-0005-0000-0000-00007E000000}"/>
    <cellStyle name="40% - Accent1 9 2" xfId="2814" xr:uid="{242E3C48-8CF1-4BAD-B90B-DE6296CB1EAE}"/>
    <cellStyle name="40% - Accent2" xfId="128" builtinId="35" customBuiltin="1"/>
    <cellStyle name="40% - Accent2 10" xfId="129" xr:uid="{00000000-0005-0000-0000-000080000000}"/>
    <cellStyle name="40% - Accent2 10 2" xfId="2815" xr:uid="{4D4B8416-9182-4D1E-B8F5-621FF4526389}"/>
    <cellStyle name="40% - Accent2 11" xfId="130" xr:uid="{00000000-0005-0000-0000-000081000000}"/>
    <cellStyle name="40% - Accent2 11 2" xfId="2816" xr:uid="{7D3F35FB-5051-4773-A910-999F5F4B5E8B}"/>
    <cellStyle name="40% - Accent2 12" xfId="131" xr:uid="{00000000-0005-0000-0000-000082000000}"/>
    <cellStyle name="40% - Accent2 12 2" xfId="2817" xr:uid="{068694E8-828C-4805-8A45-B5A39DDEAF01}"/>
    <cellStyle name="40% - Accent2 13" xfId="132" xr:uid="{00000000-0005-0000-0000-000083000000}"/>
    <cellStyle name="40% - Accent2 13 2" xfId="2818" xr:uid="{D5178B3E-9EFA-4764-A976-A36B2479451F}"/>
    <cellStyle name="40% - Accent2 14" xfId="133" xr:uid="{00000000-0005-0000-0000-000084000000}"/>
    <cellStyle name="40% - Accent2 14 2" xfId="2819" xr:uid="{AD72EAF8-5FAB-45EC-81A6-E4F2391A6C97}"/>
    <cellStyle name="40% - Accent2 15" xfId="134" xr:uid="{00000000-0005-0000-0000-000085000000}"/>
    <cellStyle name="40% - Accent2 15 2" xfId="2820" xr:uid="{08996CF2-6B4F-4D34-BC3C-F9B44585FCC0}"/>
    <cellStyle name="40% - Accent2 16" xfId="135" xr:uid="{00000000-0005-0000-0000-000086000000}"/>
    <cellStyle name="40% - Accent2 16 2" xfId="2821" xr:uid="{D8A28FF3-1226-46D4-AC7D-0F0DECB99630}"/>
    <cellStyle name="40% - Accent2 17" xfId="2685" xr:uid="{E9365010-C619-4D45-9FE0-C6E71AB70506}"/>
    <cellStyle name="40% - Accent2 2" xfId="136" xr:uid="{00000000-0005-0000-0000-000087000000}"/>
    <cellStyle name="40% - Accent2 2 2" xfId="137" xr:uid="{00000000-0005-0000-0000-000088000000}"/>
    <cellStyle name="40% - Accent2 2 2 2" xfId="2823" xr:uid="{2D2FD16A-52ED-4BCB-8358-4917CA8E2A75}"/>
    <cellStyle name="40% - Accent2 2 3" xfId="138" xr:uid="{00000000-0005-0000-0000-000089000000}"/>
    <cellStyle name="40% - Accent2 2 3 2" xfId="2824" xr:uid="{6234A67B-F283-4B2C-941D-8E2CB15252C8}"/>
    <cellStyle name="40% - Accent2 2 4" xfId="2822" xr:uid="{A4213BDB-5619-49F7-BC0C-038D8D734E45}"/>
    <cellStyle name="40% - Accent2 3" xfId="139" xr:uid="{00000000-0005-0000-0000-00008A000000}"/>
    <cellStyle name="40% - Accent2 3 2" xfId="2825" xr:uid="{C68204D8-64A6-41DA-A8EC-75695ED23A11}"/>
    <cellStyle name="40% - Accent2 4" xfId="140" xr:uid="{00000000-0005-0000-0000-00008B000000}"/>
    <cellStyle name="40% - Accent2 4 2" xfId="2826" xr:uid="{19AE2872-3E79-4197-AA59-58F1489AC785}"/>
    <cellStyle name="40% - Accent2 5" xfId="141" xr:uid="{00000000-0005-0000-0000-00008C000000}"/>
    <cellStyle name="40% - Accent2 5 2" xfId="2827" xr:uid="{5FC12F99-A4B5-42AA-A8F4-05024CB39A5E}"/>
    <cellStyle name="40% - Accent2 6" xfId="142" xr:uid="{00000000-0005-0000-0000-00008D000000}"/>
    <cellStyle name="40% - Accent2 6 2" xfId="2828" xr:uid="{5DB4528E-FD26-462F-AC14-71DAE87DCB69}"/>
    <cellStyle name="40% - Accent2 7" xfId="143" xr:uid="{00000000-0005-0000-0000-00008E000000}"/>
    <cellStyle name="40% - Accent2 7 2" xfId="2829" xr:uid="{98C4639A-EB35-4607-B6DE-6197D7AD7CEE}"/>
    <cellStyle name="40% - Accent2 8" xfId="144" xr:uid="{00000000-0005-0000-0000-00008F000000}"/>
    <cellStyle name="40% - Accent2 8 2" xfId="2830" xr:uid="{F3481079-80BD-4DBD-9CCD-2EC66FDD64FF}"/>
    <cellStyle name="40% - Accent2 9" xfId="145" xr:uid="{00000000-0005-0000-0000-000090000000}"/>
    <cellStyle name="40% - Accent2 9 2" xfId="2831" xr:uid="{8616FFAD-17DF-4CC6-9B4A-5608E41A5B76}"/>
    <cellStyle name="40% - Accent3" xfId="146" builtinId="39" customBuiltin="1"/>
    <cellStyle name="40% - Accent3 10" xfId="147" xr:uid="{00000000-0005-0000-0000-000092000000}"/>
    <cellStyle name="40% - Accent3 10 2" xfId="2832" xr:uid="{45C70123-EDDB-4993-9764-0813FF3DDEA1}"/>
    <cellStyle name="40% - Accent3 11" xfId="148" xr:uid="{00000000-0005-0000-0000-000093000000}"/>
    <cellStyle name="40% - Accent3 11 2" xfId="2833" xr:uid="{DB822104-74CD-41CC-AFAC-47E8CC541E4A}"/>
    <cellStyle name="40% - Accent3 12" xfId="149" xr:uid="{00000000-0005-0000-0000-000094000000}"/>
    <cellStyle name="40% - Accent3 12 2" xfId="2834" xr:uid="{DFE5A317-AC16-46BD-8919-818B005FD01D}"/>
    <cellStyle name="40% - Accent3 13" xfId="150" xr:uid="{00000000-0005-0000-0000-000095000000}"/>
    <cellStyle name="40% - Accent3 13 2" xfId="2835" xr:uid="{C8746310-B0C1-4C27-9944-E76ECABFE7EE}"/>
    <cellStyle name="40% - Accent3 14" xfId="151" xr:uid="{00000000-0005-0000-0000-000096000000}"/>
    <cellStyle name="40% - Accent3 14 2" xfId="2836" xr:uid="{DF6A5C2A-3091-4698-9593-4B1E25D23A2F}"/>
    <cellStyle name="40% - Accent3 15" xfId="152" xr:uid="{00000000-0005-0000-0000-000097000000}"/>
    <cellStyle name="40% - Accent3 15 2" xfId="2837" xr:uid="{87DAE5BF-7956-4CA9-9ED9-7F6A655FEB45}"/>
    <cellStyle name="40% - Accent3 16" xfId="153" xr:uid="{00000000-0005-0000-0000-000098000000}"/>
    <cellStyle name="40% - Accent3 16 2" xfId="2838" xr:uid="{276E79DA-DAEE-45E0-A00A-3890B64315F2}"/>
    <cellStyle name="40% - Accent3 17" xfId="2686" xr:uid="{AFD35770-A99D-46A6-A61C-6182EC1E7456}"/>
    <cellStyle name="40% - Accent3 2" xfId="154" xr:uid="{00000000-0005-0000-0000-000099000000}"/>
    <cellStyle name="40% - Accent3 2 2" xfId="155" xr:uid="{00000000-0005-0000-0000-00009A000000}"/>
    <cellStyle name="40% - Accent3 2 2 2" xfId="2840" xr:uid="{F1A99AFE-EC6B-4AA8-948C-94A5DEE085EA}"/>
    <cellStyle name="40% - Accent3 2 3" xfId="156" xr:uid="{00000000-0005-0000-0000-00009B000000}"/>
    <cellStyle name="40% - Accent3 2 3 2" xfId="2841" xr:uid="{5C91ACA6-F9F9-4678-BFEC-51326CEF2A6E}"/>
    <cellStyle name="40% - Accent3 2 4" xfId="2839" xr:uid="{596A5290-9B67-43AA-A7F5-21F44D569383}"/>
    <cellStyle name="40% - Accent3 3" xfId="157" xr:uid="{00000000-0005-0000-0000-00009C000000}"/>
    <cellStyle name="40% - Accent3 3 2" xfId="2842" xr:uid="{C7B4BE71-8575-4AD4-913F-20DB6F4AEAAF}"/>
    <cellStyle name="40% - Accent3 4" xfId="158" xr:uid="{00000000-0005-0000-0000-00009D000000}"/>
    <cellStyle name="40% - Accent3 4 2" xfId="2843" xr:uid="{1F2AA788-B2DB-46EB-B3B5-7FD5C32C4692}"/>
    <cellStyle name="40% - Accent3 5" xfId="159" xr:uid="{00000000-0005-0000-0000-00009E000000}"/>
    <cellStyle name="40% - Accent3 5 2" xfId="2844" xr:uid="{40E16755-5B1B-4762-BED9-2832BFA784EA}"/>
    <cellStyle name="40% - Accent3 6" xfId="160" xr:uid="{00000000-0005-0000-0000-00009F000000}"/>
    <cellStyle name="40% - Accent3 6 2" xfId="2845" xr:uid="{EFDCD79E-97C7-4FA8-8652-9190E19098BB}"/>
    <cellStyle name="40% - Accent3 7" xfId="161" xr:uid="{00000000-0005-0000-0000-0000A0000000}"/>
    <cellStyle name="40% - Accent3 7 2" xfId="2846" xr:uid="{D39843AB-C716-471C-811E-59F83073225F}"/>
    <cellStyle name="40% - Accent3 8" xfId="162" xr:uid="{00000000-0005-0000-0000-0000A1000000}"/>
    <cellStyle name="40% - Accent3 8 2" xfId="2847" xr:uid="{CEBC2CBA-40E7-49DF-B3DA-0EC961B8B11C}"/>
    <cellStyle name="40% - Accent3 9" xfId="163" xr:uid="{00000000-0005-0000-0000-0000A2000000}"/>
    <cellStyle name="40% - Accent3 9 2" xfId="2848" xr:uid="{B5894B17-A8FC-4ACD-A76E-017A0B81280C}"/>
    <cellStyle name="40% - Accent4" xfId="164" builtinId="43" customBuiltin="1"/>
    <cellStyle name="40% - Accent4 10" xfId="165" xr:uid="{00000000-0005-0000-0000-0000A4000000}"/>
    <cellStyle name="40% - Accent4 10 2" xfId="2849" xr:uid="{89D65B50-9A8F-4B6E-ADFC-AB061CE71716}"/>
    <cellStyle name="40% - Accent4 11" xfId="166" xr:uid="{00000000-0005-0000-0000-0000A5000000}"/>
    <cellStyle name="40% - Accent4 11 2" xfId="2850" xr:uid="{B06CEAE1-6F5E-466E-B64C-A1783BDADCEA}"/>
    <cellStyle name="40% - Accent4 12" xfId="167" xr:uid="{00000000-0005-0000-0000-0000A6000000}"/>
    <cellStyle name="40% - Accent4 12 2" xfId="2851" xr:uid="{2261C955-C61A-4538-B893-22E47969A478}"/>
    <cellStyle name="40% - Accent4 13" xfId="168" xr:uid="{00000000-0005-0000-0000-0000A7000000}"/>
    <cellStyle name="40% - Accent4 13 2" xfId="2852" xr:uid="{492AE7AC-BBAF-4568-9F65-FD8520FB184B}"/>
    <cellStyle name="40% - Accent4 14" xfId="169" xr:uid="{00000000-0005-0000-0000-0000A8000000}"/>
    <cellStyle name="40% - Accent4 14 2" xfId="2853" xr:uid="{E32C3404-CAE3-4623-B2E2-BE664CB7A7D6}"/>
    <cellStyle name="40% - Accent4 15" xfId="170" xr:uid="{00000000-0005-0000-0000-0000A9000000}"/>
    <cellStyle name="40% - Accent4 15 2" xfId="2854" xr:uid="{8C36B349-D8B2-415B-A2D0-8E5E9E959718}"/>
    <cellStyle name="40% - Accent4 16" xfId="171" xr:uid="{00000000-0005-0000-0000-0000AA000000}"/>
    <cellStyle name="40% - Accent4 16 2" xfId="2855" xr:uid="{3CCBFF52-FBB3-4208-A4FF-AB94FAE7DBF7}"/>
    <cellStyle name="40% - Accent4 17" xfId="2687" xr:uid="{E8ABF0E5-0410-459C-A32B-D5F8BE566310}"/>
    <cellStyle name="40% - Accent4 2" xfId="172" xr:uid="{00000000-0005-0000-0000-0000AB000000}"/>
    <cellStyle name="40% - Accent4 2 2" xfId="173" xr:uid="{00000000-0005-0000-0000-0000AC000000}"/>
    <cellStyle name="40% - Accent4 2 2 2" xfId="2857" xr:uid="{7C969ECF-5D00-455B-8AB1-17790B5BE29D}"/>
    <cellStyle name="40% - Accent4 2 3" xfId="174" xr:uid="{00000000-0005-0000-0000-0000AD000000}"/>
    <cellStyle name="40% - Accent4 2 3 2" xfId="2858" xr:uid="{100BCCB0-DB2C-4640-A8FE-9406B9F70C8B}"/>
    <cellStyle name="40% - Accent4 2 4" xfId="2856" xr:uid="{B00D416A-8AC8-4FA3-91ED-4DFA93664A0C}"/>
    <cellStyle name="40% - Accent4 3" xfId="175" xr:uid="{00000000-0005-0000-0000-0000AE000000}"/>
    <cellStyle name="40% - Accent4 3 2" xfId="2859" xr:uid="{11D8D71C-906B-481B-ABE0-9D308ECB6196}"/>
    <cellStyle name="40% - Accent4 4" xfId="176" xr:uid="{00000000-0005-0000-0000-0000AF000000}"/>
    <cellStyle name="40% - Accent4 4 2" xfId="2860" xr:uid="{8E64B459-CB9A-4248-9554-C2F37D2737A7}"/>
    <cellStyle name="40% - Accent4 5" xfId="177" xr:uid="{00000000-0005-0000-0000-0000B0000000}"/>
    <cellStyle name="40% - Accent4 5 2" xfId="2861" xr:uid="{9123E4EB-D7C0-4D2E-8267-6B7C55918C38}"/>
    <cellStyle name="40% - Accent4 6" xfId="178" xr:uid="{00000000-0005-0000-0000-0000B1000000}"/>
    <cellStyle name="40% - Accent4 6 2" xfId="2862" xr:uid="{AB524A55-5668-4047-A96C-4F4F35A34BAE}"/>
    <cellStyle name="40% - Accent4 7" xfId="179" xr:uid="{00000000-0005-0000-0000-0000B2000000}"/>
    <cellStyle name="40% - Accent4 7 2" xfId="2863" xr:uid="{07C9733F-CA52-40A9-AC3D-8D7C8C372882}"/>
    <cellStyle name="40% - Accent4 8" xfId="180" xr:uid="{00000000-0005-0000-0000-0000B3000000}"/>
    <cellStyle name="40% - Accent4 8 2" xfId="2864" xr:uid="{9D6D9C0F-83D9-4998-B42F-10284CF041BB}"/>
    <cellStyle name="40% - Accent4 9" xfId="181" xr:uid="{00000000-0005-0000-0000-0000B4000000}"/>
    <cellStyle name="40% - Accent4 9 2" xfId="2865" xr:uid="{63A8E609-2F19-48FF-98B6-00C17EC2894C}"/>
    <cellStyle name="40% - Accent5" xfId="182" builtinId="47" customBuiltin="1"/>
    <cellStyle name="40% - Accent5 10" xfId="183" xr:uid="{00000000-0005-0000-0000-0000B6000000}"/>
    <cellStyle name="40% - Accent5 10 2" xfId="2866" xr:uid="{016556E6-D47F-44EE-9D4D-7A9FA86B34C7}"/>
    <cellStyle name="40% - Accent5 11" xfId="184" xr:uid="{00000000-0005-0000-0000-0000B7000000}"/>
    <cellStyle name="40% - Accent5 11 2" xfId="2867" xr:uid="{A22C7FA1-5D85-4DFE-9D6A-8E10BCB44427}"/>
    <cellStyle name="40% - Accent5 12" xfId="185" xr:uid="{00000000-0005-0000-0000-0000B8000000}"/>
    <cellStyle name="40% - Accent5 12 2" xfId="2868" xr:uid="{8D1617A8-C81E-40EC-B6A7-763BFAB7B2CE}"/>
    <cellStyle name="40% - Accent5 13" xfId="186" xr:uid="{00000000-0005-0000-0000-0000B9000000}"/>
    <cellStyle name="40% - Accent5 13 2" xfId="2869" xr:uid="{BFBC113F-C362-4F3D-9944-2B808CF17ACE}"/>
    <cellStyle name="40% - Accent5 14" xfId="187" xr:uid="{00000000-0005-0000-0000-0000BA000000}"/>
    <cellStyle name="40% - Accent5 14 2" xfId="2870" xr:uid="{985152BB-F8A3-47EB-9289-D7591F93E7A9}"/>
    <cellStyle name="40% - Accent5 15" xfId="188" xr:uid="{00000000-0005-0000-0000-0000BB000000}"/>
    <cellStyle name="40% - Accent5 15 2" xfId="2871" xr:uid="{54E0041E-4A23-4647-AC4C-E2A5D5086158}"/>
    <cellStyle name="40% - Accent5 16" xfId="189" xr:uid="{00000000-0005-0000-0000-0000BC000000}"/>
    <cellStyle name="40% - Accent5 16 2" xfId="2872" xr:uid="{CB9243EB-F6DA-4ABD-965B-6A01B65CE507}"/>
    <cellStyle name="40% - Accent5 17" xfId="2688" xr:uid="{58854080-662B-4BC9-9C09-1647759E078D}"/>
    <cellStyle name="40% - Accent5 2" xfId="190" xr:uid="{00000000-0005-0000-0000-0000BD000000}"/>
    <cellStyle name="40% - Accent5 2 2" xfId="191" xr:uid="{00000000-0005-0000-0000-0000BE000000}"/>
    <cellStyle name="40% - Accent5 2 2 2" xfId="2874" xr:uid="{0458E3EB-700F-418A-8F16-37DDECFB515C}"/>
    <cellStyle name="40% - Accent5 2 3" xfId="192" xr:uid="{00000000-0005-0000-0000-0000BF000000}"/>
    <cellStyle name="40% - Accent5 2 3 2" xfId="2875" xr:uid="{4D3932B7-BF3D-4CA2-94A3-303373AE9C66}"/>
    <cellStyle name="40% - Accent5 2 4" xfId="2873" xr:uid="{036E5DE4-46BD-4D04-A874-5371F08A0D55}"/>
    <cellStyle name="40% - Accent5 3" xfId="193" xr:uid="{00000000-0005-0000-0000-0000C0000000}"/>
    <cellStyle name="40% - Accent5 3 2" xfId="2876" xr:uid="{66B20EB9-536F-47F7-98AA-6C880CA71422}"/>
    <cellStyle name="40% - Accent5 4" xfId="194" xr:uid="{00000000-0005-0000-0000-0000C1000000}"/>
    <cellStyle name="40% - Accent5 4 2" xfId="2877" xr:uid="{51A914C1-1218-4E65-B239-2B72523C4385}"/>
    <cellStyle name="40% - Accent5 5" xfId="195" xr:uid="{00000000-0005-0000-0000-0000C2000000}"/>
    <cellStyle name="40% - Accent5 5 2" xfId="2878" xr:uid="{2059779E-08F3-4C74-A7EA-DCD43F640542}"/>
    <cellStyle name="40% - Accent5 6" xfId="196" xr:uid="{00000000-0005-0000-0000-0000C3000000}"/>
    <cellStyle name="40% - Accent5 6 2" xfId="2879" xr:uid="{91DFB89B-6CAA-4043-9055-DDC3FE44AA27}"/>
    <cellStyle name="40% - Accent5 7" xfId="197" xr:uid="{00000000-0005-0000-0000-0000C4000000}"/>
    <cellStyle name="40% - Accent5 7 2" xfId="2880" xr:uid="{7C98AEA8-3C29-4161-955F-BBFA32598FCB}"/>
    <cellStyle name="40% - Accent5 8" xfId="198" xr:uid="{00000000-0005-0000-0000-0000C5000000}"/>
    <cellStyle name="40% - Accent5 8 2" xfId="2881" xr:uid="{627494BF-73EB-4405-A50B-53E6CB73BA49}"/>
    <cellStyle name="40% - Accent5 9" xfId="199" xr:uid="{00000000-0005-0000-0000-0000C6000000}"/>
    <cellStyle name="40% - Accent5 9 2" xfId="2882" xr:uid="{61427D3B-C9AE-4435-911B-7BEE7DDB64A9}"/>
    <cellStyle name="40% - Accent6" xfId="200" builtinId="51" customBuiltin="1"/>
    <cellStyle name="40% - Accent6 10" xfId="201" xr:uid="{00000000-0005-0000-0000-0000C8000000}"/>
    <cellStyle name="40% - Accent6 10 2" xfId="2883" xr:uid="{BE3D90E5-4582-4F33-A750-528E618C16B1}"/>
    <cellStyle name="40% - Accent6 11" xfId="202" xr:uid="{00000000-0005-0000-0000-0000C9000000}"/>
    <cellStyle name="40% - Accent6 11 2" xfId="2884" xr:uid="{24AA4620-4A30-427D-A1CC-5953CAFBA6C0}"/>
    <cellStyle name="40% - Accent6 12" xfId="203" xr:uid="{00000000-0005-0000-0000-0000CA000000}"/>
    <cellStyle name="40% - Accent6 12 2" xfId="2885" xr:uid="{13CAF4B0-838B-4387-BAA0-3F6FC5FB6F76}"/>
    <cellStyle name="40% - Accent6 13" xfId="204" xr:uid="{00000000-0005-0000-0000-0000CB000000}"/>
    <cellStyle name="40% - Accent6 13 2" xfId="2886" xr:uid="{12C40151-FED3-4C8E-B07E-1B4A1F8F17EE}"/>
    <cellStyle name="40% - Accent6 14" xfId="205" xr:uid="{00000000-0005-0000-0000-0000CC000000}"/>
    <cellStyle name="40% - Accent6 14 2" xfId="2887" xr:uid="{D6B6AE06-4523-4AA3-B23C-83B955626845}"/>
    <cellStyle name="40% - Accent6 15" xfId="206" xr:uid="{00000000-0005-0000-0000-0000CD000000}"/>
    <cellStyle name="40% - Accent6 15 2" xfId="2888" xr:uid="{89628979-D9E5-48EC-9DAC-9E253242A9FF}"/>
    <cellStyle name="40% - Accent6 16" xfId="207" xr:uid="{00000000-0005-0000-0000-0000CE000000}"/>
    <cellStyle name="40% - Accent6 16 2" xfId="2889" xr:uid="{F3B30353-ECBC-44E6-A516-9B6C4E4D8C0B}"/>
    <cellStyle name="40% - Accent6 17" xfId="2689" xr:uid="{11268F71-5BEC-413E-9358-016DAC84B4D1}"/>
    <cellStyle name="40% - Accent6 2" xfId="208" xr:uid="{00000000-0005-0000-0000-0000CF000000}"/>
    <cellStyle name="40% - Accent6 2 2" xfId="209" xr:uid="{00000000-0005-0000-0000-0000D0000000}"/>
    <cellStyle name="40% - Accent6 2 2 2" xfId="2891" xr:uid="{C1B56072-C7E8-4C36-B5B3-E139502343AD}"/>
    <cellStyle name="40% - Accent6 2 3" xfId="210" xr:uid="{00000000-0005-0000-0000-0000D1000000}"/>
    <cellStyle name="40% - Accent6 2 3 2" xfId="2892" xr:uid="{14464B7B-C811-45FA-8803-F353914F097D}"/>
    <cellStyle name="40% - Accent6 2 4" xfId="2890" xr:uid="{ECA1AD05-65B1-46A6-BD3D-A37C29785AAE}"/>
    <cellStyle name="40% - Accent6 3" xfId="211" xr:uid="{00000000-0005-0000-0000-0000D2000000}"/>
    <cellStyle name="40% - Accent6 3 2" xfId="2893" xr:uid="{7BF3444B-7E97-433B-9B89-3E6691D89CB5}"/>
    <cellStyle name="40% - Accent6 4" xfId="212" xr:uid="{00000000-0005-0000-0000-0000D3000000}"/>
    <cellStyle name="40% - Accent6 4 2" xfId="2894" xr:uid="{BA144AEC-EB53-45E8-98AE-ECE695960C8E}"/>
    <cellStyle name="40% - Accent6 5" xfId="213" xr:uid="{00000000-0005-0000-0000-0000D4000000}"/>
    <cellStyle name="40% - Accent6 5 2" xfId="2895" xr:uid="{3D25FA87-75E5-4338-8BE9-F4EC08C7F5C7}"/>
    <cellStyle name="40% - Accent6 6" xfId="214" xr:uid="{00000000-0005-0000-0000-0000D5000000}"/>
    <cellStyle name="40% - Accent6 6 2" xfId="2896" xr:uid="{8F9D2F20-2F09-4461-B5CA-86A8A109B603}"/>
    <cellStyle name="40% - Accent6 7" xfId="215" xr:uid="{00000000-0005-0000-0000-0000D6000000}"/>
    <cellStyle name="40% - Accent6 7 2" xfId="2897" xr:uid="{4FA4E282-DF7C-43B5-A30B-4179FE45F9DE}"/>
    <cellStyle name="40% - Accent6 8" xfId="216" xr:uid="{00000000-0005-0000-0000-0000D7000000}"/>
    <cellStyle name="40% - Accent6 8 2" xfId="2898" xr:uid="{932E310D-7C32-4F66-A4ED-4481C80F7DDD}"/>
    <cellStyle name="40% - Accent6 9" xfId="217" xr:uid="{00000000-0005-0000-0000-0000D8000000}"/>
    <cellStyle name="40% - Accent6 9 2" xfId="2899" xr:uid="{93004A36-642B-4624-8DCB-82BFE723394A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10" xfId="7386" xr:uid="{BEA01ADB-9497-4A62-8112-61A7234BE565}"/>
    <cellStyle name="Calculation 10 10 2" xfId="13857" xr:uid="{CC209885-2879-4985-A1CB-387F2BC567F5}"/>
    <cellStyle name="Calculation 10 11" xfId="7367" xr:uid="{44F1A2A6-DC51-4278-AE98-3D69EF0E03A1}"/>
    <cellStyle name="Calculation 10 11 2" xfId="13838" xr:uid="{7AB00D88-0860-4D7B-A769-DE3D0E224B02}"/>
    <cellStyle name="Calculation 10 12" xfId="8421" xr:uid="{9A4995B0-4D71-47C0-8535-09D23792FE20}"/>
    <cellStyle name="Calculation 10 12 2" xfId="14892" xr:uid="{3C1C2BF0-5900-40A3-B2D9-D435E4AB9C34}"/>
    <cellStyle name="Calculation 10 13" xfId="8266" xr:uid="{A321ED94-2267-499B-83DC-464AF8F44157}"/>
    <cellStyle name="Calculation 10 13 2" xfId="14737" xr:uid="{09243CD9-2214-4A0F-8F70-3E0EB1073DAC}"/>
    <cellStyle name="Calculation 10 14" xfId="8438" xr:uid="{B8422BAD-0140-4746-9808-BE177B068AF9}"/>
    <cellStyle name="Calculation 10 14 2" xfId="14909" xr:uid="{11863804-9A6D-446A-8D53-5D51FD10337B}"/>
    <cellStyle name="Calculation 10 15" xfId="8252" xr:uid="{F8F05B0A-2F7F-4E91-AEEB-549A5237B22A}"/>
    <cellStyle name="Calculation 10 15 2" xfId="14723" xr:uid="{BEF3F4B0-EA59-45BD-A5D6-0491D734D5C7}"/>
    <cellStyle name="Calculation 10 16" xfId="8454" xr:uid="{E0BF707A-B24D-4F8C-BE36-C5EF94474D16}"/>
    <cellStyle name="Calculation 10 16 2" xfId="14925" xr:uid="{775F6C2E-4211-4795-870A-71254FDCA956}"/>
    <cellStyle name="Calculation 10 17" xfId="9439" xr:uid="{35198443-FFB1-47F8-B9CF-A19A957F118D}"/>
    <cellStyle name="Calculation 10 18" xfId="9331" xr:uid="{E7F06559-638C-4CBE-9D86-920D47C8C629}"/>
    <cellStyle name="Calculation 10 19" xfId="9667" xr:uid="{94AE73BE-4053-4A67-BD4B-DFCB9519C42E}"/>
    <cellStyle name="Calculation 10 2" xfId="469" xr:uid="{00000000-0005-0000-0000-0000D4010000}"/>
    <cellStyle name="Calculation 10 2 2" xfId="5347" xr:uid="{21A96ADE-F600-46FC-8FBD-59EC579BEA3A}"/>
    <cellStyle name="Calculation 10 2 2 2" xfId="11617" xr:uid="{70762671-9F58-4FDC-A5B8-94F993DC071E}"/>
    <cellStyle name="Calculation 10 2 3" xfId="9888" xr:uid="{9452A10F-CF5B-4879-8C0D-1BBD4F08D879}"/>
    <cellStyle name="Calculation 10 2 4" xfId="10946" xr:uid="{02A06E39-7E3B-4C2D-AE44-3BEDE86D3D8D}"/>
    <cellStyle name="Calculation 10 2 5" xfId="4426" xr:uid="{77715D6B-7E5E-449F-8108-3AA7A6B48376}"/>
    <cellStyle name="Calculation 10 20" xfId="9457" xr:uid="{6F8488F0-7738-404D-BFAC-CD507F91FC48}"/>
    <cellStyle name="Calculation 10 21" xfId="9681" xr:uid="{DDAB8F0C-C30F-4615-8310-51F53E40F7E8}"/>
    <cellStyle name="Calculation 10 22" xfId="9475" xr:uid="{BB327448-5DAC-4BBD-B219-1A04AFDE7244}"/>
    <cellStyle name="Calculation 10 23" xfId="15726" xr:uid="{24C6C322-5274-46C1-B6A7-FC7024C7EBA4}"/>
    <cellStyle name="Calculation 10 24" xfId="16083" xr:uid="{AAD5A8D6-136F-48A1-87BF-EF2D485ABA32}"/>
    <cellStyle name="Calculation 10 25" xfId="16023" xr:uid="{77300BBA-029A-49EB-BE37-BAD8E3599E6D}"/>
    <cellStyle name="Calculation 10 26" xfId="16165" xr:uid="{3F0AC17A-CDBB-4E1A-941D-A3B7CB512B8D}"/>
    <cellStyle name="Calculation 10 27" xfId="16621" xr:uid="{D50AE503-E3ED-4675-8EFB-52826C1A25DF}"/>
    <cellStyle name="Calculation 10 28" xfId="16181" xr:uid="{7DDFDB44-8EA0-4B7D-8828-BECAF3F399A9}"/>
    <cellStyle name="Calculation 10 3" xfId="4225" xr:uid="{3336AAC3-2BFE-47FB-800F-14F10959BFBA}"/>
    <cellStyle name="Calculation 10 3 2" xfId="11616" xr:uid="{46289C59-6841-439C-9B3E-FD7A44C41941}"/>
    <cellStyle name="Calculation 10 4" xfId="5943" xr:uid="{548C2052-2D15-4933-8B2B-8DA9057CFFBE}"/>
    <cellStyle name="Calculation 10 4 2" xfId="12414" xr:uid="{AE933E26-2817-413E-83FC-6A234F482B1F}"/>
    <cellStyle name="Calculation 10 5" xfId="5902" xr:uid="{868FB1C2-5B28-4C54-BFCE-0E266225A511}"/>
    <cellStyle name="Calculation 10 5 2" xfId="12373" xr:uid="{FC69C4E7-1813-43D0-B0DE-F655C0140F21}"/>
    <cellStyle name="Calculation 10 6" xfId="5996" xr:uid="{0EFBF898-E969-436B-861B-79DF8BCAB1B8}"/>
    <cellStyle name="Calculation 10 6 2" xfId="12467" xr:uid="{3ECDA3BD-2C30-4A9B-A885-13F2BAED3ADB}"/>
    <cellStyle name="Calculation 10 7" xfId="6820" xr:uid="{86A4E6D7-B345-496C-9BA3-A588342C45B4}"/>
    <cellStyle name="Calculation 10 7 2" xfId="13291" xr:uid="{BC676C43-5CC9-4D71-A000-B96A960F58E2}"/>
    <cellStyle name="Calculation 10 8" xfId="6818" xr:uid="{50391FED-51D1-4704-8282-F40B9FE22413}"/>
    <cellStyle name="Calculation 10 8 2" xfId="13289" xr:uid="{6D7FF145-37F2-4E5F-B2FC-3A1B23DBCC2D}"/>
    <cellStyle name="Calculation 10 9" xfId="6804" xr:uid="{3BF5B81A-2F9F-4E72-9651-A0BD6F341F8A}"/>
    <cellStyle name="Calculation 10 9 2" xfId="13275" xr:uid="{8553A7B5-9F5E-4254-A750-9F10489F7188}"/>
    <cellStyle name="Calculation 11" xfId="470" xr:uid="{00000000-0005-0000-0000-0000D5010000}"/>
    <cellStyle name="Calculation 11 10" xfId="7387" xr:uid="{654D61A6-C782-492E-9031-66D8D6363685}"/>
    <cellStyle name="Calculation 11 10 2" xfId="13858" xr:uid="{ADD90057-704D-49CE-9AC0-BA97BB2F5F52}"/>
    <cellStyle name="Calculation 11 11" xfId="7368" xr:uid="{11EF927C-0636-40D0-A384-430F9BF91060}"/>
    <cellStyle name="Calculation 11 11 2" xfId="13839" xr:uid="{2D581DD6-12F4-47FE-A14F-D32AD404D1C4}"/>
    <cellStyle name="Calculation 11 12" xfId="8048" xr:uid="{2A84F2C0-968D-4781-802E-9F0628F30107}"/>
    <cellStyle name="Calculation 11 12 2" xfId="14519" xr:uid="{6D26477C-F5A9-40C8-8975-C23C9BA14FD5}"/>
    <cellStyle name="Calculation 11 13" xfId="8267" xr:uid="{30FCE1E0-9333-498C-9BA5-4A1881D7827E}"/>
    <cellStyle name="Calculation 11 13 2" xfId="14738" xr:uid="{F79786D3-3297-4AC9-B613-9FFAB8AAE167}"/>
    <cellStyle name="Calculation 11 14" xfId="8437" xr:uid="{BA633F38-12E2-4A53-984C-D0FA1446936B}"/>
    <cellStyle name="Calculation 11 14 2" xfId="14908" xr:uid="{F3F997E2-47D7-416C-A219-34F69593C0BE}"/>
    <cellStyle name="Calculation 11 15" xfId="8253" xr:uid="{45891EBF-DD30-439E-8E8E-2B7750445A8E}"/>
    <cellStyle name="Calculation 11 15 2" xfId="14724" xr:uid="{AB0525D7-ED6F-4D6D-B19D-548E9B47D010}"/>
    <cellStyle name="Calculation 11 16" xfId="8453" xr:uid="{68EB7BE3-D938-47E3-BAB7-D64039B5515A}"/>
    <cellStyle name="Calculation 11 16 2" xfId="14924" xr:uid="{76402E34-4BD4-4A17-8021-04FF5578A5E7}"/>
    <cellStyle name="Calculation 11 17" xfId="9440" xr:uid="{3128F980-5B25-492C-A6A4-C1D8AF8E4DAC}"/>
    <cellStyle name="Calculation 11 18" xfId="9853" xr:uid="{56F4CD24-DD8B-4499-AAFC-47D93D0FD1BC}"/>
    <cellStyle name="Calculation 11 19" xfId="9666" xr:uid="{81EF6D97-37AC-4BA7-8189-F039AD2CEB3A}"/>
    <cellStyle name="Calculation 11 2" xfId="471" xr:uid="{00000000-0005-0000-0000-0000D6010000}"/>
    <cellStyle name="Calculation 11 2 2" xfId="5348" xr:uid="{7C19DC60-AC6E-4081-AEF5-21C7BD9525ED}"/>
    <cellStyle name="Calculation 11 2 2 2" xfId="11619" xr:uid="{565D1B6A-D959-4243-A490-A46A50052CF8}"/>
    <cellStyle name="Calculation 11 2 3" xfId="9332" xr:uid="{FC748BCE-41A2-4B91-BEDD-DCDDC21A9040}"/>
    <cellStyle name="Calculation 11 2 4" xfId="10947" xr:uid="{6B0B1B5D-809F-45D2-B0D2-A7D6E0A65F9A}"/>
    <cellStyle name="Calculation 11 2 5" xfId="4427" xr:uid="{3F1F979B-5E2A-4599-B15E-FFA66959B275}"/>
    <cellStyle name="Calculation 11 20" xfId="9458" xr:uid="{0FE13A2F-8D57-45CF-8237-B392A211F099}"/>
    <cellStyle name="Calculation 11 21" xfId="9942" xr:uid="{D5EB0A59-A5EA-4B42-B85F-1BCA6977DF50}"/>
    <cellStyle name="Calculation 11 22" xfId="9476" xr:uid="{60EB0562-FBEA-4CC9-9848-B5787895BF11}"/>
    <cellStyle name="Calculation 11 23" xfId="15727" xr:uid="{64D6EADA-F26B-4480-8609-2F337B32F27C}"/>
    <cellStyle name="Calculation 11 24" xfId="16084" xr:uid="{6719BBE4-8D47-43E5-8037-48B52A2C7113}"/>
    <cellStyle name="Calculation 11 25" xfId="16024" xr:uid="{3558D143-9DA7-4B27-98BF-72413F3A8096}"/>
    <cellStyle name="Calculation 11 26" xfId="16164" xr:uid="{B8CFF8D9-6DD5-41AF-949A-420CE128B27F}"/>
    <cellStyle name="Calculation 11 27" xfId="16009" xr:uid="{08C22142-5B95-4BA1-ADD0-9341A78CA373}"/>
    <cellStyle name="Calculation 11 28" xfId="16180" xr:uid="{704F4FEB-9B49-4BEF-87F4-6A855E04B90C}"/>
    <cellStyle name="Calculation 11 3" xfId="4224" xr:uid="{4FCAB366-50BE-4036-A2E6-F6A5F76EC0B5}"/>
    <cellStyle name="Calculation 11 3 2" xfId="11618" xr:uid="{30C432B8-D953-4DFA-A6C4-5DA8ED2FB67B}"/>
    <cellStyle name="Calculation 11 4" xfId="5944" xr:uid="{60A1C7D1-BA86-414F-B401-00BC16E91EE1}"/>
    <cellStyle name="Calculation 11 4 2" xfId="12415" xr:uid="{F4628601-42D3-44D5-ABD0-76F1D55DE324}"/>
    <cellStyle name="Calculation 11 5" xfId="5903" xr:uid="{82F9229F-EC7F-4D88-B21B-A4568538613C}"/>
    <cellStyle name="Calculation 11 5 2" xfId="12374" xr:uid="{34F5C825-89CC-4BB2-B04B-E9AE2649DEB8}"/>
    <cellStyle name="Calculation 11 6" xfId="5995" xr:uid="{A70B0585-64BD-4582-B32B-ACD012013E21}"/>
    <cellStyle name="Calculation 11 6 2" xfId="12466" xr:uid="{D9388EBC-7B85-4A7E-AC03-116C8E6D950A}"/>
    <cellStyle name="Calculation 11 7" xfId="6821" xr:uid="{A5F8CA99-BFA0-45B8-A2BC-9A03F4820461}"/>
    <cellStyle name="Calculation 11 7 2" xfId="13292" xr:uid="{895E7978-3AEF-4B4A-82DC-BC429339FE6A}"/>
    <cellStyle name="Calculation 11 8" xfId="6819" xr:uid="{1CDE0F64-A7C3-460C-AF0B-DECD72B91F20}"/>
    <cellStyle name="Calculation 11 8 2" xfId="13290" xr:uid="{02075DA4-271D-4B85-B75A-8D18D5F9AF3D}"/>
    <cellStyle name="Calculation 11 9" xfId="6613" xr:uid="{3E134EB2-12A6-4818-B571-1B2350E6E8DF}"/>
    <cellStyle name="Calculation 11 9 2" xfId="13084" xr:uid="{BD4D226F-5970-4484-BB3E-F7CE870F0345}"/>
    <cellStyle name="Calculation 12" xfId="472" xr:uid="{00000000-0005-0000-0000-0000D7010000}"/>
    <cellStyle name="Calculation 12 10" xfId="7388" xr:uid="{3EED0F7A-305D-4FAE-B721-0E27D6C49813}"/>
    <cellStyle name="Calculation 12 10 2" xfId="13859" xr:uid="{861DC05F-B474-423F-B55B-601150137747}"/>
    <cellStyle name="Calculation 12 11" xfId="7369" xr:uid="{79DC1DA2-AE79-4068-AFBC-316A87647B3A}"/>
    <cellStyle name="Calculation 12 11 2" xfId="13840" xr:uid="{FE903158-B2DA-4AD7-A15E-BE6B2F5C28DC}"/>
    <cellStyle name="Calculation 12 12" xfId="8420" xr:uid="{DE2AE1CA-13D8-4B97-A564-961D16850639}"/>
    <cellStyle name="Calculation 12 12 2" xfId="14891" xr:uid="{0FE93526-B221-4C72-9611-47E6A540BD29}"/>
    <cellStyle name="Calculation 12 13" xfId="8268" xr:uid="{7F16CE5C-8E06-45B7-AB57-CC79FEBF2B44}"/>
    <cellStyle name="Calculation 12 13 2" xfId="14739" xr:uid="{4C18265A-DA78-4301-A2DF-82E6BB9CCC11}"/>
    <cellStyle name="Calculation 12 14" xfId="8436" xr:uid="{E557F605-642C-46F4-AF1C-DBE9F319FA80}"/>
    <cellStyle name="Calculation 12 14 2" xfId="14907" xr:uid="{337E4997-60DF-4299-8566-F3510F52F0BD}"/>
    <cellStyle name="Calculation 12 15" xfId="8254" xr:uid="{0038AF98-5C81-4CA9-9E05-003D8686BCDF}"/>
    <cellStyle name="Calculation 12 15 2" xfId="14725" xr:uid="{E57410BA-6EEC-46B6-A94C-E2EBF7F8B8B9}"/>
    <cellStyle name="Calculation 12 16" xfId="8452" xr:uid="{4E9CF23B-B2AC-4C04-81B0-4028B4FB4A48}"/>
    <cellStyle name="Calculation 12 16 2" xfId="14923" xr:uid="{BC5443DC-E46C-48A4-BA86-70C01FAA57A7}"/>
    <cellStyle name="Calculation 12 17" xfId="9441" xr:uid="{1FA50285-7992-42CF-9272-F182BBF1270D}"/>
    <cellStyle name="Calculation 12 18" xfId="9333" xr:uid="{69875A84-ED0E-48C7-B808-D5060C4B8733}"/>
    <cellStyle name="Calculation 12 19" xfId="9665" xr:uid="{324EE037-8A23-48C6-8AF6-8E0C0C77AB81}"/>
    <cellStyle name="Calculation 12 2" xfId="473" xr:uid="{00000000-0005-0000-0000-0000D8010000}"/>
    <cellStyle name="Calculation 12 2 2" xfId="5349" xr:uid="{D65596AA-9E04-4A4B-B521-EBB121E6A11E}"/>
    <cellStyle name="Calculation 12 2 2 2" xfId="11621" xr:uid="{754E5AFB-1846-437E-9D71-3288D55C0943}"/>
    <cellStyle name="Calculation 12 2 3" xfId="9334" xr:uid="{111B6A12-8740-48FF-8741-3B7C9149399F}"/>
    <cellStyle name="Calculation 12 2 4" xfId="10948" xr:uid="{8783FB3F-A80C-4AF9-939C-A49661EC0B24}"/>
    <cellStyle name="Calculation 12 2 5" xfId="4428" xr:uid="{50147B02-DCBF-41F7-B187-8E5573A2D74F}"/>
    <cellStyle name="Calculation 12 20" xfId="9459" xr:uid="{31D251A2-9238-42C0-B372-4F3C331487A6}"/>
    <cellStyle name="Calculation 12 21" xfId="9680" xr:uid="{475C3813-898C-4399-826F-602D7A904BA9}"/>
    <cellStyle name="Calculation 12 22" xfId="9477" xr:uid="{FAF45CB0-A80B-4605-8F53-15C54DB8AD3C}"/>
    <cellStyle name="Calculation 12 23" xfId="15728" xr:uid="{FD04A146-458A-4D3C-B987-180F097799EC}"/>
    <cellStyle name="Calculation 12 24" xfId="16085" xr:uid="{AF14178A-3946-4DE5-8E5E-0D81A611D880}"/>
    <cellStyle name="Calculation 12 25" xfId="16025" xr:uid="{E93FE331-E498-4FFB-8E82-A1994787B44D}"/>
    <cellStyle name="Calculation 12 26" xfId="16163" xr:uid="{A86C5CDB-34C1-4FBD-94CA-E273D4362A1A}"/>
    <cellStyle name="Calculation 12 27" xfId="16010" xr:uid="{71E45465-57F4-4133-B74D-E847F4E4BDA1}"/>
    <cellStyle name="Calculation 12 28" xfId="16179" xr:uid="{C585D401-DFF3-4B74-B79A-9D549B62020D}"/>
    <cellStyle name="Calculation 12 3" xfId="3855" xr:uid="{8C013FE9-CB25-4FD0-8A99-77D75097ADA4}"/>
    <cellStyle name="Calculation 12 3 2" xfId="11620" xr:uid="{36547BD2-C162-43F9-8018-C60E27187210}"/>
    <cellStyle name="Calculation 12 4" xfId="5945" xr:uid="{0EF85044-E642-487F-B158-AD13D5579EC3}"/>
    <cellStyle name="Calculation 12 4 2" xfId="12416" xr:uid="{5B63A236-94BC-42B0-817D-A77BBE460294}"/>
    <cellStyle name="Calculation 12 5" xfId="5904" xr:uid="{9C4A166C-EDAB-42BB-93FE-B8197C1A5695}"/>
    <cellStyle name="Calculation 12 5 2" xfId="12375" xr:uid="{7522B77A-7C98-48CE-9EB8-291AD86184A5}"/>
    <cellStyle name="Calculation 12 6" xfId="5994" xr:uid="{79D44D31-8C81-4DF5-B25A-7F6EDAD5A931}"/>
    <cellStyle name="Calculation 12 6 2" xfId="12465" xr:uid="{4BA5B6BD-390B-4C80-B613-1562A47FD6A4}"/>
    <cellStyle name="Calculation 12 7" xfId="6822" xr:uid="{6730F63F-3279-43F9-9426-3C2C684D3F13}"/>
    <cellStyle name="Calculation 12 7 2" xfId="13293" xr:uid="{CABE5F02-CA26-40CC-8160-C42D737E1251}"/>
    <cellStyle name="Calculation 12 8" xfId="7202" xr:uid="{F0742529-D380-41B2-B25E-B4A51C8C9342}"/>
    <cellStyle name="Calculation 12 8 2" xfId="13673" xr:uid="{7220E821-1165-44D2-AE49-F5C5168B04A8}"/>
    <cellStyle name="Calculation 12 9" xfId="6805" xr:uid="{4AEB19CD-CA5B-4A1E-B97D-B62B85DF22D7}"/>
    <cellStyle name="Calculation 12 9 2" xfId="13276" xr:uid="{FD40E246-E22E-4B3C-8BDA-229DA5D058A0}"/>
    <cellStyle name="Calculation 13" xfId="474" xr:uid="{00000000-0005-0000-0000-0000D9010000}"/>
    <cellStyle name="Calculation 13 10" xfId="7389" xr:uid="{2D13FF94-92E1-4413-B64C-266EAAE71141}"/>
    <cellStyle name="Calculation 13 10 2" xfId="13860" xr:uid="{D42DF05C-4BAE-41B3-9F4F-9DF3283B326E}"/>
    <cellStyle name="Calculation 13 11" xfId="7370" xr:uid="{4060F63E-CEA7-44B0-9EEC-288F8A257833}"/>
    <cellStyle name="Calculation 13 11 2" xfId="13841" xr:uid="{7C401587-B7A9-419C-97BB-F8B23A0FED2D}"/>
    <cellStyle name="Calculation 13 12" xfId="8419" xr:uid="{9C43F544-EC32-43AF-B88C-EFD863E294F6}"/>
    <cellStyle name="Calculation 13 12 2" xfId="14890" xr:uid="{69B6F51C-4C6D-4F05-8AB1-1DC0B71669B8}"/>
    <cellStyle name="Calculation 13 13" xfId="8269" xr:uid="{AC9D82C7-8A31-4907-B25E-766C480DF70B}"/>
    <cellStyle name="Calculation 13 13 2" xfId="14740" xr:uid="{D11F0F87-C0D1-4BDC-B343-C98C31012666}"/>
    <cellStyle name="Calculation 13 14" xfId="8435" xr:uid="{D7385DC7-3D0C-4D47-A6B2-5E529221D9D0}"/>
    <cellStyle name="Calculation 13 14 2" xfId="14906" xr:uid="{B6B9BC41-DAEF-4814-AA99-95B433D42DA0}"/>
    <cellStyle name="Calculation 13 15" xfId="8255" xr:uid="{3679DF62-9D2C-4AC8-953E-ABBF01C71D8B}"/>
    <cellStyle name="Calculation 13 15 2" xfId="14726" xr:uid="{139AD189-315E-4DE6-BCED-9C4E3020EC73}"/>
    <cellStyle name="Calculation 13 16" xfId="8451" xr:uid="{1550DF81-D2E0-415E-8467-8671E8B90F11}"/>
    <cellStyle name="Calculation 13 16 2" xfId="14922" xr:uid="{A1522740-151C-4D52-9752-DB3D445C7874}"/>
    <cellStyle name="Calculation 13 17" xfId="9442" xr:uid="{D146813B-BD60-4539-A037-D28369BF0B70}"/>
    <cellStyle name="Calculation 13 18" xfId="9858" xr:uid="{8E17AD48-3906-4F85-BCC0-E11E3FDD3C8D}"/>
    <cellStyle name="Calculation 13 19" xfId="9261" xr:uid="{AC3A82A8-7EF5-4439-A50E-2856189C5813}"/>
    <cellStyle name="Calculation 13 2" xfId="475" xr:uid="{00000000-0005-0000-0000-0000DA010000}"/>
    <cellStyle name="Calculation 13 2 2" xfId="5350" xr:uid="{F144C5F6-C177-4199-ADA3-B2E4D804F698}"/>
    <cellStyle name="Calculation 13 2 2 2" xfId="11623" xr:uid="{A6F2DEA0-7A2F-47EA-928C-04F065C53984}"/>
    <cellStyle name="Calculation 13 2 3" xfId="9859" xr:uid="{49F8649A-8560-419D-A59E-D503A93A2893}"/>
    <cellStyle name="Calculation 13 2 4" xfId="10949" xr:uid="{FFBFCFED-F1BF-439F-999E-1DD2459F1B02}"/>
    <cellStyle name="Calculation 13 2 5" xfId="4429" xr:uid="{08FB24CA-7DAE-43F8-8E37-2F1E45389CED}"/>
    <cellStyle name="Calculation 13 20" xfId="9462" xr:uid="{F6FAF058-919D-4B35-BFBB-D0B0312B771A}"/>
    <cellStyle name="Calculation 13 21" xfId="9679" xr:uid="{568E939B-A38D-4706-9159-BD1F400DE6D2}"/>
    <cellStyle name="Calculation 13 22" xfId="10797" xr:uid="{899ECA23-A69F-4BDE-A679-8D5558249BC1}"/>
    <cellStyle name="Calculation 13 23" xfId="15729" xr:uid="{FA7E9893-88AD-42B2-8767-040A7F8B9805}"/>
    <cellStyle name="Calculation 13 24" xfId="16086" xr:uid="{6422E714-E44B-4333-A7D9-F21C45DC45EB}"/>
    <cellStyle name="Calculation 13 25" xfId="16026" xr:uid="{18C9DA3C-3209-41E2-958F-2FF18EB0613E}"/>
    <cellStyle name="Calculation 13 26" xfId="16162" xr:uid="{7EDDC641-A509-447E-A33C-F4CF92DC710B}"/>
    <cellStyle name="Calculation 13 27" xfId="16011" xr:uid="{5E181DDF-4E4D-4DB1-9F36-8DBAB632B03B}"/>
    <cellStyle name="Calculation 13 28" xfId="16178" xr:uid="{5283F75E-2963-48BF-BCA3-1AF660F57ACF}"/>
    <cellStyle name="Calculation 13 3" xfId="3861" xr:uid="{5DA5BA2E-4737-406F-A844-7ECBF4873537}"/>
    <cellStyle name="Calculation 13 3 2" xfId="11622" xr:uid="{400904A0-01EE-4746-A2A0-883C41DE8580}"/>
    <cellStyle name="Calculation 13 4" xfId="5946" xr:uid="{BBEAA686-6DD7-4D21-82FA-5611C97FE549}"/>
    <cellStyle name="Calculation 13 4 2" xfId="12417" xr:uid="{E576F8D4-89A7-4B4D-9DDF-777127FBDDA7}"/>
    <cellStyle name="Calculation 13 5" xfId="5905" xr:uid="{2174C9D9-FD30-4F04-933D-791EA8CBFEB0}"/>
    <cellStyle name="Calculation 13 5 2" xfId="12376" xr:uid="{3BCFA76A-1AF8-4744-AF90-364CCF3B7A89}"/>
    <cellStyle name="Calculation 13 6" xfId="6389" xr:uid="{EDE2507D-0D9A-40B2-90B4-E73667AC5412}"/>
    <cellStyle name="Calculation 13 6 2" xfId="12860" xr:uid="{DE76BC4A-702C-4110-81D5-31363B45640E}"/>
    <cellStyle name="Calculation 13 7" xfId="6823" xr:uid="{BD9A2825-672C-4FAA-8778-CAC8B4B6FA2E}"/>
    <cellStyle name="Calculation 13 7 2" xfId="13294" xr:uid="{92AAA723-BDC8-42FD-919F-CAEFFFF8E40F}"/>
    <cellStyle name="Calculation 13 8" xfId="6837" xr:uid="{F2F32B4E-549C-450D-B5E4-6E622CD78E7F}"/>
    <cellStyle name="Calculation 13 8 2" xfId="13308" xr:uid="{6093EB54-9E83-4CB8-9A31-FE376C062D48}"/>
    <cellStyle name="Calculation 13 9" xfId="6806" xr:uid="{6E506638-C155-4537-B007-3BE1B260F867}"/>
    <cellStyle name="Calculation 13 9 2" xfId="13277" xr:uid="{EBC85C57-E600-48A8-9936-FD422743B90D}"/>
    <cellStyle name="Calculation 14" xfId="476" xr:uid="{00000000-0005-0000-0000-0000DB010000}"/>
    <cellStyle name="Calculation 14 10" xfId="7390" xr:uid="{8A80A105-17B8-42F5-B88B-6027439ACE69}"/>
    <cellStyle name="Calculation 14 10 2" xfId="13861" xr:uid="{60F86380-028C-41C7-B766-A782C49F3E4E}"/>
    <cellStyle name="Calculation 14 11" xfId="7371" xr:uid="{23C0A55B-2248-44F2-A9C9-B08DC7A8AA8F}"/>
    <cellStyle name="Calculation 14 11 2" xfId="13842" xr:uid="{73958CA6-F8CD-4889-86DD-63E89F445B24}"/>
    <cellStyle name="Calculation 14 12" xfId="8056" xr:uid="{E3498DD2-3ED3-492A-9ABA-43E3C2F5EEA4}"/>
    <cellStyle name="Calculation 14 12 2" xfId="14527" xr:uid="{A0F3BB17-7A60-47FC-B637-FA44CA8231C0}"/>
    <cellStyle name="Calculation 14 13" xfId="8270" xr:uid="{90E15355-95F4-45D8-8745-A7120AC083FB}"/>
    <cellStyle name="Calculation 14 13 2" xfId="14741" xr:uid="{058B7CAB-56DE-4126-AEAD-8C2615449AF8}"/>
    <cellStyle name="Calculation 14 14" xfId="8434" xr:uid="{3A412D91-2F9E-451C-A050-9EBFEE240054}"/>
    <cellStyle name="Calculation 14 14 2" xfId="14905" xr:uid="{840A3594-C229-4954-B992-0263C5CB291A}"/>
    <cellStyle name="Calculation 14 15" xfId="8256" xr:uid="{4099C434-B23A-48C3-BB4A-C13E711B78A6}"/>
    <cellStyle name="Calculation 14 15 2" xfId="14727" xr:uid="{EDAADBD3-AD86-4F1E-BE3D-D6E5DBEA9D99}"/>
    <cellStyle name="Calculation 14 16" xfId="8450" xr:uid="{E20351B0-3580-4B3A-9AF4-60CC331C26C4}"/>
    <cellStyle name="Calculation 14 16 2" xfId="14921" xr:uid="{072A0133-3940-4C9C-8198-191547FF2387}"/>
    <cellStyle name="Calculation 14 17" xfId="9443" xr:uid="{72DF1875-4689-4271-8182-F1792835FD34}"/>
    <cellStyle name="Calculation 14 18" xfId="9335" xr:uid="{2DE26812-CFBA-4FAE-9715-0732DA004800}"/>
    <cellStyle name="Calculation 14 19" xfId="9897" xr:uid="{DFF1EAD3-D36C-461F-A9A7-9BB52D2FAD57}"/>
    <cellStyle name="Calculation 14 2" xfId="477" xr:uid="{00000000-0005-0000-0000-0000DC010000}"/>
    <cellStyle name="Calculation 14 2 2" xfId="5351" xr:uid="{C16A8537-7963-4AB6-9208-04837E2EE234}"/>
    <cellStyle name="Calculation 14 2 2 2" xfId="11625" xr:uid="{FB8A92E7-1140-4228-8533-420B3E776B27}"/>
    <cellStyle name="Calculation 14 2 3" xfId="9336" xr:uid="{B251BB0A-6AE8-45B7-AB06-6389286B5CE4}"/>
    <cellStyle name="Calculation 14 2 4" xfId="10950" xr:uid="{7D897C99-AD23-44D8-93B3-0DD7F81EC125}"/>
    <cellStyle name="Calculation 14 2 5" xfId="4430" xr:uid="{8E8DA508-2084-49C3-9912-DE2D67986521}"/>
    <cellStyle name="Calculation 14 20" xfId="9463" xr:uid="{20CCA497-8BAD-43B7-A7E1-15EC8608035E}"/>
    <cellStyle name="Calculation 14 21" xfId="9678" xr:uid="{A25033B5-8917-4334-B547-A9772721A967}"/>
    <cellStyle name="Calculation 14 22" xfId="9478" xr:uid="{004B3FFC-BB75-49B4-A853-70178823C7BD}"/>
    <cellStyle name="Calculation 14 23" xfId="15730" xr:uid="{7DB772AC-EBFC-49FA-92AB-A89FAEDCA8A0}"/>
    <cellStyle name="Calculation 14 24" xfId="16087" xr:uid="{8FBF2776-B9CC-446F-851F-FD20ED9D4E99}"/>
    <cellStyle name="Calculation 14 25" xfId="16027" xr:uid="{64D9D775-30A9-4AD3-A9B3-8641C6C28D18}"/>
    <cellStyle name="Calculation 14 26" xfId="16161" xr:uid="{2109EFAC-3FE6-4825-8F75-57742863A85B}"/>
    <cellStyle name="Calculation 14 27" xfId="16012" xr:uid="{2100B524-D134-44CA-9EFB-E354B1D7D918}"/>
    <cellStyle name="Calculation 14 28" xfId="16177" xr:uid="{FCC06B41-D7D3-4F3E-BDB8-CA9679D54534}"/>
    <cellStyle name="Calculation 14 3" xfId="4223" xr:uid="{4A0F8E19-86DC-4E72-A21C-67F277A5215D}"/>
    <cellStyle name="Calculation 14 3 2" xfId="11624" xr:uid="{BCBE448A-FADA-4E2B-9B93-212D00204B70}"/>
    <cellStyle name="Calculation 14 4" xfId="5947" xr:uid="{5AF6BCE9-0C0F-444B-91B1-1EA1FCEE9A46}"/>
    <cellStyle name="Calculation 14 4 2" xfId="12418" xr:uid="{D4540B02-5D34-4F94-BC3B-C7C3C9F4B105}"/>
    <cellStyle name="Calculation 14 5" xfId="5906" xr:uid="{06195794-B67B-44B5-9154-9465EFB95090}"/>
    <cellStyle name="Calculation 14 5 2" xfId="12377" xr:uid="{B913BBE6-AACF-4396-8449-F3610B536E75}"/>
    <cellStyle name="Calculation 14 6" xfId="5993" xr:uid="{DAA648C0-6013-497D-B9D9-536EE6594CD1}"/>
    <cellStyle name="Calculation 14 6 2" xfId="12464" xr:uid="{A7CEF3AE-840E-491A-B857-83ED94ADFC5D}"/>
    <cellStyle name="Calculation 14 7" xfId="6824" xr:uid="{88636857-7941-4196-BF33-CDB9FD504316}"/>
    <cellStyle name="Calculation 14 7 2" xfId="13295" xr:uid="{018FA3E3-0C92-4E8D-B389-7CCE1B118041}"/>
    <cellStyle name="Calculation 14 8" xfId="6614" xr:uid="{D8E99E8F-0030-4C12-8C25-B405DD183C1A}"/>
    <cellStyle name="Calculation 14 8 2" xfId="13085" xr:uid="{9950861D-4C94-45C4-A866-886536CB928F}"/>
    <cellStyle name="Calculation 14 9" xfId="6807" xr:uid="{01B5F8A5-B879-4F12-90E7-472E82981098}"/>
    <cellStyle name="Calculation 14 9 2" xfId="13278" xr:uid="{93B0B2A6-E9E2-4090-8256-A1ED7DB53795}"/>
    <cellStyle name="Calculation 15" xfId="478" xr:uid="{00000000-0005-0000-0000-0000DD010000}"/>
    <cellStyle name="Calculation 15 10" xfId="7391" xr:uid="{433A2F0C-96D5-41C2-9D9D-A52EE84F950A}"/>
    <cellStyle name="Calculation 15 10 2" xfId="13862" xr:uid="{649C1E17-FAE7-436C-B012-A8015F86CEA3}"/>
    <cellStyle name="Calculation 15 11" xfId="7372" xr:uid="{06471A93-6DB0-4A4D-A3F8-07F0A7FFC847}"/>
    <cellStyle name="Calculation 15 11 2" xfId="13843" xr:uid="{B9383E34-8E2F-4E71-9864-CC38C9187FF7}"/>
    <cellStyle name="Calculation 15 12" xfId="8047" xr:uid="{EA4E41CC-5798-4BD1-8685-CDEF508232BC}"/>
    <cellStyle name="Calculation 15 12 2" xfId="14518" xr:uid="{53FE76F3-BF82-4F46-A512-858FEAF079E7}"/>
    <cellStyle name="Calculation 15 13" xfId="8271" xr:uid="{B97C393C-C4C3-42BC-8701-6B28CA52ED73}"/>
    <cellStyle name="Calculation 15 13 2" xfId="14742" xr:uid="{C9B4C011-1F39-4DA9-89A9-77FD1693C331}"/>
    <cellStyle name="Calculation 15 14" xfId="8433" xr:uid="{76EEDCBD-43ED-4357-94A8-04C538E6ED1C}"/>
    <cellStyle name="Calculation 15 14 2" xfId="14904" xr:uid="{6DBB1AC8-910C-4B27-8CCA-8A14947FC5D8}"/>
    <cellStyle name="Calculation 15 15" xfId="8257" xr:uid="{738A9E01-A1F0-4BC0-B5E4-784AD794F160}"/>
    <cellStyle name="Calculation 15 15 2" xfId="14728" xr:uid="{9C63264F-C092-43BA-83E1-6BAB21A070C6}"/>
    <cellStyle name="Calculation 15 16" xfId="8449" xr:uid="{51D8A4B0-CC23-4023-8099-751E06891E8F}"/>
    <cellStyle name="Calculation 15 16 2" xfId="14920" xr:uid="{3693DD2F-7367-4F59-86CC-4D207A1081B3}"/>
    <cellStyle name="Calculation 15 17" xfId="9444" xr:uid="{3726E03D-FC37-4739-BE1A-1BC6E87CBF6D}"/>
    <cellStyle name="Calculation 15 18" xfId="9239" xr:uid="{6A6B7363-A768-465C-A623-B1B09166B994}"/>
    <cellStyle name="Calculation 15 19" xfId="9260" xr:uid="{1D6DA05F-447A-4821-B061-D81D0FF5791B}"/>
    <cellStyle name="Calculation 15 2" xfId="479" xr:uid="{00000000-0005-0000-0000-0000DE010000}"/>
    <cellStyle name="Calculation 15 2 2" xfId="5352" xr:uid="{8D3620BC-62D2-4A9C-A67A-94B6D12AEE1D}"/>
    <cellStyle name="Calculation 15 2 2 2" xfId="11627" xr:uid="{844AB650-7995-405A-9E16-DBDDD8518878}"/>
    <cellStyle name="Calculation 15 2 3" xfId="9337" xr:uid="{9D459837-6FE8-4D95-A252-85B3346A988D}"/>
    <cellStyle name="Calculation 15 2 4" xfId="10951" xr:uid="{54A2CE6C-7D25-45BC-AD09-996240B6904A}"/>
    <cellStyle name="Calculation 15 2 5" xfId="4431" xr:uid="{D4A6296B-78E9-419B-B794-F410D4B109E5}"/>
    <cellStyle name="Calculation 15 20" xfId="9464" xr:uid="{77D2B31D-1106-4F1D-B07A-0BCCEE87351F}"/>
    <cellStyle name="Calculation 15 21" xfId="9677" xr:uid="{4E47B483-1DCD-4581-904F-18C0909A04D2}"/>
    <cellStyle name="Calculation 15 22" xfId="9479" xr:uid="{4A561867-9077-4D81-9782-BAE74C124016}"/>
    <cellStyle name="Calculation 15 23" xfId="15731" xr:uid="{DF5C22D6-0C11-45C3-9765-C1534374A1DF}"/>
    <cellStyle name="Calculation 15 24" xfId="16088" xr:uid="{FA4BDF30-98F4-4F39-83F5-25E8EFD45501}"/>
    <cellStyle name="Calculation 15 25" xfId="16028" xr:uid="{F39B5EE5-6DA0-404F-8E29-D9F13868B132}"/>
    <cellStyle name="Calculation 15 26" xfId="16160" xr:uid="{4994C289-541E-4E1B-9316-4E2758F30399}"/>
    <cellStyle name="Calculation 15 27" xfId="16013" xr:uid="{C79AFBC6-511C-41D1-9598-AF91B77FB877}"/>
    <cellStyle name="Calculation 15 28" xfId="16176" xr:uid="{09D7E2FE-5685-4617-849D-31590FFDA936}"/>
    <cellStyle name="Calculation 15 3" xfId="4222" xr:uid="{42373815-CAD8-4D32-A7BC-545C3EAAB923}"/>
    <cellStyle name="Calculation 15 3 2" xfId="11626" xr:uid="{F9B82636-318F-4248-86C5-B393DFD83545}"/>
    <cellStyle name="Calculation 15 4" xfId="5948" xr:uid="{CF0E630D-49FE-411F-A416-2B75150488D0}"/>
    <cellStyle name="Calculation 15 4 2" xfId="12419" xr:uid="{F2C25207-DE11-4177-8D4A-884ABBE95062}"/>
    <cellStyle name="Calculation 15 5" xfId="5907" xr:uid="{02842F04-2636-4B72-96CD-7EE492C1907C}"/>
    <cellStyle name="Calculation 15 5 2" xfId="12378" xr:uid="{89A5C162-77BD-4A18-9608-DA8C3824709A}"/>
    <cellStyle name="Calculation 15 6" xfId="5992" xr:uid="{A10591A9-0F8C-4FBD-9B08-A69F09B2C73A}"/>
    <cellStyle name="Calculation 15 6 2" xfId="12463" xr:uid="{FA3423C4-3DDB-475A-B881-D9BC25D80FF4}"/>
    <cellStyle name="Calculation 15 7" xfId="6825" xr:uid="{05A4C013-7A2A-47C1-BCB1-36EC278D2A69}"/>
    <cellStyle name="Calculation 15 7 2" xfId="13296" xr:uid="{49761830-2021-4715-A37C-780E93C24A03}"/>
    <cellStyle name="Calculation 15 8" xfId="6838" xr:uid="{DCBA8857-F5BB-488E-A15E-F8D8E4860090}"/>
    <cellStyle name="Calculation 15 8 2" xfId="13309" xr:uid="{CCBDEDE4-43A5-4C23-AB67-022C08AA20CA}"/>
    <cellStyle name="Calculation 15 9" xfId="6808" xr:uid="{106CBDF2-849B-4FDE-A1E4-F178537398D5}"/>
    <cellStyle name="Calculation 15 9 2" xfId="13279" xr:uid="{AAE934D4-1A96-40D6-B031-20920FB8C970}"/>
    <cellStyle name="Calculation 16" xfId="480" xr:uid="{00000000-0005-0000-0000-0000DF010000}"/>
    <cellStyle name="Calculation 16 10" xfId="7392" xr:uid="{A79C8642-96B3-4F06-AD45-4088AF11BCF6}"/>
    <cellStyle name="Calculation 16 10 2" xfId="13863" xr:uid="{3D076A2A-3DD4-4400-BE20-8EE10084A46C}"/>
    <cellStyle name="Calculation 16 11" xfId="7373" xr:uid="{49080440-45ED-4FD0-9E15-3E687DC84B02}"/>
    <cellStyle name="Calculation 16 11 2" xfId="13844" xr:uid="{FC9A7EC5-7BE2-4B88-AA03-8BF6D1AA9DA0}"/>
    <cellStyle name="Calculation 16 12" xfId="8046" xr:uid="{1273D1E6-3928-4F6C-A4EF-10FDD9333514}"/>
    <cellStyle name="Calculation 16 12 2" xfId="14517" xr:uid="{A9F5B4D0-631A-421D-9852-4BE55A3F11BD}"/>
    <cellStyle name="Calculation 16 13" xfId="8272" xr:uid="{DC2DF2AC-B8FA-46B3-85A2-4720F9FD6F0A}"/>
    <cellStyle name="Calculation 16 13 2" xfId="14743" xr:uid="{BB25D1F8-5135-4E76-8D09-63EC6ABBBE0E}"/>
    <cellStyle name="Calculation 16 14" xfId="8432" xr:uid="{0B059FEE-BFCD-428C-8B32-D2C9CB311A38}"/>
    <cellStyle name="Calculation 16 14 2" xfId="14903" xr:uid="{463EF706-1AC4-4A6B-8EFA-171BD59D3B8F}"/>
    <cellStyle name="Calculation 16 15" xfId="8059" xr:uid="{772AE7CA-26E9-4BBA-BCD5-67F8BD9AD6A1}"/>
    <cellStyle name="Calculation 16 15 2" xfId="14530" xr:uid="{E00C82AC-7731-4EC6-86D7-C5136483E4F8}"/>
    <cellStyle name="Calculation 16 16" xfId="8448" xr:uid="{AC6AD153-154A-4525-A3FE-01C69C587771}"/>
    <cellStyle name="Calculation 16 16 2" xfId="14919" xr:uid="{ED979CD0-424A-4D9B-AB08-6A2C02C17E5D}"/>
    <cellStyle name="Calculation 16 17" xfId="9445" xr:uid="{3816D373-91E9-4FBD-9409-1896BDCF4704}"/>
    <cellStyle name="Calculation 16 18" xfId="9338" xr:uid="{8E6034B7-5C56-4F68-8FE1-F5D08CDC5214}"/>
    <cellStyle name="Calculation 16 19" xfId="9664" xr:uid="{FDAA8A65-A588-43CA-8E3E-BD4BB3D4F522}"/>
    <cellStyle name="Calculation 16 2" xfId="481" xr:uid="{00000000-0005-0000-0000-0000E0010000}"/>
    <cellStyle name="Calculation 16 2 2" xfId="5353" xr:uid="{07D2B7BB-6697-49A9-819B-F58035B5245C}"/>
    <cellStyle name="Calculation 16 2 2 2" xfId="11629" xr:uid="{26A781D0-6550-42C2-B461-8529AE9794D0}"/>
    <cellStyle name="Calculation 16 2 3" xfId="9339" xr:uid="{85C5FC8E-FA6B-4F58-8748-63B801BE7B33}"/>
    <cellStyle name="Calculation 16 2 4" xfId="10952" xr:uid="{1D09E450-CC5B-463D-A8E0-64D9F246D7A1}"/>
    <cellStyle name="Calculation 16 2 5" xfId="4432" xr:uid="{731E2C21-C441-4D75-915B-A40378444492}"/>
    <cellStyle name="Calculation 16 20" xfId="9465" xr:uid="{FB21F9F4-4B61-4B5F-B364-D8441A4DB6FE}"/>
    <cellStyle name="Calculation 16 21" xfId="9676" xr:uid="{F614AE38-5839-46BE-9BCF-CD189BF82907}"/>
    <cellStyle name="Calculation 16 22" xfId="9480" xr:uid="{E453D660-1764-48C0-A9B6-505C3C30BF6B}"/>
    <cellStyle name="Calculation 16 23" xfId="15732" xr:uid="{EF1B4868-2705-4F8E-8664-63769E727E31}"/>
    <cellStyle name="Calculation 16 24" xfId="16089" xr:uid="{A00B3128-4CC2-4393-B960-9C9583718D8B}"/>
    <cellStyle name="Calculation 16 25" xfId="16029" xr:uid="{EE1CA2D5-D08F-49CB-919F-73FA5619B5D5}"/>
    <cellStyle name="Calculation 16 26" xfId="16159" xr:uid="{37C8FC35-7F0A-4041-8941-CE35F1A7328E}"/>
    <cellStyle name="Calculation 16 27" xfId="16014" xr:uid="{30BB99A7-D7D0-4E93-850B-A3F21DD1BE58}"/>
    <cellStyle name="Calculation 16 28" xfId="16175" xr:uid="{E640CA29-C434-4DF0-969A-6E9D13BCA138}"/>
    <cellStyle name="Calculation 16 3" xfId="4221" xr:uid="{D142FD5B-19B8-4F8D-BF34-AADCDE14E41E}"/>
    <cellStyle name="Calculation 16 3 2" xfId="11628" xr:uid="{6EAE3557-E664-4182-B29D-D4FAEB77E4A0}"/>
    <cellStyle name="Calculation 16 4" xfId="5949" xr:uid="{DF1C0F2A-4539-4969-91CA-1FB5233CDDD6}"/>
    <cellStyle name="Calculation 16 4 2" xfId="12420" xr:uid="{DCFE61A2-1840-4463-8377-D61E9EC0A580}"/>
    <cellStyle name="Calculation 16 5" xfId="5908" xr:uid="{50BE82EB-3494-47D4-90E3-AA2DEAFD59EE}"/>
    <cellStyle name="Calculation 16 5 2" xfId="12379" xr:uid="{DF83DA17-D941-43FB-B4CE-33922463A0ED}"/>
    <cellStyle name="Calculation 16 6" xfId="5991" xr:uid="{84979D96-8A21-4712-B30F-B4A543871F57}"/>
    <cellStyle name="Calculation 16 6 2" xfId="12462" xr:uid="{32E009FA-9956-47B3-A7E1-C789B0C9F389}"/>
    <cellStyle name="Calculation 16 7" xfId="6826" xr:uid="{2EED99DD-FE5E-45F1-9D61-80C2BB92CDF2}"/>
    <cellStyle name="Calculation 16 7 2" xfId="13297" xr:uid="{61B4A974-8FC0-4954-8DA8-53F880875081}"/>
    <cellStyle name="Calculation 16 8" xfId="7222" xr:uid="{D7E7447B-C64B-4710-99D0-D3336E479AED}"/>
    <cellStyle name="Calculation 16 8 2" xfId="13693" xr:uid="{5E20528C-C648-4172-BBB1-22A4294DBB1D}"/>
    <cellStyle name="Calculation 16 9" xfId="6809" xr:uid="{6808FA15-BE2D-4FDF-844B-2AB90AC5D197}"/>
    <cellStyle name="Calculation 16 9 2" xfId="13280" xr:uid="{433454E3-D79D-4062-83C9-1793666CB1DD}"/>
    <cellStyle name="Calculation 17" xfId="4232" xr:uid="{64733BC0-1090-4497-AAE8-0EA31FE0626B}"/>
    <cellStyle name="Calculation 17 2" xfId="11615" xr:uid="{9AC2AACA-137E-4F55-9DFA-1F8BC31DF6DC}"/>
    <cellStyle name="Calculation 18" xfId="6406" xr:uid="{5A620E1F-03BF-4367-B656-80C5EEBDEA7D}"/>
    <cellStyle name="Calculation 18 2" xfId="12877" xr:uid="{07AA1376-08F5-4190-BD99-C41155A1F46F}"/>
    <cellStyle name="Calculation 19" xfId="6445" xr:uid="{42244C07-08B7-4BAA-8239-0A43BBFA4202}"/>
    <cellStyle name="Calculation 19 2" xfId="12916" xr:uid="{B7AB1896-E5BC-49DB-9EA5-7431C08B4EA4}"/>
    <cellStyle name="Calculation 2" xfId="482" xr:uid="{00000000-0005-0000-0000-0000E1010000}"/>
    <cellStyle name="Calculation 2 10" xfId="7223" xr:uid="{0805C8C1-F78D-428A-85D8-2E0F903281C5}"/>
    <cellStyle name="Calculation 2 10 2" xfId="13694" xr:uid="{873E6EEE-6AB6-4479-9878-02908E97C731}"/>
    <cellStyle name="Calculation 2 11" xfId="6810" xr:uid="{50051C83-8EEB-476C-9464-764583A0DDAC}"/>
    <cellStyle name="Calculation 2 11 2" xfId="13281" xr:uid="{B76C7AC2-5AAA-4006-B110-BD8DC9C8CFBC}"/>
    <cellStyle name="Calculation 2 12" xfId="7393" xr:uid="{75EA81C5-4442-42CF-965E-93921B530D8A}"/>
    <cellStyle name="Calculation 2 12 2" xfId="13864" xr:uid="{EA93C9DB-7BA9-4E4D-A978-FCA420719491}"/>
    <cellStyle name="Calculation 2 13" xfId="7374" xr:uid="{D6D933DC-3FD8-4AA7-8FE5-D8362B4A7731}"/>
    <cellStyle name="Calculation 2 13 2" xfId="13845" xr:uid="{C315FDD8-4FE4-4333-B8AE-4231DA1583FE}"/>
    <cellStyle name="Calculation 2 14" xfId="8418" xr:uid="{136C8E72-64BD-46B3-8FB8-77439F75D92D}"/>
    <cellStyle name="Calculation 2 14 2" xfId="14889" xr:uid="{1CF3D8B6-5071-4619-82D0-999691C9B36C}"/>
    <cellStyle name="Calculation 2 15" xfId="8273" xr:uid="{5BFAB717-6C65-46C9-86B0-DB83C65B3573}"/>
    <cellStyle name="Calculation 2 15 2" xfId="14744" xr:uid="{B49A3EE1-414E-4908-9525-D4148F5F5032}"/>
    <cellStyle name="Calculation 2 16" xfId="8431" xr:uid="{101711B7-4FA1-4D2F-BF3A-57D12FC1F004}"/>
    <cellStyle name="Calculation 2 16 2" xfId="14902" xr:uid="{831F7786-3F46-4D23-9525-E465317D5851}"/>
    <cellStyle name="Calculation 2 17" xfId="8258" xr:uid="{30F3A57A-9B9D-4B8D-8F30-80CB2DB30C21}"/>
    <cellStyle name="Calculation 2 17 2" xfId="14729" xr:uid="{E58F3137-8553-43BB-9B25-982099FBA140}"/>
    <cellStyle name="Calculation 2 18" xfId="8447" xr:uid="{510D7A5B-A6D7-45AC-B36E-485210415DB9}"/>
    <cellStyle name="Calculation 2 18 2" xfId="14918" xr:uid="{6BE6BA20-54C4-428E-B7DC-BCCAB64E5373}"/>
    <cellStyle name="Calculation 2 19" xfId="9446" xr:uid="{7609846B-01E6-40C3-9ECF-88DA87F6686F}"/>
    <cellStyle name="Calculation 2 2" xfId="483" xr:uid="{00000000-0005-0000-0000-0000E2010000}"/>
    <cellStyle name="Calculation 2 2 10" xfId="7394" xr:uid="{40995F1E-A110-4B4C-95B2-390AB3885954}"/>
    <cellStyle name="Calculation 2 2 10 2" xfId="13865" xr:uid="{2C7B7F1E-3478-4F2F-BC09-C191F86B4C24}"/>
    <cellStyle name="Calculation 2 2 11" xfId="7375" xr:uid="{3A306907-3505-48C0-8D1E-A545A6F6E42D}"/>
    <cellStyle name="Calculation 2 2 11 2" xfId="13846" xr:uid="{34053ED4-8F12-47B1-97AD-715EBE61F966}"/>
    <cellStyle name="Calculation 2 2 12" xfId="8417" xr:uid="{38234C14-862E-4667-BF17-00A191A7C798}"/>
    <cellStyle name="Calculation 2 2 12 2" xfId="14888" xr:uid="{3A508493-1B6C-4E01-A1B8-97A6A9BA8A68}"/>
    <cellStyle name="Calculation 2 2 13" xfId="8274" xr:uid="{DE89FCB4-EC05-4E53-85BE-C9DEDE679381}"/>
    <cellStyle name="Calculation 2 2 13 2" xfId="14745" xr:uid="{ADCBD837-0B97-4634-8C89-7B4957B841C4}"/>
    <cellStyle name="Calculation 2 2 14" xfId="8430" xr:uid="{0B5A1FBB-24F8-48CB-8D93-24C855F65BE2}"/>
    <cellStyle name="Calculation 2 2 14 2" xfId="14901" xr:uid="{66B2E511-0A50-4E1E-831F-6123BA7C121E}"/>
    <cellStyle name="Calculation 2 2 15" xfId="8259" xr:uid="{F58DF2D1-45AB-4B67-A64C-A492526417BE}"/>
    <cellStyle name="Calculation 2 2 15 2" xfId="14730" xr:uid="{FCF1CAC4-07B4-4F8A-925A-C616E2CAC48B}"/>
    <cellStyle name="Calculation 2 2 16" xfId="8446" xr:uid="{837A6968-4701-468A-9160-237B7481559A}"/>
    <cellStyle name="Calculation 2 2 16 2" xfId="14917" xr:uid="{46B11FB0-63B8-427C-B188-D694B7038C72}"/>
    <cellStyle name="Calculation 2 2 17" xfId="9447" xr:uid="{0D42FF94-7450-4586-883F-F36736C974AE}"/>
    <cellStyle name="Calculation 2 2 18" xfId="9341" xr:uid="{2B729A0A-0993-42A3-A40A-097BCFFA56CA}"/>
    <cellStyle name="Calculation 2 2 19" xfId="9663" xr:uid="{4975F972-A5DC-429D-BDFA-DD20CD751D60}"/>
    <cellStyle name="Calculation 2 2 2" xfId="484" xr:uid="{00000000-0005-0000-0000-0000E3010000}"/>
    <cellStyle name="Calculation 2 2 2 2" xfId="5354" xr:uid="{F077AFF7-676F-4C65-852A-DD16AD2A2943}"/>
    <cellStyle name="Calculation 2 2 2 2 2" xfId="11632" xr:uid="{A5255CD1-8B04-4444-8A47-5C5D953BECB9}"/>
    <cellStyle name="Calculation 2 2 2 3" xfId="9856" xr:uid="{2C3C4242-16E9-4E21-9295-21EA494517BD}"/>
    <cellStyle name="Calculation 2 2 2 4" xfId="10953" xr:uid="{CDF9AEB1-656B-495E-B025-584C9486EFE9}"/>
    <cellStyle name="Calculation 2 2 2 5" xfId="4433" xr:uid="{E1AD8B0A-028C-4009-8DF4-DFAD529D134F}"/>
    <cellStyle name="Calculation 2 2 20" xfId="9467" xr:uid="{3409E113-7CE6-4F2A-AFB8-5A361BF5DBE5}"/>
    <cellStyle name="Calculation 2 2 21" xfId="9674" xr:uid="{74E74F20-2C7E-4C53-B761-4E944C250E4D}"/>
    <cellStyle name="Calculation 2 2 22" xfId="9481" xr:uid="{D754B576-A2CF-4687-8FA2-C2400E658400}"/>
    <cellStyle name="Calculation 2 2 23" xfId="15734" xr:uid="{2F2F0E1B-6E17-4CAB-9AE3-38B76A971474}"/>
    <cellStyle name="Calculation 2 2 24" xfId="16091" xr:uid="{C4CAC5AA-0CB5-40FD-8D74-873B3EC088BB}"/>
    <cellStyle name="Calculation 2 2 25" xfId="16030" xr:uid="{A9BE0C3C-2A99-4EE1-AECF-5F38F76D43CC}"/>
    <cellStyle name="Calculation 2 2 26" xfId="16157" xr:uid="{82CFDE5A-0E93-41A7-9FD2-9DE1652B7667}"/>
    <cellStyle name="Calculation 2 2 27" xfId="15967" xr:uid="{A95A9F3D-51FD-45AA-8958-8027A1E75B0A}"/>
    <cellStyle name="Calculation 2 2 28" xfId="16173" xr:uid="{662FD2CE-38E9-4083-92BB-2003CABB9C0A}"/>
    <cellStyle name="Calculation 2 2 3" xfId="4219" xr:uid="{C8016D93-7D19-41A7-8792-23B7C09C57CB}"/>
    <cellStyle name="Calculation 2 2 3 2" xfId="11631" xr:uid="{BFB33A14-ACCA-4B67-90D2-F931DAF96DCF}"/>
    <cellStyle name="Calculation 2 2 4" xfId="5951" xr:uid="{2940DEDF-BC97-4E77-9005-BF795913CEC2}"/>
    <cellStyle name="Calculation 2 2 4 2" xfId="12422" xr:uid="{79EE9404-9A4A-4536-B2A6-DBA5454A7676}"/>
    <cellStyle name="Calculation 2 2 5" xfId="5910" xr:uid="{FC2B60AB-E60E-4652-92EA-845E7B8108BF}"/>
    <cellStyle name="Calculation 2 2 5 2" xfId="12381" xr:uid="{7785E616-9F98-46C4-AE59-7D042552F39A}"/>
    <cellStyle name="Calculation 2 2 6" xfId="5989" xr:uid="{B3149226-87A3-40AE-9261-A77CE1A174B3}"/>
    <cellStyle name="Calculation 2 2 6 2" xfId="12460" xr:uid="{C81440DD-B6EA-4017-8474-6C88642E7236}"/>
    <cellStyle name="Calculation 2 2 7" xfId="6828" xr:uid="{5D87B520-5E2F-46C3-A2BF-864462ABE06F}"/>
    <cellStyle name="Calculation 2 2 7 2" xfId="13299" xr:uid="{3B1C4B56-4453-4091-80F1-58CA36A36B4A}"/>
    <cellStyle name="Calculation 2 2 8" xfId="6839" xr:uid="{D122844C-5500-4A01-8C74-8EA6938A2F3A}"/>
    <cellStyle name="Calculation 2 2 8 2" xfId="13310" xr:uid="{90377C14-3815-4923-8814-0AB36DC6DF02}"/>
    <cellStyle name="Calculation 2 2 9" xfId="6811" xr:uid="{4A9802BA-0E52-4E04-9B22-7AFC675CD9F5}"/>
    <cellStyle name="Calculation 2 2 9 2" xfId="13282" xr:uid="{7E72C3C3-563D-4D1D-BC71-B049B6BACC17}"/>
    <cellStyle name="Calculation 2 20" xfId="9340" xr:uid="{03FF1182-DB3F-447F-A23A-BA8AD40F3C23}"/>
    <cellStyle name="Calculation 2 21" xfId="9885" xr:uid="{F7F3FEAB-891F-4059-BFF9-2152C87BC952}"/>
    <cellStyle name="Calculation 2 22" xfId="9466" xr:uid="{B6C0F972-8778-4E05-B0D7-FF7FB4CFC66F}"/>
    <cellStyle name="Calculation 2 23" xfId="9675" xr:uid="{6960B9A3-DB0B-49B1-A938-7BFA19837A84}"/>
    <cellStyle name="Calculation 2 24" xfId="10631" xr:uid="{0F80FF95-97E8-42E9-A3E8-8E55F9047D6A}"/>
    <cellStyle name="Calculation 2 25" xfId="15733" xr:uid="{72761D51-5F78-4446-A498-8192B682A7D9}"/>
    <cellStyle name="Calculation 2 26" xfId="16090" xr:uid="{9A0BB991-6642-4E86-8B52-CC73499672E4}"/>
    <cellStyle name="Calculation 2 27" xfId="15968" xr:uid="{6847C650-B67B-44C0-A52B-F388BDCE267D}"/>
    <cellStyle name="Calculation 2 28" xfId="16158" xr:uid="{9DCD2BBE-1047-4529-8D95-5B0A2C859FC1}"/>
    <cellStyle name="Calculation 2 29" xfId="16015" xr:uid="{C5B5FB1A-A15B-482F-8D59-72F0EA27F59C}"/>
    <cellStyle name="Calculation 2 3" xfId="485" xr:uid="{00000000-0005-0000-0000-0000E4010000}"/>
    <cellStyle name="Calculation 2 3 10" xfId="7395" xr:uid="{B9EDE7B5-7906-4E76-8D0F-079C1E9FC678}"/>
    <cellStyle name="Calculation 2 3 10 2" xfId="13866" xr:uid="{392A9FFB-D1EF-4214-8636-D29D3ABC4556}"/>
    <cellStyle name="Calculation 2 3 11" xfId="7376" xr:uid="{C48D133D-FA7F-4BFF-AA58-347BA5AB351A}"/>
    <cellStyle name="Calculation 2 3 11 2" xfId="13847" xr:uid="{8DA72F5D-527C-4071-84B1-B2C7F76EAEEA}"/>
    <cellStyle name="Calculation 2 3 12" xfId="8416" xr:uid="{62E4DF7C-B0BF-4637-ADB8-250EC86683EE}"/>
    <cellStyle name="Calculation 2 3 12 2" xfId="14887" xr:uid="{F4BD90AF-F4ED-4910-BA30-368BE17085A7}"/>
    <cellStyle name="Calculation 2 3 13" xfId="8275" xr:uid="{E457D834-1D26-4E0A-A41E-B745EC18F74A}"/>
    <cellStyle name="Calculation 2 3 13 2" xfId="14746" xr:uid="{DEC8FAFC-08F2-4AE5-BF26-9CF74F040707}"/>
    <cellStyle name="Calculation 2 3 14" xfId="8429" xr:uid="{6A6F9E7E-C01E-4142-94F6-6101993B8E07}"/>
    <cellStyle name="Calculation 2 3 14 2" xfId="14900" xr:uid="{8CF10DC3-A0C0-43AE-AA0D-8129566FE02D}"/>
    <cellStyle name="Calculation 2 3 15" xfId="8515" xr:uid="{9B92BDA8-1E34-42CD-8E93-3C81F6830646}"/>
    <cellStyle name="Calculation 2 3 15 2" xfId="14986" xr:uid="{ABAB2D4A-8EFC-4A6C-84F5-CD451F4E4B0F}"/>
    <cellStyle name="Calculation 2 3 16" xfId="8445" xr:uid="{43AB27B4-26F5-4935-903B-2987117B72B8}"/>
    <cellStyle name="Calculation 2 3 16 2" xfId="14916" xr:uid="{E8ADBC9E-F023-447D-A074-E30B2BD6C776}"/>
    <cellStyle name="Calculation 2 3 17" xfId="9448" xr:uid="{29B94A8D-C468-4C54-864E-73C0C4329637}"/>
    <cellStyle name="Calculation 2 3 18" xfId="9342" xr:uid="{A1D65716-412F-4483-81BA-A46B1DD6866F}"/>
    <cellStyle name="Calculation 2 3 19" xfId="9662" xr:uid="{ECC471B2-E9D3-4F57-A9DB-25E6FC43EFE5}"/>
    <cellStyle name="Calculation 2 3 2" xfId="486" xr:uid="{00000000-0005-0000-0000-0000E5010000}"/>
    <cellStyle name="Calculation 2 3 2 2" xfId="5355" xr:uid="{21773E36-0AA3-43E3-BDC7-C58F200DA837}"/>
    <cellStyle name="Calculation 2 3 2 2 2" xfId="11634" xr:uid="{5C9198FF-E371-4B63-83AA-18B30332E953}"/>
    <cellStyle name="Calculation 2 3 2 3" xfId="9860" xr:uid="{7412B6C0-2AB3-4433-B258-E6F7C069B87D}"/>
    <cellStyle name="Calculation 2 3 2 4" xfId="10954" xr:uid="{3B5B52AE-B97B-4829-9224-352702D393D8}"/>
    <cellStyle name="Calculation 2 3 2 5" xfId="4434" xr:uid="{BFEA6C07-1DE2-4F55-AE10-6D2BD253437C}"/>
    <cellStyle name="Calculation 2 3 20" xfId="9468" xr:uid="{95EBDDBD-82B1-43E6-A23D-60CEC8AD5DC1}"/>
    <cellStyle name="Calculation 2 3 21" xfId="9889" xr:uid="{7C84A317-17D4-4A7F-9E01-18CC14DB29AD}"/>
    <cellStyle name="Calculation 2 3 22" xfId="9482" xr:uid="{3E2EC3E7-1B5B-4265-AFC7-3518DA48F961}"/>
    <cellStyle name="Calculation 2 3 23" xfId="15735" xr:uid="{2C170ADB-8E8C-4300-8A5D-4AA7582B6B7E}"/>
    <cellStyle name="Calculation 2 3 24" xfId="16092" xr:uid="{D811337B-2AAA-4BE0-82DB-8C7E1AFEF825}"/>
    <cellStyle name="Calculation 2 3 25" xfId="16031" xr:uid="{887DD685-3564-462E-A0F2-98DFE03E1CAC}"/>
    <cellStyle name="Calculation 2 3 26" xfId="16156" xr:uid="{41062750-7808-4B75-8BCC-149FFC848676}"/>
    <cellStyle name="Calculation 2 3 27" xfId="16016" xr:uid="{799FF641-3580-4ADE-8C3E-8B9B197B0AA1}"/>
    <cellStyle name="Calculation 2 3 28" xfId="16172" xr:uid="{A13721CD-2DB4-455C-AFB0-312CA065D952}"/>
    <cellStyle name="Calculation 2 3 3" xfId="4218" xr:uid="{A60D56F8-EEBB-4BD7-BAF5-235E1DBBB238}"/>
    <cellStyle name="Calculation 2 3 3 2" xfId="11633" xr:uid="{47D84E10-C403-4767-982E-8B68A91781EA}"/>
    <cellStyle name="Calculation 2 3 4" xfId="5952" xr:uid="{B63FFA77-D9B9-473F-A1E4-72179F29E3C2}"/>
    <cellStyle name="Calculation 2 3 4 2" xfId="12423" xr:uid="{4DEB72E4-9160-4848-8F4B-AB4F937512AC}"/>
    <cellStyle name="Calculation 2 3 5" xfId="5911" xr:uid="{2E2A7A48-D008-472A-B029-FF10D54215A1}"/>
    <cellStyle name="Calculation 2 3 5 2" xfId="12382" xr:uid="{6672E3B4-DAEA-48B0-95E1-18D9B2C1A58A}"/>
    <cellStyle name="Calculation 2 3 6" xfId="5988" xr:uid="{EFCB5371-6A7E-4CF5-BBF7-759A3D23FABC}"/>
    <cellStyle name="Calculation 2 3 6 2" xfId="12459" xr:uid="{BF1EF834-AAFF-429C-AA43-FEDDCCD6E77F}"/>
    <cellStyle name="Calculation 2 3 7" xfId="6829" xr:uid="{B038E4D4-2948-4231-9E1C-10DD8AA0D0CC}"/>
    <cellStyle name="Calculation 2 3 7 2" xfId="13300" xr:uid="{EF188F0D-32A3-4EDB-92B1-89BA7022A4A3}"/>
    <cellStyle name="Calculation 2 3 8" xfId="7157" xr:uid="{534542BB-52AC-4E75-B396-4E751E7D80B8}"/>
    <cellStyle name="Calculation 2 3 8 2" xfId="13628" xr:uid="{B9C457EE-D8D9-4242-B883-D36C548A3AC2}"/>
    <cellStyle name="Calculation 2 3 9" xfId="6812" xr:uid="{4533EABB-75B1-4CA5-9967-80F2B7AD8998}"/>
    <cellStyle name="Calculation 2 3 9 2" xfId="13283" xr:uid="{B3BACAAF-FD3E-4727-B0D0-E1692CDD8341}"/>
    <cellStyle name="Calculation 2 30" xfId="16174" xr:uid="{6D06677B-0D34-4D27-BFD9-FB3C79D32A11}"/>
    <cellStyle name="Calculation 2 4" xfId="487" xr:uid="{00000000-0005-0000-0000-0000E6010000}"/>
    <cellStyle name="Calculation 2 4 2" xfId="5356" xr:uid="{78168B21-A455-49DD-B444-BA1ECC513633}"/>
    <cellStyle name="Calculation 2 4 2 2" xfId="11635" xr:uid="{78D446B7-1516-4CCD-A370-FCB350D5CD97}"/>
    <cellStyle name="Calculation 2 4 3" xfId="9953" xr:uid="{AB627398-33DE-419A-8D4E-D78E2226C066}"/>
    <cellStyle name="Calculation 2 4 4" xfId="10955" xr:uid="{D085EB09-6DC7-469A-8E33-765FDADF5540}"/>
    <cellStyle name="Calculation 2 4 5" xfId="4435" xr:uid="{D39D5A09-DC80-4F7F-A04E-F2A4E7A346FE}"/>
    <cellStyle name="Calculation 2 5" xfId="4220" xr:uid="{9DD9C2D2-C80D-4C19-9F0A-84E0B8C88E86}"/>
    <cellStyle name="Calculation 2 5 2" xfId="11630" xr:uid="{B7DD39EF-2883-4120-A1CA-3F87CC7D51C9}"/>
    <cellStyle name="Calculation 2 6" xfId="5950" xr:uid="{F49C4D9B-0F2B-4DF8-9CAA-B51514719F9C}"/>
    <cellStyle name="Calculation 2 6 2" xfId="12421" xr:uid="{08E3ED25-3064-49D8-B20A-C4C6838A233E}"/>
    <cellStyle name="Calculation 2 7" xfId="5909" xr:uid="{2B643487-08D0-489B-9DB1-EF79EAF7BC3F}"/>
    <cellStyle name="Calculation 2 7 2" xfId="12380" xr:uid="{8B8B4109-0C3B-494D-BDAA-1AE5B09B24EC}"/>
    <cellStyle name="Calculation 2 8" xfId="5990" xr:uid="{0E659EC3-DD1C-4DC7-B1EC-37CD0278156E}"/>
    <cellStyle name="Calculation 2 8 2" xfId="12461" xr:uid="{8D83FBFD-0FEB-45F7-89BB-44147EE2324B}"/>
    <cellStyle name="Calculation 2 9" xfId="6827" xr:uid="{628FECF7-23E7-4527-B3EB-219DFB5CC39B}"/>
    <cellStyle name="Calculation 2 9 2" xfId="13298" xr:uid="{3F53A87D-F08B-4E4A-A409-7401CF7E3C75}"/>
    <cellStyle name="Calculation 20" xfId="6167" xr:uid="{E443B597-3C83-4D82-8690-53EAC3CEFBAF}"/>
    <cellStyle name="Calculation 20 2" xfId="12638" xr:uid="{20261E93-1B34-40E5-8872-AF71244A7226}"/>
    <cellStyle name="Calculation 21" xfId="7203" xr:uid="{9319D29A-F6A2-4134-BD69-5CE89FD88830}"/>
    <cellStyle name="Calculation 21 2" xfId="13674" xr:uid="{9F5193B4-8CF2-49B8-A326-0857D4E0A9D4}"/>
    <cellStyle name="Calculation 22" xfId="7331" xr:uid="{EFB588D3-0CE5-4D84-BDF2-CAC5C39ACB1D}"/>
    <cellStyle name="Calculation 22 2" xfId="13802" xr:uid="{5FABE937-986B-4319-AA6D-642136EC6E32}"/>
    <cellStyle name="Calculation 23" xfId="7338" xr:uid="{2D5F172B-95A8-412E-AAA3-004F39C95EA6}"/>
    <cellStyle name="Calculation 23 2" xfId="13809" xr:uid="{ACEC683F-14F7-438F-A057-15BB822CCB10}"/>
    <cellStyle name="Calculation 24" xfId="7829" xr:uid="{C7D0AF6D-1889-403E-B69D-7E8906391666}"/>
    <cellStyle name="Calculation 24 2" xfId="14300" xr:uid="{F0213B0E-935B-4BCE-8E61-3A4666950910}"/>
    <cellStyle name="Calculation 25" xfId="7867" xr:uid="{A5C9F825-6701-4AFF-9713-AA73E220D5B9}"/>
    <cellStyle name="Calculation 25 2" xfId="14338" xr:uid="{97E1B2DE-7B5E-4446-9145-4FEB3052FE88}"/>
    <cellStyle name="Calculation 26" xfId="8509" xr:uid="{48C5C849-6604-484A-AC5F-3F43A703DD4D}"/>
    <cellStyle name="Calculation 26 2" xfId="14980" xr:uid="{163D2D04-A534-4B5D-A8DF-157305DD54FF}"/>
    <cellStyle name="Calculation 27" xfId="8538" xr:uid="{F6CF88DF-72DE-44EC-AF86-E52401B8746A}"/>
    <cellStyle name="Calculation 27 2" xfId="15009" xr:uid="{18EAF1ED-1AB9-4085-8D60-2BAD52B499E8}"/>
    <cellStyle name="Calculation 28" xfId="8718" xr:uid="{68DCC715-092A-490A-ADEF-A1B19F87385F}"/>
    <cellStyle name="Calculation 28 2" xfId="15189" xr:uid="{FBB509FA-EDF4-4B7D-BF08-13051B17848F}"/>
    <cellStyle name="Calculation 29" xfId="8895" xr:uid="{F5A7F158-0201-4D14-911E-C625D420EBF2}"/>
    <cellStyle name="Calculation 29 2" xfId="15366" xr:uid="{298FD541-59E8-450E-A5F7-AC9B558E063C}"/>
    <cellStyle name="Calculation 3" xfId="488" xr:uid="{00000000-0005-0000-0000-0000E7010000}"/>
    <cellStyle name="Calculation 3 10" xfId="7396" xr:uid="{028325A5-18EA-4BE3-BBBA-F9C6765A7FB3}"/>
    <cellStyle name="Calculation 3 10 2" xfId="13867" xr:uid="{689CFBAF-7A88-4D0A-9321-C2B2A77DFCA8}"/>
    <cellStyle name="Calculation 3 11" xfId="7377" xr:uid="{C43AED21-CF3E-44D8-8171-091CA7705B46}"/>
    <cellStyle name="Calculation 3 11 2" xfId="13848" xr:uid="{D3B89B6E-D917-48A5-89FF-166684DD9A1F}"/>
    <cellStyle name="Calculation 3 12" xfId="8415" xr:uid="{664439DE-B085-45B4-9473-6874A8F7C90A}"/>
    <cellStyle name="Calculation 3 12 2" xfId="14886" xr:uid="{9252881A-5B46-46D5-9BF6-459E733C1236}"/>
    <cellStyle name="Calculation 3 13" xfId="8276" xr:uid="{642DAD99-7CD6-4352-B67F-81087A26637A}"/>
    <cellStyle name="Calculation 3 13 2" xfId="14747" xr:uid="{B8D9C546-9C1D-49D8-82B9-D9221D1CA937}"/>
    <cellStyle name="Calculation 3 14" xfId="8428" xr:uid="{295334A0-11AC-4E2C-A747-A03B95651581}"/>
    <cellStyle name="Calculation 3 14 2" xfId="14899" xr:uid="{F10A05BD-7630-45FE-A4E1-F98BC884C09D}"/>
    <cellStyle name="Calculation 3 15" xfId="8260" xr:uid="{02997072-6A0B-479E-938E-29C6B2BC0BB7}"/>
    <cellStyle name="Calculation 3 15 2" xfId="14731" xr:uid="{ED6D5E0A-A444-4CF2-9BAB-5162E99C9824}"/>
    <cellStyle name="Calculation 3 16" xfId="8444" xr:uid="{8B52EF9B-F6E4-4B14-86D9-986EF1C03E7F}"/>
    <cellStyle name="Calculation 3 16 2" xfId="14915" xr:uid="{32F0911B-3C0A-4368-BCAA-7B88B99B9FD7}"/>
    <cellStyle name="Calculation 3 17" xfId="9449" xr:uid="{86BA9F5C-C1CB-4159-BB51-ED510DF663AF}"/>
    <cellStyle name="Calculation 3 18" xfId="9343" xr:uid="{EDB37548-4F96-4F63-B5A5-EB2DA5A6CA17}"/>
    <cellStyle name="Calculation 3 19" xfId="9661" xr:uid="{DC9C2C3D-7175-4217-B701-B21C04714475}"/>
    <cellStyle name="Calculation 3 2" xfId="489" xr:uid="{00000000-0005-0000-0000-0000E8010000}"/>
    <cellStyle name="Calculation 3 2 2" xfId="5357" xr:uid="{7E166E1F-C7A1-48B7-BD7C-007F8992B0D6}"/>
    <cellStyle name="Calculation 3 2 2 2" xfId="11637" xr:uid="{4C3097BB-6C5C-407C-B04A-EE30228D8722}"/>
    <cellStyle name="Calculation 3 2 3" xfId="9344" xr:uid="{55B739C1-B2D7-4274-8718-00E5B4A6E15F}"/>
    <cellStyle name="Calculation 3 2 4" xfId="10956" xr:uid="{1848D1BC-C622-4DD2-95DB-3665DCB06B40}"/>
    <cellStyle name="Calculation 3 2 5" xfId="4436" xr:uid="{85FBFB07-F0CD-490C-9A72-FDF7BEBEC937}"/>
    <cellStyle name="Calculation 3 20" xfId="9469" xr:uid="{130CCCC5-88EA-4673-B47E-A1F50D0D6A88}"/>
    <cellStyle name="Calculation 3 21" xfId="9673" xr:uid="{CDD0D8C3-F4F0-45E1-9C8A-17B812FD56AA}"/>
    <cellStyle name="Calculation 3 22" xfId="9483" xr:uid="{62408711-332A-42DD-81DB-2B3F9D3EC2F6}"/>
    <cellStyle name="Calculation 3 23" xfId="15736" xr:uid="{DF0D9019-6A23-4CC0-A51E-79C10876F3A3}"/>
    <cellStyle name="Calculation 3 24" xfId="16093" xr:uid="{17B884CF-1C17-4F8C-99D8-F6794E0796B8}"/>
    <cellStyle name="Calculation 3 25" xfId="16032" xr:uid="{1E43AF19-84E0-4287-8AF7-C93A3912F614}"/>
    <cellStyle name="Calculation 3 26" xfId="16155" xr:uid="{03158554-1A22-47E4-B518-62499888E130}"/>
    <cellStyle name="Calculation 3 27" xfId="16017" xr:uid="{B431ED3F-83E0-4EE3-9E2F-6E71390B65CB}"/>
    <cellStyle name="Calculation 3 28" xfId="16171" xr:uid="{86A99789-79ED-4F0A-A6FE-35EA7F665C55}"/>
    <cellStyle name="Calculation 3 3" xfId="4217" xr:uid="{5AB8F85E-70DD-4DF1-A497-8D3DBB6F7A11}"/>
    <cellStyle name="Calculation 3 3 2" xfId="11636" xr:uid="{8B7E46AE-F0B4-40E6-A628-225A57A628BA}"/>
    <cellStyle name="Calculation 3 4" xfId="5953" xr:uid="{AA33607F-FA33-424F-B423-98F0F4A1456E}"/>
    <cellStyle name="Calculation 3 4 2" xfId="12424" xr:uid="{92C12FA6-A1E3-4E35-B9B5-ACB6002BBC2C}"/>
    <cellStyle name="Calculation 3 5" xfId="5912" xr:uid="{8255FD0E-53B5-4DC2-9A1E-2FE1E9742A6B}"/>
    <cellStyle name="Calculation 3 5 2" xfId="12383" xr:uid="{6C91D912-A7BB-4C43-A265-A3A08C4B9858}"/>
    <cellStyle name="Calculation 3 6" xfId="5987" xr:uid="{B63E0C73-F6BE-4D07-9DCE-33480EADED7A}"/>
    <cellStyle name="Calculation 3 6 2" xfId="12458" xr:uid="{FF45687D-A8D8-4986-9386-D199D3165A81}"/>
    <cellStyle name="Calculation 3 7" xfId="6830" xr:uid="{5C5394A6-DADF-439A-B466-10A0822BF678}"/>
    <cellStyle name="Calculation 3 7 2" xfId="13301" xr:uid="{3E120329-FD8B-459D-AEB4-BA8DAA7FFD3E}"/>
    <cellStyle name="Calculation 3 8" xfId="6840" xr:uid="{D0A25D46-A6A3-4EF8-8D6E-88BFE10BEBDE}"/>
    <cellStyle name="Calculation 3 8 2" xfId="13311" xr:uid="{99BB1337-C277-4EE7-BA81-E949E35FE46A}"/>
    <cellStyle name="Calculation 3 9" xfId="6813" xr:uid="{5C460EA0-A285-4A96-A0AC-D94EA28276CC}"/>
    <cellStyle name="Calculation 3 9 2" xfId="13284" xr:uid="{FBFF57EC-C5DF-4731-B92D-C2DE7B23C8EC}"/>
    <cellStyle name="Calculation 30" xfId="9059" xr:uid="{3DBBBDAB-3E2F-4DD0-83D2-E74C5512CC57}"/>
    <cellStyle name="Calculation 30 2" xfId="15530" xr:uid="{1C53D80D-3457-4CC7-A71A-9B2B64440F78}"/>
    <cellStyle name="Calculation 31" xfId="9950" xr:uid="{CA3EFF6B-FCED-450E-A036-1E59ACD4DD3B}"/>
    <cellStyle name="Calculation 32" xfId="9330" xr:uid="{8706F8C2-D410-443E-AB74-C7DF486E4075}"/>
    <cellStyle name="Calculation 33" xfId="10428" xr:uid="{B44EA3B3-4BA4-4312-B2FB-71608043FFFF}"/>
    <cellStyle name="Calculation 34" xfId="9974" xr:uid="{08AD3927-82E2-461E-89AC-4E652162FA9E}"/>
    <cellStyle name="Calculation 35" xfId="10633" xr:uid="{6B6C350A-D8DB-4DE1-8133-D1D53A7040D3}"/>
    <cellStyle name="Calculation 36" xfId="9435" xr:uid="{30433626-F350-44D7-B268-072A6E9FE924}"/>
    <cellStyle name="Calculation 37" xfId="15965" xr:uid="{F4D32E37-22F9-427B-A125-8A1E65390F78}"/>
    <cellStyle name="Calculation 38" xfId="16615" xr:uid="{E63A1E4E-3115-4CA3-8100-60CEED49D1D6}"/>
    <cellStyle name="Calculation 39" xfId="16675" xr:uid="{86EEC7CB-390E-43DF-AB98-4C5859A24E36}"/>
    <cellStyle name="Calculation 4" xfId="490" xr:uid="{00000000-0005-0000-0000-0000E9010000}"/>
    <cellStyle name="Calculation 4 10" xfId="7397" xr:uid="{3375FD8D-A6C2-4A38-8733-631224F08128}"/>
    <cellStyle name="Calculation 4 10 2" xfId="13868" xr:uid="{33678539-849F-4826-80CD-CCAD479CDFC6}"/>
    <cellStyle name="Calculation 4 11" xfId="7378" xr:uid="{D3453905-6B05-422D-A5FC-008CF05D5AD2}"/>
    <cellStyle name="Calculation 4 11 2" xfId="13849" xr:uid="{0F8CEDD4-8AD5-43F6-A5D1-FC0A6209ABD6}"/>
    <cellStyle name="Calculation 4 12" xfId="8414" xr:uid="{DD14AC5B-B920-4E65-9C4C-07F6FCC7FD03}"/>
    <cellStyle name="Calculation 4 12 2" xfId="14885" xr:uid="{203E11B2-9801-4EE3-8CD7-E1F8ECD1D1A5}"/>
    <cellStyle name="Calculation 4 13" xfId="8277" xr:uid="{F9D0CD7F-A6A4-4B09-B56A-CE1479FEC9A5}"/>
    <cellStyle name="Calculation 4 13 2" xfId="14748" xr:uid="{37544BB4-AB99-48CB-AA30-802F47B00020}"/>
    <cellStyle name="Calculation 4 14" xfId="8427" xr:uid="{BD0EA264-42DD-4BC1-90FC-220C3A91C865}"/>
    <cellStyle name="Calculation 4 14 2" xfId="14898" xr:uid="{B64C9C95-24C9-4EB0-949A-37409A9B9CF9}"/>
    <cellStyle name="Calculation 4 15" xfId="8261" xr:uid="{2F59CCA8-FB56-4E13-A016-40B74F987E6D}"/>
    <cellStyle name="Calculation 4 15 2" xfId="14732" xr:uid="{B0339543-115D-4206-92D0-4EE08160ED61}"/>
    <cellStyle name="Calculation 4 16" xfId="8443" xr:uid="{68B12563-310F-4D00-A7EC-5E5D1B0FAD94}"/>
    <cellStyle name="Calculation 4 16 2" xfId="14914" xr:uid="{D5688003-4E1F-46AC-826D-3603D75C8A39}"/>
    <cellStyle name="Calculation 4 17" xfId="9246" xr:uid="{68548D13-C18C-4B37-8D2C-028F62C1B030}"/>
    <cellStyle name="Calculation 4 18" xfId="9345" xr:uid="{9CF07F78-90D4-44F2-9B14-C1CB2D0DDCD5}"/>
    <cellStyle name="Calculation 4 19" xfId="9660" xr:uid="{B5FAA7EC-C3FD-44AD-B387-896897B042EA}"/>
    <cellStyle name="Calculation 4 2" xfId="491" xr:uid="{00000000-0005-0000-0000-0000EA010000}"/>
    <cellStyle name="Calculation 4 2 2" xfId="5358" xr:uid="{EFFB490D-AC67-4437-A01C-55085CFF13C2}"/>
    <cellStyle name="Calculation 4 2 2 2" xfId="11639" xr:uid="{06435C56-413D-4934-B3CF-43BE53147C37}"/>
    <cellStyle name="Calculation 4 2 3" xfId="9346" xr:uid="{BA6D3F19-382A-4FB7-B04C-F87E6EA0555D}"/>
    <cellStyle name="Calculation 4 2 4" xfId="10957" xr:uid="{928CDB26-8E4C-4009-9C39-0FC668B7F32D}"/>
    <cellStyle name="Calculation 4 2 5" xfId="4437" xr:uid="{7F326017-7A2F-4BB1-878A-07FCBE26AD9B}"/>
    <cellStyle name="Calculation 4 20" xfId="9470" xr:uid="{45B9194C-7789-41BD-AF3A-91E71AF608E2}"/>
    <cellStyle name="Calculation 4 21" xfId="9672" xr:uid="{589E83EE-69FC-4332-A36B-EFA82128A92F}"/>
    <cellStyle name="Calculation 4 22" xfId="9258" xr:uid="{B8AACE42-811A-424D-9635-17AB73B35CBC}"/>
    <cellStyle name="Calculation 4 23" xfId="15737" xr:uid="{CD4D1BE3-A271-4CB6-A99E-77ED612CF3B0}"/>
    <cellStyle name="Calculation 4 24" xfId="16094" xr:uid="{D239F418-A3FF-4D49-B346-325DF5A23C8C}"/>
    <cellStyle name="Calculation 4 25" xfId="16033" xr:uid="{46FB7EE3-9268-45C4-BD16-5686B15E9DE2}"/>
    <cellStyle name="Calculation 4 26" xfId="16154" xr:uid="{85B569F7-C894-48A4-BA54-44C202057F71}"/>
    <cellStyle name="Calculation 4 27" xfId="16018" xr:uid="{433A55B3-B6A3-44AC-A501-BDDAD0A98193}"/>
    <cellStyle name="Calculation 4 28" xfId="16170" xr:uid="{C862C03C-E072-43DB-A5C2-9F6660E7D792}"/>
    <cellStyle name="Calculation 4 3" xfId="4216" xr:uid="{E3AFBDDC-A020-4AA2-A8D4-D031139A1047}"/>
    <cellStyle name="Calculation 4 3 2" xfId="11638" xr:uid="{354BA7F6-319B-453D-B2B8-4DD39ECD6F0B}"/>
    <cellStyle name="Calculation 4 4" xfId="5954" xr:uid="{6324D083-DD58-4869-935C-2CF832E893BE}"/>
    <cellStyle name="Calculation 4 4 2" xfId="12425" xr:uid="{E063361E-CDA2-4E8E-8625-692EEF12E143}"/>
    <cellStyle name="Calculation 4 5" xfId="5913" xr:uid="{7A669F5A-C8E0-41BB-95B7-B6B585CCEE3E}"/>
    <cellStyle name="Calculation 4 5 2" xfId="12384" xr:uid="{EBE87B02-9D70-4B73-ACF6-2A1320A321A2}"/>
    <cellStyle name="Calculation 4 6" xfId="5986" xr:uid="{2ED32259-41CC-47B9-A458-0D3169F5385A}"/>
    <cellStyle name="Calculation 4 6 2" xfId="12457" xr:uid="{D4C0BD3E-25C3-4D42-9F29-E60C40D39140}"/>
    <cellStyle name="Calculation 4 7" xfId="6831" xr:uid="{F4B9EB0C-FA48-4A8A-BD8F-FE9FA8592663}"/>
    <cellStyle name="Calculation 4 7 2" xfId="13302" xr:uid="{A692FED5-B97A-40D9-B404-08645645D937}"/>
    <cellStyle name="Calculation 4 8" xfId="7175" xr:uid="{B44C8F01-3660-474E-AAC8-0833DEB0DA9B}"/>
    <cellStyle name="Calculation 4 8 2" xfId="13646" xr:uid="{84C935EF-5F28-4AE3-91A7-B9CC6E61DE00}"/>
    <cellStyle name="Calculation 4 9" xfId="6814" xr:uid="{4ABA7B53-11C3-4FBE-8605-0D539B30A364}"/>
    <cellStyle name="Calculation 4 9 2" xfId="13285" xr:uid="{FDF3289D-8CCA-4C92-A846-42970DCA3B8D}"/>
    <cellStyle name="Calculation 40" xfId="16375" xr:uid="{305A16FC-99F2-4206-9DED-B29589EACCD9}"/>
    <cellStyle name="Calculation 41" xfId="16835" xr:uid="{B1764590-CFBE-4964-8E0D-B4666654D9F7}"/>
    <cellStyle name="Calculation 42" xfId="16999" xr:uid="{A4B43A38-9E53-48A8-8537-F4266699D758}"/>
    <cellStyle name="Calculation 5" xfId="492" xr:uid="{00000000-0005-0000-0000-0000EB010000}"/>
    <cellStyle name="Calculation 5 10" xfId="7398" xr:uid="{63F66ACE-551E-46F9-ABB5-D062516A8BF1}"/>
    <cellStyle name="Calculation 5 10 2" xfId="13869" xr:uid="{88DD52C6-268E-4A7E-B954-7753D6E23A8F}"/>
    <cellStyle name="Calculation 5 11" xfId="7379" xr:uid="{AAEF6E1A-5BCF-4688-9338-4A324131F7E4}"/>
    <cellStyle name="Calculation 5 11 2" xfId="13850" xr:uid="{23782B41-CB7E-4C3D-B505-BCE29811B363}"/>
    <cellStyle name="Calculation 5 12" xfId="8413" xr:uid="{DA265AE6-E020-454B-B92C-45ADD227FA77}"/>
    <cellStyle name="Calculation 5 12 2" xfId="14884" xr:uid="{3D236F81-1BA8-4ACB-B4D7-5C73728CEB6A}"/>
    <cellStyle name="Calculation 5 13" xfId="8278" xr:uid="{8ED7729C-B5D7-45EF-962F-A0B961FAFBAA}"/>
    <cellStyle name="Calculation 5 13 2" xfId="14749" xr:uid="{8CA6DD31-2922-4F96-A293-C0F860973BD4}"/>
    <cellStyle name="Calculation 5 14" xfId="8426" xr:uid="{4BAEA64D-2C87-453F-B19B-0A358559F900}"/>
    <cellStyle name="Calculation 5 14 2" xfId="14897" xr:uid="{797ABC71-9F9D-4834-92C1-87A7C13AB626}"/>
    <cellStyle name="Calculation 5 15" xfId="8262" xr:uid="{612E3D14-6CAE-4F6F-A794-3A5BABFBA436}"/>
    <cellStyle name="Calculation 5 15 2" xfId="14733" xr:uid="{C4263BAF-A9D3-4326-9E6B-F3CDFDF4B6AE}"/>
    <cellStyle name="Calculation 5 16" xfId="8442" xr:uid="{9ACFA0E1-2F6B-4D6A-9C5F-C00EDF9BA9B7}"/>
    <cellStyle name="Calculation 5 16 2" xfId="14913" xr:uid="{49D59C51-6DCC-4628-9664-C351F9337BD3}"/>
    <cellStyle name="Calculation 5 17" xfId="9450" xr:uid="{EF71D355-84D1-45F5-BAB7-7E2F1C1B9B26}"/>
    <cellStyle name="Calculation 5 18" xfId="9347" xr:uid="{903A80C5-FA0A-4A0F-860B-CFE2F97908DC}"/>
    <cellStyle name="Calculation 5 19" xfId="9659" xr:uid="{D3DA5920-F683-46CE-AFF5-0E1EFF3D7988}"/>
    <cellStyle name="Calculation 5 2" xfId="493" xr:uid="{00000000-0005-0000-0000-0000EC010000}"/>
    <cellStyle name="Calculation 5 2 2" xfId="5359" xr:uid="{907A4693-4D76-4906-AB0B-4975B472AEF1}"/>
    <cellStyle name="Calculation 5 2 2 2" xfId="11641" xr:uid="{C98BCB31-E609-4E89-9BE9-711A1ABE62A0}"/>
    <cellStyle name="Calculation 5 2 3" xfId="9348" xr:uid="{E9AFE873-E510-43AD-9893-E46D09FB2D49}"/>
    <cellStyle name="Calculation 5 2 4" xfId="10958" xr:uid="{8B479241-C4B6-4DFD-9DA6-52BD11C97772}"/>
    <cellStyle name="Calculation 5 2 5" xfId="4438" xr:uid="{17E8A887-2D30-4961-8C86-930FC8658AA7}"/>
    <cellStyle name="Calculation 5 20" xfId="9471" xr:uid="{6FF7A664-2963-4FF9-8DF8-EAB6514AD9A5}"/>
    <cellStyle name="Calculation 5 21" xfId="9671" xr:uid="{51D10712-B151-4D2B-97AC-B801E965ECAB}"/>
    <cellStyle name="Calculation 5 22" xfId="9484" xr:uid="{0DF00BBE-E962-4C54-A03B-AD033702A051}"/>
    <cellStyle name="Calculation 5 23" xfId="15717" xr:uid="{613B54F3-5A60-4CCD-AA14-6BB3DC5C6FD0}"/>
    <cellStyle name="Calculation 5 24" xfId="16095" xr:uid="{B329AC41-4402-4A25-B384-FA2624B60605}"/>
    <cellStyle name="Calculation 5 25" xfId="16034" xr:uid="{1FB8DCD6-D0CC-437C-8F8B-0C275455ED66}"/>
    <cellStyle name="Calculation 5 26" xfId="16153" xr:uid="{16616C87-07D3-4E03-9F6D-8381092FD588}"/>
    <cellStyle name="Calculation 5 27" xfId="16019" xr:uid="{F7E56C2C-A000-4C31-A48C-010C38A99E2D}"/>
    <cellStyle name="Calculation 5 28" xfId="16592" xr:uid="{4CC8991F-049D-4108-B174-7F851344C6A8}"/>
    <cellStyle name="Calculation 5 3" xfId="3854" xr:uid="{03A1D8B2-93D1-4DB0-A4E1-A4B0614D03E4}"/>
    <cellStyle name="Calculation 5 3 2" xfId="11640" xr:uid="{41AC09C8-7E4B-4099-8931-A11DAB9191B7}"/>
    <cellStyle name="Calculation 5 4" xfId="5878" xr:uid="{4C1BD54C-B63B-4001-826D-1A2741E4C224}"/>
    <cellStyle name="Calculation 5 4 2" xfId="12349" xr:uid="{2ECCED27-46FD-48F0-9357-FBDBAE05DA23}"/>
    <cellStyle name="Calculation 5 5" xfId="5876" xr:uid="{4A449640-3164-4EA4-A4CB-1B62231A54E2}"/>
    <cellStyle name="Calculation 5 5 2" xfId="12347" xr:uid="{2D7DE899-6536-4BB1-9192-B4F3246EC8DA}"/>
    <cellStyle name="Calculation 5 6" xfId="5985" xr:uid="{C0775B59-E813-45DA-8A30-894F17B0E7CD}"/>
    <cellStyle name="Calculation 5 6 2" xfId="12456" xr:uid="{0159843B-7E5B-4666-B424-E74B03ACD26F}"/>
    <cellStyle name="Calculation 5 7" xfId="6832" xr:uid="{80D941B6-2750-47F7-8E17-D54D5642DB93}"/>
    <cellStyle name="Calculation 5 7 2" xfId="13303" xr:uid="{4A91F069-6CDC-4C6A-A8E2-4ED2BF6B3B66}"/>
    <cellStyle name="Calculation 5 8" xfId="6841" xr:uid="{FB04061F-C4D8-4B4B-A839-63CEFC649C29}"/>
    <cellStyle name="Calculation 5 8 2" xfId="13312" xr:uid="{B3072657-209F-4B73-8707-F7DD5C91569D}"/>
    <cellStyle name="Calculation 5 9" xfId="7221" xr:uid="{A1A87D71-E108-4A48-9FE7-5C3B66D8344F}"/>
    <cellStyle name="Calculation 5 9 2" xfId="13692" xr:uid="{78754F74-BC99-442C-A45A-F549B70623A9}"/>
    <cellStyle name="Calculation 6" xfId="494" xr:uid="{00000000-0005-0000-0000-0000ED010000}"/>
    <cellStyle name="Calculation 6 10" xfId="7341" xr:uid="{040D53DD-85D2-4E95-B443-A7A670A481CD}"/>
    <cellStyle name="Calculation 6 10 2" xfId="13812" xr:uid="{7F1B590D-415B-4DC3-867D-5542FEED28A6}"/>
    <cellStyle name="Calculation 6 11" xfId="7340" xr:uid="{F6431D09-3C95-4A81-A555-10BFFE9274C2}"/>
    <cellStyle name="Calculation 6 11 2" xfId="13811" xr:uid="{6B1F9B5E-D9A4-4B50-85DF-337616100E95}"/>
    <cellStyle name="Calculation 6 12" xfId="8412" xr:uid="{A22923AD-737A-49F4-BE0C-784BE0D3B680}"/>
    <cellStyle name="Calculation 6 12 2" xfId="14883" xr:uid="{AD5E7550-08CF-4564-B2EB-DC948BFFE5EA}"/>
    <cellStyle name="Calculation 6 13" xfId="8279" xr:uid="{760CCD0E-E6BB-47D6-89A1-84378B5D9D58}"/>
    <cellStyle name="Calculation 6 13 2" xfId="14750" xr:uid="{4DAF803C-AB93-4140-A0BD-96839080A32D}"/>
    <cellStyle name="Calculation 6 14" xfId="8425" xr:uid="{A6CCFC6E-805B-4566-9E83-21A96138398B}"/>
    <cellStyle name="Calculation 6 14 2" xfId="14896" xr:uid="{1C7009A1-C581-48EF-AB3C-71A664504C54}"/>
    <cellStyle name="Calculation 6 15" xfId="8263" xr:uid="{9F21A127-D3C2-43DF-A9EF-656A09DBF5DF}"/>
    <cellStyle name="Calculation 6 15 2" xfId="14734" xr:uid="{AFC24A3E-A714-4B4F-B1AC-CE91793785FA}"/>
    <cellStyle name="Calculation 6 16" xfId="8441" xr:uid="{F17B99E9-2F85-4DD0-B7FC-F107581A4FAE}"/>
    <cellStyle name="Calculation 6 16 2" xfId="14912" xr:uid="{96A574AA-0616-41F0-8D37-3D4A8B5C8F3D}"/>
    <cellStyle name="Calculation 6 17" xfId="9451" xr:uid="{AEE440E9-C6B3-41B0-9E0D-431EE6C8D6F7}"/>
    <cellStyle name="Calculation 6 18" xfId="9349" xr:uid="{B50F3CE4-EAD8-41C5-933C-AEC4FD04C50B}"/>
    <cellStyle name="Calculation 6 19" xfId="9658" xr:uid="{263EEBE5-A3F3-44AA-8747-0B9D0051E17C}"/>
    <cellStyle name="Calculation 6 2" xfId="495" xr:uid="{00000000-0005-0000-0000-0000EE010000}"/>
    <cellStyle name="Calculation 6 2 2" xfId="5360" xr:uid="{6D60D27B-9D8D-473E-85CB-56CFB8B37217}"/>
    <cellStyle name="Calculation 6 2 2 2" xfId="11643" xr:uid="{0279C698-2722-44DB-B9DD-CBED296727DE}"/>
    <cellStyle name="Calculation 6 2 3" xfId="9350" xr:uid="{2E5CAFEE-DAE6-4EC7-94CC-B75C9C88A3A7}"/>
    <cellStyle name="Calculation 6 2 4" xfId="10959" xr:uid="{F7BACA40-E64A-4165-91F9-C9E155840CF2}"/>
    <cellStyle name="Calculation 6 2 5" xfId="4439" xr:uid="{F6AF0AB8-AEAE-4B0C-9501-802697C48800}"/>
    <cellStyle name="Calculation 6 20" xfId="9887" xr:uid="{25B74FE8-8E25-4449-ACBE-9804CE7DBF90}"/>
    <cellStyle name="Calculation 6 21" xfId="9670" xr:uid="{C6740ACA-10B9-4F77-A098-F96957F2FAE4}"/>
    <cellStyle name="Calculation 6 22" xfId="9485" xr:uid="{702C293C-28A8-4CE4-A0CE-154FF51B9526}"/>
    <cellStyle name="Calculation 6 23" xfId="15738" xr:uid="{D2496EAC-5E7F-4E47-8A59-140CDFBEE52A}"/>
    <cellStyle name="Calculation 6 24" xfId="16096" xr:uid="{94BD456C-1891-4E11-B308-A2A52139D353}"/>
    <cellStyle name="Calculation 6 25" xfId="16035" xr:uid="{FCFE76D9-C733-4E25-96DD-7AAF25A883BA}"/>
    <cellStyle name="Calculation 6 26" xfId="16591" xr:uid="{FE56A2D0-7543-473F-A850-0856F13F0B0E}"/>
    <cellStyle name="Calculation 6 27" xfId="16020" xr:uid="{6C32F67A-2796-41C8-8AC4-DCD3279E867F}"/>
    <cellStyle name="Calculation 6 28" xfId="16169" xr:uid="{7D7DF6DB-82DF-434C-A5BE-A1E64690BFEF}"/>
    <cellStyle name="Calculation 6 3" xfId="3853" xr:uid="{2A2219D9-EDCE-456E-8E48-20908C7283D0}"/>
    <cellStyle name="Calculation 6 3 2" xfId="11642" xr:uid="{3C412B5B-1477-4FA0-844A-3D2E7CECC87A}"/>
    <cellStyle name="Calculation 6 4" xfId="5955" xr:uid="{FF2263A4-06D7-46F1-A7E1-362550AFF115}"/>
    <cellStyle name="Calculation 6 4 2" xfId="12426" xr:uid="{52184869-8249-42B9-A8A2-431F2869191C}"/>
    <cellStyle name="Calculation 6 5" xfId="5914" xr:uid="{D8A1492C-16AA-45E0-B814-5F174EB3EF06}"/>
    <cellStyle name="Calculation 6 5 2" xfId="12385" xr:uid="{C176CB43-2444-4C2F-A451-B87BFB1EF28B}"/>
    <cellStyle name="Calculation 6 6" xfId="6381" xr:uid="{0B0545AD-3434-419C-97AB-D444DE5E19E4}"/>
    <cellStyle name="Calculation 6 6 2" xfId="12852" xr:uid="{D232B68F-809A-4DF0-A1CB-77DA9B89FEC3}"/>
    <cellStyle name="Calculation 6 7" xfId="6833" xr:uid="{16FEBFEF-2BB9-477C-859C-C8CB46E70EBF}"/>
    <cellStyle name="Calculation 6 7 2" xfId="13304" xr:uid="{185E484E-172F-483A-A9A0-27BADC4D217A}"/>
    <cellStyle name="Calculation 6 8" xfId="6842" xr:uid="{FEC43E3A-3651-4D95-B03A-CA398E592C65}"/>
    <cellStyle name="Calculation 6 8 2" xfId="13313" xr:uid="{BAB1C600-8CF5-44E1-8C1D-AA8C5DD54368}"/>
    <cellStyle name="Calculation 6 9" xfId="6815" xr:uid="{FCFB744C-8EBC-4D73-89C6-986FDFE73966}"/>
    <cellStyle name="Calculation 6 9 2" xfId="13286" xr:uid="{7D027D17-D656-409B-97DE-319171A267CC}"/>
    <cellStyle name="Calculation 7" xfId="496" xr:uid="{00000000-0005-0000-0000-0000EF010000}"/>
    <cellStyle name="Calculation 7 10" xfId="7399" xr:uid="{E7FA97AD-6F20-4AE3-80E7-71A65FB78713}"/>
    <cellStyle name="Calculation 7 10 2" xfId="13870" xr:uid="{CE75902C-4EB8-4935-8488-FEC07A375C80}"/>
    <cellStyle name="Calculation 7 11" xfId="7380" xr:uid="{A6863721-883D-46E0-B5E3-61B78A8D83AE}"/>
    <cellStyle name="Calculation 7 11 2" xfId="13851" xr:uid="{7917E4E8-F983-4B22-A550-4D2415991D78}"/>
    <cellStyle name="Calculation 7 12" xfId="8411" xr:uid="{5C10B426-6043-43D3-8F7C-0D362C132FA0}"/>
    <cellStyle name="Calculation 7 12 2" xfId="14882" xr:uid="{68487F47-CCE0-4928-9F96-B33748A18CB1}"/>
    <cellStyle name="Calculation 7 13" xfId="8280" xr:uid="{D9323105-884F-439A-9EA8-DCE9009086F0}"/>
    <cellStyle name="Calculation 7 13 2" xfId="14751" xr:uid="{6A2FA449-A8C1-42FA-8DD8-0F97FA1493F4}"/>
    <cellStyle name="Calculation 7 14" xfId="8424" xr:uid="{D114B5F1-3D3B-4BE8-B52B-1364C246A1D0}"/>
    <cellStyle name="Calculation 7 14 2" xfId="14895" xr:uid="{446C80F5-E870-472F-BD59-E28B13B87C57}"/>
    <cellStyle name="Calculation 7 15" xfId="8516" xr:uid="{39890D47-20AD-4BD9-8CD7-2019463E5F9F}"/>
    <cellStyle name="Calculation 7 15 2" xfId="14987" xr:uid="{FECADFB1-A58B-4748-A591-BDF32E41F163}"/>
    <cellStyle name="Calculation 7 16" xfId="8440" xr:uid="{0106E0E8-90E9-41DD-8EEA-1DC8854851CE}"/>
    <cellStyle name="Calculation 7 16 2" xfId="14911" xr:uid="{B0936E56-1743-4662-87A8-0BA44DB77703}"/>
    <cellStyle name="Calculation 7 17" xfId="9452" xr:uid="{398F5AD0-2270-470B-8B71-06BB40C6B52D}"/>
    <cellStyle name="Calculation 7 18" xfId="9351" xr:uid="{153CFC67-A270-4877-AD89-FCA8A5683857}"/>
    <cellStyle name="Calculation 7 19" xfId="9657" xr:uid="{CF30A35B-B0ED-4EEC-BF89-E792B42E3C4E}"/>
    <cellStyle name="Calculation 7 2" xfId="497" xr:uid="{00000000-0005-0000-0000-0000F0010000}"/>
    <cellStyle name="Calculation 7 2 2" xfId="5361" xr:uid="{1B453460-8B6A-4F92-9077-4524E242F784}"/>
    <cellStyle name="Calculation 7 2 2 2" xfId="11645" xr:uid="{F1905A9D-FFF9-49F5-8689-5F80CE575EC1}"/>
    <cellStyle name="Calculation 7 2 3" xfId="9352" xr:uid="{6ECC9BB5-6FF2-4B31-82F3-F9CFEBDEA96D}"/>
    <cellStyle name="Calculation 7 2 4" xfId="10960" xr:uid="{ABF4CEFF-731B-4CC1-B326-1226F085A99A}"/>
    <cellStyle name="Calculation 7 2 5" xfId="4440" xr:uid="{9288D92D-7BDD-4F18-91E1-7B460B0E4ED9}"/>
    <cellStyle name="Calculation 7 20" xfId="9472" xr:uid="{1E36F2F4-63DD-4A7A-BEE3-0F1D2946BDCA}"/>
    <cellStyle name="Calculation 7 21" xfId="9886" xr:uid="{2CC9FA31-7274-4D35-BFF3-13BCBDD7C36A}"/>
    <cellStyle name="Calculation 7 22" xfId="9967" xr:uid="{1EB4E535-9F83-470D-810E-347130706F03}"/>
    <cellStyle name="Calculation 7 23" xfId="15739" xr:uid="{F967AF5E-2577-441F-9AC3-51DC7B3A4F34}"/>
    <cellStyle name="Calculation 7 24" xfId="16097" xr:uid="{46362177-F37D-4999-94D1-0AC9CAF6ADC9}"/>
    <cellStyle name="Calculation 7 25" xfId="16036" xr:uid="{F53E3026-4A15-4E16-9CDA-42AA991CF92D}"/>
    <cellStyle name="Calculation 7 26" xfId="16152" xr:uid="{1636B0AB-C6A1-4666-9D5F-245148DD79D3}"/>
    <cellStyle name="Calculation 7 27" xfId="16021" xr:uid="{0A3D7940-73A1-4FEA-88C1-A956E0447904}"/>
    <cellStyle name="Calculation 7 28" xfId="16168" xr:uid="{B769E37D-DB1C-4FE9-830F-D7AB8A82E88C}"/>
    <cellStyle name="Calculation 7 3" xfId="4215" xr:uid="{AAD5AD27-2863-493E-80ED-43E5C28F5916}"/>
    <cellStyle name="Calculation 7 3 2" xfId="11644" xr:uid="{9D21E4CF-0928-49E6-AB66-BDD4265154D6}"/>
    <cellStyle name="Calculation 7 4" xfId="5956" xr:uid="{13398E5D-DD1E-49C7-9813-2EBE2B91FD9C}"/>
    <cellStyle name="Calculation 7 4 2" xfId="12427" xr:uid="{290C84B2-7B87-42C8-8A4D-C55C634217D2}"/>
    <cellStyle name="Calculation 7 5" xfId="5915" xr:uid="{B94CF925-63E7-4C46-A697-781A0FBB2874}"/>
    <cellStyle name="Calculation 7 5 2" xfId="12386" xr:uid="{E0D5027A-9C12-4386-A0BB-C780B1364013}"/>
    <cellStyle name="Calculation 7 6" xfId="5984" xr:uid="{3D6E23C2-BC17-4B5A-A1EB-B95549164F59}"/>
    <cellStyle name="Calculation 7 6 2" xfId="12455" xr:uid="{BB195059-2E9F-4348-BDD7-D3DFCEF6FBB0}"/>
    <cellStyle name="Calculation 7 7" xfId="6834" xr:uid="{44ED1DC7-A513-4F3A-A3D5-61FD482DD215}"/>
    <cellStyle name="Calculation 7 7 2" xfId="13305" xr:uid="{0FDBA7D0-536E-45B9-BBE8-5A6B9F31D9A7}"/>
    <cellStyle name="Calculation 7 8" xfId="6843" xr:uid="{8986AF46-A1D2-40D7-A3C3-11D81974D8D2}"/>
    <cellStyle name="Calculation 7 8 2" xfId="13314" xr:uid="{C494499C-E74C-4E6E-82F3-D862D4FB3F0D}"/>
    <cellStyle name="Calculation 7 9" xfId="6816" xr:uid="{8746D620-6469-44F2-BF82-C314CB85ECB9}"/>
    <cellStyle name="Calculation 7 9 2" xfId="13287" xr:uid="{A0C16980-B496-44CC-9ED5-B6482309F6A3}"/>
    <cellStyle name="Calculation 8" xfId="498" xr:uid="{00000000-0005-0000-0000-0000F1010000}"/>
    <cellStyle name="Calculation 8 10" xfId="7400" xr:uid="{592E7380-437D-4AB1-A8CA-E295A75957AD}"/>
    <cellStyle name="Calculation 8 10 2" xfId="13871" xr:uid="{72C839ED-B277-469F-BD1E-AD5FEE97F3C2}"/>
    <cellStyle name="Calculation 8 11" xfId="7381" xr:uid="{BDDCF167-A6A6-4095-A4AD-7AA9AB7D1B7A}"/>
    <cellStyle name="Calculation 8 11 2" xfId="13852" xr:uid="{9F49C27F-E7A7-4026-B15B-4E5DB5B8AC25}"/>
    <cellStyle name="Calculation 8 12" xfId="8410" xr:uid="{DDABB686-892A-4C66-BE51-DBF09758DF49}"/>
    <cellStyle name="Calculation 8 12 2" xfId="14881" xr:uid="{D7E12BA6-CE32-4B5C-8DC3-A4320D580AA4}"/>
    <cellStyle name="Calculation 8 13" xfId="8281" xr:uid="{2CF98ACE-FCD6-4A79-AF07-50A2DF3DA7FE}"/>
    <cellStyle name="Calculation 8 13 2" xfId="14752" xr:uid="{875EC5C7-1292-458C-8316-25BF1780E970}"/>
    <cellStyle name="Calculation 8 14" xfId="8423" xr:uid="{AAB76DAF-113D-41E8-A6B2-0EC509DC31DC}"/>
    <cellStyle name="Calculation 8 14 2" xfId="14894" xr:uid="{E99DEB31-9F0F-40A7-97B5-41E2D1025EB7}"/>
    <cellStyle name="Calculation 8 15" xfId="8264" xr:uid="{9998865A-A1D6-4839-ADA3-D26903C94B88}"/>
    <cellStyle name="Calculation 8 15 2" xfId="14735" xr:uid="{CAECFF3D-73CC-408A-BBC0-46A19495CC28}"/>
    <cellStyle name="Calculation 8 16" xfId="8439" xr:uid="{F648EE3B-08C8-4263-9E44-C7638B360595}"/>
    <cellStyle name="Calculation 8 16 2" xfId="14910" xr:uid="{69A0DDE3-3218-4264-BF3C-26E74CBB001C}"/>
    <cellStyle name="Calculation 8 17" xfId="9453" xr:uid="{83BBD1A5-69C9-43D1-84B3-7B7B9630D024}"/>
    <cellStyle name="Calculation 8 18" xfId="9353" xr:uid="{F1A0172C-E9F3-4412-9700-CC988C209D9E}"/>
    <cellStyle name="Calculation 8 19" xfId="9259" xr:uid="{13BC39E0-A160-4501-81AF-E10087AAF388}"/>
    <cellStyle name="Calculation 8 2" xfId="499" xr:uid="{00000000-0005-0000-0000-0000F2010000}"/>
    <cellStyle name="Calculation 8 2 2" xfId="5362" xr:uid="{B3FFA9AC-1700-4E12-9EA0-8535CC57844B}"/>
    <cellStyle name="Calculation 8 2 2 2" xfId="11647" xr:uid="{DAB09ED2-3E73-4373-BE16-DB73CE1662BF}"/>
    <cellStyle name="Calculation 8 2 3" xfId="9240" xr:uid="{CC76F704-9021-4D4F-B92C-DCC049680ACE}"/>
    <cellStyle name="Calculation 8 2 4" xfId="10961" xr:uid="{7F0E82E0-9BC2-4777-99EB-D12BDD08C07E}"/>
    <cellStyle name="Calculation 8 2 5" xfId="4441" xr:uid="{07A83D65-C1C2-4D80-A409-7F4EED66426E}"/>
    <cellStyle name="Calculation 8 20" xfId="9473" xr:uid="{0AAD2EC3-410E-4611-BF62-F2B36F2685DD}"/>
    <cellStyle name="Calculation 8 21" xfId="9669" xr:uid="{2862D45D-0B40-438F-9AAA-BA2E1E982D51}"/>
    <cellStyle name="Calculation 8 22" xfId="9486" xr:uid="{DE08EDAD-868F-4CAC-B93C-C46EF2B8CC32}"/>
    <cellStyle name="Calculation 8 23" xfId="15740" xr:uid="{898745FA-82C2-4F03-8006-0993C383F3DD}"/>
    <cellStyle name="Calculation 8 24" xfId="15972" xr:uid="{58639BCD-829B-403E-8A99-A8E3081EEBBF}"/>
    <cellStyle name="Calculation 8 25" xfId="16037" xr:uid="{42EA5AD1-2084-4580-817A-B1B6C6D1838D}"/>
    <cellStyle name="Calculation 8 26" xfId="16151" xr:uid="{4FA666FE-389F-4A21-9427-8A778712B9D0}"/>
    <cellStyle name="Calculation 8 27" xfId="16556" xr:uid="{7F44E457-0A2A-48D0-933F-C3FD02FA68C2}"/>
    <cellStyle name="Calculation 8 28" xfId="16167" xr:uid="{422DDF7A-09B1-4710-8564-A75DE8039F6A}"/>
    <cellStyle name="Calculation 8 3" xfId="4214" xr:uid="{C9F9C971-7468-4ECC-A569-CCA0D2D63F15}"/>
    <cellStyle name="Calculation 8 3 2" xfId="11646" xr:uid="{A0C298AB-C165-40CB-9FB2-57D857A18D11}"/>
    <cellStyle name="Calculation 8 4" xfId="5957" xr:uid="{9CAC3273-1523-4DF8-9B53-427D8DECE5D9}"/>
    <cellStyle name="Calculation 8 4 2" xfId="12428" xr:uid="{48AA7756-5780-4826-A8E4-577FD003F9CA}"/>
    <cellStyle name="Calculation 8 5" xfId="5916" xr:uid="{B02615EC-F930-4431-B28E-BB8DCDF1822E}"/>
    <cellStyle name="Calculation 8 5 2" xfId="12387" xr:uid="{3FE31271-C24D-40FD-8836-5AD775B79FC2}"/>
    <cellStyle name="Calculation 8 6" xfId="5983" xr:uid="{856A6E64-A4F0-4672-A978-1479871E8A2F}"/>
    <cellStyle name="Calculation 8 6 2" xfId="12454" xr:uid="{AC94A37B-2530-4A4A-A151-6AE8C6544CEC}"/>
    <cellStyle name="Calculation 8 7" xfId="6835" xr:uid="{4A95E708-5813-4B88-9F43-1816DF183226}"/>
    <cellStyle name="Calculation 8 7 2" xfId="13306" xr:uid="{D8F52FE6-2C88-4EBF-A417-A5662847A796}"/>
    <cellStyle name="Calculation 8 8" xfId="6844" xr:uid="{491315EE-AD8C-4D93-AD0D-F86A5324419A}"/>
    <cellStyle name="Calculation 8 8 2" xfId="13315" xr:uid="{E7088953-CE23-45ED-BC22-228591DC5CE2}"/>
    <cellStyle name="Calculation 8 9" xfId="6817" xr:uid="{803C7347-E265-40E5-846B-067520F057EC}"/>
    <cellStyle name="Calculation 8 9 2" xfId="13288" xr:uid="{43AF650B-1691-4684-9046-977AE59BE594}"/>
    <cellStyle name="Calculation 9" xfId="500" xr:uid="{00000000-0005-0000-0000-0000F3010000}"/>
    <cellStyle name="Calculation 9 10" xfId="7401" xr:uid="{EA3C95C1-E596-48FE-B36A-98B9FEC091C5}"/>
    <cellStyle name="Calculation 9 10 2" xfId="13872" xr:uid="{142944FF-83C7-4FE6-A750-E742F2B542A5}"/>
    <cellStyle name="Calculation 9 11" xfId="7830" xr:uid="{8CA0427A-7643-4E8F-A73F-E964D4B7900E}"/>
    <cellStyle name="Calculation 9 11 2" xfId="14301" xr:uid="{3E79A110-7446-429F-8659-3EA9F536E30C}"/>
    <cellStyle name="Calculation 9 12" xfId="8409" xr:uid="{4B99B803-6EBB-4C0A-9D14-25E371DFAF49}"/>
    <cellStyle name="Calculation 9 12 2" xfId="14880" xr:uid="{1A01EA33-913E-4C99-B5E3-19682B8B9D3D}"/>
    <cellStyle name="Calculation 9 13" xfId="8282" xr:uid="{50FFF634-DAC5-46FF-8A50-3151AF1E5F43}"/>
    <cellStyle name="Calculation 9 13 2" xfId="14753" xr:uid="{241AB396-26BB-4101-93AA-705A6DC4B5CB}"/>
    <cellStyle name="Calculation 9 14" xfId="8422" xr:uid="{4033D3EA-E677-4FCC-B46B-2178A429BB48}"/>
    <cellStyle name="Calculation 9 14 2" xfId="14893" xr:uid="{F8F757E4-8D6C-4181-9AC0-A0E336A6E41B}"/>
    <cellStyle name="Calculation 9 15" xfId="8265" xr:uid="{7689B10E-A9C9-444D-9DD6-37C9919D19DF}"/>
    <cellStyle name="Calculation 9 15 2" xfId="14736" xr:uid="{D680DEEE-500C-4B1C-8C07-942CA837DE32}"/>
    <cellStyle name="Calculation 9 16" xfId="8510" xr:uid="{49526185-1088-4C5D-B715-685ECFC32611}"/>
    <cellStyle name="Calculation 9 16 2" xfId="14981" xr:uid="{D4547E36-06ED-45F5-93C0-3A61BCD8F8E8}"/>
    <cellStyle name="Calculation 9 17" xfId="9454" xr:uid="{869D901B-66F9-4C26-B3AC-36477F88DF9E}"/>
    <cellStyle name="Calculation 9 18" xfId="9354" xr:uid="{5643B2CC-0FC5-4298-9912-4061DE702FE2}"/>
    <cellStyle name="Calculation 9 19" xfId="9656" xr:uid="{EF6D9ADD-6961-4A6D-9831-B07F079B55E3}"/>
    <cellStyle name="Calculation 9 2" xfId="501" xr:uid="{00000000-0005-0000-0000-0000F4010000}"/>
    <cellStyle name="Calculation 9 2 2" xfId="5363" xr:uid="{614F2B8C-3E78-45F0-94EF-2B0F851D1D38}"/>
    <cellStyle name="Calculation 9 2 2 2" xfId="11649" xr:uid="{5185A32C-D887-4384-ACA2-A9C45CCE036A}"/>
    <cellStyle name="Calculation 9 2 3" xfId="9355" xr:uid="{63318694-4270-4A6F-8AEC-544102C3456A}"/>
    <cellStyle name="Calculation 9 2 4" xfId="10962" xr:uid="{26305964-7B8E-4D12-8190-57EA5EB859CC}"/>
    <cellStyle name="Calculation 9 2 5" xfId="4442" xr:uid="{E6D84F25-FB33-4712-A9A4-E75A7BAD2AA0}"/>
    <cellStyle name="Calculation 9 20" xfId="9474" xr:uid="{05423E1E-C947-4727-8925-5F6798FF7831}"/>
    <cellStyle name="Calculation 9 21" xfId="9668" xr:uid="{36FBA61E-2D16-46FE-B292-64B3BF52BA7E}"/>
    <cellStyle name="Calculation 9 22" xfId="9487" xr:uid="{DEE9E741-034E-475F-91D0-7ECD03A22717}"/>
    <cellStyle name="Calculation 9 23" xfId="15741" xr:uid="{55D251C1-ECED-42FB-8752-962A75B7D111}"/>
    <cellStyle name="Calculation 9 24" xfId="16098" xr:uid="{3E328B20-0350-4C11-BEDD-AEF63DCF3602}"/>
    <cellStyle name="Calculation 9 25" xfId="16620" xr:uid="{284F2A5F-DE39-4CF0-A49F-D25B8E1E6598}"/>
    <cellStyle name="Calculation 9 26" xfId="16150" xr:uid="{856FE575-DE71-4872-950D-E11DC5714F7E}"/>
    <cellStyle name="Calculation 9 27" xfId="16022" xr:uid="{55FA2EB9-2E7B-4ED0-94FD-66F2C8D84C47}"/>
    <cellStyle name="Calculation 9 28" xfId="16166" xr:uid="{8B63C1FD-4A78-49A9-A06C-637231FE445A}"/>
    <cellStyle name="Calculation 9 3" xfId="4213" xr:uid="{C2FB5922-53E9-4694-B214-FB52C1F4C4AD}"/>
    <cellStyle name="Calculation 9 3 2" xfId="11648" xr:uid="{472ABBDC-FD4B-46AC-A1CC-0C1AF77B3396}"/>
    <cellStyle name="Calculation 9 4" xfId="5958" xr:uid="{486F43E9-8CD8-45D2-8F7C-2C10DD303FA5}"/>
    <cellStyle name="Calculation 9 4 2" xfId="12429" xr:uid="{FDAA4508-DCCF-4135-B9E7-0C19BDB14A1C}"/>
    <cellStyle name="Calculation 9 5" xfId="6408" xr:uid="{5C58FACC-71E2-41E2-939D-DC8AD07FFEDC}"/>
    <cellStyle name="Calculation 9 5 2" xfId="12879" xr:uid="{55467F25-BD6B-4949-BBED-E6BD6C8EFE48}"/>
    <cellStyle name="Calculation 9 6" xfId="5982" xr:uid="{E0A39167-074B-4B0C-AEA1-4D087B7F4FC7}"/>
    <cellStyle name="Calculation 9 6 2" xfId="12453" xr:uid="{6D3006AD-7B41-4D8B-90EB-356C91BDB2C5}"/>
    <cellStyle name="Calculation 9 7" xfId="6836" xr:uid="{C47F079E-3AA9-4757-BDE4-E073C94F29C8}"/>
    <cellStyle name="Calculation 9 7 2" xfId="13307" xr:uid="{802B7447-A843-4FA5-948F-46AD71355BC3}"/>
    <cellStyle name="Calculation 9 8" xfId="6845" xr:uid="{AE02AF51-8AD8-49FB-916F-C745453EC129}"/>
    <cellStyle name="Calculation 9 8 2" xfId="13316" xr:uid="{02663975-2E2E-4398-A83D-19C27C92F4C4}"/>
    <cellStyle name="Calculation 9 9" xfId="7332" xr:uid="{5801DD78-EBF3-41F1-8241-888CD9985035}"/>
    <cellStyle name="Calculation 9 9 2" xfId="13803" xr:uid="{C37438F1-D614-4E3D-B4D1-DFBE940C157C}"/>
    <cellStyle name="Check Cell" xfId="502" builtinId="23" customBuiltin="1"/>
    <cellStyle name="Check Cell 10" xfId="503" xr:uid="{00000000-0005-0000-0000-0000F6010000}"/>
    <cellStyle name="Check Cell 10 2" xfId="5365" xr:uid="{34C4CE30-7F6A-478A-B0DC-6A720B789A09}"/>
    <cellStyle name="Check Cell 10 3" xfId="4444" xr:uid="{F7FB2A63-45BF-4EEF-A3CA-88A479C44860}"/>
    <cellStyle name="Check Cell 10 4" xfId="3390" xr:uid="{DD9FC8DB-EF1E-4DAB-8090-3A2C2753E7F5}"/>
    <cellStyle name="Check Cell 11" xfId="504" xr:uid="{00000000-0005-0000-0000-0000F7010000}"/>
    <cellStyle name="Check Cell 11 2" xfId="5366" xr:uid="{7D1ED3AD-F473-46B7-BC01-C20C6657D6B9}"/>
    <cellStyle name="Check Cell 11 3" xfId="4445" xr:uid="{A3BD8F9D-EDDF-4A82-9364-11CA47156167}"/>
    <cellStyle name="Check Cell 11 4" xfId="3391" xr:uid="{B419DC65-A10B-4D66-8C28-BC2CF99FC01D}"/>
    <cellStyle name="Check Cell 12" xfId="505" xr:uid="{00000000-0005-0000-0000-0000F8010000}"/>
    <cellStyle name="Check Cell 12 2" xfId="5367" xr:uid="{85FABCD5-5125-443A-AE8D-3674D0DD9D46}"/>
    <cellStyle name="Check Cell 12 3" xfId="4446" xr:uid="{03343A53-216B-4142-9769-B9E16DAE8B55}"/>
    <cellStyle name="Check Cell 12 4" xfId="3392" xr:uid="{F7B1CB61-B78A-4EA7-ACDD-10F7AC835567}"/>
    <cellStyle name="Check Cell 13" xfId="506" xr:uid="{00000000-0005-0000-0000-0000F9010000}"/>
    <cellStyle name="Check Cell 13 2" xfId="5368" xr:uid="{17E54B8E-DA14-4116-806E-23D87F1F6E8E}"/>
    <cellStyle name="Check Cell 13 3" xfId="4447" xr:uid="{242ACD9D-DB1E-4D0A-8C38-14987141B234}"/>
    <cellStyle name="Check Cell 13 4" xfId="3393" xr:uid="{D5971059-4178-4AA7-BBCA-D02DA397C391}"/>
    <cellStyle name="Check Cell 14" xfId="507" xr:uid="{00000000-0005-0000-0000-0000FA010000}"/>
    <cellStyle name="Check Cell 14 2" xfId="5369" xr:uid="{8454CBFF-E1A9-4B19-B507-BCD8640214E6}"/>
    <cellStyle name="Check Cell 14 3" xfId="4448" xr:uid="{EA0A95E2-4C7E-4FD8-A170-CD9FA6A856E1}"/>
    <cellStyle name="Check Cell 14 4" xfId="3394" xr:uid="{A314FBDD-1FAA-4EAE-B062-9AEA81A27419}"/>
    <cellStyle name="Check Cell 15" xfId="508" xr:uid="{00000000-0005-0000-0000-0000FB010000}"/>
    <cellStyle name="Check Cell 15 2" xfId="5370" xr:uid="{062EC5EA-78D2-47A5-8FB4-F1E6B80A3406}"/>
    <cellStyle name="Check Cell 15 3" xfId="4449" xr:uid="{E9029313-C41B-4987-A734-E40A11B7C5E9}"/>
    <cellStyle name="Check Cell 15 4" xfId="3395" xr:uid="{460C46B0-C4AD-46A8-B1EC-3597069CE52F}"/>
    <cellStyle name="Check Cell 16" xfId="509" xr:uid="{00000000-0005-0000-0000-0000FC010000}"/>
    <cellStyle name="Check Cell 16 2" xfId="5371" xr:uid="{FFDC58F4-58DF-49C4-B46A-43F9E990D719}"/>
    <cellStyle name="Check Cell 16 3" xfId="4450" xr:uid="{D205966E-A463-454A-B78F-4C11CE0FC82B}"/>
    <cellStyle name="Check Cell 16 4" xfId="3396" xr:uid="{79647655-3C95-4CD5-A8D9-D7E82112BBDB}"/>
    <cellStyle name="Check Cell 17" xfId="5364" xr:uid="{F8C9E4BF-539F-4713-935C-51497C7C2F3C}"/>
    <cellStyle name="Check Cell 18" xfId="4443" xr:uid="{93E608BF-9AD9-4F42-8955-FB9EC232C633}"/>
    <cellStyle name="Check Cell 19" xfId="3389" xr:uid="{3E86DD95-D737-4568-A7F8-33BDB29B5C80}"/>
    <cellStyle name="Check Cell 2" xfId="510" xr:uid="{00000000-0005-0000-0000-0000FD010000}"/>
    <cellStyle name="Check Cell 2 2" xfId="511" xr:uid="{00000000-0005-0000-0000-0000FE010000}"/>
    <cellStyle name="Check Cell 2 2 2" xfId="5373" xr:uid="{B5B386B7-BBE2-47AE-B252-3AEB4B3B15C6}"/>
    <cellStyle name="Check Cell 2 2 3" xfId="4452" xr:uid="{BD7ADABF-A029-4D70-84DC-B7C0677C7DB5}"/>
    <cellStyle name="Check Cell 2 2 4" xfId="3398" xr:uid="{A16F5D88-4802-43AD-A81D-2D1027BC0888}"/>
    <cellStyle name="Check Cell 2 3" xfId="512" xr:uid="{00000000-0005-0000-0000-0000FF010000}"/>
    <cellStyle name="Check Cell 2 3 2" xfId="5374" xr:uid="{32C60935-B0D4-42EC-A2DA-24F65BFE1CC9}"/>
    <cellStyle name="Check Cell 2 3 3" xfId="4453" xr:uid="{238550EA-4120-4FCA-AC9F-8BE477B912B2}"/>
    <cellStyle name="Check Cell 2 3 4" xfId="3399" xr:uid="{D64A9764-567E-421F-9699-5BABA3DECD71}"/>
    <cellStyle name="Check Cell 2 4" xfId="5372" xr:uid="{65A6577F-9C66-4356-9227-E1C4805C906B}"/>
    <cellStyle name="Check Cell 2 5" xfId="4451" xr:uid="{B23636B3-4F01-4130-B776-4EC3530B40FD}"/>
    <cellStyle name="Check Cell 2 6" xfId="3397" xr:uid="{AA8477E4-63BB-488E-9B48-320A283537B0}"/>
    <cellStyle name="Check Cell 3" xfId="513" xr:uid="{00000000-0005-0000-0000-000000020000}"/>
    <cellStyle name="Check Cell 3 2" xfId="514" xr:uid="{00000000-0005-0000-0000-000001020000}"/>
    <cellStyle name="Check Cell 3 2 2" xfId="5376" xr:uid="{68346031-A0F0-4C03-8E2A-D490705B85F9}"/>
    <cellStyle name="Check Cell 3 2 3" xfId="4455" xr:uid="{B410D072-B7F7-4DFF-96C4-A1DD3BE42A40}"/>
    <cellStyle name="Check Cell 3 2 4" xfId="3401" xr:uid="{EEFD8385-E120-420B-B1BC-AB5C6A1EEE08}"/>
    <cellStyle name="Check Cell 3 3" xfId="5375" xr:uid="{A1359806-545C-4CB4-89F2-345C2D4D21CD}"/>
    <cellStyle name="Check Cell 3 4" xfId="4454" xr:uid="{9E137379-FA94-436F-BD75-EEFECF6734A5}"/>
    <cellStyle name="Check Cell 3 5" xfId="3400" xr:uid="{F2CA868D-F303-46E3-8AD3-43B03F5B86A6}"/>
    <cellStyle name="Check Cell 4" xfId="515" xr:uid="{00000000-0005-0000-0000-000002020000}"/>
    <cellStyle name="Check Cell 4 2" xfId="516" xr:uid="{00000000-0005-0000-0000-000003020000}"/>
    <cellStyle name="Check Cell 4 2 2" xfId="5378" xr:uid="{99C0EEA7-C22F-4D3E-97EB-AAE262F6D160}"/>
    <cellStyle name="Check Cell 4 2 3" xfId="4457" xr:uid="{A3C5C701-B201-40DD-9B04-7FE81B25B58E}"/>
    <cellStyle name="Check Cell 4 2 4" xfId="3403" xr:uid="{9B9C6877-9AC6-4634-B418-94BCDC8545C9}"/>
    <cellStyle name="Check Cell 4 3" xfId="5377" xr:uid="{AEEB1732-3FFA-4FED-8BD5-E2BA5B905C0F}"/>
    <cellStyle name="Check Cell 4 4" xfId="4456" xr:uid="{53F68C78-776C-4607-A495-AFBEB5F1138D}"/>
    <cellStyle name="Check Cell 4 5" xfId="3402" xr:uid="{FD7A312C-C064-4B20-9ADD-CCB9BFF7D4EF}"/>
    <cellStyle name="Check Cell 5" xfId="517" xr:uid="{00000000-0005-0000-0000-000004020000}"/>
    <cellStyle name="Check Cell 5 2" xfId="518" xr:uid="{00000000-0005-0000-0000-000005020000}"/>
    <cellStyle name="Check Cell 5 2 2" xfId="5380" xr:uid="{720C236A-D77D-4E36-B85D-E8823BF72C34}"/>
    <cellStyle name="Check Cell 5 2 3" xfId="4459" xr:uid="{FBB03B49-51C8-4480-B3A9-DD6B1E7B4C63}"/>
    <cellStyle name="Check Cell 5 2 4" xfId="3405" xr:uid="{1289C971-077F-4B5B-813F-6296FAFB994B}"/>
    <cellStyle name="Check Cell 5 3" xfId="5379" xr:uid="{49BF29F9-5AAE-4A04-B494-AB0E5E6A63D1}"/>
    <cellStyle name="Check Cell 5 4" xfId="4458" xr:uid="{2DE12820-3A68-4A81-954B-E8B188E0C704}"/>
    <cellStyle name="Check Cell 5 5" xfId="3404" xr:uid="{6FCF17B3-F6B5-4198-B06C-A860FC92DC99}"/>
    <cellStyle name="Check Cell 6" xfId="519" xr:uid="{00000000-0005-0000-0000-000006020000}"/>
    <cellStyle name="Check Cell 6 2" xfId="5381" xr:uid="{263C02E9-5BB3-446D-8570-10467B1F7035}"/>
    <cellStyle name="Check Cell 6 3" xfId="4460" xr:uid="{A0D8DC8F-ACB1-4550-8E3C-452E1AFF7FE5}"/>
    <cellStyle name="Check Cell 6 4" xfId="3406" xr:uid="{93060890-F077-4B6C-B379-33B929CFF4B1}"/>
    <cellStyle name="Check Cell 7" xfId="520" xr:uid="{00000000-0005-0000-0000-000007020000}"/>
    <cellStyle name="Check Cell 7 2" xfId="5382" xr:uid="{69138637-C734-4F46-B5B4-7FF5A2E70DC0}"/>
    <cellStyle name="Check Cell 7 3" xfId="4461" xr:uid="{101A42EB-E4A9-4DEE-B9ED-0646C3262FFA}"/>
    <cellStyle name="Check Cell 7 4" xfId="3407" xr:uid="{C6DDD031-ACD1-4DFA-B881-0B325A12C421}"/>
    <cellStyle name="Check Cell 8" xfId="521" xr:uid="{00000000-0005-0000-0000-000008020000}"/>
    <cellStyle name="Check Cell 8 2" xfId="5383" xr:uid="{EBB77C50-2BB4-4B39-95E9-424160920F15}"/>
    <cellStyle name="Check Cell 8 3" xfId="4462" xr:uid="{8C5F2672-4D95-49DA-AFF7-52A979C4FEC6}"/>
    <cellStyle name="Check Cell 8 4" xfId="3408" xr:uid="{2243ABA0-A1E2-4E7E-8587-12242BB3D0FC}"/>
    <cellStyle name="Check Cell 9" xfId="522" xr:uid="{00000000-0005-0000-0000-000009020000}"/>
    <cellStyle name="Check Cell 9 2" xfId="5384" xr:uid="{D2541DCB-43F3-448E-9691-0D43C47E6433}"/>
    <cellStyle name="Check Cell 9 3" xfId="4463" xr:uid="{30A8083A-5B23-46DF-8582-E1A8003BBD1F}"/>
    <cellStyle name="Check Cell 9 4" xfId="3409" xr:uid="{830E7147-1F3A-4633-B1AD-2E07C7BD1E1E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2 2 2 2" xfId="11211" xr:uid="{20AC52C8-D338-4433-8636-7F49D8B094E6}"/>
    <cellStyle name="Comma [0] 10 2 2 2 3" xfId="4945" xr:uid="{10E1488F-B5CC-4A5D-A435-B4E09E548E54}"/>
    <cellStyle name="Comma [0] 10 2 2 2 4" xfId="3847" xr:uid="{6AB8A063-E457-4FC9-AD21-37A61BB0EA51}"/>
    <cellStyle name="Comma [0] 10 3" xfId="530" xr:uid="{00000000-0005-0000-0000-000012020000}"/>
    <cellStyle name="Comma [0] 10 3 2" xfId="5386" xr:uid="{C3D954EB-3251-4873-8657-08F044B9F26C}"/>
    <cellStyle name="Comma [0] 10 3 2 2" xfId="11651" xr:uid="{58901380-B255-4387-9796-F3F0EA290DA9}"/>
    <cellStyle name="Comma [0] 10 3 3" xfId="4465" xr:uid="{399772E5-DD94-4357-91BE-661DE1F7EC27}"/>
    <cellStyle name="Comma [0] 10 3 4" xfId="3411" xr:uid="{0E86BEAA-C4B7-4863-8EF5-4028084ED766}"/>
    <cellStyle name="Comma [0] 10 4" xfId="531" xr:uid="{00000000-0005-0000-0000-000013020000}"/>
    <cellStyle name="Comma [0] 10 4 2" xfId="5387" xr:uid="{C08E55C7-8E47-4842-B168-3754375237FA}"/>
    <cellStyle name="Comma [0] 10 4 2 2" xfId="11652" xr:uid="{9846D451-AB3C-4567-8D99-E7886E4D6BD8}"/>
    <cellStyle name="Comma [0] 10 4 3" xfId="4466" xr:uid="{A4E0891C-71CD-423F-85A2-48DD7C142B76}"/>
    <cellStyle name="Comma [0] 10 4 4" xfId="3412" xr:uid="{E99A2D57-AD45-4D81-8CBA-4BC4681A77EE}"/>
    <cellStyle name="Comma [0] 10 5" xfId="2695" xr:uid="{82BF7D9A-2C96-4896-BC7A-DF5C00D7B232}"/>
    <cellStyle name="Comma [0] 10 5 2" xfId="11218" xr:uid="{72A4A507-FBE0-4BA9-8AFC-49245B877C32}"/>
    <cellStyle name="Comma [0] 10 5 3" xfId="4952" xr:uid="{BA0A0F2D-D095-4EB6-AD1C-1B83456A12D0}"/>
    <cellStyle name="Comma [0] 10 5 4" xfId="3860" xr:uid="{99D16F55-4048-4B94-9F4D-1AAB5C6FE94E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2 2 2" xfId="5388" xr:uid="{1D68B879-85F5-4CB3-A8B8-DDA1837AD432}"/>
    <cellStyle name="Comma [0] 11 2 2 2 2" xfId="11653" xr:uid="{D2DD268E-CE19-4AFC-9D8C-4519F8F82A52}"/>
    <cellStyle name="Comma [0] 11 2 2 3" xfId="4467" xr:uid="{E2908D36-D9E3-4D7E-81BE-72ADF684C98D}"/>
    <cellStyle name="Comma [0] 11 2 2 4" xfId="3413" xr:uid="{512E26A9-2A81-40FC-BD63-0CE9F35E22B8}"/>
    <cellStyle name="Comma [0] 11 2 3" xfId="2901" xr:uid="{56C809E9-E525-4D16-BC9E-FF2A892E9B54}"/>
    <cellStyle name="Comma [0] 11 2 3 2" xfId="11220" xr:uid="{81F696EE-2392-421E-AC0F-981BF1DA9391}"/>
    <cellStyle name="Comma [0] 11 2 3 3" xfId="4954" xr:uid="{1397F5F7-57B7-47AA-9A7D-24A0BA1DC544}"/>
    <cellStyle name="Comma [0] 11 2 3 4" xfId="3890" xr:uid="{6842108A-795B-4F44-80F1-9802C7FB7838}"/>
    <cellStyle name="Comma [0] 11 3" xfId="535" xr:uid="{00000000-0005-0000-0000-000017020000}"/>
    <cellStyle name="Comma [0] 11 3 2" xfId="5389" xr:uid="{781CB255-B8D9-4EAE-925C-151B99967645}"/>
    <cellStyle name="Comma [0] 11 3 2 2" xfId="11654" xr:uid="{EBC7A46C-1C6E-43DD-B526-02F8F9E56960}"/>
    <cellStyle name="Comma [0] 11 3 3" xfId="4468" xr:uid="{D1A4D89A-3992-4E18-822D-591801B592D8}"/>
    <cellStyle name="Comma [0] 11 3 4" xfId="3414" xr:uid="{AD372AA4-E956-46DF-B855-B06293E6CE3A}"/>
    <cellStyle name="Comma [0] 11 4" xfId="2900" xr:uid="{C45CAFA5-6288-4A90-9AEF-95727CECA0C0}"/>
    <cellStyle name="Comma [0] 11 4 2" xfId="11219" xr:uid="{08C2B360-F4E4-4850-B87B-6277E3980BAD}"/>
    <cellStyle name="Comma [0] 11 4 3" xfId="4953" xr:uid="{033FDBC2-2CEE-4E32-86B2-3BC275E0B3E4}"/>
    <cellStyle name="Comma [0] 11 4 4" xfId="3889" xr:uid="{026C25EF-40CC-4C31-A282-3634A36D7867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2 2 2" xfId="5391" xr:uid="{B2B3450E-6DD4-41A9-8949-396D5C077CF1}"/>
    <cellStyle name="Comma [0] 12 2 2 2 2" xfId="11656" xr:uid="{5BC0D068-D164-46BA-BA23-7FB50B4443DD}"/>
    <cellStyle name="Comma [0] 12 2 2 3" xfId="4470" xr:uid="{F659DB77-4EC8-45D7-9CDE-385ACB19BD2D}"/>
    <cellStyle name="Comma [0] 12 2 2 4" xfId="3416" xr:uid="{ED3F8AEF-F30E-4B25-A218-BC743F6457B4}"/>
    <cellStyle name="Comma [0] 12 2 3" xfId="2903" xr:uid="{3AC2B8C4-0C2B-4477-9C81-4A3B771A9682}"/>
    <cellStyle name="Comma [0] 12 2 3 2" xfId="11222" xr:uid="{B925188C-81F8-4781-81AD-CEE41787FA62}"/>
    <cellStyle name="Comma [0] 12 2 3 3" xfId="4956" xr:uid="{DC5DF006-7144-4DBC-98CF-8E06457132F2}"/>
    <cellStyle name="Comma [0] 12 2 3 4" xfId="3892" xr:uid="{071BFC04-3959-443B-9EBC-BEA4AFBC9F74}"/>
    <cellStyle name="Comma [0] 12 3" xfId="539" xr:uid="{00000000-0005-0000-0000-00001B020000}"/>
    <cellStyle name="Comma [0] 12 3 2" xfId="540" xr:uid="{00000000-0005-0000-0000-00001C020000}"/>
    <cellStyle name="Comma [0] 12 3 2 2" xfId="5392" xr:uid="{90987228-2529-4874-B815-C89133EC3D58}"/>
    <cellStyle name="Comma [0] 12 3 2 2 2" xfId="11657" xr:uid="{24349039-EF51-4E65-B512-B69855B52FCD}"/>
    <cellStyle name="Comma [0] 12 3 2 3" xfId="4471" xr:uid="{2109B86E-4FFF-41BA-9388-418B3764A3A3}"/>
    <cellStyle name="Comma [0] 12 3 2 4" xfId="3417" xr:uid="{E9A5B32E-FC50-41E0-9E0D-67EFEE3D42F1}"/>
    <cellStyle name="Comma [0] 12 3 3" xfId="2904" xr:uid="{5C3B9A18-950F-4DE5-9C52-1F1296869748}"/>
    <cellStyle name="Comma [0] 12 3 3 2" xfId="11223" xr:uid="{0D52F1EA-EF3E-42B0-BC0B-711AB81A09EE}"/>
    <cellStyle name="Comma [0] 12 3 3 3" xfId="4957" xr:uid="{A51CC90B-CD65-4BA4-9E55-8B7FCCFD9DEE}"/>
    <cellStyle name="Comma [0] 12 3 3 4" xfId="3893" xr:uid="{63F1615C-469A-47CF-AB88-705CCFBA6744}"/>
    <cellStyle name="Comma [0] 12 4" xfId="2902" xr:uid="{99BCCA6F-4BFA-416A-9F12-8C5740FF3EE9}"/>
    <cellStyle name="Comma [0] 12 4 2" xfId="11221" xr:uid="{E9DFD8F2-1C3A-45A7-8379-E1241B375B4F}"/>
    <cellStyle name="Comma [0] 12 4 3" xfId="4955" xr:uid="{3EE0ACE7-8670-49C2-A546-9AC4D5BA0701}"/>
    <cellStyle name="Comma [0] 12 4 4" xfId="3891" xr:uid="{1A49F6C4-86CC-4F3F-ADD7-96B1739A277C}"/>
    <cellStyle name="Comma [0] 12 5" xfId="5390" xr:uid="{51449CF1-DB53-403C-9AE9-B67E29B8E337}"/>
    <cellStyle name="Comma [0] 12 5 2" xfId="11655" xr:uid="{52035744-39CB-4FA4-9F73-26E03D9BDD69}"/>
    <cellStyle name="Comma [0] 12 6" xfId="4469" xr:uid="{352C315F-EC81-4CFA-AAF3-EC4125610683}"/>
    <cellStyle name="Comma [0] 12 7" xfId="3415" xr:uid="{033669AA-BDE9-4653-8B5F-4833B8EDAD8A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2 2 2" xfId="5394" xr:uid="{0C67B18D-F884-47CA-B742-4BAE47912E57}"/>
    <cellStyle name="Comma [0] 14 2 2 2 2" xfId="11659" xr:uid="{3CA3584E-D03F-41D8-A01F-9FCBDD29A7B9}"/>
    <cellStyle name="Comma [0] 14 2 2 3" xfId="4472" xr:uid="{D82EBF2F-B13D-42B1-8178-BD70F9BF3A27}"/>
    <cellStyle name="Comma [0] 14 2 2 4" xfId="3418" xr:uid="{3CEA994B-3586-4C5B-BC48-E86135878833}"/>
    <cellStyle name="Comma [0] 14 2 3" xfId="2905" xr:uid="{EF30CDF9-B34A-4BFF-97B3-94934776C17D}"/>
    <cellStyle name="Comma [0] 14 2 3 2" xfId="11224" xr:uid="{8A841549-F8E3-4659-9C3F-87A24B1B2F74}"/>
    <cellStyle name="Comma [0] 14 2 3 3" xfId="4958" xr:uid="{A6A6B3F6-342B-4022-B15B-AEEAEBE484EC}"/>
    <cellStyle name="Comma [0] 14 2 3 4" xfId="3894" xr:uid="{A332E86A-62F0-482B-B5B4-BF1C30521878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 2 2 2" xfId="5395" xr:uid="{530E1F2A-9610-419D-BB72-53CDABE80285}"/>
    <cellStyle name="Comma [0] 15 2 2 2 2" xfId="11660" xr:uid="{F7AF3275-5794-4B02-93AA-B4DD926B92B1}"/>
    <cellStyle name="Comma [0] 15 2 2 3" xfId="4473" xr:uid="{A0F24011-FA57-4E6A-94B3-82D5BB24558C}"/>
    <cellStyle name="Comma [0] 15 2 2 4" xfId="3419" xr:uid="{1A2EED5F-B350-4846-8B48-F20FE4FBD42F}"/>
    <cellStyle name="Comma [0] 15 2 3" xfId="2907" xr:uid="{431B052B-8636-4B9E-B88E-B3362656198D}"/>
    <cellStyle name="Comma [0] 15 2 3 2" xfId="11226" xr:uid="{8CD0DDBC-EBEB-4B39-B2D6-2639F97E9A3B}"/>
    <cellStyle name="Comma [0] 15 2 3 3" xfId="4960" xr:uid="{01A49557-7478-4C72-A752-7903D96B9966}"/>
    <cellStyle name="Comma [0] 15 2 3 4" xfId="3896" xr:uid="{6344DE74-8DAE-4C11-B9BE-548437078508}"/>
    <cellStyle name="Comma [0] 15 3" xfId="2906" xr:uid="{88246A47-5282-43D0-A8C7-336B9B16CA56}"/>
    <cellStyle name="Comma [0] 15 3 2" xfId="11225" xr:uid="{EAEB7681-D059-473D-85F6-C86158AD632C}"/>
    <cellStyle name="Comma [0] 15 3 3" xfId="4959" xr:uid="{3C3441EE-9F73-42CF-90C7-E957145E9014}"/>
    <cellStyle name="Comma [0] 15 3 4" xfId="3895" xr:uid="{37D39199-AFED-42AB-A3ED-35FD176D6FA8}"/>
    <cellStyle name="Comma [0] 15_Book2" xfId="550" xr:uid="{00000000-0005-0000-0000-000026020000}"/>
    <cellStyle name="Comma [0] 16" xfId="551" xr:uid="{00000000-0005-0000-0000-000027020000}"/>
    <cellStyle name="Comma [0] 16 2" xfId="2908" xr:uid="{AF254086-5859-45D9-886F-3BB07C0BFC73}"/>
    <cellStyle name="Comma [0] 16 2 2" xfId="11227" xr:uid="{EEC560AD-F6D7-404A-9421-BCA271A845E6}"/>
    <cellStyle name="Comma [0] 16 2 3" xfId="4961" xr:uid="{6DBFDDC5-3B55-4C74-A8B5-75AF6EDF9BD8}"/>
    <cellStyle name="Comma [0] 16 2 4" xfId="3897" xr:uid="{4E25D509-7C12-4E9C-A043-A915A0DA974C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2 2 2" xfId="5396" xr:uid="{6DCA3C14-10F0-4C03-AAED-1820CF1F92FF}"/>
    <cellStyle name="Comma [0] 18 2 2 2 2" xfId="11661" xr:uid="{FF2B5381-1FCA-46BB-9C33-6C61BB8770AC}"/>
    <cellStyle name="Comma [0] 18 2 2 3" xfId="4474" xr:uid="{734857AF-80AD-4BAD-87CB-C6EB40E545D8}"/>
    <cellStyle name="Comma [0] 18 2 2 4" xfId="3420" xr:uid="{B9690D94-14D0-4B58-B8F9-D94035788D02}"/>
    <cellStyle name="Comma [0] 18 2 3" xfId="2910" xr:uid="{7F54D159-D09E-4040-A8B6-00E4D5AA7A1B}"/>
    <cellStyle name="Comma [0] 18 2 3 2" xfId="11229" xr:uid="{608EC366-4213-49BF-B549-13873EBCCD7C}"/>
    <cellStyle name="Comma [0] 18 2 3 3" xfId="4963" xr:uid="{5BFF51CE-5EB9-452C-BB37-F7C80A6C5E67}"/>
    <cellStyle name="Comma [0] 18 2 3 4" xfId="3899" xr:uid="{BB1F74F2-4CE7-40B9-9BCE-35477C7D8670}"/>
    <cellStyle name="Comma [0] 18 3" xfId="557" xr:uid="{00000000-0005-0000-0000-00002D020000}"/>
    <cellStyle name="Comma [0] 18 3 2" xfId="5397" xr:uid="{817BE886-55F5-495D-8EC1-FCFE3725D3B9}"/>
    <cellStyle name="Comma [0] 18 3 2 2" xfId="11662" xr:uid="{B0FF5CFC-E5E8-41A4-B55F-A5CD351AC858}"/>
    <cellStyle name="Comma [0] 18 3 3" xfId="4475" xr:uid="{6571F76E-6A36-417D-9441-D4591E95F13E}"/>
    <cellStyle name="Comma [0] 18 3 4" xfId="3421" xr:uid="{4F710931-0CEB-4916-A6E7-9A91DC34829D}"/>
    <cellStyle name="Comma [0] 18 4" xfId="2909" xr:uid="{9AE4D7F5-BB85-4403-B2F3-E31A880D4BA7}"/>
    <cellStyle name="Comma [0] 18 4 2" xfId="11228" xr:uid="{8F1CBE42-D9A5-4084-BD47-8C798745E012}"/>
    <cellStyle name="Comma [0] 18 4 3" xfId="4962" xr:uid="{E1766D76-E818-4964-B3A4-8A310A3ACA76}"/>
    <cellStyle name="Comma [0] 18 4 4" xfId="3898" xr:uid="{09987B69-E600-4039-B428-67F15D2C2D21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2 2 2" xfId="5398" xr:uid="{CEDDB17C-9DE1-42C1-89A3-DCA8DF020861}"/>
    <cellStyle name="Comma [0] 19 2 2 2 2" xfId="11663" xr:uid="{D99447D3-F298-4539-8EA1-EFCA85A5D481}"/>
    <cellStyle name="Comma [0] 19 2 2 3" xfId="4476" xr:uid="{0FC753A8-5F31-4099-8773-D03C0AE7DB79}"/>
    <cellStyle name="Comma [0] 19 2 2 4" xfId="3422" xr:uid="{211E3430-2FF9-4404-A54C-C709F04DFABD}"/>
    <cellStyle name="Comma [0] 19 2 3" xfId="2912" xr:uid="{644C7D1C-7334-47CC-B8D6-A430430C29FC}"/>
    <cellStyle name="Comma [0] 19 2 3 2" xfId="11231" xr:uid="{6B2A4208-9333-4D01-ADF5-044038EC8011}"/>
    <cellStyle name="Comma [0] 19 2 3 3" xfId="4965" xr:uid="{117A47D7-2380-46D2-8845-03A303E9DA51}"/>
    <cellStyle name="Comma [0] 19 2 3 4" xfId="3901" xr:uid="{22332E7F-D507-474E-9A22-4548A846B6B6}"/>
    <cellStyle name="Comma [0] 19 3" xfId="561" xr:uid="{00000000-0005-0000-0000-000031020000}"/>
    <cellStyle name="Comma [0] 19 3 2" xfId="5399" xr:uid="{84DF67A9-A755-4CBB-94A9-3C662EE2CBF9}"/>
    <cellStyle name="Comma [0] 19 3 2 2" xfId="11664" xr:uid="{8354CA1C-6C4D-4469-B229-AB24EECB6C1C}"/>
    <cellStyle name="Comma [0] 19 3 3" xfId="4477" xr:uid="{719B9FEB-B097-47B3-B8D3-5D473E398E84}"/>
    <cellStyle name="Comma [0] 19 3 4" xfId="3423" xr:uid="{DC30152A-39F5-437F-BCEA-34C45DBAA79C}"/>
    <cellStyle name="Comma [0] 19 4" xfId="2911" xr:uid="{4C57ACA0-34BA-4478-B820-3AC5B4469BE3}"/>
    <cellStyle name="Comma [0] 19 4 2" xfId="11230" xr:uid="{6C0F619F-D8F9-4EA3-AF45-18010996F734}"/>
    <cellStyle name="Comma [0] 19 4 3" xfId="4964" xr:uid="{F9F23480-4FD8-4853-80A0-722E71DFB288}"/>
    <cellStyle name="Comma [0] 19 4 4" xfId="3900" xr:uid="{B6ACF708-70B5-41C8-A12B-1C07DA12DA67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2 2" xfId="5400" xr:uid="{D76FB633-D636-4A35-8EB2-3E5193AF92AA}"/>
    <cellStyle name="Comma [0] 2 10 2 2 2" xfId="11665" xr:uid="{4ACE0640-8033-4682-B5DF-705196566B25}"/>
    <cellStyle name="Comma [0] 2 10 2 3" xfId="4478" xr:uid="{CC5257FD-86F8-4E3C-9AB1-9194AE603563}"/>
    <cellStyle name="Comma [0] 2 10 2 4" xfId="3424" xr:uid="{7C11CC43-081A-4F6F-926D-AD5F4CA299C4}"/>
    <cellStyle name="Comma [0] 2 10 3" xfId="565" xr:uid="{00000000-0005-0000-0000-000035020000}"/>
    <cellStyle name="Comma [0] 2 10 3 2" xfId="5401" xr:uid="{23D85F20-0789-4049-833C-BB96595526DA}"/>
    <cellStyle name="Comma [0] 2 10 3 2 2" xfId="11666" xr:uid="{1E8285FC-8C2F-4187-8C76-38819A44D78E}"/>
    <cellStyle name="Comma [0] 2 10 3 3" xfId="4479" xr:uid="{DD65B784-7A0B-4D4B-A5A4-C50F692DDC0C}"/>
    <cellStyle name="Comma [0] 2 10 3 4" xfId="3425" xr:uid="{12C21F45-00EC-4B75-8108-64ACA07B8209}"/>
    <cellStyle name="Comma [0] 2 10 4" xfId="2913" xr:uid="{7D772CB3-9728-478C-ACD7-7602CA8C2996}"/>
    <cellStyle name="Comma [0] 2 10 4 2" xfId="11232" xr:uid="{56CB64A6-1A1E-458B-B2F1-8FF4787186BF}"/>
    <cellStyle name="Comma [0] 2 10 4 3" xfId="4966" xr:uid="{8B194D91-87BA-4FC8-858D-71B830D8A6B4}"/>
    <cellStyle name="Comma [0] 2 10 4 4" xfId="3902" xr:uid="{95FFCB7E-64FE-4BC9-8A6D-1AA2F98D6C11}"/>
    <cellStyle name="Comma [0] 2 11" xfId="566" xr:uid="{00000000-0005-0000-0000-000036020000}"/>
    <cellStyle name="Comma [0] 2 11 2" xfId="2914" xr:uid="{B84335E5-D1A8-4C73-ABD6-9CFFA0DB128C}"/>
    <cellStyle name="Comma [0] 2 11 2 2" xfId="11233" xr:uid="{F47D74A0-C8C2-491E-BFC0-E0925497F609}"/>
    <cellStyle name="Comma [0] 2 11 2 3" xfId="4967" xr:uid="{F4BF578A-CDDA-4AA7-9271-7C68E7C25334}"/>
    <cellStyle name="Comma [0] 2 11 2 4" xfId="3903" xr:uid="{56C33E52-EC33-4CE6-9F39-140A5FD43719}"/>
    <cellStyle name="Comma [0] 2 12" xfId="567" xr:uid="{00000000-0005-0000-0000-000037020000}"/>
    <cellStyle name="Comma [0] 2 12 2" xfId="5402" xr:uid="{82DD0496-55D3-473C-8921-6E6677757012}"/>
    <cellStyle name="Comma [0] 2 12 2 2" xfId="11667" xr:uid="{A1B255BB-5449-4CFC-9A90-D618ABE060EE}"/>
    <cellStyle name="Comma [0] 2 12 3" xfId="4480" xr:uid="{47A95E06-44A6-491F-9314-17B520DC5206}"/>
    <cellStyle name="Comma [0] 2 12 4" xfId="3426" xr:uid="{3AF71D08-A6CC-4520-831B-70E8CD310B9B}"/>
    <cellStyle name="Comma [0] 2 13" xfId="2690" xr:uid="{7DACA5CF-B874-4FD0-AC06-A35875BA187A}"/>
    <cellStyle name="Comma [0] 2 13 2" xfId="11213" xr:uid="{4403E415-81C2-429E-A32E-FFE86D6ED8EF}"/>
    <cellStyle name="Comma [0] 2 13 3" xfId="4947" xr:uid="{57904025-A276-479E-B32E-90262A3FBC32}"/>
    <cellStyle name="Comma [0] 2 13 4" xfId="3851" xr:uid="{20B769A0-7E0F-4D09-8C56-9460D9A8E131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2 2 2" xfId="5405" xr:uid="{F74ED059-FF40-4741-BD26-F0A42ED1803D}"/>
    <cellStyle name="Comma [0] 2 2 2 2 2 2 2 2 2 2 2" xfId="11670" xr:uid="{2BE38103-6F89-4682-A35F-30FED04AFD24}"/>
    <cellStyle name="Comma [0] 2 2 2 2 2 2 2 2 2 3" xfId="4483" xr:uid="{91E8DD0B-1ED4-4F1E-9D4B-6AE4FB46B08A}"/>
    <cellStyle name="Comma [0] 2 2 2 2 2 2 2 2 2 4" xfId="3429" xr:uid="{6288A214-3782-415E-A35A-D8E00C027C41}"/>
    <cellStyle name="Comma [0] 2 2 2 2 2 2 2 2 3" xfId="2921" xr:uid="{7C668210-9CFC-48FC-BE47-9DB6C1D10FD4}"/>
    <cellStyle name="Comma [0] 2 2 2 2 2 2 2 2 3 2" xfId="11240" xr:uid="{A1167FA1-D1B4-4BF2-85D7-E01B82B72BA0}"/>
    <cellStyle name="Comma [0] 2 2 2 2 2 2 2 2 3 3" xfId="4974" xr:uid="{DDC5A779-7C6D-4516-9B7F-4DE217335009}"/>
    <cellStyle name="Comma [0] 2 2 2 2 2 2 2 2 3 4" xfId="3910" xr:uid="{67113854-3EB0-4753-BCF0-E0360B531569}"/>
    <cellStyle name="Comma [0] 2 2 2 2 2 2 2 3" xfId="576" xr:uid="{00000000-0005-0000-0000-000040020000}"/>
    <cellStyle name="Comma [0] 2 2 2 2 2 2 2 3 2" xfId="577" xr:uid="{00000000-0005-0000-0000-000041020000}"/>
    <cellStyle name="Comma [0] 2 2 2 2 2 2 2 3 2 2" xfId="5406" xr:uid="{6128A6DB-F1FA-4AC7-9CA1-BC7817C7ADAF}"/>
    <cellStyle name="Comma [0] 2 2 2 2 2 2 2 3 2 2 2" xfId="11671" xr:uid="{47E9415B-F408-4E01-82CB-1308EB25662C}"/>
    <cellStyle name="Comma [0] 2 2 2 2 2 2 2 3 2 3" xfId="4484" xr:uid="{69134E9E-9458-4782-ABE8-FD079C927FDD}"/>
    <cellStyle name="Comma [0] 2 2 2 2 2 2 2 3 2 4" xfId="3430" xr:uid="{1141E3F2-48E0-45CE-A26A-10766E088ADB}"/>
    <cellStyle name="Comma [0] 2 2 2 2 2 2 2 3 3" xfId="2922" xr:uid="{52EB1D73-9647-4505-B93F-CC969CD219C3}"/>
    <cellStyle name="Comma [0] 2 2 2 2 2 2 2 3 3 2" xfId="11241" xr:uid="{9721017C-8D61-419A-A195-C888D21E92EB}"/>
    <cellStyle name="Comma [0] 2 2 2 2 2 2 2 3 3 3" xfId="4975" xr:uid="{BF73F814-573A-473D-8F76-1FBDD1C38D88}"/>
    <cellStyle name="Comma [0] 2 2 2 2 2 2 2 3 3 4" xfId="3911" xr:uid="{5A86CECC-B8D4-41B3-AA4A-49E6048D1D40}"/>
    <cellStyle name="Comma [0] 2 2 2 2 2 2 2 4" xfId="2920" xr:uid="{E692216F-B0B4-4BB9-A627-97233D982EC6}"/>
    <cellStyle name="Comma [0] 2 2 2 2 2 2 2 4 2" xfId="11239" xr:uid="{75C5C088-3235-4426-88D5-05B282A381DB}"/>
    <cellStyle name="Comma [0] 2 2 2 2 2 2 2 4 3" xfId="4973" xr:uid="{FAD688F0-1406-4E2D-A233-FC74F8D85E24}"/>
    <cellStyle name="Comma [0] 2 2 2 2 2 2 2 4 4" xfId="3909" xr:uid="{D1EDD9DD-A9C0-44D3-B5FA-5E7ACEC05072}"/>
    <cellStyle name="Comma [0] 2 2 2 2 2 2 2 5" xfId="5404" xr:uid="{ACFB18A3-D5A3-4CF0-967C-E1EBF8A822B5}"/>
    <cellStyle name="Comma [0] 2 2 2 2 2 2 2 5 2" xfId="11669" xr:uid="{C48176AE-EF64-4CD7-8458-12A84BD4B465}"/>
    <cellStyle name="Comma [0] 2 2 2 2 2 2 2 6" xfId="4482" xr:uid="{4DE1B875-29FA-4701-8F09-92BC13F25275}"/>
    <cellStyle name="Comma [0] 2 2 2 2 2 2 2 7" xfId="3428" xr:uid="{F9571DBB-D112-44FF-A96A-99B6E09C893C}"/>
    <cellStyle name="Comma [0] 2 2 2 2 2 2 3" xfId="578" xr:uid="{00000000-0005-0000-0000-000042020000}"/>
    <cellStyle name="Comma [0] 2 2 2 2 2 2 3 2" xfId="2923" xr:uid="{A77F1E1E-9D60-4752-9DC0-CE5DC06E53B1}"/>
    <cellStyle name="Comma [0] 2 2 2 2 2 2 3 2 2" xfId="11242" xr:uid="{831C2E92-075A-4461-A4AA-DF1B5CE8F3FC}"/>
    <cellStyle name="Comma [0] 2 2 2 2 2 2 3 2 3" xfId="4976" xr:uid="{116DB984-9F3C-4BAC-A221-56365B655B08}"/>
    <cellStyle name="Comma [0] 2 2 2 2 2 2 3 2 4" xfId="3912" xr:uid="{DAC26AAB-4150-48BF-8061-79B597341CE4}"/>
    <cellStyle name="Comma [0] 2 2 2 2 2 2 3 3" xfId="5407" xr:uid="{C05D9E6D-A31F-4576-A946-BDD407EA3443}"/>
    <cellStyle name="Comma [0] 2 2 2 2 2 2 3 3 2" xfId="11672" xr:uid="{200B3258-4981-4230-9812-63828F068A5B}"/>
    <cellStyle name="Comma [0] 2 2 2 2 2 2 3 4" xfId="4485" xr:uid="{911E02F4-96A0-4EFA-8AA3-5FA2E8006D41}"/>
    <cellStyle name="Comma [0] 2 2 2 2 2 2 3 5" xfId="3431" xr:uid="{F28CA826-9C43-4429-83A8-CE28688E0708}"/>
    <cellStyle name="Comma [0] 2 2 2 2 2 2 4" xfId="579" xr:uid="{00000000-0005-0000-0000-000043020000}"/>
    <cellStyle name="Comma [0] 2 2 2 2 2 2 4 2" xfId="5408" xr:uid="{B843825C-5F62-4078-BD20-19472754CF11}"/>
    <cellStyle name="Comma [0] 2 2 2 2 2 2 4 2 2" xfId="11673" xr:uid="{E380388B-892E-459A-BB2B-1B66B75454DD}"/>
    <cellStyle name="Comma [0] 2 2 2 2 2 2 4 3" xfId="4486" xr:uid="{EDF47AE8-2284-4F68-9C0C-8CAC88CFB39B}"/>
    <cellStyle name="Comma [0] 2 2 2 2 2 2 4 4" xfId="3432" xr:uid="{ACCE19AC-40CE-4693-91BF-5869C66B38DC}"/>
    <cellStyle name="Comma [0] 2 2 2 2 2 2 5" xfId="2919" xr:uid="{7A27E7ED-9EFD-4207-8390-5D7A19BEFFD6}"/>
    <cellStyle name="Comma [0] 2 2 2 2 2 2 5 2" xfId="11238" xr:uid="{4A7E1399-201E-40D4-95DB-5DACE9E8E1A0}"/>
    <cellStyle name="Comma [0] 2 2 2 2 2 2 5 3" xfId="4972" xr:uid="{AC446457-7B78-4AA9-8FDB-A19B4CF61ABA}"/>
    <cellStyle name="Comma [0] 2 2 2 2 2 2 5 4" xfId="3908" xr:uid="{F15426FE-7EBD-4210-BFDE-B60932B488EE}"/>
    <cellStyle name="Comma [0] 2 2 2 2 2 3" xfId="580" xr:uid="{00000000-0005-0000-0000-000044020000}"/>
    <cellStyle name="Comma [0] 2 2 2 2 2 3 2" xfId="581" xr:uid="{00000000-0005-0000-0000-000045020000}"/>
    <cellStyle name="Comma [0] 2 2 2 2 2 3 2 2" xfId="5409" xr:uid="{1B851738-AFA0-4C96-A322-F58769EFD9FE}"/>
    <cellStyle name="Comma [0] 2 2 2 2 2 3 2 2 2" xfId="11674" xr:uid="{941677CB-9FB8-4781-86C9-5238B1014062}"/>
    <cellStyle name="Comma [0] 2 2 2 2 2 3 2 3" xfId="4487" xr:uid="{082234C9-BCE8-4067-A49B-B423F8488B88}"/>
    <cellStyle name="Comma [0] 2 2 2 2 2 3 2 4" xfId="3433" xr:uid="{918A762E-93FB-4806-A1A5-5E3D2F8B7414}"/>
    <cellStyle name="Comma [0] 2 2 2 2 2 3 3" xfId="2924" xr:uid="{62D12444-ABF3-4AC1-81CC-37AB5372CDD1}"/>
    <cellStyle name="Comma [0] 2 2 2 2 2 3 3 2" xfId="11243" xr:uid="{10524689-83E0-46D6-892F-7CBC352968F1}"/>
    <cellStyle name="Comma [0] 2 2 2 2 2 3 3 3" xfId="4977" xr:uid="{BE7FC89D-D77F-49DB-B83A-12FC082E7FC9}"/>
    <cellStyle name="Comma [0] 2 2 2 2 2 3 3 4" xfId="3913" xr:uid="{F64B242A-3A8B-4EFA-BDC3-F581B3F69FAF}"/>
    <cellStyle name="Comma [0] 2 2 2 2 2 4" xfId="582" xr:uid="{00000000-0005-0000-0000-000046020000}"/>
    <cellStyle name="Comma [0] 2 2 2 2 2 4 2" xfId="583" xr:uid="{00000000-0005-0000-0000-000047020000}"/>
    <cellStyle name="Comma [0] 2 2 2 2 2 4 2 2" xfId="5410" xr:uid="{309C60BE-5C46-4F0D-A3FC-F09C1F364279}"/>
    <cellStyle name="Comma [0] 2 2 2 2 2 4 2 2 2" xfId="11675" xr:uid="{C0C88791-96E6-40F9-B353-22BAB35F5609}"/>
    <cellStyle name="Comma [0] 2 2 2 2 2 4 2 3" xfId="4488" xr:uid="{F2E14922-2685-463D-97F7-8CCE82189986}"/>
    <cellStyle name="Comma [0] 2 2 2 2 2 4 2 4" xfId="3434" xr:uid="{65A3153E-9234-4468-914F-CD7D382EF5A3}"/>
    <cellStyle name="Comma [0] 2 2 2 2 2 4 3" xfId="2925" xr:uid="{A759050E-D27B-4ACD-AF69-B645B0B10A9C}"/>
    <cellStyle name="Comma [0] 2 2 2 2 2 4 3 2" xfId="11244" xr:uid="{ADD4375F-4790-4033-9338-8DF3043D78EE}"/>
    <cellStyle name="Comma [0] 2 2 2 2 2 4 3 3" xfId="4978" xr:uid="{04F3BA01-C4A4-47DD-940D-6C9EF759862E}"/>
    <cellStyle name="Comma [0] 2 2 2 2 2 4 3 4" xfId="3914" xr:uid="{7008BAC6-CCF2-4C46-B81F-AE644FF3A8D0}"/>
    <cellStyle name="Comma [0] 2 2 2 2 2 5" xfId="2918" xr:uid="{AB84DAE5-3105-48EE-AFA8-0E5AF34EEB9C}"/>
    <cellStyle name="Comma [0] 2 2 2 2 2 5 2" xfId="11237" xr:uid="{D822DCB4-C223-472E-9C68-EE762EE42177}"/>
    <cellStyle name="Comma [0] 2 2 2 2 2 5 3" xfId="4971" xr:uid="{715F4354-BF5F-410D-B004-3E7AA2C93292}"/>
    <cellStyle name="Comma [0] 2 2 2 2 2 5 4" xfId="3907" xr:uid="{7A51F797-5E87-4CA0-A0B5-E31BF2D2C15F}"/>
    <cellStyle name="Comma [0] 2 2 2 2 2 6" xfId="5403" xr:uid="{A7297FAB-030F-49AE-9775-192B32037F84}"/>
    <cellStyle name="Comma [0] 2 2 2 2 2 6 2" xfId="11668" xr:uid="{84B85076-7F21-4E56-9E31-504CD753E8A2}"/>
    <cellStyle name="Comma [0] 2 2 2 2 2 7" xfId="4481" xr:uid="{79823F99-00AE-4F05-B77D-AEDB1E56414C}"/>
    <cellStyle name="Comma [0] 2 2 2 2 2 8" xfId="3427" xr:uid="{DC65B107-6262-4817-9845-E10BFC0EC0BF}"/>
    <cellStyle name="Comma [0] 2 2 2 2 3" xfId="584" xr:uid="{00000000-0005-0000-0000-000048020000}"/>
    <cellStyle name="Comma [0] 2 2 2 2 3 2" xfId="2926" xr:uid="{18971653-2CA5-48DE-8267-773E1101B5DC}"/>
    <cellStyle name="Comma [0] 2 2 2 2 3 2 2" xfId="11245" xr:uid="{5A2DC645-8642-4667-B685-90F5758D239B}"/>
    <cellStyle name="Comma [0] 2 2 2 2 3 2 3" xfId="4979" xr:uid="{7F390897-9C9C-4BB2-9D95-FC77AE4D5EF1}"/>
    <cellStyle name="Comma [0] 2 2 2 2 3 2 4" xfId="3915" xr:uid="{6E2D7D41-4663-4073-B980-CBDE22A94648}"/>
    <cellStyle name="Comma [0] 2 2 2 2 3 3" xfId="5411" xr:uid="{FBA691EC-1EC3-4929-AEF0-0C515CDCC353}"/>
    <cellStyle name="Comma [0] 2 2 2 2 3 3 2" xfId="11676" xr:uid="{3B345B7A-0F7D-4727-A794-1A5EE60392B9}"/>
    <cellStyle name="Comma [0] 2 2 2 2 3 4" xfId="4489" xr:uid="{E511EECD-49EB-4BEF-8069-A505CBAEA738}"/>
    <cellStyle name="Comma [0] 2 2 2 2 3 5" xfId="3435" xr:uid="{B5EB5B39-3C25-4498-9788-06BD200DF4E3}"/>
    <cellStyle name="Comma [0] 2 2 2 2 4" xfId="585" xr:uid="{00000000-0005-0000-0000-000049020000}"/>
    <cellStyle name="Comma [0] 2 2 2 2 4 2" xfId="2927" xr:uid="{E0FEAE12-E0E7-4348-8FEB-F32F57795C1C}"/>
    <cellStyle name="Comma [0] 2 2 2 2 4 2 2" xfId="11246" xr:uid="{6208E1AF-9F76-4002-AFFF-CC0749219946}"/>
    <cellStyle name="Comma [0] 2 2 2 2 4 2 3" xfId="4980" xr:uid="{E8963330-842E-47BB-B7F3-1DEB7138F251}"/>
    <cellStyle name="Comma [0] 2 2 2 2 4 2 4" xfId="3916" xr:uid="{A9C48E60-98BA-4D3B-9735-A3A83098F9F9}"/>
    <cellStyle name="Comma [0] 2 2 2 2 4 3" xfId="5412" xr:uid="{AF8D31B0-92D0-457F-97CB-354AC8576422}"/>
    <cellStyle name="Comma [0] 2 2 2 2 4 3 2" xfId="11677" xr:uid="{1928D797-0546-49D3-BEC5-2E13516FE1B9}"/>
    <cellStyle name="Comma [0] 2 2 2 2 4 4" xfId="4490" xr:uid="{DB6FFFCF-756F-41E5-9078-47D5882548A5}"/>
    <cellStyle name="Comma [0] 2 2 2 2 4 5" xfId="3436" xr:uid="{0B12A1E0-0B74-417E-A75F-4E58A3597D52}"/>
    <cellStyle name="Comma [0] 2 2 2 2 5" xfId="586" xr:uid="{00000000-0005-0000-0000-00004A020000}"/>
    <cellStyle name="Comma [0] 2 2 2 2 5 2" xfId="5413" xr:uid="{EDAE9AD5-EEED-4A78-8FC0-C1DFACFE35DF}"/>
    <cellStyle name="Comma [0] 2 2 2 2 5 2 2" xfId="11678" xr:uid="{F7EB8F40-B8AA-4ADC-9A5D-1B47E1026154}"/>
    <cellStyle name="Comma [0] 2 2 2 2 5 3" xfId="4491" xr:uid="{9CBEEDCB-31D6-4210-8368-9ED29FC7D8B6}"/>
    <cellStyle name="Comma [0] 2 2 2 2 5 4" xfId="3437" xr:uid="{380B23FD-36B2-49F9-8697-F7C07909E99B}"/>
    <cellStyle name="Comma [0] 2 2 2 2 6" xfId="2917" xr:uid="{D97EA94B-158F-47CC-98AF-D3820B4C63A3}"/>
    <cellStyle name="Comma [0] 2 2 2 2 6 2" xfId="11236" xr:uid="{6A367F7C-4EAD-4D5F-B83D-451B1777942F}"/>
    <cellStyle name="Comma [0] 2 2 2 2 6 3" xfId="4970" xr:uid="{BD1DE7E9-3C90-493A-9256-5B3746D35312}"/>
    <cellStyle name="Comma [0] 2 2 2 2 6 4" xfId="3906" xr:uid="{127248EF-34D2-4D82-A87B-A3DA1E6711C2}"/>
    <cellStyle name="Comma [0] 2 2 2 3" xfId="587" xr:uid="{00000000-0005-0000-0000-00004B020000}"/>
    <cellStyle name="Comma [0] 2 2 2 3 2" xfId="588" xr:uid="{00000000-0005-0000-0000-00004C020000}"/>
    <cellStyle name="Comma [0] 2 2 2 3 2 2" xfId="5414" xr:uid="{47FDEA3A-DCA4-4539-ADC1-AD5DB74C157F}"/>
    <cellStyle name="Comma [0] 2 2 2 3 2 2 2" xfId="11679" xr:uid="{7469CBA9-8F10-40F7-A690-A24C48E2DA16}"/>
    <cellStyle name="Comma [0] 2 2 2 3 2 3" xfId="4492" xr:uid="{C7967241-EB95-4180-9574-C1B7146BF691}"/>
    <cellStyle name="Comma [0] 2 2 2 3 2 4" xfId="3438" xr:uid="{2CFC1B64-CEC9-4CAC-AFB2-BB84A35651E6}"/>
    <cellStyle name="Comma [0] 2 2 2 3 3" xfId="2928" xr:uid="{8F58E73F-7294-40B6-89C7-70A4DFE29434}"/>
    <cellStyle name="Comma [0] 2 2 2 3 3 2" xfId="11247" xr:uid="{0E073236-D566-4F21-BAD7-3411633DD2FE}"/>
    <cellStyle name="Comma [0] 2 2 2 3 3 3" xfId="4981" xr:uid="{FF1F1E84-D4CD-4A8B-BFEF-31DEA250AD80}"/>
    <cellStyle name="Comma [0] 2 2 2 3 3 4" xfId="3917" xr:uid="{683521DE-A8AD-4FBA-ACD6-779418C923EB}"/>
    <cellStyle name="Comma [0] 2 2 2 4" xfId="589" xr:uid="{00000000-0005-0000-0000-00004D020000}"/>
    <cellStyle name="Comma [0] 2 2 2 4 2" xfId="590" xr:uid="{00000000-0005-0000-0000-00004E020000}"/>
    <cellStyle name="Comma [0] 2 2 2 4 2 2" xfId="5415" xr:uid="{0C9ECEF6-A96E-471B-AAEB-EB6207CCC606}"/>
    <cellStyle name="Comma [0] 2 2 2 4 2 2 2" xfId="11680" xr:uid="{BA4D9EB4-73C4-4C5D-A7ED-10269E34AFE3}"/>
    <cellStyle name="Comma [0] 2 2 2 4 2 3" xfId="4493" xr:uid="{34EC07F9-C176-4B3B-9CAF-3C2B57AABF97}"/>
    <cellStyle name="Comma [0] 2 2 2 4 2 4" xfId="3439" xr:uid="{A88321B7-A867-4823-855D-47A1982F9FBD}"/>
    <cellStyle name="Comma [0] 2 2 2 4 3" xfId="2929" xr:uid="{E3A134D9-B0AD-4058-849B-3D50E615E9CC}"/>
    <cellStyle name="Comma [0] 2 2 2 4 3 2" xfId="11248" xr:uid="{0E34F835-C0BB-4B5C-A0BA-5F6B4DD9A414}"/>
    <cellStyle name="Comma [0] 2 2 2 4 3 3" xfId="4982" xr:uid="{0BC2BBC0-FB1E-4F7F-898F-57A3B2F25A14}"/>
    <cellStyle name="Comma [0] 2 2 2 4 3 4" xfId="3918" xr:uid="{14D185A5-7CE0-4602-B373-A3EF077C0FD2}"/>
    <cellStyle name="Comma [0] 2 2 2 5" xfId="591" xr:uid="{00000000-0005-0000-0000-00004F020000}"/>
    <cellStyle name="Comma [0] 2 2 2 5 2" xfId="592" xr:uid="{00000000-0005-0000-0000-000050020000}"/>
    <cellStyle name="Comma [0] 2 2 2 5 2 2" xfId="5416" xr:uid="{08B6E472-A86F-48FD-B30D-581982C26199}"/>
    <cellStyle name="Comma [0] 2 2 2 5 2 2 2" xfId="11681" xr:uid="{E3339BD3-0575-4916-82E6-D9C63C4BCA4C}"/>
    <cellStyle name="Comma [0] 2 2 2 5 2 3" xfId="4494" xr:uid="{F114B053-8094-407E-A006-F575E41AC162}"/>
    <cellStyle name="Comma [0] 2 2 2 5 2 4" xfId="3440" xr:uid="{E282708E-4DA7-42EB-8F08-AA83279FAC2C}"/>
    <cellStyle name="Comma [0] 2 2 2 5 3" xfId="2930" xr:uid="{86A4FE35-4158-4CB0-BDFA-84069A519708}"/>
    <cellStyle name="Comma [0] 2 2 2 5 3 2" xfId="11249" xr:uid="{83600347-9464-4486-A3E6-BF6593E203DC}"/>
    <cellStyle name="Comma [0] 2 2 2 5 3 3" xfId="4983" xr:uid="{D008288D-B996-4147-9334-912A01875F03}"/>
    <cellStyle name="Comma [0] 2 2 2 5 3 4" xfId="3919" xr:uid="{72A77B27-657D-4473-922A-1150419D864D}"/>
    <cellStyle name="Comma [0] 2 2 2 6" xfId="593" xr:uid="{00000000-0005-0000-0000-000051020000}"/>
    <cellStyle name="Comma [0] 2 2 2 6 2" xfId="5417" xr:uid="{8041A2E1-D8F7-4A01-B9DE-B86F60F1678F}"/>
    <cellStyle name="Comma [0] 2 2 2 6 2 2" xfId="11682" xr:uid="{CE097796-4886-452A-A8C8-9B4C44F975F1}"/>
    <cellStyle name="Comma [0] 2 2 2 6 3" xfId="4495" xr:uid="{8728A287-F873-4DF2-8039-A01FD0E9E828}"/>
    <cellStyle name="Comma [0] 2 2 2 6 4" xfId="3441" xr:uid="{82BA0C63-565E-40E8-BEA2-8A01AA9253A9}"/>
    <cellStyle name="Comma [0] 2 2 2 7" xfId="2916" xr:uid="{18B6EB68-2BB8-4191-B63F-0E5543FD30D3}"/>
    <cellStyle name="Comma [0] 2 2 2 7 2" xfId="11235" xr:uid="{07B36C66-9A35-4BAE-8710-D3E41DD3C2DD}"/>
    <cellStyle name="Comma [0] 2 2 2 7 3" xfId="4969" xr:uid="{9864E05F-7B00-4F9F-AD6B-8BE3DBCDA53D}"/>
    <cellStyle name="Comma [0] 2 2 2 7 4" xfId="3905" xr:uid="{53D7D2CC-5536-48F5-A6DF-928E484865BF}"/>
    <cellStyle name="Comma [0] 2 2 3" xfId="594" xr:uid="{00000000-0005-0000-0000-000052020000}"/>
    <cellStyle name="Comma [0] 2 2 3 2" xfId="2931" xr:uid="{32E5268B-9DF1-4288-BF30-D20B9C6D2E55}"/>
    <cellStyle name="Comma [0] 2 2 3 2 2" xfId="11250" xr:uid="{D5CBDE7D-AECF-436B-9521-757FBF320129}"/>
    <cellStyle name="Comma [0] 2 2 3 2 3" xfId="4984" xr:uid="{BE2071E2-17EF-4EAC-93DA-5521185EC629}"/>
    <cellStyle name="Comma [0] 2 2 3 2 4" xfId="3920" xr:uid="{BA3298F8-49FD-484C-9C96-3CE076031D09}"/>
    <cellStyle name="Comma [0] 2 2 3 3" xfId="5418" xr:uid="{F3CDB14D-D0A9-4106-95E1-E97604BBAA89}"/>
    <cellStyle name="Comma [0] 2 2 3 3 2" xfId="11683" xr:uid="{3344031F-3EE7-4CEE-8444-6311C4476848}"/>
    <cellStyle name="Comma [0] 2 2 3 4" xfId="4496" xr:uid="{541006B4-938C-4BBD-88D6-5378CF6679FE}"/>
    <cellStyle name="Comma [0] 2 2 3 5" xfId="3442" xr:uid="{FFA511D6-C3C0-4B9D-84F4-C8C0EBE7F687}"/>
    <cellStyle name="Comma [0] 2 2 4" xfId="595" xr:uid="{00000000-0005-0000-0000-000053020000}"/>
    <cellStyle name="Comma [0] 2 2 4 2" xfId="2932" xr:uid="{C9CCE147-48D5-4E4B-9D1E-96FC8DCB7AAC}"/>
    <cellStyle name="Comma [0] 2 2 4 2 2" xfId="11251" xr:uid="{1F78A3A4-740D-42C7-9AE9-C5CE95F349D2}"/>
    <cellStyle name="Comma [0] 2 2 4 2 3" xfId="4985" xr:uid="{5CF7F3EB-12F4-4A3B-85C6-170881DE4194}"/>
    <cellStyle name="Comma [0] 2 2 4 2 4" xfId="3921" xr:uid="{E061FF67-A9AF-47A6-A2BC-B56ABFC2B34F}"/>
    <cellStyle name="Comma [0] 2 2 4 3" xfId="5419" xr:uid="{01EFF653-1468-4C06-B20B-BF9D5EC01234}"/>
    <cellStyle name="Comma [0] 2 2 4 3 2" xfId="11684" xr:uid="{4AE10719-A144-43BE-A739-180B60664E61}"/>
    <cellStyle name="Comma [0] 2 2 4 4" xfId="4497" xr:uid="{BC3B1B62-0EC0-4C6B-8F64-8B086A696EF4}"/>
    <cellStyle name="Comma [0] 2 2 4 5" xfId="3443" xr:uid="{7436377D-E877-4313-ACFC-E337EC62C2E3}"/>
    <cellStyle name="Comma [0] 2 2 5" xfId="596" xr:uid="{00000000-0005-0000-0000-000054020000}"/>
    <cellStyle name="Comma [0] 2 2 5 2" xfId="2933" xr:uid="{3BA5F741-83D3-4C00-B64C-5D0C44E1BDB1}"/>
    <cellStyle name="Comma [0] 2 2 5 2 2" xfId="11252" xr:uid="{A1B6D17A-E4A6-4039-81A3-585682ADAED1}"/>
    <cellStyle name="Comma [0] 2 2 5 2 3" xfId="4986" xr:uid="{8CF42408-FC46-4E43-83EB-8F0932D584A1}"/>
    <cellStyle name="Comma [0] 2 2 5 2 4" xfId="3922" xr:uid="{9857D128-019A-42BF-B6BA-896947A567FC}"/>
    <cellStyle name="Comma [0] 2 2 5 3" xfId="5420" xr:uid="{3578974F-8815-4FF2-B247-BE914B8C5828}"/>
    <cellStyle name="Comma [0] 2 2 5 3 2" xfId="11685" xr:uid="{99CDC113-9B3F-4C55-9501-E442034D181A}"/>
    <cellStyle name="Comma [0] 2 2 5 4" xfId="4498" xr:uid="{4DD8E07D-713A-4AA7-AD21-6BA238083EFD}"/>
    <cellStyle name="Comma [0] 2 2 5 5" xfId="3444" xr:uid="{ED432738-3599-43CB-BF18-628613AF15A1}"/>
    <cellStyle name="Comma [0] 2 2 6" xfId="597" xr:uid="{00000000-0005-0000-0000-000055020000}"/>
    <cellStyle name="Comma [0] 2 2 6 2" xfId="598" xr:uid="{00000000-0005-0000-0000-000056020000}"/>
    <cellStyle name="Comma [0] 2 2 6 2 2" xfId="5421" xr:uid="{1CD3B55B-C494-47B0-9694-85598250E51D}"/>
    <cellStyle name="Comma [0] 2 2 6 2 2 2" xfId="11686" xr:uid="{747F876B-634F-473A-9E8C-FEC9A03266C4}"/>
    <cellStyle name="Comma [0] 2 2 6 2 3" xfId="4499" xr:uid="{5AB7E125-E4A1-4365-8B7B-83F61C577C99}"/>
    <cellStyle name="Comma [0] 2 2 6 2 4" xfId="3445" xr:uid="{66EB7E49-DB13-4252-B967-D1D3D46B7F62}"/>
    <cellStyle name="Comma [0] 2 2 6 3" xfId="2934" xr:uid="{482C77AC-D95B-44E0-BFAB-442C37BE3C0B}"/>
    <cellStyle name="Comma [0] 2 2 6 3 2" xfId="11253" xr:uid="{7D3BE46E-CE90-410D-9EB0-1040736ACC30}"/>
    <cellStyle name="Comma [0] 2 2 6 3 3" xfId="4987" xr:uid="{1E9B6885-467F-4839-B173-B1F0F0F629FF}"/>
    <cellStyle name="Comma [0] 2 2 6 3 4" xfId="3923" xr:uid="{2234DD12-DA97-48A3-8497-86C6D79E02BA}"/>
    <cellStyle name="Comma [0] 2 2 7" xfId="2915" xr:uid="{2396C483-A35D-4CC6-BD57-D086B88A80BF}"/>
    <cellStyle name="Comma [0] 2 2 7 2" xfId="11234" xr:uid="{F911E5AF-9952-4190-9FD7-6936EE7BA572}"/>
    <cellStyle name="Comma [0] 2 2 7 3" xfId="4968" xr:uid="{1D2DA777-4F7E-455C-91BB-ADEDE0164EA5}"/>
    <cellStyle name="Comma [0] 2 2 7 4" xfId="3904" xr:uid="{73249F43-FB64-44A8-A64C-7C78B280AFE6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2 2" xfId="2938" xr:uid="{D2CFEC94-0C11-4543-AB8B-8AD644DC9E07}"/>
    <cellStyle name="Comma [0] 2 3 2 2 2 2 2" xfId="11257" xr:uid="{96C90870-B0A6-45A8-AD1A-15AF86582260}"/>
    <cellStyle name="Comma [0] 2 3 2 2 2 2 3" xfId="4991" xr:uid="{093CF5F3-6922-4451-B29F-9BB609A9FCF2}"/>
    <cellStyle name="Comma [0] 2 3 2 2 2 2 4" xfId="3927" xr:uid="{A0330516-0931-4208-B011-7D3696CDAC77}"/>
    <cellStyle name="Comma [0] 2 3 2 2 3" xfId="603" xr:uid="{00000000-0005-0000-0000-00005B020000}"/>
    <cellStyle name="Comma [0] 2 3 2 2 3 2" xfId="2939" xr:uid="{596BCF8D-5EF1-48DD-9FFF-413CD04DFD17}"/>
    <cellStyle name="Comma [0] 2 3 2 2 3 2 2" xfId="11258" xr:uid="{28BFAE99-8E81-42AE-8DCF-35AEAD7009F0}"/>
    <cellStyle name="Comma [0] 2 3 2 2 3 2 3" xfId="4992" xr:uid="{6AB9780B-C3DA-4403-A302-5E36E6CF0CA2}"/>
    <cellStyle name="Comma [0] 2 3 2 2 3 2 4" xfId="3928" xr:uid="{7FCAF9F6-AC1E-4678-ACD8-049765668A7F}"/>
    <cellStyle name="Comma [0] 2 3 2 2 4" xfId="604" xr:uid="{00000000-0005-0000-0000-00005C020000}"/>
    <cellStyle name="Comma [0] 2 3 2 2 4 2" xfId="2940" xr:uid="{ECB1F4D2-57F4-4718-9001-76BBE3F6A732}"/>
    <cellStyle name="Comma [0] 2 3 2 2 4 2 2" xfId="11259" xr:uid="{AF011551-9E53-4715-8723-6DF606A817A0}"/>
    <cellStyle name="Comma [0] 2 3 2 2 4 2 3" xfId="4993" xr:uid="{C9F56F16-1D1E-4D56-A397-A74C238ECDC2}"/>
    <cellStyle name="Comma [0] 2 3 2 2 4 2 4" xfId="3929" xr:uid="{E734197A-7340-45D8-95B3-40C523EFACF3}"/>
    <cellStyle name="Comma [0] 2 3 2 2 5" xfId="2937" xr:uid="{4F2065BE-C375-489B-AD1D-DDE89C9B7E76}"/>
    <cellStyle name="Comma [0] 2 3 2 2 5 2" xfId="11256" xr:uid="{183EE593-F3FB-47A4-B49D-30BA1D4FC0B8}"/>
    <cellStyle name="Comma [0] 2 3 2 2 5 3" xfId="4990" xr:uid="{43629989-6F54-4A98-B2B6-59557DC97EC6}"/>
    <cellStyle name="Comma [0] 2 3 2 2 5 4" xfId="3926" xr:uid="{082C829D-DF2A-4859-89F6-202119B5B023}"/>
    <cellStyle name="Comma [0] 2 3 2 3" xfId="605" xr:uid="{00000000-0005-0000-0000-00005D020000}"/>
    <cellStyle name="Comma [0] 2 3 2 3 2" xfId="2941" xr:uid="{CED98DFE-1352-4E51-9F1A-3FA1B827D6EC}"/>
    <cellStyle name="Comma [0] 2 3 2 3 2 2" xfId="11260" xr:uid="{7E1F1223-1CD0-43D1-AB23-A0A0A280B54D}"/>
    <cellStyle name="Comma [0] 2 3 2 3 2 3" xfId="4994" xr:uid="{0BA70D36-E52F-4665-8CCF-80AAB2B1F21B}"/>
    <cellStyle name="Comma [0] 2 3 2 3 2 4" xfId="3930" xr:uid="{EFB77D0E-DE39-454A-B786-E96B46F1E608}"/>
    <cellStyle name="Comma [0] 2 3 2 4" xfId="606" xr:uid="{00000000-0005-0000-0000-00005E020000}"/>
    <cellStyle name="Comma [0] 2 3 2 4 2" xfId="2942" xr:uid="{E98C71C7-A7C3-4B73-9F2A-70516F14EC44}"/>
    <cellStyle name="Comma [0] 2 3 2 4 2 2" xfId="11261" xr:uid="{D21A40A5-66D0-463C-ABD4-E0782F253599}"/>
    <cellStyle name="Comma [0] 2 3 2 4 2 3" xfId="4995" xr:uid="{93601DB6-25F6-4917-8683-C61BBE2D8D73}"/>
    <cellStyle name="Comma [0] 2 3 2 4 2 4" xfId="3931" xr:uid="{3DA1D0BF-57D3-4F37-BC67-4A88DBFF5F01}"/>
    <cellStyle name="Comma [0] 2 3 2 5" xfId="607" xr:uid="{00000000-0005-0000-0000-00005F020000}"/>
    <cellStyle name="Comma [0] 2 3 2 5 2" xfId="2943" xr:uid="{554DB2DB-A28C-4ECE-853F-60478B697195}"/>
    <cellStyle name="Comma [0] 2 3 2 5 2 2" xfId="11262" xr:uid="{E8AA064E-2830-47B1-9364-FEA50512FEA7}"/>
    <cellStyle name="Comma [0] 2 3 2 5 2 3" xfId="4996" xr:uid="{E94AFF30-BA74-4B54-98E0-6930EC898419}"/>
    <cellStyle name="Comma [0] 2 3 2 5 2 4" xfId="3932" xr:uid="{751A75D3-A930-45E5-B9CD-34894623A0F5}"/>
    <cellStyle name="Comma [0] 2 3 2 6" xfId="608" xr:uid="{00000000-0005-0000-0000-000060020000}"/>
    <cellStyle name="Comma [0] 2 3 2 6 2" xfId="5422" xr:uid="{FE00078A-5D7A-4E28-A975-9F5439C01DF1}"/>
    <cellStyle name="Comma [0] 2 3 2 6 2 2" xfId="11687" xr:uid="{225FE572-235A-4F06-A30E-CA95B50D53D4}"/>
    <cellStyle name="Comma [0] 2 3 2 6 3" xfId="4500" xr:uid="{69D6872A-8C27-4235-8917-E577D2A52252}"/>
    <cellStyle name="Comma [0] 2 3 2 6 4" xfId="3446" xr:uid="{47CEB7AE-B082-42E2-92EB-5214BD574D5B}"/>
    <cellStyle name="Comma [0] 2 3 2 7" xfId="2936" xr:uid="{8FA5589C-A35D-4B07-817D-AC38D77B0272}"/>
    <cellStyle name="Comma [0] 2 3 2 7 2" xfId="11255" xr:uid="{85D6758A-120B-4CD4-9202-9990108D094C}"/>
    <cellStyle name="Comma [0] 2 3 2 7 3" xfId="4989" xr:uid="{FEA25073-E084-4173-BD27-74A312EBB845}"/>
    <cellStyle name="Comma [0] 2 3 2 7 4" xfId="3925" xr:uid="{97285251-0627-4943-BA83-5FF2EC483DA9}"/>
    <cellStyle name="Comma [0] 2 3 3" xfId="609" xr:uid="{00000000-0005-0000-0000-000061020000}"/>
    <cellStyle name="Comma [0] 2 3 3 2" xfId="2944" xr:uid="{75C07F8B-10FA-428F-B5AF-D7408772A93F}"/>
    <cellStyle name="Comma [0] 2 3 3 2 2" xfId="11263" xr:uid="{3C2231AC-85F9-4EAE-AF6D-CE12F9455971}"/>
    <cellStyle name="Comma [0] 2 3 3 2 3" xfId="4997" xr:uid="{D6A7D4E6-6615-44AE-823D-EC68C222DA8A}"/>
    <cellStyle name="Comma [0] 2 3 3 2 4" xfId="3933" xr:uid="{74685BAE-0D8C-4975-8A02-0AFFA8C89AF7}"/>
    <cellStyle name="Comma [0] 2 3 4" xfId="610" xr:uid="{00000000-0005-0000-0000-000062020000}"/>
    <cellStyle name="Comma [0] 2 3 4 2" xfId="2945" xr:uid="{99DA39E1-6D04-49F0-AA1D-4C9A9AA2DC2D}"/>
    <cellStyle name="Comma [0] 2 3 4 2 2" xfId="11264" xr:uid="{4D62D1B9-BC6B-482C-BC1E-B0DF950930F0}"/>
    <cellStyle name="Comma [0] 2 3 4 2 3" xfId="4998" xr:uid="{5440D276-63C1-416C-9C2C-B8019DB7B5C6}"/>
    <cellStyle name="Comma [0] 2 3 4 2 4" xfId="3934" xr:uid="{EA32ED5F-FD97-4BC9-AEFB-362FE97D3185}"/>
    <cellStyle name="Comma [0] 2 3 5" xfId="611" xr:uid="{00000000-0005-0000-0000-000063020000}"/>
    <cellStyle name="Comma [0] 2 3 5 2" xfId="2946" xr:uid="{88EB56F1-C5A9-4CA0-9060-8E9A1D34AD43}"/>
    <cellStyle name="Comma [0] 2 3 5 2 2" xfId="11265" xr:uid="{F7E1AE08-0CD1-4FE8-BD92-0F36ACB28AFB}"/>
    <cellStyle name="Comma [0] 2 3 5 2 3" xfId="4999" xr:uid="{91012E94-913A-444C-B97D-349B66F1AC09}"/>
    <cellStyle name="Comma [0] 2 3 5 2 4" xfId="3935" xr:uid="{D82B2ECF-CD86-46E0-B448-A78E224E0AB0}"/>
    <cellStyle name="Comma [0] 2 3 6" xfId="612" xr:uid="{00000000-0005-0000-0000-000064020000}"/>
    <cellStyle name="Comma [0] 2 3 6 2" xfId="2947" xr:uid="{0ABD82E6-C053-4F02-BAAF-725C3DAC707A}"/>
    <cellStyle name="Comma [0] 2 3 6 2 2" xfId="11266" xr:uid="{7B23FB39-E502-4967-8A07-FB20067E8831}"/>
    <cellStyle name="Comma [0] 2 3 6 2 3" xfId="5000" xr:uid="{3230B7B6-8C9F-4F1D-8BB7-7BEEB9B12D5A}"/>
    <cellStyle name="Comma [0] 2 3 6 2 4" xfId="3936" xr:uid="{5450CD5B-8F14-48AC-A454-F0DE4CD26923}"/>
    <cellStyle name="Comma [0] 2 3 6 3" xfId="5423" xr:uid="{F1BA342F-D057-442D-BA22-40FA64149C2B}"/>
    <cellStyle name="Comma [0] 2 3 6 3 2" xfId="11688" xr:uid="{06ED3C36-F35E-46D8-940A-0DF9FA5657E7}"/>
    <cellStyle name="Comma [0] 2 3 6 4" xfId="4501" xr:uid="{3650726F-53CF-4111-A30F-C6B139AF4602}"/>
    <cellStyle name="Comma [0] 2 3 6 5" xfId="3447" xr:uid="{EEF965DE-3F57-4D58-9EC8-4FB0B1B08EA3}"/>
    <cellStyle name="Comma [0] 2 3 7" xfId="613" xr:uid="{00000000-0005-0000-0000-000065020000}"/>
    <cellStyle name="Comma [0] 2 3 7 2" xfId="5424" xr:uid="{60165D08-1E31-4BB3-8829-ACCE8796EB5F}"/>
    <cellStyle name="Comma [0] 2 3 7 2 2" xfId="11689" xr:uid="{9C1D6B77-AD8F-40AC-B08C-7D3D5AE8669F}"/>
    <cellStyle name="Comma [0] 2 3 7 3" xfId="4502" xr:uid="{620ED2F2-AD6A-42D8-93CF-4E4DBC8F696B}"/>
    <cellStyle name="Comma [0] 2 3 7 4" xfId="3448" xr:uid="{2382A347-A894-4ACA-B0F6-BCCD9211C59B}"/>
    <cellStyle name="Comma [0] 2 3 8" xfId="614" xr:uid="{00000000-0005-0000-0000-000066020000}"/>
    <cellStyle name="Comma [0] 2 3 8 2" xfId="5425" xr:uid="{9B4D30E3-7C33-43C8-858F-CA404F6C8085}"/>
    <cellStyle name="Comma [0] 2 3 8 2 2" xfId="11690" xr:uid="{89547AC4-E97C-4DF7-B7CD-3F0AD944557A}"/>
    <cellStyle name="Comma [0] 2 3 8 3" xfId="4503" xr:uid="{B646797B-0D3B-4CB5-990A-8A370B6E09DF}"/>
    <cellStyle name="Comma [0] 2 3 8 4" xfId="3449" xr:uid="{1840F092-8730-42FA-8EE8-580B0E71B419}"/>
    <cellStyle name="Comma [0] 2 3 9" xfId="2935" xr:uid="{5B83C799-0C03-4FA7-941F-EAC9384A8349}"/>
    <cellStyle name="Comma [0] 2 3 9 2" xfId="11254" xr:uid="{860DD926-5B57-4175-B62F-E42C29AA60D2}"/>
    <cellStyle name="Comma [0] 2 3 9 3" xfId="4988" xr:uid="{05DB5722-87B7-4ACA-8CE0-D807099EA85C}"/>
    <cellStyle name="Comma [0] 2 3 9 4" xfId="3924" xr:uid="{CD41FA85-E495-44F5-AC0B-E860EFCF0C12}"/>
    <cellStyle name="Comma [0] 2 4" xfId="615" xr:uid="{00000000-0005-0000-0000-000067020000}"/>
    <cellStyle name="Comma [0] 2 4 2" xfId="616" xr:uid="{00000000-0005-0000-0000-000068020000}"/>
    <cellStyle name="Comma [0] 2 4 2 2" xfId="2948" xr:uid="{735D0316-31A6-4B80-9EF8-3721C488AE7C}"/>
    <cellStyle name="Comma [0] 2 4 2 2 2" xfId="11267" xr:uid="{E933D780-E4D8-4A71-A054-769DC134A35F}"/>
    <cellStyle name="Comma [0] 2 4 2 2 3" xfId="5001" xr:uid="{94A4DA7F-7A19-4EAA-A678-6BA373130C21}"/>
    <cellStyle name="Comma [0] 2 4 2 2 4" xfId="3937" xr:uid="{F3656D2E-D1C2-48B0-8BA3-D8E74A5AA997}"/>
    <cellStyle name="Comma [0] 2 4 3" xfId="617" xr:uid="{00000000-0005-0000-0000-000069020000}"/>
    <cellStyle name="Comma [0] 2 4 3 2" xfId="2949" xr:uid="{D22154D5-FB0A-4B6D-AFFB-A32EB77CEC45}"/>
    <cellStyle name="Comma [0] 2 4 3 2 2" xfId="11268" xr:uid="{EB675FF1-39A9-4570-B8CE-BD8E321515DA}"/>
    <cellStyle name="Comma [0] 2 4 3 2 3" xfId="5002" xr:uid="{99FA87F0-ED6F-41E5-85FE-924AB8875E9D}"/>
    <cellStyle name="Comma [0] 2 4 3 2 4" xfId="3938" xr:uid="{6B2B7EAB-EAB9-414F-A586-9F40EEC02E9E}"/>
    <cellStyle name="Comma [0] 2 4 4" xfId="618" xr:uid="{00000000-0005-0000-0000-00006A020000}"/>
    <cellStyle name="Comma [0] 2 4 4 2" xfId="2950" xr:uid="{93EE83AB-F827-45C5-A385-BB151E117EA5}"/>
    <cellStyle name="Comma [0] 2 4 4 2 2" xfId="11269" xr:uid="{3E39A827-F064-42A6-9585-E8E43754D4BA}"/>
    <cellStyle name="Comma [0] 2 4 4 2 3" xfId="5003" xr:uid="{29349315-425F-4DA4-9B63-F0D046FC075D}"/>
    <cellStyle name="Comma [0] 2 4 4 2 4" xfId="3939" xr:uid="{A93AC988-53E4-442D-85AE-99D371D36FE1}"/>
    <cellStyle name="Comma [0] 2 4 5" xfId="619" xr:uid="{00000000-0005-0000-0000-00006B020000}"/>
    <cellStyle name="Comma [0] 2 4 5 2" xfId="620" xr:uid="{00000000-0005-0000-0000-00006C020000}"/>
    <cellStyle name="Comma [0] 2 4 5 2 2" xfId="5426" xr:uid="{C4E1B5D4-6477-4007-81C6-3456ACDBF6CB}"/>
    <cellStyle name="Comma [0] 2 4 5 2 2 2" xfId="11691" xr:uid="{D694D0BA-9C3E-40C9-A128-6449230093B0}"/>
    <cellStyle name="Comma [0] 2 4 5 2 3" xfId="4504" xr:uid="{C8A4CB72-D6DD-43AB-BD3C-15853193F412}"/>
    <cellStyle name="Comma [0] 2 4 5 2 4" xfId="3450" xr:uid="{8E675438-F3BD-4687-8B41-FAD00E59DD54}"/>
    <cellStyle name="Comma [0] 2 4 5 3" xfId="2951" xr:uid="{2F5E6198-7C1C-40ED-B127-FD6FB5EB3FE1}"/>
    <cellStyle name="Comma [0] 2 4 5 3 2" xfId="11270" xr:uid="{B375D7B1-3AA6-4A8F-98D4-7FA22324909D}"/>
    <cellStyle name="Comma [0] 2 4 5 3 3" xfId="5004" xr:uid="{8FBD84F6-74FB-4ED4-A5AE-D239A0A1D793}"/>
    <cellStyle name="Comma [0] 2 4 5 3 4" xfId="3940" xr:uid="{D4A51CA4-AD99-4BF1-9FDB-6EEEAB48E708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2 2" xfId="2953" xr:uid="{68C585C6-B256-4697-8A00-9DB11FD681F2}"/>
    <cellStyle name="Comma [0] 2 5 2 2 2" xfId="11272" xr:uid="{96900F44-8BC6-4C38-94B5-AB2AB279C3D8}"/>
    <cellStyle name="Comma [0] 2 5 2 2 3" xfId="5006" xr:uid="{EF7048ED-51E1-46B2-B8DC-8B877E262EDB}"/>
    <cellStyle name="Comma [0] 2 5 2 2 4" xfId="3942" xr:uid="{F6BF16A0-2A1A-4042-B760-33B12AC28B96}"/>
    <cellStyle name="Comma [0] 2 5 3" xfId="624" xr:uid="{00000000-0005-0000-0000-000070020000}"/>
    <cellStyle name="Comma [0] 2 5 3 2" xfId="2954" xr:uid="{1CB494BF-573A-4AE9-9D86-1D5D1B966344}"/>
    <cellStyle name="Comma [0] 2 5 3 2 2" xfId="11273" xr:uid="{2B1DDC22-3450-4EFC-8576-221388DFB39E}"/>
    <cellStyle name="Comma [0] 2 5 3 2 3" xfId="5007" xr:uid="{6B11D177-C5F6-4337-8D16-14F8C0B2F50F}"/>
    <cellStyle name="Comma [0] 2 5 3 2 4" xfId="3943" xr:uid="{400BD117-B53F-49E4-AD91-23CBAFDCB5C1}"/>
    <cellStyle name="Comma [0] 2 5 4" xfId="625" xr:uid="{00000000-0005-0000-0000-000071020000}"/>
    <cellStyle name="Comma [0] 2 5 4 2" xfId="2955" xr:uid="{32F73D2A-93B2-43B1-BCA7-B5716CBCB738}"/>
    <cellStyle name="Comma [0] 2 5 4 2 2" xfId="11274" xr:uid="{8998B08E-3EC7-4EBA-AFB8-ECAD1473EA41}"/>
    <cellStyle name="Comma [0] 2 5 4 2 3" xfId="5008" xr:uid="{6C10355D-C819-47E5-993F-219848420E7E}"/>
    <cellStyle name="Comma [0] 2 5 4 2 4" xfId="3944" xr:uid="{7F65EF94-2D6D-4D9C-9DE4-5BF8E37DD07D}"/>
    <cellStyle name="Comma [0] 2 5 5" xfId="2952" xr:uid="{26B3FA34-240A-4F6F-9103-476214700031}"/>
    <cellStyle name="Comma [0] 2 5 5 2" xfId="11271" xr:uid="{A6ED2703-AE92-481F-A5AD-BA87F8175E21}"/>
    <cellStyle name="Comma [0] 2 5 5 3" xfId="5005" xr:uid="{3488DEAE-C9E8-4AE1-BE74-9AEA4E23B031}"/>
    <cellStyle name="Comma [0] 2 5 5 4" xfId="3941" xr:uid="{1DE7D02E-37C9-4335-95B5-AFD5058FCEF9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2 2" xfId="2961" xr:uid="{66D65B6D-B57A-4BD9-B6DA-8842201805E0}"/>
    <cellStyle name="Comma [0] 2 6 2 2 2 2 2 2 2" xfId="11280" xr:uid="{C686AC81-FFFB-4FC9-8C47-F258CFAAC96B}"/>
    <cellStyle name="Comma [0] 2 6 2 2 2 2 2 2 3" xfId="5014" xr:uid="{5462AA7E-38B3-4A98-9351-6B8FC4FFFCA2}"/>
    <cellStyle name="Comma [0] 2 6 2 2 2 2 2 2 4" xfId="3950" xr:uid="{C5E80BD8-EFC5-4073-903F-94A9610A1BF1}"/>
    <cellStyle name="Comma [0] 2 6 2 2 2 2 3" xfId="632" xr:uid="{00000000-0005-0000-0000-000078020000}"/>
    <cellStyle name="Comma [0] 2 6 2 2 2 2 3 2" xfId="2962" xr:uid="{5D16E8D0-318A-4419-8E68-6EFB4576E169}"/>
    <cellStyle name="Comma [0] 2 6 2 2 2 2 3 2 2" xfId="11281" xr:uid="{E4B260F2-8A7D-41BD-A947-A9AC9A21F4A7}"/>
    <cellStyle name="Comma [0] 2 6 2 2 2 2 3 2 3" xfId="5015" xr:uid="{6BA952C7-2144-41A4-B3DA-7EE5B1263608}"/>
    <cellStyle name="Comma [0] 2 6 2 2 2 2 3 2 4" xfId="3951" xr:uid="{A83255A2-4A56-47FB-81CE-927FAEE7E80E}"/>
    <cellStyle name="Comma [0] 2 6 2 2 2 2 4" xfId="633" xr:uid="{00000000-0005-0000-0000-000079020000}"/>
    <cellStyle name="Comma [0] 2 6 2 2 2 2 4 2" xfId="2963" xr:uid="{5187E8D2-8F63-4FBC-A55F-781986F95BA6}"/>
    <cellStyle name="Comma [0] 2 6 2 2 2 2 4 2 2" xfId="11282" xr:uid="{C3D4A5A5-22F4-4EFC-9ADC-5773E85CA7B0}"/>
    <cellStyle name="Comma [0] 2 6 2 2 2 2 4 2 3" xfId="5016" xr:uid="{28918E29-3CDD-4D8C-A122-4AEC9F60BB40}"/>
    <cellStyle name="Comma [0] 2 6 2 2 2 2 4 2 4" xfId="3952" xr:uid="{EC1E1EA8-C63F-4A70-8FD6-F2A24FC3BB13}"/>
    <cellStyle name="Comma [0] 2 6 2 2 2 2 5" xfId="634" xr:uid="{00000000-0005-0000-0000-00007A020000}"/>
    <cellStyle name="Comma [0] 2 6 2 2 2 2 5 2" xfId="2964" xr:uid="{36C86C94-3A2C-4805-8AD0-A9F48AA7FAFC}"/>
    <cellStyle name="Comma [0] 2 6 2 2 2 2 5 2 2" xfId="11283" xr:uid="{F802757F-E6B0-41BD-A8E8-3A4DA1E63C5B}"/>
    <cellStyle name="Comma [0] 2 6 2 2 2 2 5 2 3" xfId="5017" xr:uid="{8D5E570C-B417-499A-8D97-173403F8E5E1}"/>
    <cellStyle name="Comma [0] 2 6 2 2 2 2 5 2 4" xfId="3953" xr:uid="{1256C0FE-4A91-43E2-9109-66DC86EDF1EE}"/>
    <cellStyle name="Comma [0] 2 6 2 2 2 2 6" xfId="2960" xr:uid="{5ED57133-7263-4B49-8681-335DAB2B56FC}"/>
    <cellStyle name="Comma [0] 2 6 2 2 2 2 6 2" xfId="11279" xr:uid="{C67D6EBB-2D70-4783-BD92-1ECBE419E31B}"/>
    <cellStyle name="Comma [0] 2 6 2 2 2 2 6 3" xfId="5013" xr:uid="{8A965944-0ABE-4190-B4FD-2FB1FAB7F22F}"/>
    <cellStyle name="Comma [0] 2 6 2 2 2 2 6 4" xfId="3949" xr:uid="{1E411D6E-C4FC-4C1D-B676-A77509D1437B}"/>
    <cellStyle name="Comma [0] 2 6 2 2 2 3" xfId="635" xr:uid="{00000000-0005-0000-0000-00007B020000}"/>
    <cellStyle name="Comma [0] 2 6 2 2 2 3 2" xfId="2965" xr:uid="{573B27F4-3C50-4DA4-9535-A3CAB1A8E888}"/>
    <cellStyle name="Comma [0] 2 6 2 2 2 3 2 2" xfId="11284" xr:uid="{A0DCBAE8-C63E-4A5D-80B1-394AF72F0BAB}"/>
    <cellStyle name="Comma [0] 2 6 2 2 2 3 2 3" xfId="5018" xr:uid="{CD5D3B89-F2C0-4858-BCF6-9E5B200F21B0}"/>
    <cellStyle name="Comma [0] 2 6 2 2 2 3 2 4" xfId="3954" xr:uid="{29988B32-5A11-40B5-98DE-0D94753D0C84}"/>
    <cellStyle name="Comma [0] 2 6 2 2 2 4" xfId="636" xr:uid="{00000000-0005-0000-0000-00007C020000}"/>
    <cellStyle name="Comma [0] 2 6 2 2 2 4 2" xfId="2966" xr:uid="{CA51E3C2-AE26-4B5B-A1A9-E6D37D6FDB80}"/>
    <cellStyle name="Comma [0] 2 6 2 2 2 4 2 2" xfId="11285" xr:uid="{8EEC8857-F410-4136-97E6-51E13149BB1F}"/>
    <cellStyle name="Comma [0] 2 6 2 2 2 4 2 3" xfId="5019" xr:uid="{F83F66F4-C637-4855-A9AA-E38D63E9BFA3}"/>
    <cellStyle name="Comma [0] 2 6 2 2 2 4 2 4" xfId="3955" xr:uid="{B98CACA9-066F-48E0-BC17-A5B48ABE9E50}"/>
    <cellStyle name="Comma [0] 2 6 2 2 2 5" xfId="637" xr:uid="{00000000-0005-0000-0000-00007D020000}"/>
    <cellStyle name="Comma [0] 2 6 2 2 2 5 2" xfId="2967" xr:uid="{75C7D9BE-EBE6-48B5-AF3D-B42A805100BB}"/>
    <cellStyle name="Comma [0] 2 6 2 2 2 5 2 2" xfId="11286" xr:uid="{26CE6C20-9037-41BB-89F4-E2BB93F3AC99}"/>
    <cellStyle name="Comma [0] 2 6 2 2 2 5 2 3" xfId="5020" xr:uid="{D41EE94D-770C-4220-BC27-112351DC3337}"/>
    <cellStyle name="Comma [0] 2 6 2 2 2 5 2 4" xfId="3956" xr:uid="{422CCFE4-8160-4FFB-AFFC-C5DCF15DD387}"/>
    <cellStyle name="Comma [0] 2 6 2 2 2 6" xfId="2959" xr:uid="{64914DA9-E908-4050-BD49-E4F63989D574}"/>
    <cellStyle name="Comma [0] 2 6 2 2 2 6 2" xfId="11278" xr:uid="{1EC6A9DD-7ECD-410C-AEC4-DDA5A3169372}"/>
    <cellStyle name="Comma [0] 2 6 2 2 2 6 3" xfId="5012" xr:uid="{7F54BAA6-2376-4671-83EE-109E25F1126E}"/>
    <cellStyle name="Comma [0] 2 6 2 2 2 6 4" xfId="3948" xr:uid="{F9059F05-C048-4AEC-8C86-3DC3039ABDF4}"/>
    <cellStyle name="Comma [0] 2 6 2 2 3" xfId="638" xr:uid="{00000000-0005-0000-0000-00007E020000}"/>
    <cellStyle name="Comma [0] 2 6 2 2 3 2" xfId="2968" xr:uid="{5D5240EB-ACE1-45A4-AF40-BECDEBAE9853}"/>
    <cellStyle name="Comma [0] 2 6 2 2 3 2 2" xfId="11287" xr:uid="{6BD3136A-664B-4DBC-9423-729655EFBDED}"/>
    <cellStyle name="Comma [0] 2 6 2 2 3 2 3" xfId="5021" xr:uid="{410900FC-C181-4E9D-A2F5-1322014F5F62}"/>
    <cellStyle name="Comma [0] 2 6 2 2 3 2 4" xfId="3957" xr:uid="{85669BFB-F0FF-425E-A6D8-84A9749B2B24}"/>
    <cellStyle name="Comma [0] 2 6 2 2 4" xfId="639" xr:uid="{00000000-0005-0000-0000-00007F020000}"/>
    <cellStyle name="Comma [0] 2 6 2 2 4 2" xfId="2969" xr:uid="{E7B1C0A4-7E2E-4353-8C1B-66B198346490}"/>
    <cellStyle name="Comma [0] 2 6 2 2 4 2 2" xfId="11288" xr:uid="{1B44B408-DB64-4C69-8894-C36BFF07D452}"/>
    <cellStyle name="Comma [0] 2 6 2 2 4 2 3" xfId="5022" xr:uid="{94AC9239-65B5-46F6-8BE0-3DC8AEE24E1B}"/>
    <cellStyle name="Comma [0] 2 6 2 2 4 2 4" xfId="3958" xr:uid="{F8BD1DC4-1766-44B1-91DD-0BCF77481460}"/>
    <cellStyle name="Comma [0] 2 6 2 2 5" xfId="640" xr:uid="{00000000-0005-0000-0000-000080020000}"/>
    <cellStyle name="Comma [0] 2 6 2 2 5 2" xfId="2970" xr:uid="{1B776225-32D8-4A8E-AFC3-AF755FF1E99D}"/>
    <cellStyle name="Comma [0] 2 6 2 2 5 2 2" xfId="11289" xr:uid="{8C992352-37AE-4C9E-885F-99EEBA031338}"/>
    <cellStyle name="Comma [0] 2 6 2 2 5 2 3" xfId="5023" xr:uid="{4DF1F974-49D8-4D6A-8C3A-A4686A0076DC}"/>
    <cellStyle name="Comma [0] 2 6 2 2 5 2 4" xfId="3959" xr:uid="{296461DA-9381-49BB-B406-A2BD69AE2E04}"/>
    <cellStyle name="Comma [0] 2 6 2 2 6" xfId="2958" xr:uid="{80332999-120B-4891-AFDE-A9B76F570B94}"/>
    <cellStyle name="Comma [0] 2 6 2 2 6 2" xfId="11277" xr:uid="{E20036A3-0139-484D-B085-C42C2B1A10EA}"/>
    <cellStyle name="Comma [0] 2 6 2 2 6 3" xfId="5011" xr:uid="{3757F829-CF6A-4A08-9D3F-540B8AF14FBC}"/>
    <cellStyle name="Comma [0] 2 6 2 2 6 4" xfId="3947" xr:uid="{68D1DC85-15D8-45E0-88BB-888FDB8D338D}"/>
    <cellStyle name="Comma [0] 2 6 2 3" xfId="641" xr:uid="{00000000-0005-0000-0000-000081020000}"/>
    <cellStyle name="Comma [0] 2 6 2 3 2" xfId="2971" xr:uid="{3DAD9B34-3DEA-4549-926C-F7996A1CD24F}"/>
    <cellStyle name="Comma [0] 2 6 2 3 2 2" xfId="11290" xr:uid="{F11FB19D-CF7E-41B5-81C2-6FCFD9AB92C9}"/>
    <cellStyle name="Comma [0] 2 6 2 3 2 3" xfId="5024" xr:uid="{4F849B82-1368-4E96-841B-23790F7316E9}"/>
    <cellStyle name="Comma [0] 2 6 2 3 2 4" xfId="3960" xr:uid="{541F8DDA-A28E-4454-BBBD-68EF02C7DE75}"/>
    <cellStyle name="Comma [0] 2 6 2 4" xfId="642" xr:uid="{00000000-0005-0000-0000-000082020000}"/>
    <cellStyle name="Comma [0] 2 6 2 4 2" xfId="2972" xr:uid="{DAC05CB6-3FDE-4AC4-AB10-6EDE70376440}"/>
    <cellStyle name="Comma [0] 2 6 2 4 2 2" xfId="11291" xr:uid="{17A939A9-3EA8-4156-9FE8-413B08387791}"/>
    <cellStyle name="Comma [0] 2 6 2 4 2 3" xfId="5025" xr:uid="{83255116-7ED7-4A1F-86C2-7377658E051C}"/>
    <cellStyle name="Comma [0] 2 6 2 4 2 4" xfId="3961" xr:uid="{A3463070-0240-4C98-B13D-B67119256DB2}"/>
    <cellStyle name="Comma [0] 2 6 2 5" xfId="643" xr:uid="{00000000-0005-0000-0000-000083020000}"/>
    <cellStyle name="Comma [0] 2 6 2 5 2" xfId="2973" xr:uid="{D82D8FF8-4E97-4260-B91E-9210B8F3D15D}"/>
    <cellStyle name="Comma [0] 2 6 2 5 2 2" xfId="11292" xr:uid="{51DC1268-1630-4C33-B19A-ED74019C7454}"/>
    <cellStyle name="Comma [0] 2 6 2 5 2 3" xfId="5026" xr:uid="{3B3A3840-A419-4316-BB97-847E3FA20560}"/>
    <cellStyle name="Comma [0] 2 6 2 5 2 4" xfId="3962" xr:uid="{03D5A165-41EA-4F3F-98A4-759EEAB5F744}"/>
    <cellStyle name="Comma [0] 2 6 2 6" xfId="2957" xr:uid="{3A1A5F73-B882-4D93-AB58-C1ABC3864011}"/>
    <cellStyle name="Comma [0] 2 6 2 6 2" xfId="11276" xr:uid="{F8C2748E-AFA0-46DB-91E1-A86BF8D07CE5}"/>
    <cellStyle name="Comma [0] 2 6 2 6 3" xfId="5010" xr:uid="{B59677CD-4EE2-4EF4-B0C8-8923FC519434}"/>
    <cellStyle name="Comma [0] 2 6 2 6 4" xfId="3946" xr:uid="{C0098B6D-3B66-4273-B4EE-9F6F1A201CB7}"/>
    <cellStyle name="Comma [0] 2 6 3" xfId="644" xr:uid="{00000000-0005-0000-0000-000084020000}"/>
    <cellStyle name="Comma [0] 2 6 3 2" xfId="2974" xr:uid="{2AA3CDD8-31FA-4E05-B029-6287B40C5C2C}"/>
    <cellStyle name="Comma [0] 2 6 3 2 2" xfId="11293" xr:uid="{E17FF691-74FE-47BD-810F-06D5B5E49233}"/>
    <cellStyle name="Comma [0] 2 6 3 2 3" xfId="5027" xr:uid="{9ECDF5B1-D36C-423F-8307-171474D051EE}"/>
    <cellStyle name="Comma [0] 2 6 3 2 4" xfId="3963" xr:uid="{53F669FB-29F6-4D33-BA22-3EA22CE42FB4}"/>
    <cellStyle name="Comma [0] 2 6 4" xfId="645" xr:uid="{00000000-0005-0000-0000-000085020000}"/>
    <cellStyle name="Comma [0] 2 6 4 2" xfId="2975" xr:uid="{A45B843A-903C-4D28-BE2A-DFA62308DCEC}"/>
    <cellStyle name="Comma [0] 2 6 4 2 2" xfId="11294" xr:uid="{63FF3164-2787-467C-9E0C-A6A036485FC3}"/>
    <cellStyle name="Comma [0] 2 6 4 2 3" xfId="5028" xr:uid="{7F74C239-8965-4484-BA6F-4F3B56C95E5E}"/>
    <cellStyle name="Comma [0] 2 6 4 2 4" xfId="3964" xr:uid="{13FB9602-92EF-418B-90E5-94C426AA71BC}"/>
    <cellStyle name="Comma [0] 2 6 5" xfId="646" xr:uid="{00000000-0005-0000-0000-000086020000}"/>
    <cellStyle name="Comma [0] 2 6 5 2" xfId="2976" xr:uid="{39B9C1A7-0CD9-4C18-88BB-1E7F7D48F97B}"/>
    <cellStyle name="Comma [0] 2 6 5 2 2" xfId="11295" xr:uid="{F679B005-DB7B-442D-BB48-CF9978190E3A}"/>
    <cellStyle name="Comma [0] 2 6 5 2 3" xfId="5029" xr:uid="{C2D577F6-47DE-4BC3-B96B-B83967919AE2}"/>
    <cellStyle name="Comma [0] 2 6 5 2 4" xfId="3965" xr:uid="{4F945CA7-7E1A-4CE0-B726-80A48A8AAA75}"/>
    <cellStyle name="Comma [0] 2 6 6" xfId="2956" xr:uid="{A746D29E-45A2-45AE-9052-AD19E2FD2F49}"/>
    <cellStyle name="Comma [0] 2 6 6 2" xfId="11275" xr:uid="{A8B65499-6D41-4C81-A65B-AB1F09814F23}"/>
    <cellStyle name="Comma [0] 2 6 6 3" xfId="5009" xr:uid="{562D786D-FA8C-42B7-85A8-8BCB9CE016A9}"/>
    <cellStyle name="Comma [0] 2 6 6 4" xfId="3945" xr:uid="{9251FE8A-8026-4418-96E0-381642CA2EE7}"/>
    <cellStyle name="Comma [0] 2 7" xfId="647" xr:uid="{00000000-0005-0000-0000-000087020000}"/>
    <cellStyle name="Comma [0] 2 7 2" xfId="648" xr:uid="{00000000-0005-0000-0000-000088020000}"/>
    <cellStyle name="Comma [0] 2 7 2 2" xfId="5427" xr:uid="{9A921027-1012-492A-A742-14C0555D267E}"/>
    <cellStyle name="Comma [0] 2 7 2 2 2" xfId="11692" xr:uid="{757A30CF-40D3-4D6E-8B4D-047EF19189C5}"/>
    <cellStyle name="Comma [0] 2 7 2 3" xfId="4505" xr:uid="{E4EB217F-86BA-474C-A93A-7AC572D7A626}"/>
    <cellStyle name="Comma [0] 2 7 2 4" xfId="3451" xr:uid="{9C107B5E-7801-458C-9152-A9D52C30B9AF}"/>
    <cellStyle name="Comma [0] 2 7 3" xfId="2977" xr:uid="{9DED3F55-B962-4B15-A181-550B4AF4CFE4}"/>
    <cellStyle name="Comma [0] 2 7 3 2" xfId="11296" xr:uid="{C43EBD4F-5422-4728-83B4-8FFFC917E9F5}"/>
    <cellStyle name="Comma [0] 2 7 3 3" xfId="5030" xr:uid="{B8BE453F-A90B-421A-904F-2F3A738EFB38}"/>
    <cellStyle name="Comma [0] 2 7 3 4" xfId="3966" xr:uid="{6BF07EC8-CBDE-4041-AB86-33B3C0D086BD}"/>
    <cellStyle name="Comma [0] 2 8" xfId="649" xr:uid="{00000000-0005-0000-0000-000089020000}"/>
    <cellStyle name="Comma [0] 2 8 2" xfId="2978" xr:uid="{3C7CD232-5543-4878-A7D0-A8E81E2AB151}"/>
    <cellStyle name="Comma [0] 2 8 2 2" xfId="11297" xr:uid="{C5247BF1-0C95-487D-B79B-625572BB770F}"/>
    <cellStyle name="Comma [0] 2 8 2 3" xfId="5031" xr:uid="{DB1540F9-FFE2-4459-92CD-3547D7BCAA56}"/>
    <cellStyle name="Comma [0] 2 8 2 4" xfId="3967" xr:uid="{025BB42B-4368-474E-BA06-CCFC444B9373}"/>
    <cellStyle name="Comma [0] 2 9" xfId="650" xr:uid="{00000000-0005-0000-0000-00008A020000}"/>
    <cellStyle name="Comma [0] 2 9 2" xfId="2979" xr:uid="{2245032A-2CB2-471D-9872-56BBCE142C98}"/>
    <cellStyle name="Comma [0] 2 9 2 2" xfId="11298" xr:uid="{A88F48CB-31B7-4083-B062-03D9D84A58E1}"/>
    <cellStyle name="Comma [0] 2 9 2 3" xfId="5032" xr:uid="{5EC37B64-BFCF-4317-8182-95D894044A24}"/>
    <cellStyle name="Comma [0] 2 9 2 4" xfId="3968" xr:uid="{1D7E1A5D-B229-4005-B4D7-2F64E5F6C3BE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2 2" xfId="2980" xr:uid="{C0FC8A69-ED86-46BC-BE95-D17284FFFCDA}"/>
    <cellStyle name="Comma [0] 22 2 2" xfId="11299" xr:uid="{45A8F7CE-FD6B-4C19-A8A5-2DF9FBB12DF9}"/>
    <cellStyle name="Comma [0] 22 2 3" xfId="5033" xr:uid="{5A5B9E3E-C00E-4B16-8881-06A57556A782}"/>
    <cellStyle name="Comma [0] 22 2 4" xfId="3969" xr:uid="{C96C9DEB-45B7-4829-B697-4B427D37C540}"/>
    <cellStyle name="Comma [0] 22 3" xfId="5428" xr:uid="{8DABF4C1-3432-445A-BEC7-FB2CC6EA99BF}"/>
    <cellStyle name="Comma [0] 22 3 2" xfId="11693" xr:uid="{331DD079-297A-4F63-9E0D-18B666664270}"/>
    <cellStyle name="Comma [0] 22 4" xfId="4506" xr:uid="{6E932FEA-E505-493F-8ADB-8D37761E64E8}"/>
    <cellStyle name="Comma [0] 22 5" xfId="3452" xr:uid="{418051EC-D36C-4BD0-8B93-702AB0A8FB0B}"/>
    <cellStyle name="Comma [0] 23" xfId="656" xr:uid="{00000000-0005-0000-0000-000090020000}"/>
    <cellStyle name="Comma [0] 23 2" xfId="2981" xr:uid="{F1385260-B0CB-4E72-8E4C-691543042BAB}"/>
    <cellStyle name="Comma [0] 23 2 2" xfId="11300" xr:uid="{9011D538-E283-4F3F-9434-9821ED8058B9}"/>
    <cellStyle name="Comma [0] 23 2 3" xfId="5034" xr:uid="{F7A0E3CF-D86C-46FC-9A35-5F530A27645B}"/>
    <cellStyle name="Comma [0] 23 2 4" xfId="3970" xr:uid="{34D03849-B240-4855-B472-1381E14D4652}"/>
    <cellStyle name="Comma [0] 23 3" xfId="5429" xr:uid="{64248530-6282-44F0-8496-711DD4BB3D40}"/>
    <cellStyle name="Comma [0] 23 3 2" xfId="11694" xr:uid="{AF4E0937-33E1-407B-A39F-FC9629CB2F7A}"/>
    <cellStyle name="Comma [0] 23 4" xfId="4507" xr:uid="{1DF7D048-0CDA-4CA9-BAFA-FEA5FDCA00E4}"/>
    <cellStyle name="Comma [0] 23 5" xfId="3453" xr:uid="{CB27FDB4-5097-4478-9D87-566FD550E997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2 2 2" xfId="5430" xr:uid="{F29CBE4B-2D47-4FAB-A383-B6765D7C6CCB}"/>
    <cellStyle name="Comma [0] 24 2 2 2 2" xfId="11695" xr:uid="{2FC39EC7-E06C-45E6-98A1-87817B48E804}"/>
    <cellStyle name="Comma [0] 24 2 2 3" xfId="4508" xr:uid="{E37A155B-46B6-4E8A-91E8-86CDFDECC28D}"/>
    <cellStyle name="Comma [0] 24 2 2 4" xfId="3454" xr:uid="{41CC8328-B6A8-45D2-BFBE-A74839500EB0}"/>
    <cellStyle name="Comma [0] 24 2 3" xfId="2983" xr:uid="{D44D7F46-8DFB-4ED0-826F-5990A21DF477}"/>
    <cellStyle name="Comma [0] 24 2 3 2" xfId="11302" xr:uid="{C8448459-FE30-4A1F-8F34-A81E789E5D13}"/>
    <cellStyle name="Comma [0] 24 2 3 3" xfId="5036" xr:uid="{91FB9DA2-880F-48E3-9EAA-0D499CA83353}"/>
    <cellStyle name="Comma [0] 24 2 3 4" xfId="3972" xr:uid="{9FF2ADDD-74FF-4D70-9EE3-A5E9F8F6D171}"/>
    <cellStyle name="Comma [0] 24 3" xfId="660" xr:uid="{00000000-0005-0000-0000-000094020000}"/>
    <cellStyle name="Comma [0] 24 3 2" xfId="5431" xr:uid="{AB4CE735-05F1-423A-8D2F-4DFFD196EF4B}"/>
    <cellStyle name="Comma [0] 24 3 2 2" xfId="11696" xr:uid="{E4B942AE-A27A-4417-9C6B-7AEEC2FECE8D}"/>
    <cellStyle name="Comma [0] 24 3 3" xfId="4509" xr:uid="{A32B22D1-BDB7-4F59-A839-C5DD0522E2BF}"/>
    <cellStyle name="Comma [0] 24 3 4" xfId="3455" xr:uid="{03BF39B1-ACE8-40DD-8D3A-2DA0CAEF9871}"/>
    <cellStyle name="Comma [0] 24 4" xfId="2982" xr:uid="{831DD181-2641-45C3-9EC6-10D3C9CC518B}"/>
    <cellStyle name="Comma [0] 24 4 2" xfId="11301" xr:uid="{A8082546-B037-4462-B801-F5DAC9157250}"/>
    <cellStyle name="Comma [0] 24 4 3" xfId="5035" xr:uid="{0893FD2F-AA45-444A-B4A2-938432E60385}"/>
    <cellStyle name="Comma [0] 24 4 4" xfId="3971" xr:uid="{65B70AE3-98E7-44E0-BF76-DDA748C21918}"/>
    <cellStyle name="Comma [0] 25" xfId="661" xr:uid="{00000000-0005-0000-0000-000095020000}"/>
    <cellStyle name="Comma [0] 25 2" xfId="2984" xr:uid="{6628C05C-7FA3-4B8D-A85D-4B8C4245C18D}"/>
    <cellStyle name="Comma [0] 25 2 2" xfId="11303" xr:uid="{05EB0C32-86BB-4469-BABA-B536AC049DF7}"/>
    <cellStyle name="Comma [0] 25 2 3" xfId="5037" xr:uid="{02DD04D5-969B-483D-96D8-B9285217A0D2}"/>
    <cellStyle name="Comma [0] 25 2 4" xfId="3973" xr:uid="{353C60E4-E7BA-422C-AC25-22D5CF63B56F}"/>
    <cellStyle name="Comma [0] 25 3" xfId="5432" xr:uid="{EEF1D9FF-3EE4-4100-93FE-2EAA878B4C11}"/>
    <cellStyle name="Comma [0] 25 3 2" xfId="11697" xr:uid="{A40B3343-8DFB-42E7-8FFE-D43CC190E5DC}"/>
    <cellStyle name="Comma [0] 25 4" xfId="4510" xr:uid="{6088D676-AF3A-4144-A712-832F7918D1A2}"/>
    <cellStyle name="Comma [0] 25 5" xfId="3456" xr:uid="{ED427082-CEE0-43BC-9BCB-04128BE10BEE}"/>
    <cellStyle name="Comma [0] 26" xfId="662" xr:uid="{00000000-0005-0000-0000-000096020000}"/>
    <cellStyle name="Comma [0] 26 2" xfId="5433" xr:uid="{016126F6-4134-4177-80A5-E5AA86307569}"/>
    <cellStyle name="Comma [0] 26 2 2" xfId="11698" xr:uid="{61DCFEFB-FB00-4EB4-BC71-9F7A3BB9065B}"/>
    <cellStyle name="Comma [0] 26 3" xfId="4511" xr:uid="{28C619FB-FC36-4D6C-85DE-180A901CCB3F}"/>
    <cellStyle name="Comma [0] 26 4" xfId="3457" xr:uid="{A478C2BD-DD31-4BCB-AE0B-67C079C5A4F1}"/>
    <cellStyle name="Comma [0] 27" xfId="663" xr:uid="{00000000-0005-0000-0000-000097020000}"/>
    <cellStyle name="Comma [0] 27 2" xfId="664" xr:uid="{00000000-0005-0000-0000-000098020000}"/>
    <cellStyle name="Comma [0] 27 2 2" xfId="5434" xr:uid="{6AD127AD-EA19-4DE0-9233-E9D36561B90A}"/>
    <cellStyle name="Comma [0] 27 2 2 2" xfId="11699" xr:uid="{FC6FD432-AB1D-4AAD-8560-B5DD5534D4A7}"/>
    <cellStyle name="Comma [0] 27 2 3" xfId="4512" xr:uid="{11C789EA-5267-45FF-98BA-678EC60F81BE}"/>
    <cellStyle name="Comma [0] 27 2 4" xfId="3458" xr:uid="{89014856-908A-4B02-B5A4-FF9EFDBBDE61}"/>
    <cellStyle name="Comma [0] 27 3" xfId="2985" xr:uid="{93C28C36-7A54-4C67-A9B8-2CB1E65E9557}"/>
    <cellStyle name="Comma [0] 27 3 2" xfId="11304" xr:uid="{3249569B-AB72-4A79-A7BD-2D16E56A1EC2}"/>
    <cellStyle name="Comma [0] 27 3 3" xfId="5038" xr:uid="{E0E31D92-D95A-4FC1-A62E-D3A541563DB5}"/>
    <cellStyle name="Comma [0] 27 3 4" xfId="3974" xr:uid="{9E826A53-CB82-44E5-A2EA-97412203EB7F}"/>
    <cellStyle name="Comma [0] 28" xfId="3849" xr:uid="{674237B0-9176-46BE-BB68-9E2E1B6A8229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2 2" xfId="2987" xr:uid="{9F066240-005A-4A61-B1C7-E82707B253BE}"/>
    <cellStyle name="Comma [0] 3 2 2 2 2" xfId="11306" xr:uid="{48090503-C6EF-44CF-9522-AEC9717C12F6}"/>
    <cellStyle name="Comma [0] 3 2 2 2 3" xfId="5040" xr:uid="{56324A3A-F868-4E38-A0B1-79ECBE8D93F0}"/>
    <cellStyle name="Comma [0] 3 2 2 2 4" xfId="3976" xr:uid="{4DABE4B3-6DE5-4B62-A7E8-57A9312B604E}"/>
    <cellStyle name="Comma [0] 3 2 3" xfId="668" xr:uid="{00000000-0005-0000-0000-00009C020000}"/>
    <cellStyle name="Comma [0] 3 2 3 2" xfId="5435" xr:uid="{2BD095E1-2C44-413B-9377-1206ABCD7EDD}"/>
    <cellStyle name="Comma [0] 3 2 3 2 2" xfId="11700" xr:uid="{94AA38E8-ECA4-41CB-97E7-DE7DBE3595C1}"/>
    <cellStyle name="Comma [0] 3 2 3 3" xfId="4513" xr:uid="{9D956ACF-D867-40AE-998A-71FB9563593E}"/>
    <cellStyle name="Comma [0] 3 2 3 4" xfId="3459" xr:uid="{589E00F3-C4A6-4AD7-8D3A-A2B01C4C0E9F}"/>
    <cellStyle name="Comma [0] 3 2 4" xfId="2986" xr:uid="{3E11F46F-86BF-457D-AAF8-F36350F33CFF}"/>
    <cellStyle name="Comma [0] 3 2 4 2" xfId="11305" xr:uid="{E9F06F68-B342-415B-A3E0-CEAD8652D43F}"/>
    <cellStyle name="Comma [0] 3 2 4 3" xfId="5039" xr:uid="{58A7DEB2-8043-41C8-A35A-AD1238947C4C}"/>
    <cellStyle name="Comma [0] 3 2 4 4" xfId="3975" xr:uid="{A86606BF-AB01-4E3F-AE74-62584C94039C}"/>
    <cellStyle name="Comma [0] 3 3" xfId="669" xr:uid="{00000000-0005-0000-0000-00009D020000}"/>
    <cellStyle name="Comma [0] 3 3 2" xfId="5436" xr:uid="{5FCC20AF-C4F0-434B-880F-546CD6E7D123}"/>
    <cellStyle name="Comma [0] 3 3 2 2" xfId="11701" xr:uid="{EA280372-1095-4E8D-9216-584B21AB2B1A}"/>
    <cellStyle name="Comma [0] 3 3 3" xfId="4514" xr:uid="{69A93CCC-1DF3-4026-A214-AD16877D6BAA}"/>
    <cellStyle name="Comma [0] 3 3 4" xfId="3460" xr:uid="{53178597-9E60-47B0-B9C1-3FE1BF7F2ACC}"/>
    <cellStyle name="Comma [0] 3 4" xfId="2693" xr:uid="{06019007-843E-48D4-8660-79F251C430F9}"/>
    <cellStyle name="Comma [0] 3 4 2" xfId="11216" xr:uid="{5F4682FF-4E38-4338-8198-C93B3C67FAFE}"/>
    <cellStyle name="Comma [0] 3 4 3" xfId="4950" xr:uid="{D54CFAA1-98B7-46DB-B7F5-E54D8F673A2B}"/>
    <cellStyle name="Comma [0] 3 4 4" xfId="3858" xr:uid="{2761537A-6B6B-460C-8FF1-25029C1665F7}"/>
    <cellStyle name="Comma [0] 32" xfId="670" xr:uid="{00000000-0005-0000-0000-00009E020000}"/>
    <cellStyle name="Comma [0] 32 2" xfId="671" xr:uid="{00000000-0005-0000-0000-00009F020000}"/>
    <cellStyle name="Comma [0] 32 2 2" xfId="5437" xr:uid="{32A2135D-739A-4860-A298-7073669644FB}"/>
    <cellStyle name="Comma [0] 32 2 2 2" xfId="11702" xr:uid="{AE86E28D-D907-4026-B2F3-B6F302A4423D}"/>
    <cellStyle name="Comma [0] 32 2 3" xfId="4515" xr:uid="{5F22711F-FEA1-4EBA-AFF9-3A9AF365193E}"/>
    <cellStyle name="Comma [0] 32 2 4" xfId="3461" xr:uid="{835FC068-BAC3-4193-AD8F-793A1C46A828}"/>
    <cellStyle name="Comma [0] 32 3" xfId="2988" xr:uid="{260C6648-A96A-4401-97C7-6D708A1D393D}"/>
    <cellStyle name="Comma [0] 32 3 2" xfId="11307" xr:uid="{872483D4-7D77-4957-A695-8B1E79CA036C}"/>
    <cellStyle name="Comma [0] 32 3 3" xfId="5041" xr:uid="{9CAE25B9-B05C-4625-8C40-1FBA1CD9669B}"/>
    <cellStyle name="Comma [0] 32 3 4" xfId="3977" xr:uid="{52FBC586-EC67-43F1-8E00-14427EE9A59B}"/>
    <cellStyle name="Comma [0] 35" xfId="672" xr:uid="{00000000-0005-0000-0000-0000A0020000}"/>
    <cellStyle name="Comma [0] 35 2" xfId="2989" xr:uid="{40F35AD8-CDA9-4210-A287-C9C7D75C0098}"/>
    <cellStyle name="Comma [0] 35 2 2" xfId="11308" xr:uid="{960ED479-E89F-45DE-B7F2-7E8654CF6060}"/>
    <cellStyle name="Comma [0] 35 2 3" xfId="5042" xr:uid="{F9DC99C0-0793-4C13-A2B5-C4F4B96686C2}"/>
    <cellStyle name="Comma [0] 35 2 4" xfId="3978" xr:uid="{E7778EC3-035E-4F06-A9C6-FFF1DCE497C9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2 2 2" xfId="5438" xr:uid="{7C93992A-82DC-4365-A566-3E2C14F6603B}"/>
    <cellStyle name="Comma [0] 4 2 2 2 2" xfId="11703" xr:uid="{915EF6FC-271C-4FC7-9BF7-CA2788B6307E}"/>
    <cellStyle name="Comma [0] 4 2 2 3" xfId="4516" xr:uid="{9E42B50E-11FD-41F4-B85B-CD0FC9325DED}"/>
    <cellStyle name="Comma [0] 4 2 2 4" xfId="3462" xr:uid="{877095D9-B3F7-41DD-B0A1-79E3465A6E0D}"/>
    <cellStyle name="Comma [0] 4 2 3" xfId="2991" xr:uid="{5A0BD2ED-0F18-4EF9-A0EE-26594B54A475}"/>
    <cellStyle name="Comma [0] 4 2 3 2" xfId="11310" xr:uid="{17C71BE9-FE24-400E-ACBE-2BE03A8D3B4D}"/>
    <cellStyle name="Comma [0] 4 2 3 3" xfId="5044" xr:uid="{D10AB289-884C-401C-9585-3475FBC17CE4}"/>
    <cellStyle name="Comma [0] 4 2 3 4" xfId="3980" xr:uid="{A0371E7F-5459-427A-9634-A1E823D78131}"/>
    <cellStyle name="Comma [0] 4 3" xfId="676" xr:uid="{00000000-0005-0000-0000-0000A4020000}"/>
    <cellStyle name="Comma [0] 4 3 2" xfId="677" xr:uid="{00000000-0005-0000-0000-0000A5020000}"/>
    <cellStyle name="Comma [0] 4 3 2 2" xfId="5439" xr:uid="{5DFE4B98-6AA9-4761-80DB-3DB3A0F242DC}"/>
    <cellStyle name="Comma [0] 4 3 2 2 2" xfId="11704" xr:uid="{2E1CF1C2-5774-465D-AB8A-801C824A276C}"/>
    <cellStyle name="Comma [0] 4 3 2 3" xfId="4517" xr:uid="{EB9F89C7-7C26-48A6-8193-C542A44DDDA1}"/>
    <cellStyle name="Comma [0] 4 3 2 4" xfId="3463" xr:uid="{7B0FB766-9DD1-4A86-A0EE-A047298FA15B}"/>
    <cellStyle name="Comma [0] 4 3 3" xfId="2992" xr:uid="{4389622B-B0E1-426E-93D0-7F1D9F576110}"/>
    <cellStyle name="Comma [0] 4 3 3 2" xfId="11311" xr:uid="{7C061339-891C-49C9-97D7-6C60E0EE716D}"/>
    <cellStyle name="Comma [0] 4 3 3 3" xfId="5045" xr:uid="{C2F68079-6FFA-4DE2-B27F-93C12001D404}"/>
    <cellStyle name="Comma [0] 4 3 3 4" xfId="3981" xr:uid="{87644EE6-4585-43B4-96C1-E850E8C46EFF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5 2" xfId="5440" xr:uid="{B3623BC8-7965-4DF7-AD52-86F9F2950D2A}"/>
    <cellStyle name="Comma [0] 4 5 2 2" xfId="11705" xr:uid="{9A5DC4D0-974A-40BB-8097-7436A9AC37EB}"/>
    <cellStyle name="Comma [0] 4 5 3" xfId="4518" xr:uid="{3E485899-18F7-4FA9-A755-A19526311978}"/>
    <cellStyle name="Comma [0] 4 5 4" xfId="3464" xr:uid="{10886847-1D84-4668-9B33-278CE8000BEF}"/>
    <cellStyle name="Comma [0] 4 6" xfId="681" xr:uid="{00000000-0005-0000-0000-0000A9020000}"/>
    <cellStyle name="Comma [0] 4 6 2" xfId="5441" xr:uid="{47534326-631C-4665-B765-A855DD0BDC68}"/>
    <cellStyle name="Comma [0] 4 6 2 2" xfId="11706" xr:uid="{338444E1-5F06-4472-B1F9-3B4BD8D034E4}"/>
    <cellStyle name="Comma [0] 4 6 3" xfId="4519" xr:uid="{4770045F-01BB-494C-8D3F-D3CD0832F26B}"/>
    <cellStyle name="Comma [0] 4 6 4" xfId="3465" xr:uid="{FD9C99DC-AD57-4596-8DFB-983FCFDC96C0}"/>
    <cellStyle name="Comma [0] 4 7" xfId="2990" xr:uid="{584A83D2-2DB0-4440-A3F4-AC34826F5805}"/>
    <cellStyle name="Comma [0] 4 7 2" xfId="11309" xr:uid="{3DDC8A61-2E30-4ED9-A756-116CD4FCF841}"/>
    <cellStyle name="Comma [0] 4 7 3" xfId="5043" xr:uid="{91EAD3B0-98D4-4499-8A28-AAD904EF9C36}"/>
    <cellStyle name="Comma [0] 4 7 4" xfId="3979" xr:uid="{FF8D17AA-D1A4-4681-A3CF-AD21BC8FA3EA}"/>
    <cellStyle name="Comma [0] 5" xfId="682" xr:uid="{00000000-0005-0000-0000-0000AA020000}"/>
    <cellStyle name="Comma [0] 5 2" xfId="683" xr:uid="{00000000-0005-0000-0000-0000AB020000}"/>
    <cellStyle name="Comma [0] 5 2 2" xfId="2994" xr:uid="{165D2837-E74D-4D73-937E-6AD14E2B82A1}"/>
    <cellStyle name="Comma [0] 5 2 2 2" xfId="11313" xr:uid="{7B4BB3CF-4B12-4908-8506-8B927EB1B7DE}"/>
    <cellStyle name="Comma [0] 5 2 2 3" xfId="5047" xr:uid="{A9B4E2D1-306E-436E-92B5-F0472375B88D}"/>
    <cellStyle name="Comma [0] 5 2 2 4" xfId="3983" xr:uid="{32C5C779-5998-4936-9B61-4A815F3BD5CE}"/>
    <cellStyle name="Comma [0] 5 3" xfId="684" xr:uid="{00000000-0005-0000-0000-0000AC020000}"/>
    <cellStyle name="Comma [0] 5 3 2" xfId="2995" xr:uid="{C96C6F93-357F-45C2-AB12-52E153BFACDC}"/>
    <cellStyle name="Comma [0] 5 3 2 2" xfId="11314" xr:uid="{D454DE8B-374F-4563-9902-00D091834F83}"/>
    <cellStyle name="Comma [0] 5 3 2 3" xfId="5048" xr:uid="{666FECE7-2A90-4BF5-BCC4-3A4ED0787B97}"/>
    <cellStyle name="Comma [0] 5 3 2 4" xfId="3984" xr:uid="{FE388622-4F34-475E-855F-ED2666568017}"/>
    <cellStyle name="Comma [0] 5 4" xfId="2993" xr:uid="{BCBC6E3E-D099-4B6C-A6E0-3D59FC851EEE}"/>
    <cellStyle name="Comma [0] 5 4 2" xfId="11312" xr:uid="{33EF5A5C-2694-4A93-A909-43C8B084DE07}"/>
    <cellStyle name="Comma [0] 5 4 3" xfId="5046" xr:uid="{AAC06A6A-8180-4D0E-974C-759A646BBD7A}"/>
    <cellStyle name="Comma [0] 5 4 4" xfId="3982" xr:uid="{5625C9E9-67F0-4284-816B-1CB63536DA88}"/>
    <cellStyle name="Comma [0] 6" xfId="685" xr:uid="{00000000-0005-0000-0000-0000AD020000}"/>
    <cellStyle name="Comma [0] 6 2" xfId="686" xr:uid="{00000000-0005-0000-0000-0000AE020000}"/>
    <cellStyle name="Comma [0] 6 2 2" xfId="2997" xr:uid="{F70899E8-5E4E-4CA4-B910-CEE61618E7AC}"/>
    <cellStyle name="Comma [0] 6 2 2 2" xfId="11316" xr:uid="{777A4F15-2E43-4AC6-BDC2-442F686DEB40}"/>
    <cellStyle name="Comma [0] 6 2 2 3" xfId="5050" xr:uid="{129271B6-2868-4B39-BBF8-78F498119989}"/>
    <cellStyle name="Comma [0] 6 2 2 4" xfId="3986" xr:uid="{2962F0BC-D519-49B6-92AD-76E640E51BE3}"/>
    <cellStyle name="Comma [0] 6 3" xfId="687" xr:uid="{00000000-0005-0000-0000-0000AF020000}"/>
    <cellStyle name="Comma [0] 6 3 2" xfId="688" xr:uid="{00000000-0005-0000-0000-0000B0020000}"/>
    <cellStyle name="Comma [0] 6 3 2 2" xfId="5442" xr:uid="{04984CF4-1CBB-4F63-97FC-C1DBFF309B07}"/>
    <cellStyle name="Comma [0] 6 3 2 2 2" xfId="11707" xr:uid="{B59BE419-D2DB-4061-82E7-410591AB0639}"/>
    <cellStyle name="Comma [0] 6 3 2 3" xfId="4520" xr:uid="{B721CC4D-40B7-4790-846F-DB6A28C58D1E}"/>
    <cellStyle name="Comma [0] 6 3 2 4" xfId="3466" xr:uid="{A05582D3-C09C-429D-9F0B-F8B698F830F0}"/>
    <cellStyle name="Comma [0] 6 3 3" xfId="2998" xr:uid="{CEC9136D-1201-44F7-8F55-5B4F4D851578}"/>
    <cellStyle name="Comma [0] 6 3 3 2" xfId="11317" xr:uid="{D637BEFE-9599-48A1-975E-3302CB85045B}"/>
    <cellStyle name="Comma [0] 6 3 3 3" xfId="5051" xr:uid="{A3958C51-C7C2-461F-AD6D-75CAEB7DCCFA}"/>
    <cellStyle name="Comma [0] 6 3 3 4" xfId="3987" xr:uid="{78D41448-350D-462F-9F02-93C52D494401}"/>
    <cellStyle name="Comma [0] 6 4" xfId="2996" xr:uid="{689AA435-C4B9-449E-B61E-493F7683EB8D}"/>
    <cellStyle name="Comma [0] 6 4 2" xfId="11315" xr:uid="{C465476B-A7D7-4764-B4CF-E33A8038BD79}"/>
    <cellStyle name="Comma [0] 6 4 3" xfId="5049" xr:uid="{3EB17E82-90C2-4D42-9190-DC90BD418E0E}"/>
    <cellStyle name="Comma [0] 6 4 4" xfId="3985" xr:uid="{AC5B2966-8463-4D55-8428-31D31FE34761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2 2 2" xfId="5443" xr:uid="{C53287FB-E51A-4883-87CB-42A3576E0669}"/>
    <cellStyle name="Comma [0] 7 2 2 2 2" xfId="11708" xr:uid="{5B85E4A5-2034-4DA2-A77B-B5BD14D0B298}"/>
    <cellStyle name="Comma [0] 7 2 2 3" xfId="4521" xr:uid="{1A648956-AD4B-4B82-BF25-7B000DFBF316}"/>
    <cellStyle name="Comma [0] 7 2 2 4" xfId="3467" xr:uid="{C08E8AE7-62FD-43BA-89C9-58EDFB29C2C9}"/>
    <cellStyle name="Comma [0] 7 2 3" xfId="2999" xr:uid="{364155C0-2E3D-4BA2-8A2E-9904044350FB}"/>
    <cellStyle name="Comma [0] 7 2 3 2" xfId="11318" xr:uid="{7145AF58-31DF-4673-A74F-8CF2D5170DDF}"/>
    <cellStyle name="Comma [0] 7 2 3 3" xfId="5052" xr:uid="{63C0428A-F03F-4A99-BB58-5F7A40181754}"/>
    <cellStyle name="Comma [0] 7 2 3 4" xfId="3988" xr:uid="{9753BD3C-1DAB-4EB1-9E89-C7D851295533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2 2 2" xfId="5444" xr:uid="{E67D5F88-F9F7-4E0F-9C26-42865EA4C9A3}"/>
    <cellStyle name="Comma [0] 8 2 2 2 2" xfId="11709" xr:uid="{E74424E5-2AF5-4C13-BC36-C14CFD615441}"/>
    <cellStyle name="Comma [0] 8 2 2 3" xfId="4522" xr:uid="{8C861594-F35A-4328-80CB-20F4ABF889F5}"/>
    <cellStyle name="Comma [0] 8 2 2 4" xfId="3468" xr:uid="{8D6EA00E-BDFA-4D12-BA6A-865D4671D42D}"/>
    <cellStyle name="Comma [0] 8 2 3" xfId="3001" xr:uid="{2EE20CAE-C42B-4908-892E-29A2FE96F83A}"/>
    <cellStyle name="Comma [0] 8 2 3 2" xfId="11320" xr:uid="{586FA553-2551-42E1-A4AA-386D2107C68E}"/>
    <cellStyle name="Comma [0] 8 2 3 3" xfId="5054" xr:uid="{0FEBB1A4-DE0D-44D2-83EC-30DCDEAF6B2C}"/>
    <cellStyle name="Comma [0] 8 2 3 4" xfId="3990" xr:uid="{4B60954C-6932-44D6-9B51-6444986083A5}"/>
    <cellStyle name="Comma [0] 8 3" xfId="696" xr:uid="{00000000-0005-0000-0000-0000B8020000}"/>
    <cellStyle name="Comma [0] 8 3 2" xfId="697" xr:uid="{00000000-0005-0000-0000-0000B9020000}"/>
    <cellStyle name="Comma [0] 8 3 2 2" xfId="5445" xr:uid="{F7F9681B-B2EB-4CAF-9A1F-CA7906852FAE}"/>
    <cellStyle name="Comma [0] 8 3 2 2 2" xfId="11710" xr:uid="{0DB06441-F39C-421E-AF35-21881FE390C9}"/>
    <cellStyle name="Comma [0] 8 3 2 3" xfId="4523" xr:uid="{299909DF-BD0E-4CA6-8D44-E324F8A2885C}"/>
    <cellStyle name="Comma [0] 8 3 2 4" xfId="3469" xr:uid="{997217D2-D05C-4C9F-9991-3BD35A5FBB5A}"/>
    <cellStyle name="Comma [0] 8 3 3" xfId="3002" xr:uid="{FD19AC32-37E0-467E-AD02-D38723F54C9E}"/>
    <cellStyle name="Comma [0] 8 3 3 2" xfId="11321" xr:uid="{C968B3A0-605C-45B8-942D-E0B27658C14A}"/>
    <cellStyle name="Comma [0] 8 3 3 3" xfId="5055" xr:uid="{FFAA7221-81E8-48CD-B4A3-54D4D87E6BD6}"/>
    <cellStyle name="Comma [0] 8 3 3 4" xfId="3991" xr:uid="{D7E6AE3F-8D7E-4E4C-88EF-F5C065E6EFC0}"/>
    <cellStyle name="Comma [0] 8 4" xfId="698" xr:uid="{00000000-0005-0000-0000-0000BA020000}"/>
    <cellStyle name="Comma [0] 8 4 2" xfId="5446" xr:uid="{88AD3E16-5D84-40D7-94BB-69FF9059E8CC}"/>
    <cellStyle name="Comma [0] 8 4 2 2" xfId="11711" xr:uid="{402CFD20-D586-455C-996C-6CFF64D7A661}"/>
    <cellStyle name="Comma [0] 8 4 3" xfId="4524" xr:uid="{FD7E1959-7953-411B-AB52-34CB306FB40F}"/>
    <cellStyle name="Comma [0] 8 4 4" xfId="3470" xr:uid="{6C8EDC1D-9F98-4199-A5CD-3ABED1EE491B}"/>
    <cellStyle name="Comma [0] 8 5" xfId="3000" xr:uid="{9B9374DF-C3A1-44DF-9774-A1FB930B93BE}"/>
    <cellStyle name="Comma [0] 8 5 2" xfId="11319" xr:uid="{791108B7-29E6-41B7-9284-A245F0E061DA}"/>
    <cellStyle name="Comma [0] 8 5 3" xfId="5053" xr:uid="{7F1907EB-428D-45BD-891C-A8CC361C7517}"/>
    <cellStyle name="Comma [0] 8 5 4" xfId="3989" xr:uid="{1464DC1D-4FA0-4F4A-8EA1-8008544C16DB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2 2 2" xfId="5447" xr:uid="{BF9AD332-090E-4637-9146-56B9D21A8FBF}"/>
    <cellStyle name="Comma [0] 9 2 2 2 2" xfId="11712" xr:uid="{3F61AC26-A4F1-499F-8737-A90C4BC48059}"/>
    <cellStyle name="Comma [0] 9 2 2 3" xfId="4525" xr:uid="{20D45315-2871-42EB-A4A3-D763D0747693}"/>
    <cellStyle name="Comma [0] 9 2 2 4" xfId="3471" xr:uid="{BE0387DA-2847-467F-AEAB-6815B64CE574}"/>
    <cellStyle name="Comma [0] 9 2 3" xfId="3004" xr:uid="{D3CE5C44-B65A-43F6-A17E-3A97422DD89C}"/>
    <cellStyle name="Comma [0] 9 2 3 2" xfId="11323" xr:uid="{A2005C4D-F7AC-4DA0-AEDA-99F63BAB6318}"/>
    <cellStyle name="Comma [0] 9 2 3 3" xfId="5057" xr:uid="{359A3599-AA8F-4BA9-B459-784BF610649D}"/>
    <cellStyle name="Comma [0] 9 2 3 4" xfId="3993" xr:uid="{D8C3459F-1ACA-47C2-9C3D-A84F9F82F18F}"/>
    <cellStyle name="Comma [0] 9 3" xfId="702" xr:uid="{00000000-0005-0000-0000-0000BE020000}"/>
    <cellStyle name="Comma [0] 9 3 2" xfId="703" xr:uid="{00000000-0005-0000-0000-0000BF020000}"/>
    <cellStyle name="Comma [0] 9 3 2 2" xfId="5448" xr:uid="{58CA5190-7CFD-45E9-92DA-99756CDA0960}"/>
    <cellStyle name="Comma [0] 9 3 2 2 2" xfId="11713" xr:uid="{5016E6C4-6C3F-444D-9A1E-F7C62CAE25DA}"/>
    <cellStyle name="Comma [0] 9 3 2 3" xfId="4526" xr:uid="{A83DA9AD-AEEB-4C94-BDEA-08B51FF18F15}"/>
    <cellStyle name="Comma [0] 9 3 2 4" xfId="3472" xr:uid="{D8644B81-766D-435A-917B-CCBC2A8AC5E7}"/>
    <cellStyle name="Comma [0] 9 3 3" xfId="3005" xr:uid="{E6AB02D5-953B-4829-8BB2-E1CF3E132D53}"/>
    <cellStyle name="Comma [0] 9 3 3 2" xfId="11324" xr:uid="{243E424F-6CF5-4FC5-9FFE-760FFBAD67C9}"/>
    <cellStyle name="Comma [0] 9 3 3 3" xfId="5058" xr:uid="{EDA0AB36-E941-464E-B4EC-A6FC9D29B083}"/>
    <cellStyle name="Comma [0] 9 3 3 4" xfId="3994" xr:uid="{A95E57A2-89CC-4239-81C1-54A8C2ABA5D5}"/>
    <cellStyle name="Comma [0] 9 4" xfId="3003" xr:uid="{F49A75C6-0625-46F4-9683-B2B3464141AF}"/>
    <cellStyle name="Comma [0] 9 4 2" xfId="11322" xr:uid="{1329644A-1AE0-402B-AB43-C1183E5E88B4}"/>
    <cellStyle name="Comma [0] 9 4 3" xfId="5056" xr:uid="{E8D66760-53AC-4BAB-B204-874F39F7EE77}"/>
    <cellStyle name="Comma [0] 9 4 4" xfId="3992" xr:uid="{5A2F42EA-9E91-4485-A236-9967A94F60B5}"/>
    <cellStyle name="Comma [0] 90" xfId="704" xr:uid="{00000000-0005-0000-0000-0000C0020000}"/>
    <cellStyle name="Comma [0] 90 2" xfId="705" xr:uid="{00000000-0005-0000-0000-0000C1020000}"/>
    <cellStyle name="Comma [0] 90 2 2" xfId="5449" xr:uid="{42D30A70-4FD3-4C4C-B4A6-1E290F435B25}"/>
    <cellStyle name="Comma [0] 90 2 2 2" xfId="11714" xr:uid="{8FDF4373-1360-44BF-BE41-387525244963}"/>
    <cellStyle name="Comma [0] 90 2 3" xfId="4527" xr:uid="{72AE1F4F-2D7A-4285-9F04-A23B8EC7A1D3}"/>
    <cellStyle name="Comma [0] 90 2 4" xfId="3473" xr:uid="{7E6E0AC2-48FA-411F-A6C0-0A3962A93045}"/>
    <cellStyle name="Comma [0] 90 3" xfId="3006" xr:uid="{628D72EC-5D70-47CB-91B6-8C6E02BD8DAF}"/>
    <cellStyle name="Comma [0] 90 3 2" xfId="11325" xr:uid="{51DC7E01-CCCB-426C-B7ED-2B21728E391E}"/>
    <cellStyle name="Comma [0] 90 3 3" xfId="5059" xr:uid="{7B080F99-5F9C-48FA-9618-CCD1D67D0639}"/>
    <cellStyle name="Comma [0] 90 3 4" xfId="3995" xr:uid="{80512461-9568-434F-A515-2B251CFCB557}"/>
    <cellStyle name="Comma [0] 91" xfId="706" xr:uid="{00000000-0005-0000-0000-0000C2020000}"/>
    <cellStyle name="Comma [0] 91 2" xfId="707" xr:uid="{00000000-0005-0000-0000-0000C3020000}"/>
    <cellStyle name="Comma [0] 91 2 2" xfId="5450" xr:uid="{2A082B3F-B2F7-4C89-A1D1-C383D73ED708}"/>
    <cellStyle name="Comma [0] 91 2 2 2" xfId="11715" xr:uid="{36E5E3F3-0D9D-4DDD-ADE5-1526AE9AD456}"/>
    <cellStyle name="Comma [0] 91 2 3" xfId="4528" xr:uid="{71A31787-6953-415E-85F1-24D0804A098B}"/>
    <cellStyle name="Comma [0] 91 2 4" xfId="3474" xr:uid="{4F7E59C6-4917-4DB0-B8A1-17E06E58C2DE}"/>
    <cellStyle name="Comma [0] 91 3" xfId="3007" xr:uid="{5EE2001C-3365-470B-BFC7-B473AD723C29}"/>
    <cellStyle name="Comma [0] 91 3 2" xfId="11326" xr:uid="{17CA87E4-4CB4-4D8C-A990-C6A0040EEC01}"/>
    <cellStyle name="Comma [0] 91 3 3" xfId="5060" xr:uid="{A9709F36-9455-45F6-BBBB-A07FE417BC00}"/>
    <cellStyle name="Comma [0] 91 3 4" xfId="3996" xr:uid="{65615AF7-BCC7-400A-9C90-5CBD4F429E13}"/>
    <cellStyle name="Comma [0] 93" xfId="708" xr:uid="{00000000-0005-0000-0000-0000C4020000}"/>
    <cellStyle name="Comma [0] 93 2" xfId="709" xr:uid="{00000000-0005-0000-0000-0000C5020000}"/>
    <cellStyle name="Comma [0] 93 2 2" xfId="5451" xr:uid="{D98EE0A2-5EA1-4B90-BA2F-26D459FEE05C}"/>
    <cellStyle name="Comma [0] 93 2 2 2" xfId="11716" xr:uid="{7E1D7D78-85BA-445B-9DB4-6F38780396B2}"/>
    <cellStyle name="Comma [0] 93 2 3" xfId="4529" xr:uid="{39F1D62E-FB2D-4CB0-A210-BC4266D4FAF6}"/>
    <cellStyle name="Comma [0] 93 2 4" xfId="3475" xr:uid="{9D985C55-D5B4-4CE0-B1BC-7A79B8D0F8C7}"/>
    <cellStyle name="Comma [0] 93 3" xfId="3008" xr:uid="{13245267-8EC3-4BC1-9B8D-2E6966E1B07E}"/>
    <cellStyle name="Comma [0] 93 3 2" xfId="11327" xr:uid="{5EC0E7EE-3586-4292-BF45-4FF4E657A985}"/>
    <cellStyle name="Comma [0] 93 3 3" xfId="5061" xr:uid="{76D725AD-8DF1-49F3-B2D9-6F09EC11882E}"/>
    <cellStyle name="Comma [0] 93 3 4" xfId="3997" xr:uid="{F5ED0615-9C9D-4F1B-8276-B6591114E8FD}"/>
    <cellStyle name="Comma [0] 94" xfId="710" xr:uid="{00000000-0005-0000-0000-0000C6020000}"/>
    <cellStyle name="Comma [0] 94 2" xfId="711" xr:uid="{00000000-0005-0000-0000-0000C7020000}"/>
    <cellStyle name="Comma [0] 94 2 2" xfId="5452" xr:uid="{A09ABE8D-4FB5-4EA0-877C-E99276031D18}"/>
    <cellStyle name="Comma [0] 94 2 2 2" xfId="11717" xr:uid="{BA4DB5E3-60EA-40DC-9792-ED6B313BCB88}"/>
    <cellStyle name="Comma [0] 94 2 3" xfId="4530" xr:uid="{52570ECF-2892-4A53-A158-B368469C6C5A}"/>
    <cellStyle name="Comma [0] 94 2 4" xfId="3476" xr:uid="{6C6DC108-2507-4AAB-B8DF-66FFC28A2FE1}"/>
    <cellStyle name="Comma [0] 94 3" xfId="3009" xr:uid="{5B4517B4-D4D3-4809-BC2B-28107A57AFCC}"/>
    <cellStyle name="Comma [0] 94 3 2" xfId="11328" xr:uid="{07B8282C-0EC9-4AC4-8DD1-B94372DDFEF0}"/>
    <cellStyle name="Comma [0] 94 3 3" xfId="5062" xr:uid="{40A5623C-5E63-4F16-A72A-3DDF9A7714FF}"/>
    <cellStyle name="Comma [0] 94 3 4" xfId="3998" xr:uid="{2BF31659-CB5B-4C37-B8E0-26B7F69244AF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2 2 2" xfId="3388" xr:uid="{06E143A4-948E-45DB-91CD-BB4524ED3149}"/>
    <cellStyle name="Comma 10 2 2 2 2 2" xfId="11612" xr:uid="{A83ADDF2-654E-4481-B084-3806E722F12C}"/>
    <cellStyle name="Comma 10 2 2 2 2 3" xfId="5344" xr:uid="{890B7CB4-844A-44A2-81A1-0AA999AA908C}"/>
    <cellStyle name="Comma 10 2 2 2 2 4" xfId="4233" xr:uid="{96C5671C-4866-46FD-99A3-99BD55703EE7}"/>
    <cellStyle name="Comma 10 2 2 3" xfId="3011" xr:uid="{E8BADA5B-B244-4ED0-8E19-35CF583BD885}"/>
    <cellStyle name="Comma 10 2 2 3 2" xfId="11330" xr:uid="{7B6149BC-5574-4CF4-B332-97A0FC9F6AC8}"/>
    <cellStyle name="Comma 10 2 2 3 3" xfId="5064" xr:uid="{0378E54D-A347-44F9-BB31-3122C55B4726}"/>
    <cellStyle name="Comma 10 2 2 3 4" xfId="4000" xr:uid="{091CE82B-F2B0-46A4-8D18-4B2A5C80D865}"/>
    <cellStyle name="Comma 10 2 3" xfId="718" xr:uid="{00000000-0005-0000-0000-0000CE020000}"/>
    <cellStyle name="Comma 10 2 3 2" xfId="5453" xr:uid="{4C2D60E4-AAD2-4705-B08C-1AEFFD1CA3E3}"/>
    <cellStyle name="Comma 10 2 3 2 2" xfId="11718" xr:uid="{C6C71DE5-FD60-4E42-BA33-7CA82616268E}"/>
    <cellStyle name="Comma 10 2 3 3" xfId="4531" xr:uid="{6B6A3BEC-A0B2-4633-80EC-A458CDE6CB11}"/>
    <cellStyle name="Comma 10 2 3 4" xfId="3477" xr:uid="{136EC13C-8DA5-40C7-B459-C489E1EF000C}"/>
    <cellStyle name="Comma 10 2 4" xfId="3010" xr:uid="{99181324-E410-4597-9316-24B260B66653}"/>
    <cellStyle name="Comma 10 2 4 2" xfId="11329" xr:uid="{0725BB31-881E-4A44-91FB-E728792A64E0}"/>
    <cellStyle name="Comma 10 2 4 3" xfId="5063" xr:uid="{535AACD1-767E-481A-A2AC-FDD0243E15BF}"/>
    <cellStyle name="Comma 10 2 4 4" xfId="3999" xr:uid="{8E8B7792-D659-4D45-91F9-3860BFE085A2}"/>
    <cellStyle name="Comma 10 3" xfId="719" xr:uid="{00000000-0005-0000-0000-0000CF020000}"/>
    <cellStyle name="Comma 10 3 2" xfId="720" xr:uid="{00000000-0005-0000-0000-0000D0020000}"/>
    <cellStyle name="Comma 10 3 2 2" xfId="5454" xr:uid="{00A1F829-B21B-40B4-BF05-30A7E810892A}"/>
    <cellStyle name="Comma 10 3 2 2 2" xfId="11719" xr:uid="{D2C87D5C-52EB-42F1-9D41-0105649C92C0}"/>
    <cellStyle name="Comma 10 3 2 3" xfId="4532" xr:uid="{8F8B163A-8C1A-49C9-A818-FA7CA2E3CCE3}"/>
    <cellStyle name="Comma 10 3 2 4" xfId="3478" xr:uid="{230BA523-60EC-4884-B79C-D79D395190D7}"/>
    <cellStyle name="Comma 10 3 3" xfId="3012" xr:uid="{1624CF20-D95A-4D5D-870D-F266408B6BF9}"/>
    <cellStyle name="Comma 10 3 3 2" xfId="11331" xr:uid="{B9B94AAA-CB7B-4EEB-B099-51DEEAD6E326}"/>
    <cellStyle name="Comma 10 3 3 3" xfId="5065" xr:uid="{982F02E3-9FE9-456E-B20A-50CCB51D7900}"/>
    <cellStyle name="Comma 10 3 3 4" xfId="4001" xr:uid="{14CD853F-0F70-4B42-B592-23207A3852AE}"/>
    <cellStyle name="Comma 10 4" xfId="721" xr:uid="{00000000-0005-0000-0000-0000D1020000}"/>
    <cellStyle name="Comma 10 4 2" xfId="722" xr:uid="{00000000-0005-0000-0000-0000D2020000}"/>
    <cellStyle name="Comma 10 4 2 2" xfId="5455" xr:uid="{2F402BC1-F945-43CC-9861-5490B9851DDD}"/>
    <cellStyle name="Comma 10 4 2 2 2" xfId="11720" xr:uid="{20519D88-E414-4D0C-8DC4-8556531FFA04}"/>
    <cellStyle name="Comma 10 4 2 3" xfId="4533" xr:uid="{0E31E3BB-ABBA-4CFE-94CE-B90B2992109E}"/>
    <cellStyle name="Comma 10 4 2 4" xfId="3479" xr:uid="{E91F8679-F056-4004-9DFA-DE0C7EE17721}"/>
    <cellStyle name="Comma 10 4 3" xfId="3013" xr:uid="{CBDB3A1A-05BF-42E2-88DB-16D724BCEA5D}"/>
    <cellStyle name="Comma 10 4 3 2" xfId="11332" xr:uid="{017C71E8-04A4-4726-BF7D-91268C5051C0}"/>
    <cellStyle name="Comma 10 4 3 3" xfId="5066" xr:uid="{2D4A77CE-8045-4C47-BD8F-F90EBF41BC3C}"/>
    <cellStyle name="Comma 10 4 3 4" xfId="4002" xr:uid="{20115AD2-8ABA-4780-A42E-CA24F05EB253}"/>
    <cellStyle name="Comma 10 5" xfId="723" xr:uid="{00000000-0005-0000-0000-0000D3020000}"/>
    <cellStyle name="Comma 10 5 2" xfId="724" xr:uid="{00000000-0005-0000-0000-0000D4020000}"/>
    <cellStyle name="Comma 10 5 2 2" xfId="5456" xr:uid="{73B1E37F-CC70-4200-B0C5-DB0405FA4C20}"/>
    <cellStyle name="Comma 10 5 2 2 2" xfId="11721" xr:uid="{276FBCEB-6980-4FA0-AC81-9116784AA198}"/>
    <cellStyle name="Comma 10 5 2 3" xfId="4534" xr:uid="{4E2DD090-C10C-4A52-8108-FAF8D2EAD2DA}"/>
    <cellStyle name="Comma 10 5 2 4" xfId="3480" xr:uid="{08D3B274-4349-4D14-983A-4B267C0AA773}"/>
    <cellStyle name="Comma 10 5 3" xfId="3014" xr:uid="{E74DF241-6BBB-4A92-BBA4-0EC2E944545B}"/>
    <cellStyle name="Comma 10 5 3 2" xfId="11333" xr:uid="{1F18EE87-02B4-4F48-9DDF-E8D698E8C936}"/>
    <cellStyle name="Comma 10 5 3 3" xfId="5067" xr:uid="{37A517B8-F89A-4594-B9E9-731D2533F1D7}"/>
    <cellStyle name="Comma 10 5 3 4" xfId="4003" xr:uid="{51276F86-BACC-4634-90F7-8EA6D0A43E67}"/>
    <cellStyle name="Comma 10 6" xfId="725" xr:uid="{00000000-0005-0000-0000-0000D5020000}"/>
    <cellStyle name="Comma 10 6 2" xfId="726" xr:uid="{00000000-0005-0000-0000-0000D6020000}"/>
    <cellStyle name="Comma 10 6 2 2" xfId="5457" xr:uid="{FD077BE4-46B7-466F-8C29-2EAAA2B81D1A}"/>
    <cellStyle name="Comma 10 6 2 2 2" xfId="11722" xr:uid="{6FFEDCE5-1939-46BB-B95B-841E77DBC15D}"/>
    <cellStyle name="Comma 10 6 2 3" xfId="4535" xr:uid="{19F66DCC-DEEE-476A-83AD-5C8E6691D8A3}"/>
    <cellStyle name="Comma 10 6 2 4" xfId="3481" xr:uid="{96BD8906-1523-4FF4-AEF4-180BB7EC12B9}"/>
    <cellStyle name="Comma 10 6 3" xfId="3015" xr:uid="{D4296D05-C153-46E6-89B9-366396362C85}"/>
    <cellStyle name="Comma 10 6 3 2" xfId="11334" xr:uid="{E7AA87ED-A2DC-4E65-B798-D85FB6798E3C}"/>
    <cellStyle name="Comma 10 6 3 3" xfId="5068" xr:uid="{CEABF5CD-50CE-472D-8931-184FB72FFE22}"/>
    <cellStyle name="Comma 10 6 3 4" xfId="4004" xr:uid="{F18BC4EE-49A2-45AA-B3F8-788FBBD5F81E}"/>
    <cellStyle name="Comma 10 7" xfId="727" xr:uid="{00000000-0005-0000-0000-0000D7020000}"/>
    <cellStyle name="Comma 10 7 2" xfId="5458" xr:uid="{36E51FFB-BF05-45D1-B337-6E3CE4C9C723}"/>
    <cellStyle name="Comma 10 7 2 2" xfId="11723" xr:uid="{4F5199CB-56F6-45FE-A054-226D0FC95BCA}"/>
    <cellStyle name="Comma 10 7 3" xfId="4536" xr:uid="{E7BD0F7F-CCC0-4574-B6EC-B99EA50BECF5}"/>
    <cellStyle name="Comma 10 7 4" xfId="3482" xr:uid="{4904C0F9-09D4-45A8-B19C-3B01ABC4128A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1 2 2" xfId="5459" xr:uid="{055DD92E-284D-4C13-9C4D-3CDA41379CC3}"/>
    <cellStyle name="Comma 11 2 2 2" xfId="11724" xr:uid="{372BD71B-0774-4F44-BC70-08C76FE0B197}"/>
    <cellStyle name="Comma 11 2 3" xfId="4537" xr:uid="{FC581163-709F-4272-8138-1EA87C361122}"/>
    <cellStyle name="Comma 11 2 4" xfId="3483" xr:uid="{1A0AE88E-C426-4F71-869B-0CD503AE57DB}"/>
    <cellStyle name="Comma 11 3" xfId="3016" xr:uid="{9FC251BF-A771-4649-8466-627F29FEC021}"/>
    <cellStyle name="Comma 11 3 2" xfId="11335" xr:uid="{4E86B4E4-9B27-4DD0-8723-222E818B670B}"/>
    <cellStyle name="Comma 11 3 3" xfId="5069" xr:uid="{911483B7-A739-462D-882B-072C2161F22F}"/>
    <cellStyle name="Comma 11 3 4" xfId="4005" xr:uid="{389434E6-E3B7-44CF-9C4E-E71F9E0E97C6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2 2 2" xfId="5460" xr:uid="{45B0A31A-ECAA-41C7-BEF1-8825C8094BBB}"/>
    <cellStyle name="Comma 12 2 2 2 2" xfId="11725" xr:uid="{35D78A87-7F6F-4E4B-B7FA-2DD9E176ACD9}"/>
    <cellStyle name="Comma 12 2 2 3" xfId="4538" xr:uid="{5ABD09AD-AFE1-41A6-BFE3-BE6956D50039}"/>
    <cellStyle name="Comma 12 2 2 4" xfId="3484" xr:uid="{8E7B64E1-90D7-4351-BBC7-C1F90282F40F}"/>
    <cellStyle name="Comma 12 2 3" xfId="3018" xr:uid="{0CE27C64-6D45-45A6-B755-C4C815B16A30}"/>
    <cellStyle name="Comma 12 2 3 2" xfId="11337" xr:uid="{503A139D-6937-4CA2-BEA7-B5263CE2FC52}"/>
    <cellStyle name="Comma 12 2 3 3" xfId="5071" xr:uid="{C02B6E3E-02CB-4C92-AD8A-9F1EA0B4364F}"/>
    <cellStyle name="Comma 12 2 3 4" xfId="4007" xr:uid="{6D235606-A068-4032-87DB-6BCF27CAB84C}"/>
    <cellStyle name="Comma 12 3" xfId="734" xr:uid="{00000000-0005-0000-0000-0000DE020000}"/>
    <cellStyle name="Comma 12 3 2" xfId="735" xr:uid="{00000000-0005-0000-0000-0000DF020000}"/>
    <cellStyle name="Comma 12 3 2 2" xfId="5461" xr:uid="{FB43D1CF-0878-4210-9E5E-5A9EB9CDD98D}"/>
    <cellStyle name="Comma 12 3 2 2 2" xfId="11726" xr:uid="{4804CB4D-A099-42CE-962B-B5546F913279}"/>
    <cellStyle name="Comma 12 3 2 3" xfId="4539" xr:uid="{997D9105-FE0C-4E47-946D-924D35EF30E5}"/>
    <cellStyle name="Comma 12 3 2 4" xfId="3485" xr:uid="{9E14844E-6F57-4A9A-9C70-E72548638E83}"/>
    <cellStyle name="Comma 12 3 3" xfId="3019" xr:uid="{EC12DBA7-118E-4954-A2ED-43568E70BEDA}"/>
    <cellStyle name="Comma 12 3 3 2" xfId="11338" xr:uid="{D8804C4A-17AD-4823-85FF-35FDB5238F44}"/>
    <cellStyle name="Comma 12 3 3 3" xfId="5072" xr:uid="{43672A28-B900-4125-92B5-6F6C91D55670}"/>
    <cellStyle name="Comma 12 3 3 4" xfId="4008" xr:uid="{CF416887-15AD-4F87-AD38-17F63E24BE84}"/>
    <cellStyle name="Comma 12 4" xfId="736" xr:uid="{00000000-0005-0000-0000-0000E0020000}"/>
    <cellStyle name="Comma 12 4 2" xfId="737" xr:uid="{00000000-0005-0000-0000-0000E1020000}"/>
    <cellStyle name="Comma 12 4 2 2" xfId="5462" xr:uid="{52AC71B8-7C5D-4790-A61E-E4C200B2516D}"/>
    <cellStyle name="Comma 12 4 2 2 2" xfId="11727" xr:uid="{D1821CF8-D086-448E-9A2C-CA5DD74FC39D}"/>
    <cellStyle name="Comma 12 4 2 3" xfId="4540" xr:uid="{F58FE8BD-6692-4001-84A1-2E1013209D6B}"/>
    <cellStyle name="Comma 12 4 2 4" xfId="3486" xr:uid="{B9E358E9-E8F8-4A48-8EFC-20BC8B7855E3}"/>
    <cellStyle name="Comma 12 4 3" xfId="3020" xr:uid="{B577EB1F-DDDA-4B07-A6D3-CA5525E99349}"/>
    <cellStyle name="Comma 12 4 3 2" xfId="11339" xr:uid="{20A6F1F5-265F-4D1D-A061-1A712CB501E9}"/>
    <cellStyle name="Comma 12 4 3 3" xfId="5073" xr:uid="{21597D73-A133-4729-81BE-2984EAA11953}"/>
    <cellStyle name="Comma 12 4 3 4" xfId="4009" xr:uid="{38BC1EC2-4CB3-41D7-A9A5-7B7853B1068F}"/>
    <cellStyle name="Comma 12 5" xfId="738" xr:uid="{00000000-0005-0000-0000-0000E2020000}"/>
    <cellStyle name="Comma 12 5 2" xfId="739" xr:uid="{00000000-0005-0000-0000-0000E3020000}"/>
    <cellStyle name="Comma 12 5 2 2" xfId="5463" xr:uid="{51390E05-487E-4218-88E5-65D3D7AAAC4E}"/>
    <cellStyle name="Comma 12 5 2 2 2" xfId="11728" xr:uid="{DE66FBAE-9A70-4012-AFAF-16931B5A4DD7}"/>
    <cellStyle name="Comma 12 5 2 3" xfId="4541" xr:uid="{F47D8A5C-EE85-44B4-A3D4-D05C2E381075}"/>
    <cellStyle name="Comma 12 5 2 4" xfId="3487" xr:uid="{8AC2BBC1-78E6-4B23-AB4A-B8F789CED986}"/>
    <cellStyle name="Comma 12 5 3" xfId="3021" xr:uid="{26212CBF-2E83-43C5-A1A5-C31C7EEAE8BB}"/>
    <cellStyle name="Comma 12 5 3 2" xfId="11340" xr:uid="{DB62A4C8-4EC7-4F0B-8F5C-988CEBBEBCCC}"/>
    <cellStyle name="Comma 12 5 3 3" xfId="5074" xr:uid="{DEFB7514-5A1D-490E-8467-855D6877A9F3}"/>
    <cellStyle name="Comma 12 5 3 4" xfId="4010" xr:uid="{A0FEA8BB-9AA2-4102-8017-2270FB16F437}"/>
    <cellStyle name="Comma 12 6" xfId="740" xr:uid="{00000000-0005-0000-0000-0000E4020000}"/>
    <cellStyle name="Comma 12 6 2" xfId="741" xr:uid="{00000000-0005-0000-0000-0000E5020000}"/>
    <cellStyle name="Comma 12 6 2 2" xfId="5464" xr:uid="{210BE483-B8DE-4D4E-84BA-04ABE60C87B8}"/>
    <cellStyle name="Comma 12 6 2 2 2" xfId="11729" xr:uid="{C728C767-A6AE-43FB-BE33-D6952E120288}"/>
    <cellStyle name="Comma 12 6 2 3" xfId="4542" xr:uid="{3DF3D8AB-1F2A-4A1A-A997-374036ED16E8}"/>
    <cellStyle name="Comma 12 6 2 4" xfId="3488" xr:uid="{A04A1F05-A610-4CB7-95E1-4320EBD5E7BA}"/>
    <cellStyle name="Comma 12 6 3" xfId="3022" xr:uid="{339E7626-38FF-4328-818B-93BEDF3DD077}"/>
    <cellStyle name="Comma 12 6 3 2" xfId="11341" xr:uid="{A96696E1-E442-4517-94B8-B659F9D19412}"/>
    <cellStyle name="Comma 12 6 3 3" xfId="5075" xr:uid="{505F784E-042A-4B8C-BA6F-70DDBF6A5CA8}"/>
    <cellStyle name="Comma 12 6 3 4" xfId="4011" xr:uid="{A4EAFC4C-B88C-46B0-8FCB-11F8937AA0A2}"/>
    <cellStyle name="Comma 12 7" xfId="742" xr:uid="{00000000-0005-0000-0000-0000E6020000}"/>
    <cellStyle name="Comma 12 7 2" xfId="5465" xr:uid="{8BCD0FD5-8F36-4857-992C-92F6E8B5353E}"/>
    <cellStyle name="Comma 12 7 2 2" xfId="11730" xr:uid="{7F555DD8-CEE7-4D1E-91D8-085273AA0ED3}"/>
    <cellStyle name="Comma 12 7 3" xfId="4543" xr:uid="{F84CC280-7946-47A0-BF94-B357D87A09D2}"/>
    <cellStyle name="Comma 12 7 4" xfId="3489" xr:uid="{C28FBA59-906E-4970-950C-F2DC470C6312}"/>
    <cellStyle name="Comma 12 8" xfId="3017" xr:uid="{9622A994-3874-46B0-958A-D389F7E731EE}"/>
    <cellStyle name="Comma 12 8 2" xfId="11336" xr:uid="{BD56596A-7CED-4B00-B372-903AD75C1365}"/>
    <cellStyle name="Comma 12 8 3" xfId="5070" xr:uid="{43F953F1-735B-4B14-A46E-99412AD594B2}"/>
    <cellStyle name="Comma 12 8 4" xfId="4006" xr:uid="{3FFDB36E-E3FF-4B01-ABBA-D8494CC5FDB5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2 2 2" xfId="5466" xr:uid="{A24E02D5-0F2B-4B15-A2B0-6F66B5D52871}"/>
    <cellStyle name="Comma 13 2 2 2 2" xfId="11731" xr:uid="{AAFAD716-78AA-4172-B33E-53F89425CE28}"/>
    <cellStyle name="Comma 13 2 2 3" xfId="4544" xr:uid="{BC410562-EA5E-435D-A9A6-3FC43044D649}"/>
    <cellStyle name="Comma 13 2 2 4" xfId="3490" xr:uid="{D197C65A-4D6C-4DEA-8334-E4A94E9F4866}"/>
    <cellStyle name="Comma 13 2 3" xfId="3024" xr:uid="{F1E36446-09C1-480C-B039-710911FC658F}"/>
    <cellStyle name="Comma 13 2 3 2" xfId="11343" xr:uid="{2A90F842-1799-48CF-970E-FE7847815D6A}"/>
    <cellStyle name="Comma 13 2 3 3" xfId="5077" xr:uid="{0BE1F032-7188-4772-AFC5-5E307418DF0D}"/>
    <cellStyle name="Comma 13 2 3 4" xfId="4013" xr:uid="{A0F149F3-DD09-47E7-A1D7-AE0733A0D873}"/>
    <cellStyle name="Comma 13 3" xfId="746" xr:uid="{00000000-0005-0000-0000-0000EA020000}"/>
    <cellStyle name="Comma 13 3 2" xfId="5467" xr:uid="{296338A5-3749-4C82-B992-8B2D9C2C7ADE}"/>
    <cellStyle name="Comma 13 3 2 2" xfId="11732" xr:uid="{767D7557-4B67-4468-8225-A67F0F3A74A0}"/>
    <cellStyle name="Comma 13 3 3" xfId="4545" xr:uid="{D810AD42-E1F2-4CB4-92F5-937BCC06EE24}"/>
    <cellStyle name="Comma 13 3 4" xfId="3491" xr:uid="{D87F63C0-FBA4-4070-A55B-8225818246EE}"/>
    <cellStyle name="Comma 13 4" xfId="3023" xr:uid="{E775B676-91F3-4A22-9CFD-58DF5296FCB8}"/>
    <cellStyle name="Comma 13 4 2" xfId="11342" xr:uid="{CD2F9501-EDFC-41CB-AD33-27B70B09621B}"/>
    <cellStyle name="Comma 13 4 3" xfId="5076" xr:uid="{ADA1235E-AF8B-4CC1-8BC0-AD72A285DBE7}"/>
    <cellStyle name="Comma 13 4 4" xfId="4012" xr:uid="{5CF66D75-F68E-4F98-9DBC-F7331EBE716A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2 2 2" xfId="5468" xr:uid="{4062EC20-5A8C-4523-97F3-98417502AC46}"/>
    <cellStyle name="Comma 14 2 2 2 2 2" xfId="11733" xr:uid="{F53AF927-325E-4839-BBDD-DB6D6397C778}"/>
    <cellStyle name="Comma 14 2 2 2 3" xfId="4546" xr:uid="{716EDC91-3A35-4365-BB96-62F826F8ED68}"/>
    <cellStyle name="Comma 14 2 2 2 4" xfId="3492" xr:uid="{9591EED6-7B05-40A6-96EE-EB0E32372EE7}"/>
    <cellStyle name="Comma 14 2 2 3" xfId="3027" xr:uid="{83581F20-972A-43C9-8419-BFF7BF04B014}"/>
    <cellStyle name="Comma 14 2 2 3 2" xfId="11346" xr:uid="{17EAE849-2CA1-4791-B4D8-C08CB6312BCF}"/>
    <cellStyle name="Comma 14 2 2 3 3" xfId="5080" xr:uid="{A3A8FC63-CDB0-459A-9892-6DC58675CF00}"/>
    <cellStyle name="Comma 14 2 2 3 4" xfId="4016" xr:uid="{96949D35-FCBF-4979-A2E2-DC8EDF13754C}"/>
    <cellStyle name="Comma 14 2 3" xfId="751" xr:uid="{00000000-0005-0000-0000-0000EF020000}"/>
    <cellStyle name="Comma 14 2 3 2" xfId="5469" xr:uid="{D07B5B7F-1340-4E89-B9C3-EF0A78C88740}"/>
    <cellStyle name="Comma 14 2 3 2 2" xfId="11734" xr:uid="{AD713B19-38F5-4344-BD0A-D623BDA7E539}"/>
    <cellStyle name="Comma 14 2 3 3" xfId="4547" xr:uid="{34A30C37-8328-4977-BD8C-AEB275AD9C6F}"/>
    <cellStyle name="Comma 14 2 3 4" xfId="3493" xr:uid="{5150E63E-C723-4E82-BE75-3D14E09CF7F6}"/>
    <cellStyle name="Comma 14 2 4" xfId="3026" xr:uid="{F8247EB5-E4C0-491D-8563-509141C72D57}"/>
    <cellStyle name="Comma 14 2 4 2" xfId="11345" xr:uid="{B92CDE0A-EFF0-44DA-AEB9-5BDBE7283C35}"/>
    <cellStyle name="Comma 14 2 4 3" xfId="5079" xr:uid="{08EE06E4-92DE-43E4-A6C5-D57127C32032}"/>
    <cellStyle name="Comma 14 2 4 4" xfId="4015" xr:uid="{BDDDB639-1F63-4DC0-9FCF-3EFD68AF456C}"/>
    <cellStyle name="Comma 14 3" xfId="752" xr:uid="{00000000-0005-0000-0000-0000F0020000}"/>
    <cellStyle name="Comma 14 3 2" xfId="5470" xr:uid="{1B1C2C97-C9B2-4B10-AAF0-76A149CD3BDF}"/>
    <cellStyle name="Comma 14 3 2 2" xfId="11735" xr:uid="{BD6980BA-8EDE-46A1-A51A-3C6D5BCC6D8A}"/>
    <cellStyle name="Comma 14 3 3" xfId="4548" xr:uid="{1687C1D8-5E64-4475-8D68-D97A8E7A32AD}"/>
    <cellStyle name="Comma 14 3 4" xfId="3494" xr:uid="{09D1A265-4A2D-4B8A-889E-4F149A7803C5}"/>
    <cellStyle name="Comma 14 4" xfId="3025" xr:uid="{3E868230-2BCF-4773-82E0-2FE389D429C7}"/>
    <cellStyle name="Comma 14 4 2" xfId="11344" xr:uid="{32FB0009-B2C5-4BA4-ABA3-7103E459D4FA}"/>
    <cellStyle name="Comma 14 4 3" xfId="5078" xr:uid="{3AD0DD80-3844-4280-9844-DFABFB1EC8FD}"/>
    <cellStyle name="Comma 14 4 4" xfId="4014" xr:uid="{9A53CBCC-114C-4FB6-ADB7-9D6510310BCD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2 2 2" xfId="5471" xr:uid="{17E70E7C-C8DF-4889-B215-8168DBB6CE58}"/>
    <cellStyle name="Comma 15 2 2 2 2" xfId="11736" xr:uid="{4C0A8257-F130-4728-BE14-668F4A9EA895}"/>
    <cellStyle name="Comma 15 2 2 3" xfId="4549" xr:uid="{0F0D308C-AD14-4F95-B633-F0BAD1293548}"/>
    <cellStyle name="Comma 15 2 2 4" xfId="3495" xr:uid="{2CD5FC1B-8834-4483-AA6A-C086CF1CCFA8}"/>
    <cellStyle name="Comma 15 2 3" xfId="3029" xr:uid="{E0483F5D-D232-4AE4-94C0-C42CD7321A70}"/>
    <cellStyle name="Comma 15 2 3 2" xfId="11348" xr:uid="{6BF2577B-8A6D-4316-951D-605D637532D0}"/>
    <cellStyle name="Comma 15 2 3 3" xfId="5082" xr:uid="{E17DD0FE-CA55-426B-B6F5-0B88924F4956}"/>
    <cellStyle name="Comma 15 2 3 4" xfId="4018" xr:uid="{3BDAAA09-5F8B-4338-9349-D4B4F5C66F42}"/>
    <cellStyle name="Comma 15 3" xfId="756" xr:uid="{00000000-0005-0000-0000-0000F4020000}"/>
    <cellStyle name="Comma 15 3 2" xfId="757" xr:uid="{00000000-0005-0000-0000-0000F5020000}"/>
    <cellStyle name="Comma 15 3 2 2" xfId="5472" xr:uid="{6B11A13E-5D9D-41B8-B960-AAEA8CF80684}"/>
    <cellStyle name="Comma 15 3 2 2 2" xfId="11737" xr:uid="{503F8CB3-F8F2-46A2-B80E-B947B6F9E80A}"/>
    <cellStyle name="Comma 15 3 2 3" xfId="4550" xr:uid="{9172D6B1-E7B0-4B9C-AC2F-8447F0BEE8B6}"/>
    <cellStyle name="Comma 15 3 2 4" xfId="3496" xr:uid="{8DCF3186-7933-483B-B84F-3D2BC01018DE}"/>
    <cellStyle name="Comma 15 3 3" xfId="3030" xr:uid="{C1B63D54-D6EC-4F58-96FB-5D3460398CFC}"/>
    <cellStyle name="Comma 15 3 3 2" xfId="11349" xr:uid="{E9CE31FF-B906-438D-8908-DDD4D6DFB8F5}"/>
    <cellStyle name="Comma 15 3 3 3" xfId="5083" xr:uid="{AE97093F-8411-40A8-BA9F-65BD34E36AD4}"/>
    <cellStyle name="Comma 15 3 3 4" xfId="4019" xr:uid="{4CCD77F4-AB2D-4EE6-AF7B-3F2EB4DADF8D}"/>
    <cellStyle name="Comma 15 4" xfId="758" xr:uid="{00000000-0005-0000-0000-0000F6020000}"/>
    <cellStyle name="Comma 15 4 2" xfId="759" xr:uid="{00000000-0005-0000-0000-0000F7020000}"/>
    <cellStyle name="Comma 15 4 2 2" xfId="5473" xr:uid="{C9572DC1-968A-4BC9-BE60-50AA448285EA}"/>
    <cellStyle name="Comma 15 4 2 2 2" xfId="11738" xr:uid="{191883CD-D7EB-444B-B820-0459B885C367}"/>
    <cellStyle name="Comma 15 4 2 3" xfId="4551" xr:uid="{502E139F-AA3B-49F5-A5F8-CA0039A6ECE2}"/>
    <cellStyle name="Comma 15 4 2 4" xfId="3497" xr:uid="{902C6175-B05A-451C-860B-57DAABCB0C4A}"/>
    <cellStyle name="Comma 15 4 3" xfId="3031" xr:uid="{57FE5085-1B76-45BD-9075-347E7B7AF522}"/>
    <cellStyle name="Comma 15 4 3 2" xfId="11350" xr:uid="{A45027ED-5E93-47C9-B43C-E955CB1FEEA2}"/>
    <cellStyle name="Comma 15 4 3 3" xfId="5084" xr:uid="{EA0C36C2-CD5E-4A02-9BC4-908098C37449}"/>
    <cellStyle name="Comma 15 4 3 4" xfId="4020" xr:uid="{0DC018E0-D8D3-4794-8A22-7907FDB9CB48}"/>
    <cellStyle name="Comma 15 5" xfId="760" xr:uid="{00000000-0005-0000-0000-0000F8020000}"/>
    <cellStyle name="Comma 15 5 2" xfId="5474" xr:uid="{CD4792C5-E06B-43F8-8DFF-9427756860EC}"/>
    <cellStyle name="Comma 15 5 2 2" xfId="11739" xr:uid="{7D1A2239-8CA7-43C5-8478-07C87134FA81}"/>
    <cellStyle name="Comma 15 5 3" xfId="4552" xr:uid="{675B7DE8-35B8-4EC0-BDA2-D31B721D3CDA}"/>
    <cellStyle name="Comma 15 5 4" xfId="3498" xr:uid="{C175BB15-94FC-476E-93F5-6AB7A357B27E}"/>
    <cellStyle name="Comma 15 6" xfId="3028" xr:uid="{926798E8-FE64-4907-ABF2-6474000ACCCD}"/>
    <cellStyle name="Comma 15 6 2" xfId="11347" xr:uid="{69E96F17-1A85-47F4-962B-81B87EBB3690}"/>
    <cellStyle name="Comma 15 6 3" xfId="5081" xr:uid="{FFA809CC-1117-4732-AC41-4816355EAD1E}"/>
    <cellStyle name="Comma 15 6 4" xfId="4017" xr:uid="{92FDB0CC-6160-4E64-AF41-178D2486FE9F}"/>
    <cellStyle name="Comma 16" xfId="761" xr:uid="{00000000-0005-0000-0000-0000F9020000}"/>
    <cellStyle name="Comma 16 2" xfId="762" xr:uid="{00000000-0005-0000-0000-0000FA020000}"/>
    <cellStyle name="Comma 16 2 2" xfId="5475" xr:uid="{9A2F922D-7FC6-4E95-B15F-B9E0458FFD50}"/>
    <cellStyle name="Comma 16 2 2 2" xfId="11740" xr:uid="{F833A5A9-14F3-4AB9-9681-00C5B11F740D}"/>
    <cellStyle name="Comma 16 2 3" xfId="4553" xr:uid="{2C9E8392-2989-40CC-8A73-6196A51D816F}"/>
    <cellStyle name="Comma 16 2 4" xfId="3499" xr:uid="{66B71E84-C8C2-480F-B4B8-FAC50B1C5B1A}"/>
    <cellStyle name="Comma 16 3" xfId="3032" xr:uid="{E83CAA48-E04A-4993-B356-EE20FCF63485}"/>
    <cellStyle name="Comma 16 3 2" xfId="11351" xr:uid="{2A056F93-677A-40DE-9162-4F642158506E}"/>
    <cellStyle name="Comma 16 3 3" xfId="5085" xr:uid="{06520E54-7E2F-44F9-AE05-4884C17A48F8}"/>
    <cellStyle name="Comma 16 3 4" xfId="4021" xr:uid="{6CE10B15-B0E0-4B23-BAF2-048388B80D13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7 2 2 2" xfId="5476" xr:uid="{3B0D3E18-1849-4AC1-939B-4198C8F9E30A}"/>
    <cellStyle name="Comma 17 2 2 2 2" xfId="11741" xr:uid="{C7FEA8CD-2FEE-4DF9-A18F-B55BB7F09379}"/>
    <cellStyle name="Comma 17 2 2 3" xfId="4554" xr:uid="{FA51B864-DD26-4979-BBBB-541ADD61F0D3}"/>
    <cellStyle name="Comma 17 2 2 4" xfId="3500" xr:uid="{6C54F8FD-D9F8-4285-B937-95E3A912F27C}"/>
    <cellStyle name="Comma 17 2 3" xfId="3034" xr:uid="{9FB43039-52D9-4443-B3DC-1EC7323B277D}"/>
    <cellStyle name="Comma 17 2 3 2" xfId="11353" xr:uid="{FA31214E-6797-4E43-9ABD-A4093AA1694E}"/>
    <cellStyle name="Comma 17 2 3 3" xfId="5087" xr:uid="{476D0E8E-5B44-4011-AB0F-93B3AE87C81D}"/>
    <cellStyle name="Comma 17 2 3 4" xfId="4023" xr:uid="{F60DCA1B-1A4E-4A3D-81FD-3A87D32F8EDF}"/>
    <cellStyle name="Comma 17 3" xfId="3033" xr:uid="{818BF886-F484-4354-BBF0-E51D3F2320F9}"/>
    <cellStyle name="Comma 17 3 2" xfId="11352" xr:uid="{B8792E03-E584-4012-8B6B-1495476726E8}"/>
    <cellStyle name="Comma 17 3 3" xfId="5086" xr:uid="{786E44D9-43D1-4FAD-A364-BD01D664F920}"/>
    <cellStyle name="Comma 17 3 4" xfId="4022" xr:uid="{251D9BB5-BD8B-4957-92EE-0D6F55B44885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2 2 2" xfId="5477" xr:uid="{5B0FC8E1-7835-4A32-BEF4-0B93A62ECA98}"/>
    <cellStyle name="Comma 18 2 2 2 2" xfId="11742" xr:uid="{DBA9D5F1-4C09-4D2A-AB8C-4138526CACBE}"/>
    <cellStyle name="Comma 18 2 2 3" xfId="4555" xr:uid="{2ACAE9DC-92DC-429D-ADCF-AD4EFCEE2803}"/>
    <cellStyle name="Comma 18 2 2 4" xfId="3501" xr:uid="{32A66E72-2D37-4BA4-9296-FF7F2340B782}"/>
    <cellStyle name="Comma 18 2 3" xfId="3036" xr:uid="{79EB30D2-A693-4775-8421-B8C559DA9B2E}"/>
    <cellStyle name="Comma 18 2 3 2" xfId="11355" xr:uid="{3F5F0F83-4F28-4050-8222-61748ECE8A64}"/>
    <cellStyle name="Comma 18 2 3 3" xfId="5089" xr:uid="{65AA17BA-8D3A-41E6-BCDB-12032D99469B}"/>
    <cellStyle name="Comma 18 2 3 4" xfId="4025" xr:uid="{09F57046-93AB-4D9D-B963-8B294E9F9686}"/>
    <cellStyle name="Comma 18 3" xfId="769" xr:uid="{00000000-0005-0000-0000-000001030000}"/>
    <cellStyle name="Comma 18 3 2" xfId="5478" xr:uid="{680BD97E-43DE-4F06-A628-B8CAD423A222}"/>
    <cellStyle name="Comma 18 3 2 2" xfId="11743" xr:uid="{9627E0D6-C826-48FD-9844-38C69A229E97}"/>
    <cellStyle name="Comma 18 3 3" xfId="4556" xr:uid="{3D627B63-5373-4C25-B163-ED0C34129A26}"/>
    <cellStyle name="Comma 18 3 4" xfId="3502" xr:uid="{4DDBC940-0FB5-409F-A5FB-4700E004196E}"/>
    <cellStyle name="Comma 18 4" xfId="3035" xr:uid="{29BFFF8D-B5C7-4E68-A716-E2340A67FDF9}"/>
    <cellStyle name="Comma 18 4 2" xfId="11354" xr:uid="{DE552CC0-97C4-4D14-AEA6-58E422A53FA7}"/>
    <cellStyle name="Comma 18 4 3" xfId="5088" xr:uid="{492BCF6B-C701-4428-9655-8C54C937EA30}"/>
    <cellStyle name="Comma 18 4 4" xfId="4024" xr:uid="{E38347DF-258B-4EB3-825D-274BAE0C116D}"/>
    <cellStyle name="Comma 19" xfId="770" xr:uid="{00000000-0005-0000-0000-000002030000}"/>
    <cellStyle name="Comma 19 2" xfId="771" xr:uid="{00000000-0005-0000-0000-000003030000}"/>
    <cellStyle name="Comma 19 2 2" xfId="3038" xr:uid="{5FF9A33F-3558-4023-B379-536C9244B504}"/>
    <cellStyle name="Comma 19 2 2 2" xfId="11357" xr:uid="{7984F23B-CE8A-4936-B5B4-A6CA15D44ED6}"/>
    <cellStyle name="Comma 19 2 2 3" xfId="5091" xr:uid="{8771783E-43B5-46D7-9BE7-4B525F6A9A1B}"/>
    <cellStyle name="Comma 19 2 2 4" xfId="4027" xr:uid="{1E08E367-14A0-454A-AFD7-4BDFA71080EE}"/>
    <cellStyle name="Comma 19 3" xfId="772" xr:uid="{00000000-0005-0000-0000-000004030000}"/>
    <cellStyle name="Comma 19 3 2" xfId="3039" xr:uid="{7D4004BC-F4C9-4715-9D24-8C30366989F3}"/>
    <cellStyle name="Comma 19 3 2 2" xfId="11358" xr:uid="{50DB2D4B-E4B7-4532-AA37-D03D66D95277}"/>
    <cellStyle name="Comma 19 3 2 3" xfId="5092" xr:uid="{EA08DE36-0344-4A55-9A40-4878A7FC969E}"/>
    <cellStyle name="Comma 19 3 2 4" xfId="4028" xr:uid="{92D47CBD-9DAC-4294-BD50-49F41B52626D}"/>
    <cellStyle name="Comma 19 4" xfId="773" xr:uid="{00000000-0005-0000-0000-000005030000}"/>
    <cellStyle name="Comma 19 4 2" xfId="3040" xr:uid="{45986635-CE21-460F-AF39-154B29ED41E2}"/>
    <cellStyle name="Comma 19 4 2 2" xfId="11359" xr:uid="{14E79215-DD3B-435C-B429-BB803A26A93D}"/>
    <cellStyle name="Comma 19 4 2 3" xfId="5093" xr:uid="{83135662-B689-4359-A9A6-A7356D428258}"/>
    <cellStyle name="Comma 19 4 2 4" xfId="4029" xr:uid="{3096E047-0BD8-4A5F-A6D7-1A9618E6E155}"/>
    <cellStyle name="Comma 19 5" xfId="774" xr:uid="{00000000-0005-0000-0000-000006030000}"/>
    <cellStyle name="Comma 19 5 2" xfId="5479" xr:uid="{DF2171DF-C4FF-4AF0-8FF5-9B58BD264763}"/>
    <cellStyle name="Comma 19 5 2 2" xfId="11744" xr:uid="{ECB2DCB8-4F0C-48B9-A832-06BFAE43DCE0}"/>
    <cellStyle name="Comma 19 5 3" xfId="4557" xr:uid="{3E632839-6C59-4195-B8BB-E6EBC4B6DFB2}"/>
    <cellStyle name="Comma 19 5 4" xfId="3503" xr:uid="{87C55EA2-2431-4997-9F7A-8A7DFFEDFC9A}"/>
    <cellStyle name="Comma 19 6" xfId="3037" xr:uid="{17B7C024-8B2E-412E-A021-999A180B4901}"/>
    <cellStyle name="Comma 19 6 2" xfId="11356" xr:uid="{23FDB57C-DA86-4DD7-8BA1-A9716990DAE2}"/>
    <cellStyle name="Comma 19 6 3" xfId="5090" xr:uid="{20A64D21-2733-46CF-AD73-2F096735EF56}"/>
    <cellStyle name="Comma 19 6 4" xfId="4026" xr:uid="{2EB9A423-619E-4793-9E42-3723FDF13B15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0 2 2" xfId="5480" xr:uid="{38C320A6-A346-4DF4-A8EF-D4EBD046C245}"/>
    <cellStyle name="Comma 2 10 2 2 2" xfId="11745" xr:uid="{E5DB0A60-B0B7-4F37-9E2F-C212E577C1B1}"/>
    <cellStyle name="Comma 2 10 2 3" xfId="4558" xr:uid="{2E897948-B1EB-41A3-B06D-FC27C8EF68CC}"/>
    <cellStyle name="Comma 2 10 2 4" xfId="3504" xr:uid="{D3A90377-B6D3-4282-8BE9-A6CF75BB47FA}"/>
    <cellStyle name="Comma 2 10 3" xfId="3041" xr:uid="{AFDCCA69-8CEF-419A-B182-CBB2CE732D20}"/>
    <cellStyle name="Comma 2 10 3 2" xfId="11360" xr:uid="{20884825-6248-4AC1-B94C-96F283A81088}"/>
    <cellStyle name="Comma 2 10 3 3" xfId="5094" xr:uid="{194D02F9-BB59-46FE-8F64-252CB8F539BA}"/>
    <cellStyle name="Comma 2 10 3 4" xfId="4030" xr:uid="{F7E5ABC3-5E37-41B5-AD14-1C83563E08A8}"/>
    <cellStyle name="Comma 2 11" xfId="778" xr:uid="{00000000-0005-0000-0000-00000A030000}"/>
    <cellStyle name="Comma 2 11 2" xfId="779" xr:uid="{00000000-0005-0000-0000-00000B030000}"/>
    <cellStyle name="Comma 2 11 2 2" xfId="5481" xr:uid="{EEE4D0FC-DAA2-4169-A52F-528D662185D5}"/>
    <cellStyle name="Comma 2 11 2 2 2" xfId="11746" xr:uid="{C2C12844-CDE4-4A40-A0C6-9823AA114CF8}"/>
    <cellStyle name="Comma 2 11 2 3" xfId="4559" xr:uid="{5FADFB11-BB08-46BF-B22B-A0C2BAF3433E}"/>
    <cellStyle name="Comma 2 11 2 4" xfId="3505" xr:uid="{2E2E323A-617B-4E85-9A58-CFF87D25D272}"/>
    <cellStyle name="Comma 2 11 3" xfId="3042" xr:uid="{E310980C-D64F-4876-96FD-327EF60F17ED}"/>
    <cellStyle name="Comma 2 11 3 2" xfId="11361" xr:uid="{AA112DE2-3345-46C9-8B1A-DDBFA49F1064}"/>
    <cellStyle name="Comma 2 11 3 3" xfId="5095" xr:uid="{99B3FB79-AD89-4B92-A08B-0726F1210083}"/>
    <cellStyle name="Comma 2 11 3 4" xfId="4031" xr:uid="{81304F17-5B6F-40EC-AD40-803E0C3BF310}"/>
    <cellStyle name="Comma 2 12" xfId="780" xr:uid="{00000000-0005-0000-0000-00000C030000}"/>
    <cellStyle name="Comma 2 12 2" xfId="781" xr:uid="{00000000-0005-0000-0000-00000D030000}"/>
    <cellStyle name="Comma 2 12 2 2" xfId="5482" xr:uid="{02D42D53-A013-4421-A2D6-B3255AC4F140}"/>
    <cellStyle name="Comma 2 12 2 2 2" xfId="11747" xr:uid="{34BF96FF-5CC7-4FA0-B8DA-26B74110A0B4}"/>
    <cellStyle name="Comma 2 12 2 3" xfId="4560" xr:uid="{17763764-E269-4E1B-936B-BE09CCDA7338}"/>
    <cellStyle name="Comma 2 12 2 4" xfId="3506" xr:uid="{A01B329E-E7C0-4488-BC58-21ABA9A73263}"/>
    <cellStyle name="Comma 2 12 3" xfId="3043" xr:uid="{5377AD1D-0AC1-4406-905A-530FBD74D56B}"/>
    <cellStyle name="Comma 2 12 3 2" xfId="11362" xr:uid="{75A8DAC7-5E61-4AC5-BDC6-30A801738947}"/>
    <cellStyle name="Comma 2 12 3 3" xfId="5096" xr:uid="{CF86750B-751A-4ADC-A629-000C9E28180B}"/>
    <cellStyle name="Comma 2 12 3 4" xfId="4032" xr:uid="{9CE515F9-0BD7-45C4-B9A4-638826842FE5}"/>
    <cellStyle name="Comma 2 13" xfId="782" xr:uid="{00000000-0005-0000-0000-00000E030000}"/>
    <cellStyle name="Comma 2 13 2" xfId="783" xr:uid="{00000000-0005-0000-0000-00000F030000}"/>
    <cellStyle name="Comma 2 13 2 2" xfId="5483" xr:uid="{05028375-41D5-44B8-A6C6-CE142533E0E2}"/>
    <cellStyle name="Comma 2 13 2 2 2" xfId="11748" xr:uid="{FA3C6FB2-8A26-4826-BF06-F9DBAB4287F8}"/>
    <cellStyle name="Comma 2 13 2 3" xfId="4561" xr:uid="{2C07ED9F-01BA-4220-B79E-2E31086CC980}"/>
    <cellStyle name="Comma 2 13 2 4" xfId="3507" xr:uid="{21A1496A-DE70-46B1-96D9-818C9BA38682}"/>
    <cellStyle name="Comma 2 13 3" xfId="3044" xr:uid="{A199919F-E13B-4CE3-B1D7-593EF98959B7}"/>
    <cellStyle name="Comma 2 13 3 2" xfId="11363" xr:uid="{3C1BCD11-8A3F-4068-A8D9-51951F58F8DD}"/>
    <cellStyle name="Comma 2 13 3 3" xfId="5097" xr:uid="{04B5DB66-A08B-4A03-8529-A4D539D232A5}"/>
    <cellStyle name="Comma 2 13 3 4" xfId="4033" xr:uid="{FFFC48AB-1891-4D1D-B8A8-563C260B45E9}"/>
    <cellStyle name="Comma 2 14" xfId="784" xr:uid="{00000000-0005-0000-0000-000010030000}"/>
    <cellStyle name="Comma 2 14 2" xfId="785" xr:uid="{00000000-0005-0000-0000-000011030000}"/>
    <cellStyle name="Comma 2 14 2 2" xfId="5484" xr:uid="{D08CA74A-5C4E-445F-92ED-881517C4DB41}"/>
    <cellStyle name="Comma 2 14 2 2 2" xfId="11749" xr:uid="{0A627A57-5B9E-4127-8EC6-BE05D2920CDF}"/>
    <cellStyle name="Comma 2 14 2 3" xfId="4562" xr:uid="{22CD34A1-AB99-42AB-ACC5-F6078C4CB1D9}"/>
    <cellStyle name="Comma 2 14 2 4" xfId="3508" xr:uid="{885B6090-BF0F-474F-833E-2AC144023DF7}"/>
    <cellStyle name="Comma 2 14 3" xfId="3045" xr:uid="{C1867373-29E9-44CF-972B-80471AB9ADD5}"/>
    <cellStyle name="Comma 2 14 3 2" xfId="11364" xr:uid="{9BA30A99-E6D0-472E-B7C1-1E37FECAE7EA}"/>
    <cellStyle name="Comma 2 14 3 3" xfId="5098" xr:uid="{B52AA90F-0E21-4B28-92D6-4836CE58DF96}"/>
    <cellStyle name="Comma 2 14 3 4" xfId="4034" xr:uid="{B5A85764-D7D9-468E-98C5-AB903982BCB8}"/>
    <cellStyle name="Comma 2 15" xfId="786" xr:uid="{00000000-0005-0000-0000-000012030000}"/>
    <cellStyle name="Comma 2 15 2" xfId="787" xr:uid="{00000000-0005-0000-0000-000013030000}"/>
    <cellStyle name="Comma 2 15 2 2" xfId="5485" xr:uid="{8C785B55-D5F0-4E02-AAB8-8DCE82183DAE}"/>
    <cellStyle name="Comma 2 15 2 2 2" xfId="11750" xr:uid="{139E9314-4137-4F32-A34A-83935A5831F9}"/>
    <cellStyle name="Comma 2 15 2 3" xfId="4563" xr:uid="{6AD3CD1F-2ECC-4155-93AB-7254717EE458}"/>
    <cellStyle name="Comma 2 15 2 4" xfId="3509" xr:uid="{FA4D8BE3-B2E3-4644-B094-2BC7B738EA29}"/>
    <cellStyle name="Comma 2 15 3" xfId="3046" xr:uid="{6D140B16-DFF5-4A8A-B483-1270625595C1}"/>
    <cellStyle name="Comma 2 15 3 2" xfId="11365" xr:uid="{D8FCD4E8-6FF3-44C5-B578-99DE30C191F3}"/>
    <cellStyle name="Comma 2 15 3 3" xfId="5099" xr:uid="{4965F7C9-F52F-42B2-AEC3-C9C75DF693BD}"/>
    <cellStyle name="Comma 2 15 3 4" xfId="4035" xr:uid="{72F254B6-0F81-40C1-BEA0-599564855A1A}"/>
    <cellStyle name="Comma 2 16" xfId="788" xr:uid="{00000000-0005-0000-0000-000014030000}"/>
    <cellStyle name="Comma 2 16 2" xfId="789" xr:uid="{00000000-0005-0000-0000-000015030000}"/>
    <cellStyle name="Comma 2 16 2 2" xfId="5486" xr:uid="{29D44DB8-B3A2-4447-9D81-7C7F2CA0C5DA}"/>
    <cellStyle name="Comma 2 16 2 2 2" xfId="11751" xr:uid="{33465992-BDEC-45FF-A979-D07928D5B5BC}"/>
    <cellStyle name="Comma 2 16 2 3" xfId="4564" xr:uid="{D13C5BB2-0AD9-48DA-B176-0C86D25C5CF9}"/>
    <cellStyle name="Comma 2 16 2 4" xfId="3510" xr:uid="{E9381997-2EDF-49C3-8DCB-23F98F2EA9E0}"/>
    <cellStyle name="Comma 2 16 3" xfId="3047" xr:uid="{AD5BC0A1-950A-4B5A-817C-07A09B538519}"/>
    <cellStyle name="Comma 2 16 3 2" xfId="11366" xr:uid="{043014FC-2699-48C9-AFA3-1CE3D51BD94C}"/>
    <cellStyle name="Comma 2 16 3 3" xfId="5100" xr:uid="{0411CC9B-2FF0-4271-9BCC-2529637E9ED0}"/>
    <cellStyle name="Comma 2 16 3 4" xfId="4036" xr:uid="{7D5D3A86-2900-46E5-B3F5-8EA2ABAD8301}"/>
    <cellStyle name="Comma 2 17" xfId="790" xr:uid="{00000000-0005-0000-0000-000016030000}"/>
    <cellStyle name="Comma 2 17 2" xfId="791" xr:uid="{00000000-0005-0000-0000-000017030000}"/>
    <cellStyle name="Comma 2 17 2 2" xfId="5487" xr:uid="{3579CD1D-E5A5-4A57-B6AE-873980B4B1DE}"/>
    <cellStyle name="Comma 2 17 2 2 2" xfId="11752" xr:uid="{CC77F478-F786-4EA7-AE1E-C1AC1A812ECC}"/>
    <cellStyle name="Comma 2 17 2 3" xfId="4565" xr:uid="{6502DC25-C244-4221-87D1-E69875755E63}"/>
    <cellStyle name="Comma 2 17 2 4" xfId="3511" xr:uid="{3C4B168D-5428-40A2-8BF0-63AA27C6CF07}"/>
    <cellStyle name="Comma 2 17 3" xfId="3048" xr:uid="{F3A5BB1F-D4A4-43F7-88AF-17534208AEC9}"/>
    <cellStyle name="Comma 2 17 3 2" xfId="11367" xr:uid="{0FC453DA-17DA-43F2-A8ED-B2C172539D8A}"/>
    <cellStyle name="Comma 2 17 3 3" xfId="5101" xr:uid="{C523BFD9-A33A-4C1A-A2E7-5CCD94B5CEF7}"/>
    <cellStyle name="Comma 2 17 3 4" xfId="4037" xr:uid="{64A2CA13-4FFB-4109-92A8-3540B27B845D}"/>
    <cellStyle name="Comma 2 18" xfId="792" xr:uid="{00000000-0005-0000-0000-000018030000}"/>
    <cellStyle name="Comma 2 18 2" xfId="793" xr:uid="{00000000-0005-0000-0000-000019030000}"/>
    <cellStyle name="Comma 2 18 2 2" xfId="5488" xr:uid="{BDD73D65-BFBE-4457-AE79-1EFAB37063E8}"/>
    <cellStyle name="Comma 2 18 2 2 2" xfId="11753" xr:uid="{516993C2-EAA5-442E-B22C-13D326469414}"/>
    <cellStyle name="Comma 2 18 2 3" xfId="4566" xr:uid="{E6EAF223-B552-4DCB-A710-DDBBBC1184C8}"/>
    <cellStyle name="Comma 2 18 2 4" xfId="3512" xr:uid="{E5C19082-7F59-415C-988C-ED78E5E814D4}"/>
    <cellStyle name="Comma 2 18 3" xfId="3049" xr:uid="{E838855B-EDCB-4EF6-8DD5-A81244DBBB83}"/>
    <cellStyle name="Comma 2 18 3 2" xfId="11368" xr:uid="{CD3B5FC5-B967-4354-B46E-7E2FEDB9F2B5}"/>
    <cellStyle name="Comma 2 18 3 3" xfId="5102" xr:uid="{DEF75AB8-5A8D-4B88-AD48-E173CD6ECCCD}"/>
    <cellStyle name="Comma 2 18 3 4" xfId="4038" xr:uid="{5FF3FE45-6FA3-4502-AEA9-708EC8FE5C9C}"/>
    <cellStyle name="Comma 2 19" xfId="794" xr:uid="{00000000-0005-0000-0000-00001A030000}"/>
    <cellStyle name="Comma 2 19 2" xfId="795" xr:uid="{00000000-0005-0000-0000-00001B030000}"/>
    <cellStyle name="Comma 2 19 2 2" xfId="5489" xr:uid="{B64DE140-5A9B-4C7D-BAF9-361498081342}"/>
    <cellStyle name="Comma 2 19 2 2 2" xfId="11754" xr:uid="{05042070-6069-4113-B569-D31EEF841391}"/>
    <cellStyle name="Comma 2 19 2 3" xfId="4567" xr:uid="{2248F331-2E08-47A2-B32F-9114BD1B2674}"/>
    <cellStyle name="Comma 2 19 2 4" xfId="3513" xr:uid="{3103C288-32C3-44AC-8476-3EA5DBBBC3E9}"/>
    <cellStyle name="Comma 2 19 3" xfId="3050" xr:uid="{B0C17B82-5F9A-438B-B4A3-C807CF362E1C}"/>
    <cellStyle name="Comma 2 19 3 2" xfId="11369" xr:uid="{B44E8B5A-AC9D-4C08-955D-FFB587048396}"/>
    <cellStyle name="Comma 2 19 3 3" xfId="5103" xr:uid="{662AE884-7C95-4C3D-AE54-DF688972F68F}"/>
    <cellStyle name="Comma 2 19 3 4" xfId="4039" xr:uid="{6DFC238C-B620-4E41-8AD2-411C749F2222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2 2 2" xfId="5492" xr:uid="{A4E4B797-2ADF-4C5C-859D-064894DE90E1}"/>
    <cellStyle name="Comma 2 2 2 2 2 2 2 2 2 2 2" xfId="11757" xr:uid="{1096E88F-C9CE-4EDE-9E8C-F1B08F748D16}"/>
    <cellStyle name="Comma 2 2 2 2 2 2 2 2 2 3" xfId="4570" xr:uid="{66FD4952-9F63-43DA-960A-0824F675F072}"/>
    <cellStyle name="Comma 2 2 2 2 2 2 2 2 2 4" xfId="3516" xr:uid="{689DE9D0-9ADA-4FA3-9122-22A332D4FF17}"/>
    <cellStyle name="Comma 2 2 2 2 2 2 2 2 3" xfId="3056" xr:uid="{CE538DE6-5D58-44B6-A6B2-39323CBDC972}"/>
    <cellStyle name="Comma 2 2 2 2 2 2 2 2 3 2" xfId="11375" xr:uid="{D37E7505-769E-442F-997F-51BD354C10C9}"/>
    <cellStyle name="Comma 2 2 2 2 2 2 2 2 3 3" xfId="5109" xr:uid="{C0448939-5985-43AD-800D-5AED0D331AD5}"/>
    <cellStyle name="Comma 2 2 2 2 2 2 2 2 3 4" xfId="4045" xr:uid="{B2E0A498-B727-4C36-81DB-6C1365A6D173}"/>
    <cellStyle name="Comma 2 2 2 2 2 2 2 3" xfId="804" xr:uid="{00000000-0005-0000-0000-000024030000}"/>
    <cellStyle name="Comma 2 2 2 2 2 2 2 3 2" xfId="805" xr:uid="{00000000-0005-0000-0000-000025030000}"/>
    <cellStyle name="Comma 2 2 2 2 2 2 2 3 2 2" xfId="5493" xr:uid="{32257AED-4EE0-4042-87CA-35F5010A9D2E}"/>
    <cellStyle name="Comma 2 2 2 2 2 2 2 3 2 2 2" xfId="11758" xr:uid="{08C329F4-DD12-4E19-8352-9B4284E3F86C}"/>
    <cellStyle name="Comma 2 2 2 2 2 2 2 3 2 3" xfId="4571" xr:uid="{3B9F5997-E81B-4218-A1FE-C562A8AD51DE}"/>
    <cellStyle name="Comma 2 2 2 2 2 2 2 3 2 4" xfId="3517" xr:uid="{3ECF885C-92FA-40EC-BD10-65E5EEA98C4A}"/>
    <cellStyle name="Comma 2 2 2 2 2 2 2 3 3" xfId="3057" xr:uid="{A912B6DB-EE4A-4651-A2DC-3EF2FC964E42}"/>
    <cellStyle name="Comma 2 2 2 2 2 2 2 3 3 2" xfId="11376" xr:uid="{E8C12439-E4BC-4C45-89DD-2939ECE5C5FB}"/>
    <cellStyle name="Comma 2 2 2 2 2 2 2 3 3 3" xfId="5110" xr:uid="{14AFD713-73DA-4C97-AC20-EDBD1C9C0E80}"/>
    <cellStyle name="Comma 2 2 2 2 2 2 2 3 3 4" xfId="4046" xr:uid="{2D11BA34-4C95-465D-B9C7-F14FCA814C9A}"/>
    <cellStyle name="Comma 2 2 2 2 2 2 2 4" xfId="3055" xr:uid="{A5F63825-5350-4D7B-9D88-09A52BA42B0B}"/>
    <cellStyle name="Comma 2 2 2 2 2 2 2 4 2" xfId="11374" xr:uid="{DCCFF866-7A77-4640-A760-27D8D0D6F3D0}"/>
    <cellStyle name="Comma 2 2 2 2 2 2 2 4 3" xfId="5108" xr:uid="{6B7A790D-981D-469C-88D1-0EF191EE31C5}"/>
    <cellStyle name="Comma 2 2 2 2 2 2 2 4 4" xfId="4044" xr:uid="{1920E041-1A2D-431D-AB94-444F2704D859}"/>
    <cellStyle name="Comma 2 2 2 2 2 2 2 5" xfId="5491" xr:uid="{27D0AB26-0B6B-4860-A0C9-C8A60FC24027}"/>
    <cellStyle name="Comma 2 2 2 2 2 2 2 5 2" xfId="11756" xr:uid="{22F1060C-5534-46B8-B899-7AE9566BB7B8}"/>
    <cellStyle name="Comma 2 2 2 2 2 2 2 6" xfId="4569" xr:uid="{C3547CF1-B0D8-4E6D-BA9B-70CE94FF690F}"/>
    <cellStyle name="Comma 2 2 2 2 2 2 2 7" xfId="3515" xr:uid="{E58CF28C-2E1B-4C0F-8AE1-200BD5A8E176}"/>
    <cellStyle name="Comma 2 2 2 2 2 2 3" xfId="806" xr:uid="{00000000-0005-0000-0000-000026030000}"/>
    <cellStyle name="Comma 2 2 2 2 2 2 3 2" xfId="3058" xr:uid="{4D2EF11E-6DB9-49E1-A02C-F3AC680431D3}"/>
    <cellStyle name="Comma 2 2 2 2 2 2 3 2 2" xfId="11377" xr:uid="{6389403A-4A1C-4C33-925B-0CEDDF29FCFA}"/>
    <cellStyle name="Comma 2 2 2 2 2 2 3 2 3" xfId="5111" xr:uid="{5738F530-7ADA-408B-9F9C-3DEA3AC46B76}"/>
    <cellStyle name="Comma 2 2 2 2 2 2 3 2 4" xfId="4047" xr:uid="{3E251C6D-C2AC-442C-8344-96EFC76248B8}"/>
    <cellStyle name="Comma 2 2 2 2 2 2 3 3" xfId="5494" xr:uid="{4C3E3375-A768-4CD0-B07C-EB48577303AF}"/>
    <cellStyle name="Comma 2 2 2 2 2 2 3 3 2" xfId="11759" xr:uid="{187687C9-92FE-4228-B0F0-060FA3CAB521}"/>
    <cellStyle name="Comma 2 2 2 2 2 2 3 4" xfId="4572" xr:uid="{7FEACAD6-9B97-4D78-8B35-D9D7608F7363}"/>
    <cellStyle name="Comma 2 2 2 2 2 2 3 5" xfId="3518" xr:uid="{A3621339-6913-4160-938C-55C676EA34BF}"/>
    <cellStyle name="Comma 2 2 2 2 2 2 4" xfId="807" xr:uid="{00000000-0005-0000-0000-000027030000}"/>
    <cellStyle name="Comma 2 2 2 2 2 2 4 2" xfId="5495" xr:uid="{F00DE454-7AD8-409F-9DD9-11EF033F1D44}"/>
    <cellStyle name="Comma 2 2 2 2 2 2 4 2 2" xfId="11760" xr:uid="{F7B96555-C860-4DBE-A17A-7ED6317EE101}"/>
    <cellStyle name="Comma 2 2 2 2 2 2 4 3" xfId="4573" xr:uid="{AB1170A0-0464-4C98-B795-1334AB655D8D}"/>
    <cellStyle name="Comma 2 2 2 2 2 2 4 4" xfId="3519" xr:uid="{74C3165B-FCA8-4A63-A5B0-54C44A12626C}"/>
    <cellStyle name="Comma 2 2 2 2 2 2 5" xfId="3054" xr:uid="{434ED6B4-2D43-4A57-86AA-96BE2AA2CC6A}"/>
    <cellStyle name="Comma 2 2 2 2 2 2 5 2" xfId="11373" xr:uid="{1F31ED74-7B8E-461D-829A-EF9B48364805}"/>
    <cellStyle name="Comma 2 2 2 2 2 2 5 3" xfId="5107" xr:uid="{81137C2C-4008-4084-BC31-35422451E672}"/>
    <cellStyle name="Comma 2 2 2 2 2 2 5 4" xfId="4043" xr:uid="{A0318431-2928-45E8-B625-53175427AA91}"/>
    <cellStyle name="Comma 2 2 2 2 2 3" xfId="808" xr:uid="{00000000-0005-0000-0000-000028030000}"/>
    <cellStyle name="Comma 2 2 2 2 2 3 2" xfId="809" xr:uid="{00000000-0005-0000-0000-000029030000}"/>
    <cellStyle name="Comma 2 2 2 2 2 3 2 2" xfId="5496" xr:uid="{4F9F18BA-0477-40BA-A3C2-DC5DB4F2BA7C}"/>
    <cellStyle name="Comma 2 2 2 2 2 3 2 2 2" xfId="11761" xr:uid="{14DC8430-D4FB-4211-B70F-E2ED0EE67C18}"/>
    <cellStyle name="Comma 2 2 2 2 2 3 2 3" xfId="4574" xr:uid="{EA9F5CA4-E475-416E-A62F-88A7AC948843}"/>
    <cellStyle name="Comma 2 2 2 2 2 3 2 4" xfId="3520" xr:uid="{F47B8AC5-7A0E-4C56-AF85-0D530CC2F087}"/>
    <cellStyle name="Comma 2 2 2 2 2 3 3" xfId="3059" xr:uid="{9C1EF324-FD74-4990-9639-835EB22A52A4}"/>
    <cellStyle name="Comma 2 2 2 2 2 3 3 2" xfId="11378" xr:uid="{81F8EEEE-D83D-4490-9D7B-9EB652B3AC87}"/>
    <cellStyle name="Comma 2 2 2 2 2 3 3 3" xfId="5112" xr:uid="{4A685068-DBE6-4510-85E6-B28EE3040DBF}"/>
    <cellStyle name="Comma 2 2 2 2 2 3 3 4" xfId="4048" xr:uid="{3D0BCFA2-6A2F-439A-B63F-EC42529AC3B9}"/>
    <cellStyle name="Comma 2 2 2 2 2 4" xfId="810" xr:uid="{00000000-0005-0000-0000-00002A030000}"/>
    <cellStyle name="Comma 2 2 2 2 2 4 2" xfId="811" xr:uid="{00000000-0005-0000-0000-00002B030000}"/>
    <cellStyle name="Comma 2 2 2 2 2 4 2 2" xfId="5497" xr:uid="{BAE7658E-C73B-41EE-9301-D3D06B47B51E}"/>
    <cellStyle name="Comma 2 2 2 2 2 4 2 2 2" xfId="11762" xr:uid="{A8BB304B-C3B2-49DF-93CE-88489ED6420B}"/>
    <cellStyle name="Comma 2 2 2 2 2 4 2 3" xfId="4575" xr:uid="{689FD73D-DB36-4145-A315-72CD3DE47B80}"/>
    <cellStyle name="Comma 2 2 2 2 2 4 2 4" xfId="3521" xr:uid="{8D4761AE-3332-4B82-9293-35D7CE1E9A93}"/>
    <cellStyle name="Comma 2 2 2 2 2 4 3" xfId="3060" xr:uid="{C2B9D5D3-AEF7-4D9C-8441-9C787B46E48A}"/>
    <cellStyle name="Comma 2 2 2 2 2 4 3 2" xfId="11379" xr:uid="{4551A4FA-C706-477E-A915-A876EBC9DEAC}"/>
    <cellStyle name="Comma 2 2 2 2 2 4 3 3" xfId="5113" xr:uid="{42902EBA-40DB-46E7-B292-BCEC667EB4EB}"/>
    <cellStyle name="Comma 2 2 2 2 2 4 3 4" xfId="4049" xr:uid="{B6254FD7-54AC-473D-804A-894729E560B8}"/>
    <cellStyle name="Comma 2 2 2 2 2 5" xfId="3053" xr:uid="{292E16A3-50C0-4300-B2A0-C61C77350C20}"/>
    <cellStyle name="Comma 2 2 2 2 2 5 2" xfId="11372" xr:uid="{F8EDEB26-232B-46BF-825B-6773F20136BD}"/>
    <cellStyle name="Comma 2 2 2 2 2 5 3" xfId="5106" xr:uid="{76143CB7-F67C-412D-B5C6-E2475DF16190}"/>
    <cellStyle name="Comma 2 2 2 2 2 5 4" xfId="4042" xr:uid="{0F0A042A-2988-4A2D-97C9-17451261B4F5}"/>
    <cellStyle name="Comma 2 2 2 2 2 6" xfId="5490" xr:uid="{069500AA-FD2A-455E-9C71-491E6D07CFF4}"/>
    <cellStyle name="Comma 2 2 2 2 2 6 2" xfId="11755" xr:uid="{24CD039B-1BCF-4D1B-954E-4779B35B006D}"/>
    <cellStyle name="Comma 2 2 2 2 2 7" xfId="4568" xr:uid="{30F46A56-DFA4-4360-BC61-1033E7B10530}"/>
    <cellStyle name="Comma 2 2 2 2 2 8" xfId="3514" xr:uid="{CB1BB4A4-5CED-43F2-AB42-00252B9CE882}"/>
    <cellStyle name="Comma 2 2 2 2 3" xfId="812" xr:uid="{00000000-0005-0000-0000-00002C030000}"/>
    <cellStyle name="Comma 2 2 2 2 3 2" xfId="3061" xr:uid="{77E7F2D4-EB1C-49C4-B9B2-4930A683FA23}"/>
    <cellStyle name="Comma 2 2 2 2 3 2 2" xfId="11380" xr:uid="{39E5EDA4-91FD-4A1B-B3A2-239C14F481EE}"/>
    <cellStyle name="Comma 2 2 2 2 3 2 3" xfId="5114" xr:uid="{E33A1B55-D674-4E93-9BDA-C0F685A30A34}"/>
    <cellStyle name="Comma 2 2 2 2 3 2 4" xfId="4050" xr:uid="{72D8FCF8-0CF4-42BB-BC9D-07C01FCA969C}"/>
    <cellStyle name="Comma 2 2 2 2 3 3" xfId="5498" xr:uid="{6FAA6515-AF1A-412F-BB22-3A9782BF2341}"/>
    <cellStyle name="Comma 2 2 2 2 3 3 2" xfId="11763" xr:uid="{65E638F7-59AF-42E7-88EC-153DFB8CA8A8}"/>
    <cellStyle name="Comma 2 2 2 2 3 4" xfId="4576" xr:uid="{11AAF6EF-18F9-4CAD-9B0C-EB38D7E1EB3F}"/>
    <cellStyle name="Comma 2 2 2 2 3 5" xfId="3522" xr:uid="{EDF455CB-5A6D-4B88-AE3A-C1E6C8720E50}"/>
    <cellStyle name="Comma 2 2 2 2 4" xfId="813" xr:uid="{00000000-0005-0000-0000-00002D030000}"/>
    <cellStyle name="Comma 2 2 2 2 4 2" xfId="3062" xr:uid="{EF259039-703B-4878-97EA-1EF79FAA0879}"/>
    <cellStyle name="Comma 2 2 2 2 4 2 2" xfId="11381" xr:uid="{CCB23333-2E2E-45B1-9815-C8A8A9ADDCF5}"/>
    <cellStyle name="Comma 2 2 2 2 4 2 3" xfId="5115" xr:uid="{CC39A71A-D24B-4B3B-B5A9-DB6D2C823D6E}"/>
    <cellStyle name="Comma 2 2 2 2 4 2 4" xfId="4051" xr:uid="{15C5B137-E55B-4D33-AC87-3D46FF45F917}"/>
    <cellStyle name="Comma 2 2 2 2 4 3" xfId="5499" xr:uid="{F5B7D5E2-8801-4609-B2F8-9D8529ED2C1B}"/>
    <cellStyle name="Comma 2 2 2 2 4 3 2" xfId="11764" xr:uid="{A0370098-E11A-446C-8CC2-A36442E41562}"/>
    <cellStyle name="Comma 2 2 2 2 4 4" xfId="4577" xr:uid="{5F37635F-3D4C-420F-89D6-1F31883E8A47}"/>
    <cellStyle name="Comma 2 2 2 2 4 5" xfId="3523" xr:uid="{AC90130C-6E2A-4C07-AF04-5B606C6D5BFD}"/>
    <cellStyle name="Comma 2 2 2 2 5" xfId="814" xr:uid="{00000000-0005-0000-0000-00002E030000}"/>
    <cellStyle name="Comma 2 2 2 2 5 2" xfId="5500" xr:uid="{70894E4E-6EE0-4C8A-8824-DF9DFE975EAF}"/>
    <cellStyle name="Comma 2 2 2 2 5 2 2" xfId="11765" xr:uid="{987A22EA-4DF8-4981-8CC8-2122E4EE35CC}"/>
    <cellStyle name="Comma 2 2 2 2 5 3" xfId="4578" xr:uid="{7C8AFB6B-D155-4483-956B-276A9036D76F}"/>
    <cellStyle name="Comma 2 2 2 2 5 4" xfId="3524" xr:uid="{82D36A79-B11D-4CC7-B0D9-D256FADF3137}"/>
    <cellStyle name="Comma 2 2 2 2 6" xfId="3052" xr:uid="{0373272B-0826-49BA-9FF1-39B70AE684DF}"/>
    <cellStyle name="Comma 2 2 2 2 6 2" xfId="11371" xr:uid="{F81F059B-8DCB-445D-9D4B-1000B3AAC934}"/>
    <cellStyle name="Comma 2 2 2 2 6 3" xfId="5105" xr:uid="{E878DEBD-F78E-4C2E-9C4D-D4F28869E8A5}"/>
    <cellStyle name="Comma 2 2 2 2 6 4" xfId="4041" xr:uid="{FA3DBBA9-8A55-429E-A7A3-C6C58E4D931D}"/>
    <cellStyle name="Comma 2 2 2 3" xfId="815" xr:uid="{00000000-0005-0000-0000-00002F030000}"/>
    <cellStyle name="Comma 2 2 2 3 2" xfId="816" xr:uid="{00000000-0005-0000-0000-000030030000}"/>
    <cellStyle name="Comma 2 2 2 3 2 2" xfId="5501" xr:uid="{152FF6D4-FABD-40F7-BE6D-7792B6E3A6E8}"/>
    <cellStyle name="Comma 2 2 2 3 2 2 2" xfId="11766" xr:uid="{23F7E1F0-4698-4D98-B445-7D5E3B5DA8B5}"/>
    <cellStyle name="Comma 2 2 2 3 2 3" xfId="4579" xr:uid="{1E745F1F-BE59-4B77-947E-6AF76E914CB1}"/>
    <cellStyle name="Comma 2 2 2 3 2 4" xfId="3525" xr:uid="{51AF7E1C-30F9-4B35-9ADD-DF786A9AE6BC}"/>
    <cellStyle name="Comma 2 2 2 3 3" xfId="3063" xr:uid="{B8EB6C39-C34F-4D87-9075-EEFBF0382F10}"/>
    <cellStyle name="Comma 2 2 2 3 3 2" xfId="11382" xr:uid="{614239AC-E409-4F69-A745-CE18DB1359D2}"/>
    <cellStyle name="Comma 2 2 2 3 3 3" xfId="5116" xr:uid="{7E58531B-5814-4B79-9279-C5DDFED6576D}"/>
    <cellStyle name="Comma 2 2 2 3 3 4" xfId="4052" xr:uid="{2B6F4061-9574-4194-B746-77A10FD9E7AA}"/>
    <cellStyle name="Comma 2 2 2 4" xfId="817" xr:uid="{00000000-0005-0000-0000-000031030000}"/>
    <cellStyle name="Comma 2 2 2 4 2" xfId="818" xr:uid="{00000000-0005-0000-0000-000032030000}"/>
    <cellStyle name="Comma 2 2 2 4 2 2" xfId="5502" xr:uid="{FBC8B5E7-7A6C-4F7B-AAAD-DDDF10A53941}"/>
    <cellStyle name="Comma 2 2 2 4 2 2 2" xfId="11767" xr:uid="{071B61C8-B9E5-4932-ADF3-DDA535462D33}"/>
    <cellStyle name="Comma 2 2 2 4 2 3" xfId="4580" xr:uid="{62A4156B-397E-4F30-9AEC-7FC313435425}"/>
    <cellStyle name="Comma 2 2 2 4 2 4" xfId="3526" xr:uid="{61A9B961-9201-4139-9D42-D40005059752}"/>
    <cellStyle name="Comma 2 2 2 4 3" xfId="3064" xr:uid="{C8DB41C1-0628-4707-A6A3-C0449242A08C}"/>
    <cellStyle name="Comma 2 2 2 4 3 2" xfId="11383" xr:uid="{9B59B55D-6622-4EF2-AFC4-DE9D138DFC00}"/>
    <cellStyle name="Comma 2 2 2 4 3 3" xfId="5117" xr:uid="{A5E48FB6-7078-49DD-8030-165F704DF68F}"/>
    <cellStyle name="Comma 2 2 2 4 3 4" xfId="4053" xr:uid="{05456A3D-8F21-42F0-B709-4145C5E84E58}"/>
    <cellStyle name="Comma 2 2 2 5" xfId="819" xr:uid="{00000000-0005-0000-0000-000033030000}"/>
    <cellStyle name="Comma 2 2 2 5 2" xfId="820" xr:uid="{00000000-0005-0000-0000-000034030000}"/>
    <cellStyle name="Comma 2 2 2 5 2 2" xfId="5503" xr:uid="{1F36B72D-7657-47F8-A2D7-4402E96C5964}"/>
    <cellStyle name="Comma 2 2 2 5 2 2 2" xfId="11768" xr:uid="{722702FB-7A20-4CF6-9254-8D9C02D9937E}"/>
    <cellStyle name="Comma 2 2 2 5 2 3" xfId="4581" xr:uid="{C8813279-9BE4-4E70-AC06-74BF5BB9EEE8}"/>
    <cellStyle name="Comma 2 2 2 5 2 4" xfId="3527" xr:uid="{D360DE6E-DBA7-4586-8CC4-4A0049DC2E01}"/>
    <cellStyle name="Comma 2 2 2 5 3" xfId="3065" xr:uid="{2A1B62FC-872C-48CF-8C35-6E29BB6A25EB}"/>
    <cellStyle name="Comma 2 2 2 5 3 2" xfId="11384" xr:uid="{B1A2B0E6-8AFF-4F41-8ED3-F289F019F68C}"/>
    <cellStyle name="Comma 2 2 2 5 3 3" xfId="5118" xr:uid="{EA0A6E71-5E85-49D8-B262-9140619BE40F}"/>
    <cellStyle name="Comma 2 2 2 5 3 4" xfId="4054" xr:uid="{285C641D-656F-4D5C-86F4-15741A801B88}"/>
    <cellStyle name="Comma 2 2 2 6" xfId="3051" xr:uid="{6BB74C52-7C4A-42E6-8EEE-864D18B444ED}"/>
    <cellStyle name="Comma 2 2 2 6 2" xfId="11370" xr:uid="{A2C8C150-93C8-4C87-B05E-E93F43410AB3}"/>
    <cellStyle name="Comma 2 2 2 6 3" xfId="5104" xr:uid="{568E4481-6172-49D1-95CD-A21F1008D335}"/>
    <cellStyle name="Comma 2 2 2 6 4" xfId="4040" xr:uid="{13FFC27F-7275-4F9C-95B7-AC7079F76DEC}"/>
    <cellStyle name="Comma 2 2 3" xfId="821" xr:uid="{00000000-0005-0000-0000-000035030000}"/>
    <cellStyle name="Comma 2 2 3 2" xfId="822" xr:uid="{00000000-0005-0000-0000-000036030000}"/>
    <cellStyle name="Comma 2 2 3 2 2" xfId="5504" xr:uid="{507925F4-6B11-4E29-A42F-AF2C836B1A19}"/>
    <cellStyle name="Comma 2 2 3 2 2 2" xfId="11769" xr:uid="{38E4278E-A174-422C-9646-BD4CC0E3A8B2}"/>
    <cellStyle name="Comma 2 2 3 2 3" xfId="4582" xr:uid="{5F9BB080-33C7-45AC-A32A-DB053572E138}"/>
    <cellStyle name="Comma 2 2 3 2 4" xfId="3528" xr:uid="{FB4E1A88-5D70-43A1-8B94-E4031E94136D}"/>
    <cellStyle name="Comma 2 2 3 3" xfId="3066" xr:uid="{10AA6034-2BB7-45AC-AF3E-BA103CE5F44B}"/>
    <cellStyle name="Comma 2 2 3 3 2" xfId="11385" xr:uid="{7DB469C3-71D3-45B0-8CA0-1715307BD0F0}"/>
    <cellStyle name="Comma 2 2 3 3 3" xfId="5119" xr:uid="{5738DD00-A2BC-4140-B7E5-D7444E24AA68}"/>
    <cellStyle name="Comma 2 2 3 3 4" xfId="4055" xr:uid="{FB7FA4CD-00EA-4DD4-ACEC-4C0B7481ABC8}"/>
    <cellStyle name="Comma 2 2 4" xfId="823" xr:uid="{00000000-0005-0000-0000-000037030000}"/>
    <cellStyle name="Comma 2 2 4 2" xfId="3067" xr:uid="{D327E1DC-367F-4D39-84A6-E24CC3A29998}"/>
    <cellStyle name="Comma 2 2 4 2 2" xfId="11386" xr:uid="{DDB5FE74-441B-43EA-8BE6-EEA1FDC710FF}"/>
    <cellStyle name="Comma 2 2 4 2 3" xfId="5120" xr:uid="{8AA63AD1-3DEA-4E77-AECB-EE8F7F46F378}"/>
    <cellStyle name="Comma 2 2 4 2 4" xfId="4056" xr:uid="{85F1C37A-D365-409D-816A-CD7FD8E82C75}"/>
    <cellStyle name="Comma 2 2 4 3" xfId="5505" xr:uid="{4416D2F6-9EE0-491F-8468-A21340F60FB5}"/>
    <cellStyle name="Comma 2 2 4 3 2" xfId="11770" xr:uid="{B48A7606-2BA4-4565-91CA-08DEF35E41BB}"/>
    <cellStyle name="Comma 2 2 4 4" xfId="4583" xr:uid="{E4584E7E-AFD9-484A-A47F-E55E878D2695}"/>
    <cellStyle name="Comma 2 2 4 5" xfId="3529" xr:uid="{8232D8BC-DB6E-46E3-A3B3-42205871E028}"/>
    <cellStyle name="Comma 2 2 5" xfId="824" xr:uid="{00000000-0005-0000-0000-000038030000}"/>
    <cellStyle name="Comma 2 2 5 2" xfId="3068" xr:uid="{4BC0779D-8E6A-4D1A-A3B3-265220889FF9}"/>
    <cellStyle name="Comma 2 2 5 2 2" xfId="11387" xr:uid="{3A07BC1A-46BF-49A9-843A-B8CA0F7DF728}"/>
    <cellStyle name="Comma 2 2 5 2 3" xfId="5121" xr:uid="{D807CDA0-181C-44FB-9C36-0886964904F7}"/>
    <cellStyle name="Comma 2 2 5 2 4" xfId="4057" xr:uid="{00F9E5C8-A1EE-4CCE-A187-2388B83C206D}"/>
    <cellStyle name="Comma 2 2 5 3" xfId="5506" xr:uid="{7A596FE3-EDA4-4B48-A280-4D7AFB02338D}"/>
    <cellStyle name="Comma 2 2 5 3 2" xfId="11771" xr:uid="{34BEE194-6225-4975-8BC3-8496AFCE9C87}"/>
    <cellStyle name="Comma 2 2 5 4" xfId="4584" xr:uid="{ABF38FD2-AA7E-49D3-9AD5-FE58136217F1}"/>
    <cellStyle name="Comma 2 2 5 5" xfId="3530" xr:uid="{52D16BA9-46BD-4A21-8E7A-1EEC5D837942}"/>
    <cellStyle name="Comma 2 2 6" xfId="825" xr:uid="{00000000-0005-0000-0000-000039030000}"/>
    <cellStyle name="Comma 2 2 6 2" xfId="3069" xr:uid="{FC8A6416-4D38-4252-93E9-24DDFD334EFF}"/>
    <cellStyle name="Comma 2 2 6 2 2" xfId="11388" xr:uid="{49C9A323-1140-48BD-881B-EE28A372D411}"/>
    <cellStyle name="Comma 2 2 6 2 3" xfId="5122" xr:uid="{C5B8D41A-B663-4249-9EA5-C0D072AE50B8}"/>
    <cellStyle name="Comma 2 2 6 2 4" xfId="4058" xr:uid="{69F067C2-C82A-4338-A8A4-1E01AD156585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0 2 2" xfId="5507" xr:uid="{C786D6AF-83EB-4444-A9F6-FF48CB8EC00B}"/>
    <cellStyle name="Comma 2 20 2 2 2" xfId="11772" xr:uid="{F593C9E6-33BF-48CC-BD78-C0CF8106FB7B}"/>
    <cellStyle name="Comma 2 20 2 3" xfId="4585" xr:uid="{6F50FAD9-32BE-45F2-B2DB-956CC5C2AF01}"/>
    <cellStyle name="Comma 2 20 2 4" xfId="3531" xr:uid="{5F3A464B-2AFB-42AA-92F2-C2AD96C08151}"/>
    <cellStyle name="Comma 2 20 3" xfId="3070" xr:uid="{E8504335-EF0B-40B3-BB11-27915C02D1DC}"/>
    <cellStyle name="Comma 2 20 3 2" xfId="11389" xr:uid="{A0D2BCD6-1BE7-461A-BEB4-4278034C3730}"/>
    <cellStyle name="Comma 2 20 3 3" xfId="5123" xr:uid="{9C2896CB-FA48-4A1E-8486-0E2DDB5019F6}"/>
    <cellStyle name="Comma 2 20 3 4" xfId="4059" xr:uid="{0E03216D-0A0A-4E3B-90F1-9D9FF6245D8F}"/>
    <cellStyle name="Comma 2 21" xfId="829" xr:uid="{00000000-0005-0000-0000-00003D030000}"/>
    <cellStyle name="Comma 2 21 2" xfId="830" xr:uid="{00000000-0005-0000-0000-00003E030000}"/>
    <cellStyle name="Comma 2 21 2 2" xfId="5508" xr:uid="{EC046224-3565-4FA2-88CA-799F861D0721}"/>
    <cellStyle name="Comma 2 21 2 2 2" xfId="11773" xr:uid="{DA7E0FC0-B978-4AC7-8ABB-DFED1CB4ED30}"/>
    <cellStyle name="Comma 2 21 2 3" xfId="4586" xr:uid="{4FEE6D26-B792-45FD-8325-3867060D2373}"/>
    <cellStyle name="Comma 2 21 2 4" xfId="3532" xr:uid="{0BCB32A9-4F77-45EE-91F1-E80E6DEB95E1}"/>
    <cellStyle name="Comma 2 21 3" xfId="3071" xr:uid="{534A85AA-F339-4927-8E0A-7F27368C88BB}"/>
    <cellStyle name="Comma 2 21 3 2" xfId="11390" xr:uid="{81F6985F-013F-446E-BEE2-97FE23190DAA}"/>
    <cellStyle name="Comma 2 21 3 3" xfId="5124" xr:uid="{F93FD981-64C0-4259-834E-15CB8F570A8B}"/>
    <cellStyle name="Comma 2 21 3 4" xfId="4060" xr:uid="{0FC9DED6-F5E8-48E7-A075-8C99A86C010C}"/>
    <cellStyle name="Comma 2 22" xfId="831" xr:uid="{00000000-0005-0000-0000-00003F030000}"/>
    <cellStyle name="Comma 2 22 2" xfId="832" xr:uid="{00000000-0005-0000-0000-000040030000}"/>
    <cellStyle name="Comma 2 22 2 2" xfId="5509" xr:uid="{D08573EE-9E21-44F0-A143-D9D2B1DD00E3}"/>
    <cellStyle name="Comma 2 22 2 2 2" xfId="11774" xr:uid="{EF541480-6F6B-45B5-9400-B2FDAA883628}"/>
    <cellStyle name="Comma 2 22 2 3" xfId="4587" xr:uid="{95032A14-A273-49D5-81DC-C3C9A5811A63}"/>
    <cellStyle name="Comma 2 22 2 4" xfId="3533" xr:uid="{23221525-5E49-4634-AD7A-CA312C47A1F9}"/>
    <cellStyle name="Comma 2 22 3" xfId="3072" xr:uid="{019EDD3C-1E42-4A89-9D85-4F854F325998}"/>
    <cellStyle name="Comma 2 22 3 2" xfId="11391" xr:uid="{F94CA189-33BC-4332-A852-3953A95E7FE7}"/>
    <cellStyle name="Comma 2 22 3 3" xfId="5125" xr:uid="{20FD30D3-EAF2-4D5C-A0A0-B8FCF6A7D9EF}"/>
    <cellStyle name="Comma 2 22 3 4" xfId="4061" xr:uid="{7828DBC1-1E49-4041-B7DC-615038E8AD88}"/>
    <cellStyle name="Comma 2 23" xfId="833" xr:uid="{00000000-0005-0000-0000-000041030000}"/>
    <cellStyle name="Comma 2 23 2" xfId="834" xr:uid="{00000000-0005-0000-0000-000042030000}"/>
    <cellStyle name="Comma 2 23 2 2" xfId="5510" xr:uid="{2598C4EB-E918-426A-9D52-EF95CF26D382}"/>
    <cellStyle name="Comma 2 23 2 2 2" xfId="11775" xr:uid="{F5C48536-0D05-4BA1-84E8-9F9A368A71ED}"/>
    <cellStyle name="Comma 2 23 2 3" xfId="4588" xr:uid="{EE516449-C25F-44A8-AAF9-99C54A127929}"/>
    <cellStyle name="Comma 2 23 2 4" xfId="3534" xr:uid="{0A81840C-038E-45B5-B406-93F10CBD600E}"/>
    <cellStyle name="Comma 2 23 3" xfId="3073" xr:uid="{CE5A0BC8-EFDA-470A-925C-0AE092386415}"/>
    <cellStyle name="Comma 2 23 3 2" xfId="11392" xr:uid="{95DA2E24-8740-46B5-B9EA-0DAE7003B872}"/>
    <cellStyle name="Comma 2 23 3 3" xfId="5126" xr:uid="{4045BDF5-640F-4489-B9E9-1224D03CDF0A}"/>
    <cellStyle name="Comma 2 23 3 4" xfId="4062" xr:uid="{8268E484-C5B4-4899-9BEA-DE63036B9928}"/>
    <cellStyle name="Comma 2 24" xfId="835" xr:uid="{00000000-0005-0000-0000-000043030000}"/>
    <cellStyle name="Comma 2 24 2" xfId="836" xr:uid="{00000000-0005-0000-0000-000044030000}"/>
    <cellStyle name="Comma 2 24 2 2" xfId="5511" xr:uid="{6F54C30C-EF45-4193-914B-7B9E18CF61C9}"/>
    <cellStyle name="Comma 2 24 2 2 2" xfId="11776" xr:uid="{0AAFD9EB-38BD-4143-85C2-B94195D38F03}"/>
    <cellStyle name="Comma 2 24 2 3" xfId="4589" xr:uid="{AC00488D-3B35-478F-A289-EE9EF030D2C7}"/>
    <cellStyle name="Comma 2 24 2 4" xfId="3535" xr:uid="{0B1A121F-B51B-4B46-A78B-549406E856F7}"/>
    <cellStyle name="Comma 2 24 3" xfId="3074" xr:uid="{66A82A04-1B58-4C2E-9645-23D94777C17A}"/>
    <cellStyle name="Comma 2 24 3 2" xfId="11393" xr:uid="{EAEE4F39-BD0B-4DF1-8979-D456802AD5EA}"/>
    <cellStyle name="Comma 2 24 3 3" xfId="5127" xr:uid="{C058DB42-90C7-4053-959E-8107309BF528}"/>
    <cellStyle name="Comma 2 24 3 4" xfId="4063" xr:uid="{0EA04D43-C727-45F0-9294-037DAD32C0D9}"/>
    <cellStyle name="Comma 2 25" xfId="837" xr:uid="{00000000-0005-0000-0000-000045030000}"/>
    <cellStyle name="Comma 2 25 2" xfId="838" xr:uid="{00000000-0005-0000-0000-000046030000}"/>
    <cellStyle name="Comma 2 25 2 2" xfId="5512" xr:uid="{48F59146-F50B-4CF2-8761-997C28B6265F}"/>
    <cellStyle name="Comma 2 25 2 2 2" xfId="11777" xr:uid="{5BF00DA3-967C-49E0-A93A-18A59DC07E83}"/>
    <cellStyle name="Comma 2 25 2 3" xfId="4590" xr:uid="{41E35952-6031-4681-99D0-0D3B653244C1}"/>
    <cellStyle name="Comma 2 25 2 4" xfId="3537" xr:uid="{E5B3725A-3F59-4BC0-B155-2C3A40122709}"/>
    <cellStyle name="Comma 2 25 3" xfId="3075" xr:uid="{D4192D6C-4BA9-41C4-A724-B2A0FF9D1918}"/>
    <cellStyle name="Comma 2 25 3 2" xfId="11394" xr:uid="{74F60FB9-7674-41C2-B5BE-8AE734AA23B2}"/>
    <cellStyle name="Comma 2 25 3 3" xfId="5128" xr:uid="{DAC6FA9D-6CA7-4BED-B219-AEBA228878DC}"/>
    <cellStyle name="Comma 2 25 3 4" xfId="4064" xr:uid="{6B361D30-AA07-4AE0-80C6-FD7F06CACC18}"/>
    <cellStyle name="Comma 2 26" xfId="839" xr:uid="{00000000-0005-0000-0000-000047030000}"/>
    <cellStyle name="Comma 2 26 2" xfId="840" xr:uid="{00000000-0005-0000-0000-000048030000}"/>
    <cellStyle name="Comma 2 26 2 2" xfId="5513" xr:uid="{2114468B-CEA3-45AB-B90D-C8F6DB1D49FD}"/>
    <cellStyle name="Comma 2 26 2 2 2" xfId="11778" xr:uid="{448AB33B-A2BE-4032-9E0B-282D5EE6993F}"/>
    <cellStyle name="Comma 2 26 2 3" xfId="4591" xr:uid="{A0D40222-2E37-4BFC-98DB-C0F2DC60C806}"/>
    <cellStyle name="Comma 2 26 2 4" xfId="3538" xr:uid="{F04012EA-0FD9-436C-8C24-FF0CA8FB45FD}"/>
    <cellStyle name="Comma 2 26 3" xfId="3076" xr:uid="{735FA171-3D24-4D5C-AB35-83AB490C0D30}"/>
    <cellStyle name="Comma 2 26 3 2" xfId="11395" xr:uid="{ABDADAFA-08FC-49CE-AA0C-B9A1AF6DFE75}"/>
    <cellStyle name="Comma 2 26 3 3" xfId="5129" xr:uid="{A03F6986-C084-416B-AE1E-8CCED019C32D}"/>
    <cellStyle name="Comma 2 26 3 4" xfId="4065" xr:uid="{7B1185AF-4166-43E2-B175-48EFEF5865FC}"/>
    <cellStyle name="Comma 2 27" xfId="841" xr:uid="{00000000-0005-0000-0000-000049030000}"/>
    <cellStyle name="Comma 2 27 2" xfId="842" xr:uid="{00000000-0005-0000-0000-00004A030000}"/>
    <cellStyle name="Comma 2 27 2 2" xfId="5514" xr:uid="{1945EC08-CA99-4DD9-A8BA-7A742CCF5E64}"/>
    <cellStyle name="Comma 2 27 2 2 2" xfId="11779" xr:uid="{3742BD0F-31F7-4290-ABA4-DCD893D41E66}"/>
    <cellStyle name="Comma 2 27 2 3" xfId="4592" xr:uid="{6228319C-7174-415E-86BD-BD9BB92F24FC}"/>
    <cellStyle name="Comma 2 27 2 4" xfId="3539" xr:uid="{D524C5A1-11E7-41CD-BA73-2B3084A2AD6B}"/>
    <cellStyle name="Comma 2 27 3" xfId="3077" xr:uid="{4F40CF85-B1C9-49D3-A52B-2C972B4DFC2A}"/>
    <cellStyle name="Comma 2 27 3 2" xfId="11396" xr:uid="{04E68266-F740-49A7-807F-E305953697C5}"/>
    <cellStyle name="Comma 2 27 3 3" xfId="5130" xr:uid="{9FF5A238-C047-47B5-90A7-182C3AC5C4E6}"/>
    <cellStyle name="Comma 2 27 3 4" xfId="4066" xr:uid="{02F42AE0-62CF-4F54-A633-07E990C9AB74}"/>
    <cellStyle name="Comma 2 28" xfId="843" xr:uid="{00000000-0005-0000-0000-00004B030000}"/>
    <cellStyle name="Comma 2 28 2" xfId="844" xr:uid="{00000000-0005-0000-0000-00004C030000}"/>
    <cellStyle name="Comma 2 28 2 2" xfId="5515" xr:uid="{213803D2-4C02-4C20-9CAD-20016C41E3DC}"/>
    <cellStyle name="Comma 2 28 2 2 2" xfId="11780" xr:uid="{AD96C626-A3D1-4922-AC49-356CA191CB53}"/>
    <cellStyle name="Comma 2 28 2 3" xfId="4593" xr:uid="{31072F14-84EE-4BC5-8A25-2C0506AE4F63}"/>
    <cellStyle name="Comma 2 28 2 4" xfId="3540" xr:uid="{880852EF-8154-47B2-AF0B-9D7B10E4202F}"/>
    <cellStyle name="Comma 2 28 3" xfId="3078" xr:uid="{A4DA0430-6849-4B2C-A5F5-72BA4228DB00}"/>
    <cellStyle name="Comma 2 28 3 2" xfId="11397" xr:uid="{88F64942-4C56-41A0-9FC7-AD966AF8CB3D}"/>
    <cellStyle name="Comma 2 28 3 3" xfId="5131" xr:uid="{11853FEE-AABD-48CE-A598-851ABD646885}"/>
    <cellStyle name="Comma 2 28 3 4" xfId="4067" xr:uid="{4376E5A4-1463-4149-B2D2-6638C7F701A3}"/>
    <cellStyle name="Comma 2 29" xfId="845" xr:uid="{00000000-0005-0000-0000-00004D030000}"/>
    <cellStyle name="Comma 2 29 2" xfId="846" xr:uid="{00000000-0005-0000-0000-00004E030000}"/>
    <cellStyle name="Comma 2 29 2 2" xfId="5516" xr:uid="{114DAAF6-8CBA-4AA2-B437-C8D1CF3C73D1}"/>
    <cellStyle name="Comma 2 29 2 2 2" xfId="11781" xr:uid="{4F9E2A5F-E0FC-47B3-AF18-6F840FC94F2D}"/>
    <cellStyle name="Comma 2 29 2 3" xfId="4594" xr:uid="{5B22E2C0-530E-4B64-9B99-30AE79C3680D}"/>
    <cellStyle name="Comma 2 29 2 4" xfId="3541" xr:uid="{1A9A39E6-B6C1-4958-AB6E-8517FFBDFE75}"/>
    <cellStyle name="Comma 2 29 3" xfId="3079" xr:uid="{7BD30170-43AC-4F85-A55B-43E9215E9B3A}"/>
    <cellStyle name="Comma 2 29 3 2" xfId="11398" xr:uid="{EE6B1A69-92B5-448B-86D9-0DA4088EC66B}"/>
    <cellStyle name="Comma 2 29 3 3" xfId="5132" xr:uid="{FBAA1548-060B-4241-A2AC-A6291A64D3C8}"/>
    <cellStyle name="Comma 2 29 3 4" xfId="4068" xr:uid="{3520FA3C-2D95-49C0-A6CB-AD2ADFB0D724}"/>
    <cellStyle name="Comma 2 3" xfId="847" xr:uid="{00000000-0005-0000-0000-00004F030000}"/>
    <cellStyle name="Comma 2 3 2" xfId="848" xr:uid="{00000000-0005-0000-0000-000050030000}"/>
    <cellStyle name="Comma 2 3 2 2" xfId="5517" xr:uid="{928FC826-1667-4C7C-AD24-F06C2E597EBC}"/>
    <cellStyle name="Comma 2 3 2 2 2" xfId="11782" xr:uid="{42B46CB5-F996-4055-846D-1EEAE258A2BF}"/>
    <cellStyle name="Comma 2 3 2 3" xfId="4595" xr:uid="{9C479E6E-449F-44B9-9D56-038280173EAF}"/>
    <cellStyle name="Comma 2 3 2 4" xfId="3542" xr:uid="{FEA757E3-5810-4657-9A06-DBDFB827835D}"/>
    <cellStyle name="Comma 2 3 3" xfId="3080" xr:uid="{60D14EEC-05C6-49B0-9F35-6D37685098FC}"/>
    <cellStyle name="Comma 2 3 3 2" xfId="11399" xr:uid="{79550CA7-311C-4A83-9ECB-879F74EC959C}"/>
    <cellStyle name="Comma 2 3 3 3" xfId="5133" xr:uid="{A7AFBAC1-18EA-42F6-A544-C87E16303971}"/>
    <cellStyle name="Comma 2 3 3 4" xfId="4069" xr:uid="{4968B28B-58FD-423D-94EE-09B9F4E46FDB}"/>
    <cellStyle name="Comma 2 30" xfId="849" xr:uid="{00000000-0005-0000-0000-000051030000}"/>
    <cellStyle name="Comma 2 30 2" xfId="850" xr:uid="{00000000-0005-0000-0000-000052030000}"/>
    <cellStyle name="Comma 2 30 2 2" xfId="5518" xr:uid="{8C1DD41C-7847-49E8-B3F9-67E9DCB51C64}"/>
    <cellStyle name="Comma 2 30 2 2 2" xfId="11783" xr:uid="{816F7A66-9103-4506-843F-DEC6467E2A04}"/>
    <cellStyle name="Comma 2 30 2 3" xfId="4596" xr:uid="{7EC6176F-F6F8-4788-A612-EE531AEB81C3}"/>
    <cellStyle name="Comma 2 30 2 4" xfId="3543" xr:uid="{AC3C61CF-A71E-4BD9-8596-A1361C515298}"/>
    <cellStyle name="Comma 2 30 3" xfId="3081" xr:uid="{548602E8-C7B2-4F42-BCEA-7A01F379E763}"/>
    <cellStyle name="Comma 2 30 3 2" xfId="11400" xr:uid="{143551A4-83B6-4ACE-A0AA-A92EB5C73A19}"/>
    <cellStyle name="Comma 2 30 3 3" xfId="5134" xr:uid="{E65F9948-9B38-4937-B673-C999A0F3C39F}"/>
    <cellStyle name="Comma 2 30 3 4" xfId="4070" xr:uid="{7AEE6C45-FB74-453B-A5EF-06C26CEB2B4A}"/>
    <cellStyle name="Comma 2 31" xfId="851" xr:uid="{00000000-0005-0000-0000-000053030000}"/>
    <cellStyle name="Comma 2 31 2" xfId="852" xr:uid="{00000000-0005-0000-0000-000054030000}"/>
    <cellStyle name="Comma 2 31 2 2" xfId="5519" xr:uid="{C12CC06E-63C4-4B40-B678-DBB5312D9206}"/>
    <cellStyle name="Comma 2 31 2 2 2" xfId="11784" xr:uid="{9B9F43C4-F475-4A50-9AFD-58AD71D3992F}"/>
    <cellStyle name="Comma 2 31 2 3" xfId="4597" xr:uid="{E42EC22E-8D68-408E-A32B-5F5FA4A9066D}"/>
    <cellStyle name="Comma 2 31 2 4" xfId="3544" xr:uid="{40DAC7D7-EF72-4D76-88FD-6DA7697867EB}"/>
    <cellStyle name="Comma 2 31 3" xfId="3082" xr:uid="{74D0E64C-66D9-49E9-9B5B-362590BC2750}"/>
    <cellStyle name="Comma 2 31 3 2" xfId="11401" xr:uid="{2AFD4F99-35CB-43D4-A8E2-9EC34E22A626}"/>
    <cellStyle name="Comma 2 31 3 3" xfId="5135" xr:uid="{DF521F51-1D2F-4CA6-AEB9-C9661BE49D06}"/>
    <cellStyle name="Comma 2 31 3 4" xfId="4071" xr:uid="{D8A9432A-F6F1-43E3-9C46-3A28CD81F6FB}"/>
    <cellStyle name="Comma 2 32" xfId="853" xr:uid="{00000000-0005-0000-0000-000055030000}"/>
    <cellStyle name="Comma 2 32 2" xfId="854" xr:uid="{00000000-0005-0000-0000-000056030000}"/>
    <cellStyle name="Comma 2 32 2 2" xfId="5520" xr:uid="{7D8195E7-EECF-44A9-A374-6D0571AC41AF}"/>
    <cellStyle name="Comma 2 32 2 2 2" xfId="11785" xr:uid="{02203FD7-0058-4F3A-9A36-FFFF77E184F5}"/>
    <cellStyle name="Comma 2 32 2 3" xfId="4598" xr:uid="{051467D0-858F-49E2-8B25-E6FE37803EDB}"/>
    <cellStyle name="Comma 2 32 2 4" xfId="3545" xr:uid="{3996F882-09AF-49E8-B11D-A06F113C6CD2}"/>
    <cellStyle name="Comma 2 32 3" xfId="3083" xr:uid="{0C681DF3-E95C-4D7B-B92D-5B49C8453D07}"/>
    <cellStyle name="Comma 2 32 3 2" xfId="11402" xr:uid="{9B65881D-C811-40AE-8044-7115A5C0DB9B}"/>
    <cellStyle name="Comma 2 32 3 3" xfId="5136" xr:uid="{A1EE1667-2892-4C7D-994A-186C156B8379}"/>
    <cellStyle name="Comma 2 32 3 4" xfId="4072" xr:uid="{879B1A90-FAB4-450E-A74C-F12F57C69091}"/>
    <cellStyle name="Comma 2 33" xfId="855" xr:uid="{00000000-0005-0000-0000-000057030000}"/>
    <cellStyle name="Comma 2 33 2" xfId="856" xr:uid="{00000000-0005-0000-0000-000058030000}"/>
    <cellStyle name="Comma 2 33 2 2" xfId="5521" xr:uid="{02F72DCD-BA0B-422E-A772-0D5FF1EB319F}"/>
    <cellStyle name="Comma 2 33 2 2 2" xfId="11786" xr:uid="{9F3D90AD-3D9E-4CD3-A567-4970F1387C7B}"/>
    <cellStyle name="Comma 2 33 2 3" xfId="4599" xr:uid="{77D72573-F266-437B-A4F8-2816C270B493}"/>
    <cellStyle name="Comma 2 33 2 4" xfId="3546" xr:uid="{7753FFFF-D9B0-4028-B21D-BFA046DFDEC5}"/>
    <cellStyle name="Comma 2 33 3" xfId="3084" xr:uid="{98EEB5A4-45EA-41AF-817C-639CA65141CA}"/>
    <cellStyle name="Comma 2 33 3 2" xfId="11403" xr:uid="{C6CD36FC-5DAB-4043-BC22-08A24E09DD20}"/>
    <cellStyle name="Comma 2 33 3 3" xfId="5137" xr:uid="{A0CCFD92-F2ED-4131-BA42-8321624F4184}"/>
    <cellStyle name="Comma 2 33 3 4" xfId="4073" xr:uid="{46A8C5A4-C7AD-4B65-A9B0-D0379F0003B1}"/>
    <cellStyle name="Comma 2 34" xfId="857" xr:uid="{00000000-0005-0000-0000-000059030000}"/>
    <cellStyle name="Comma 2 34 2" xfId="858" xr:uid="{00000000-0005-0000-0000-00005A030000}"/>
    <cellStyle name="Comma 2 34 2 2" xfId="5522" xr:uid="{AE019AF5-451D-4D51-96CB-AF1DAE5663C6}"/>
    <cellStyle name="Comma 2 34 2 2 2" xfId="11787" xr:uid="{40D946A8-6B3C-41FB-AD52-E1D95A9BCE4F}"/>
    <cellStyle name="Comma 2 34 2 3" xfId="4600" xr:uid="{97BEB58F-FBF4-432E-B54C-0D7EB0F614FB}"/>
    <cellStyle name="Comma 2 34 2 4" xfId="3547" xr:uid="{BA2C864E-57AF-4011-8CA9-EA8ECD5974D3}"/>
    <cellStyle name="Comma 2 34 3" xfId="3085" xr:uid="{95E30297-53F3-42D2-BF25-79B3DAB2AA0A}"/>
    <cellStyle name="Comma 2 34 3 2" xfId="11404" xr:uid="{1A926470-E57B-4812-A017-64C7B2C4B658}"/>
    <cellStyle name="Comma 2 34 3 3" xfId="5138" xr:uid="{0EB8B849-4773-42D4-A846-6EEAF84D7F30}"/>
    <cellStyle name="Comma 2 34 3 4" xfId="4074" xr:uid="{C3C13098-A8B9-4C72-9C83-C4AC065D1DF5}"/>
    <cellStyle name="Comma 2 35" xfId="859" xr:uid="{00000000-0005-0000-0000-00005B030000}"/>
    <cellStyle name="Comma 2 35 2" xfId="860" xr:uid="{00000000-0005-0000-0000-00005C030000}"/>
    <cellStyle name="Comma 2 35 2 2" xfId="5523" xr:uid="{715B7EAB-5DED-4F34-989C-FF2890A6EFB4}"/>
    <cellStyle name="Comma 2 35 2 2 2" xfId="11788" xr:uid="{55C4410B-3D12-4AA6-A768-4F1A0F6B37A1}"/>
    <cellStyle name="Comma 2 35 2 3" xfId="4601" xr:uid="{F324FB36-69C6-4036-A593-87A8DE829972}"/>
    <cellStyle name="Comma 2 35 2 4" xfId="3548" xr:uid="{65FEEC6B-9BDD-4656-8706-05B04BF53CE7}"/>
    <cellStyle name="Comma 2 35 3" xfId="3086" xr:uid="{D49C1B0E-A666-45C7-AEE7-D8319AEFCB3D}"/>
    <cellStyle name="Comma 2 35 3 2" xfId="11405" xr:uid="{F970454B-A1EA-41E2-9956-903386D0B925}"/>
    <cellStyle name="Comma 2 35 3 3" xfId="5139" xr:uid="{D8EAB0B6-0C9A-4B9A-9C7C-6A08BFCA3123}"/>
    <cellStyle name="Comma 2 35 3 4" xfId="4075" xr:uid="{27D5D2BB-5885-4329-965E-AE4BED375D0B}"/>
    <cellStyle name="Comma 2 36" xfId="861" xr:uid="{00000000-0005-0000-0000-00005D030000}"/>
    <cellStyle name="Comma 2 36 2" xfId="862" xr:uid="{00000000-0005-0000-0000-00005E030000}"/>
    <cellStyle name="Comma 2 36 2 2" xfId="5524" xr:uid="{FB54F436-B91D-4E82-B9C0-10060F1C7886}"/>
    <cellStyle name="Comma 2 36 2 2 2" xfId="11789" xr:uid="{41DF2FE0-8D9B-4E7D-94CB-8A171E85CFA7}"/>
    <cellStyle name="Comma 2 36 2 3" xfId="4602" xr:uid="{34D8BF7D-9288-4E98-A039-C2DB09321A19}"/>
    <cellStyle name="Comma 2 36 2 4" xfId="3549" xr:uid="{F03096FE-3832-43F5-A7BD-C6140F0A0027}"/>
    <cellStyle name="Comma 2 36 3" xfId="3087" xr:uid="{9082B455-17FA-4C1A-8D63-E796ADE46D61}"/>
    <cellStyle name="Comma 2 36 3 2" xfId="11406" xr:uid="{2D45886C-14D5-4B47-9727-D3DDCFF6A5FE}"/>
    <cellStyle name="Comma 2 36 3 3" xfId="5140" xr:uid="{015F040C-E02C-4D8D-A9A6-454487CCC119}"/>
    <cellStyle name="Comma 2 36 3 4" xfId="4076" xr:uid="{CFBABDD5-EB82-4E4A-AA6E-7C5D5518A797}"/>
    <cellStyle name="Comma 2 37" xfId="863" xr:uid="{00000000-0005-0000-0000-00005F030000}"/>
    <cellStyle name="Comma 2 37 2" xfId="864" xr:uid="{00000000-0005-0000-0000-000060030000}"/>
    <cellStyle name="Comma 2 37 2 2" xfId="5525" xr:uid="{ABEBCD4A-AE3C-4828-9907-6BF4AAB4D5E5}"/>
    <cellStyle name="Comma 2 37 2 2 2" xfId="11790" xr:uid="{B2544336-C0EB-4DFF-AC7C-A2FC95C2FA5C}"/>
    <cellStyle name="Comma 2 37 2 3" xfId="4603" xr:uid="{E18A716A-486D-4E65-B0A1-8C045C53F9B2}"/>
    <cellStyle name="Comma 2 37 2 4" xfId="3550" xr:uid="{E0517AD2-10BC-4E98-98B2-B245417BF7A0}"/>
    <cellStyle name="Comma 2 37 3" xfId="3088" xr:uid="{6FD2996F-B042-47C1-A7A4-E645E12016AF}"/>
    <cellStyle name="Comma 2 37 3 2" xfId="11407" xr:uid="{BEAB74C3-6710-4DED-8275-872B7D1ED92A}"/>
    <cellStyle name="Comma 2 37 3 3" xfId="5141" xr:uid="{45FACDD2-C503-4F4E-9E5F-76D40D8CE23F}"/>
    <cellStyle name="Comma 2 37 3 4" xfId="4077" xr:uid="{EC41E30C-7EE1-41D7-ACD2-520382B775D1}"/>
    <cellStyle name="Comma 2 38" xfId="865" xr:uid="{00000000-0005-0000-0000-000061030000}"/>
    <cellStyle name="Comma 2 38 2" xfId="866" xr:uid="{00000000-0005-0000-0000-000062030000}"/>
    <cellStyle name="Comma 2 38 2 2" xfId="5526" xr:uid="{086DAD9F-69E8-49D2-ADAF-4C368127E9D3}"/>
    <cellStyle name="Comma 2 38 2 2 2" xfId="11791" xr:uid="{E3138CED-FE84-4A0D-B1A6-398BAB4A61DF}"/>
    <cellStyle name="Comma 2 38 2 3" xfId="4604" xr:uid="{FD4CCA7B-FBAC-4B9B-9190-24774F97C3B1}"/>
    <cellStyle name="Comma 2 38 2 4" xfId="3551" xr:uid="{CD0539B4-E23F-44B2-8170-D217B3516685}"/>
    <cellStyle name="Comma 2 38 3" xfId="3089" xr:uid="{19A2A224-DC0F-40C6-B85F-3C7438EB6AF8}"/>
    <cellStyle name="Comma 2 38 3 2" xfId="11408" xr:uid="{EC2954DF-E83E-4863-A158-BBDE6D8CF764}"/>
    <cellStyle name="Comma 2 38 3 3" xfId="5142" xr:uid="{F9BBD538-AAA5-40EC-88D3-556122C073FF}"/>
    <cellStyle name="Comma 2 38 3 4" xfId="4078" xr:uid="{E739CC09-3A24-4DAF-9846-FC56A370A7E8}"/>
    <cellStyle name="Comma 2 39" xfId="867" xr:uid="{00000000-0005-0000-0000-000063030000}"/>
    <cellStyle name="Comma 2 39 2" xfId="868" xr:uid="{00000000-0005-0000-0000-000064030000}"/>
    <cellStyle name="Comma 2 39 2 2" xfId="5527" xr:uid="{415F11AD-95AB-4787-8E75-90C6B2AFF019}"/>
    <cellStyle name="Comma 2 39 2 2 2" xfId="11792" xr:uid="{73407DD4-1A71-451C-AC19-9F650CFDCEAB}"/>
    <cellStyle name="Comma 2 39 2 3" xfId="4605" xr:uid="{455F5B10-71D8-4E0A-86A0-7C013C04A1C4}"/>
    <cellStyle name="Comma 2 39 2 4" xfId="3552" xr:uid="{2CFDA0F9-063F-4870-893B-2999B548DBC0}"/>
    <cellStyle name="Comma 2 39 3" xfId="3090" xr:uid="{8D82E791-171C-48D3-B277-B43C69149260}"/>
    <cellStyle name="Comma 2 39 3 2" xfId="11409" xr:uid="{C1E16EB8-5379-4B7E-9478-5AAAAF4F34C6}"/>
    <cellStyle name="Comma 2 39 3 3" xfId="5143" xr:uid="{ED26AA7A-3C47-4430-A553-5565A7D6B22C}"/>
    <cellStyle name="Comma 2 39 3 4" xfId="4079" xr:uid="{7EF07947-07C3-4AC5-8D50-FC92BFFC2A1D}"/>
    <cellStyle name="Comma 2 4" xfId="869" xr:uid="{00000000-0005-0000-0000-000065030000}"/>
    <cellStyle name="Comma 2 4 2" xfId="870" xr:uid="{00000000-0005-0000-0000-000066030000}"/>
    <cellStyle name="Comma 2 4 2 2" xfId="5528" xr:uid="{64ACC43E-9EB1-458D-AE64-C5C31E625829}"/>
    <cellStyle name="Comma 2 4 2 2 2" xfId="11793" xr:uid="{C99A942D-826E-4FED-93AD-6B33B3222ED0}"/>
    <cellStyle name="Comma 2 4 2 3" xfId="4606" xr:uid="{8241C945-53C5-4423-B388-BF1B5912ABAA}"/>
    <cellStyle name="Comma 2 4 2 4" xfId="3553" xr:uid="{CEB19C38-019E-4D39-A634-0A45250D372D}"/>
    <cellStyle name="Comma 2 4 3" xfId="871" xr:uid="{00000000-0005-0000-0000-000067030000}"/>
    <cellStyle name="Comma 2 4 3 2" xfId="5529" xr:uid="{8CDC4323-35D3-498A-8463-4E41E9CA7487}"/>
    <cellStyle name="Comma 2 4 3 2 2" xfId="11794" xr:uid="{B160D60C-E8CD-46D4-8153-A50D5F20220F}"/>
    <cellStyle name="Comma 2 4 3 3" xfId="4607" xr:uid="{6C07D493-3E51-4ABB-A371-F19D58A85A30}"/>
    <cellStyle name="Comma 2 4 3 4" xfId="3554" xr:uid="{2CB795C4-7928-482E-87FE-4C174E6E79EC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0 2 2" xfId="5530" xr:uid="{A0FF3362-C2C6-44BF-80C5-ED4BD5331A1B}"/>
    <cellStyle name="Comma 2 40 2 2 2" xfId="11795" xr:uid="{112E9B6D-3934-44E5-BFE9-398255505EAE}"/>
    <cellStyle name="Comma 2 40 2 3" xfId="4608" xr:uid="{BF738DA0-B8CA-4754-89FC-465C5CA31B3F}"/>
    <cellStyle name="Comma 2 40 2 4" xfId="3555" xr:uid="{00549616-2716-49F5-9746-650AB583EC9D}"/>
    <cellStyle name="Comma 2 40 3" xfId="3091" xr:uid="{E1BE61A9-2B6C-484E-B003-1D61146AFE42}"/>
    <cellStyle name="Comma 2 40 3 2" xfId="11410" xr:uid="{17EDB7B2-24E1-46AE-AC4C-6560DE713BCF}"/>
    <cellStyle name="Comma 2 40 3 3" xfId="5144" xr:uid="{8D8DC741-B02D-4F39-9001-E48CAF488205}"/>
    <cellStyle name="Comma 2 40 3 4" xfId="4080" xr:uid="{245FAFE7-1C19-41F6-B822-BFF980810D49}"/>
    <cellStyle name="Comma 2 41" xfId="875" xr:uid="{00000000-0005-0000-0000-00006B030000}"/>
    <cellStyle name="Comma 2 41 2" xfId="876" xr:uid="{00000000-0005-0000-0000-00006C030000}"/>
    <cellStyle name="Comma 2 41 2 2" xfId="5531" xr:uid="{12989CB1-A952-4997-A51B-3B044F9F9809}"/>
    <cellStyle name="Comma 2 41 2 2 2" xfId="11796" xr:uid="{9301BE68-709A-466E-BE1B-75A8DAB90D48}"/>
    <cellStyle name="Comma 2 41 2 3" xfId="4609" xr:uid="{38A0770A-D11C-4251-B82A-1E1AD32255B9}"/>
    <cellStyle name="Comma 2 41 2 4" xfId="3556" xr:uid="{13437927-F147-4BBE-B492-CE64E26BCB1B}"/>
    <cellStyle name="Comma 2 41 3" xfId="3092" xr:uid="{23D27F6F-D27C-4011-A778-6AFA311F3030}"/>
    <cellStyle name="Comma 2 41 3 2" xfId="11411" xr:uid="{5E716644-1CE2-4210-BD04-E40C92DA7B5C}"/>
    <cellStyle name="Comma 2 41 3 3" xfId="5145" xr:uid="{F7A7743A-527D-4F0C-B167-68550D97A10A}"/>
    <cellStyle name="Comma 2 41 3 4" xfId="4081" xr:uid="{4364240C-E8E1-4C60-B48C-C619AB03AA50}"/>
    <cellStyle name="Comma 2 42" xfId="877" xr:uid="{00000000-0005-0000-0000-00006D030000}"/>
    <cellStyle name="Comma 2 42 2" xfId="878" xr:uid="{00000000-0005-0000-0000-00006E030000}"/>
    <cellStyle name="Comma 2 42 2 2" xfId="5532" xr:uid="{4C0AF02A-7B7D-4625-BC40-1ACAE53E78B0}"/>
    <cellStyle name="Comma 2 42 2 2 2" xfId="11797" xr:uid="{32EACAE7-BCDD-4E38-AA47-36B926C6A3A8}"/>
    <cellStyle name="Comma 2 42 2 3" xfId="4610" xr:uid="{1E258967-1319-4BD0-961B-82DF9E586782}"/>
    <cellStyle name="Comma 2 42 2 4" xfId="3557" xr:uid="{F8B3F732-4887-45FC-9C43-257DCB971CD4}"/>
    <cellStyle name="Comma 2 42 3" xfId="3093" xr:uid="{CA392237-F2D7-41A8-BC19-3D872EA343EE}"/>
    <cellStyle name="Comma 2 42 3 2" xfId="11412" xr:uid="{32B694D7-AE12-4AEC-8E3B-A8DD90A4CB35}"/>
    <cellStyle name="Comma 2 42 3 3" xfId="5146" xr:uid="{743AF61A-136C-4A66-A833-337F339BA76D}"/>
    <cellStyle name="Comma 2 42 3 4" xfId="4082" xr:uid="{0D53D9AB-4888-41F6-9C26-FA93E0CF6A3E}"/>
    <cellStyle name="Comma 2 43" xfId="879" xr:uid="{00000000-0005-0000-0000-00006F030000}"/>
    <cellStyle name="Comma 2 43 2" xfId="880" xr:uid="{00000000-0005-0000-0000-000070030000}"/>
    <cellStyle name="Comma 2 43 2 2" xfId="5533" xr:uid="{391259D1-304F-4026-919A-C9058D6C784D}"/>
    <cellStyle name="Comma 2 43 2 2 2" xfId="11798" xr:uid="{D981A498-BBBE-4E76-82A4-BCE363838F82}"/>
    <cellStyle name="Comma 2 43 2 3" xfId="4611" xr:uid="{EFF9977E-F42C-47AB-82D3-96056DACB980}"/>
    <cellStyle name="Comma 2 43 2 4" xfId="3558" xr:uid="{CA736D48-E31A-4479-A5FF-CDE5F1F9DFB9}"/>
    <cellStyle name="Comma 2 43 3" xfId="3094" xr:uid="{F11FB0F4-086E-4415-9358-B340202D30C7}"/>
    <cellStyle name="Comma 2 43 3 2" xfId="11413" xr:uid="{B42B7338-B2A9-45DE-9082-32720CBAD891}"/>
    <cellStyle name="Comma 2 43 3 3" xfId="5147" xr:uid="{23355EC8-45AA-48A5-9F1A-DE7A99982C8E}"/>
    <cellStyle name="Comma 2 43 3 4" xfId="4083" xr:uid="{18ECA85D-B31E-495F-91D9-64F2EEAAA0C2}"/>
    <cellStyle name="Comma 2 44" xfId="881" xr:uid="{00000000-0005-0000-0000-000071030000}"/>
    <cellStyle name="Comma 2 44 2" xfId="882" xr:uid="{00000000-0005-0000-0000-000072030000}"/>
    <cellStyle name="Comma 2 44 2 2" xfId="5534" xr:uid="{2A335A0E-969D-40B7-B72B-166C23E2F6E8}"/>
    <cellStyle name="Comma 2 44 2 2 2" xfId="11799" xr:uid="{CD20EE69-4F33-43FB-9207-B1A87FF0F0D8}"/>
    <cellStyle name="Comma 2 44 2 3" xfId="4612" xr:uid="{78CFBAF3-EE7E-4493-8C27-C296AB39EFBC}"/>
    <cellStyle name="Comma 2 44 2 4" xfId="3559" xr:uid="{B0B1BC6B-7AE3-49A5-912B-BC7F519BDEB2}"/>
    <cellStyle name="Comma 2 44 3" xfId="3095" xr:uid="{6329D4E8-B5B6-4A54-842E-9AD756199C37}"/>
    <cellStyle name="Comma 2 44 3 2" xfId="11414" xr:uid="{4857E126-A120-402E-9734-672A53E7FA3C}"/>
    <cellStyle name="Comma 2 44 3 3" xfId="5148" xr:uid="{E8A232F1-A5B7-400A-932A-95D74EA61C4A}"/>
    <cellStyle name="Comma 2 44 3 4" xfId="4084" xr:uid="{75E54CA3-C52B-444D-9134-AF43CDE34061}"/>
    <cellStyle name="Comma 2 45" xfId="883" xr:uid="{00000000-0005-0000-0000-000073030000}"/>
    <cellStyle name="Comma 2 45 2" xfId="884" xr:uid="{00000000-0005-0000-0000-000074030000}"/>
    <cellStyle name="Comma 2 45 2 2" xfId="5535" xr:uid="{57B3A6DC-CB62-428B-822C-A4EEEBB9A094}"/>
    <cellStyle name="Comma 2 45 2 2 2" xfId="11800" xr:uid="{66B9B29E-948F-4168-8EA7-19FDC1F664AA}"/>
    <cellStyle name="Comma 2 45 2 3" xfId="4613" xr:uid="{0F54AB9A-DB44-468C-9331-B5E2FD19832B}"/>
    <cellStyle name="Comma 2 45 2 4" xfId="3560" xr:uid="{D0FDC4AF-A70D-4D91-8284-6304FA3E894C}"/>
    <cellStyle name="Comma 2 45 3" xfId="3096" xr:uid="{16FABC5D-E010-497A-AF1C-7154B5FD46EF}"/>
    <cellStyle name="Comma 2 45 3 2" xfId="11415" xr:uid="{58378FBA-9B34-46B0-B354-9A42DD17C111}"/>
    <cellStyle name="Comma 2 45 3 3" xfId="5149" xr:uid="{2080F140-2EC2-4503-BE31-59CC57583AC2}"/>
    <cellStyle name="Comma 2 45 3 4" xfId="4085" xr:uid="{ED2A05D5-C3C4-4372-8D70-E6AF03274146}"/>
    <cellStyle name="Comma 2 46" xfId="885" xr:uid="{00000000-0005-0000-0000-000075030000}"/>
    <cellStyle name="Comma 2 46 2" xfId="886" xr:uid="{00000000-0005-0000-0000-000076030000}"/>
    <cellStyle name="Comma 2 46 2 2" xfId="5536" xr:uid="{B76FCB7D-F519-444B-A840-783CD5BD903C}"/>
    <cellStyle name="Comma 2 46 2 2 2" xfId="11801" xr:uid="{FF84EEFD-B2E9-4E84-B580-B28C49840616}"/>
    <cellStyle name="Comma 2 46 2 3" xfId="4614" xr:uid="{B2A94FDE-0732-4FBC-A62E-E877CCBB4E31}"/>
    <cellStyle name="Comma 2 46 2 4" xfId="3561" xr:uid="{16D6909F-3A26-46A8-A6B8-DF86B9B5C316}"/>
    <cellStyle name="Comma 2 46 3" xfId="3097" xr:uid="{DE889437-008A-4667-A4D6-E2E669833A90}"/>
    <cellStyle name="Comma 2 46 3 2" xfId="11416" xr:uid="{9493D843-00B7-4557-BB99-922A4B7181E2}"/>
    <cellStyle name="Comma 2 46 3 3" xfId="5150" xr:uid="{239E9A19-3933-4E77-B24B-DBE5B3C387F7}"/>
    <cellStyle name="Comma 2 46 3 4" xfId="4086" xr:uid="{7E526784-EADE-4F31-831A-1FBE63C99281}"/>
    <cellStyle name="Comma 2 47" xfId="887" xr:uid="{00000000-0005-0000-0000-000077030000}"/>
    <cellStyle name="Comma 2 47 2" xfId="888" xr:uid="{00000000-0005-0000-0000-000078030000}"/>
    <cellStyle name="Comma 2 47 2 2" xfId="5537" xr:uid="{EC2D7909-BBAD-4CDD-8C3C-B16AA59762EF}"/>
    <cellStyle name="Comma 2 47 2 2 2" xfId="11802" xr:uid="{9DCB6063-996B-4BA3-AB33-207E1273D762}"/>
    <cellStyle name="Comma 2 47 2 3" xfId="4615" xr:uid="{DB680209-7CD9-46F8-B2CD-95B15A875842}"/>
    <cellStyle name="Comma 2 47 2 4" xfId="3562" xr:uid="{A077E053-3987-470A-AB88-582B0177751E}"/>
    <cellStyle name="Comma 2 47 3" xfId="3098" xr:uid="{86213DB4-6907-449B-B678-5A16F2F75006}"/>
    <cellStyle name="Comma 2 47 3 2" xfId="11417" xr:uid="{064FB148-7B4D-49A8-BEA3-E354299D88F8}"/>
    <cellStyle name="Comma 2 47 3 3" xfId="5151" xr:uid="{7B278581-D6D7-41A2-9F88-C86612B861E2}"/>
    <cellStyle name="Comma 2 47 3 4" xfId="4087" xr:uid="{6FBAF7FC-AEB2-4A2E-9614-005F54074500}"/>
    <cellStyle name="Comma 2 48" xfId="889" xr:uid="{00000000-0005-0000-0000-000079030000}"/>
    <cellStyle name="Comma 2 48 2" xfId="890" xr:uid="{00000000-0005-0000-0000-00007A030000}"/>
    <cellStyle name="Comma 2 48 2 2" xfId="5538" xr:uid="{2066EEA3-9CA0-4BDC-BC14-0F79BE85D428}"/>
    <cellStyle name="Comma 2 48 2 2 2" xfId="11803" xr:uid="{169CE6CF-DCBC-4E93-962B-B75A5148A0DF}"/>
    <cellStyle name="Comma 2 48 2 3" xfId="4616" xr:uid="{F2F92B3D-DD9A-46A8-8727-5E5CE2DA56AC}"/>
    <cellStyle name="Comma 2 48 2 4" xfId="3563" xr:uid="{D9467061-4673-44B4-A2D9-C7926C9F6C68}"/>
    <cellStyle name="Comma 2 48 3" xfId="3099" xr:uid="{4E3EB5AA-72F2-4A49-8B5C-5C72FC9C2979}"/>
    <cellStyle name="Comma 2 48 3 2" xfId="11418" xr:uid="{29CA2A8D-117B-42BD-A364-E7F1557A76A1}"/>
    <cellStyle name="Comma 2 48 3 3" xfId="5152" xr:uid="{F2CE3BDE-81E6-4A19-88FB-F7C86CEC4F75}"/>
    <cellStyle name="Comma 2 48 3 4" xfId="4088" xr:uid="{BD54A5BB-0071-405B-9DD1-2DEA50C7728F}"/>
    <cellStyle name="Comma 2 49" xfId="891" xr:uid="{00000000-0005-0000-0000-00007B030000}"/>
    <cellStyle name="Comma 2 49 2" xfId="892" xr:uid="{00000000-0005-0000-0000-00007C030000}"/>
    <cellStyle name="Comma 2 49 2 2" xfId="5539" xr:uid="{E76777B0-3F95-4272-A143-7C56C0E43E1D}"/>
    <cellStyle name="Comma 2 49 2 2 2" xfId="11804" xr:uid="{084AC065-B9C1-4154-A331-8EF4A94E0620}"/>
    <cellStyle name="Comma 2 49 2 3" xfId="4617" xr:uid="{442474A9-941F-4059-87CE-84165EEC698B}"/>
    <cellStyle name="Comma 2 49 2 4" xfId="3564" xr:uid="{B292649F-3C83-48EA-9A1D-5C86D43F94AD}"/>
    <cellStyle name="Comma 2 49 3" xfId="3100" xr:uid="{C69917E3-0734-4657-BEA3-AC98A4F91924}"/>
    <cellStyle name="Comma 2 49 3 2" xfId="11419" xr:uid="{CCFF9862-0BBD-4FE7-84F7-82AC108788C4}"/>
    <cellStyle name="Comma 2 49 3 3" xfId="5153" xr:uid="{7822B0F4-9D07-44F3-A195-2543E7A79BF2}"/>
    <cellStyle name="Comma 2 49 3 4" xfId="4089" xr:uid="{B0FB10E9-051A-4E06-9F2D-A21F60459F87}"/>
    <cellStyle name="Comma 2 5" xfId="893" xr:uid="{00000000-0005-0000-0000-00007D030000}"/>
    <cellStyle name="Comma 2 5 2" xfId="894" xr:uid="{00000000-0005-0000-0000-00007E030000}"/>
    <cellStyle name="Comma 2 5 2 2" xfId="5540" xr:uid="{0294F78E-7DA8-4D2B-A4D0-14D58461A301}"/>
    <cellStyle name="Comma 2 5 2 2 2" xfId="11805" xr:uid="{C81B605D-02DB-4ECA-A093-A7EF8B6C759C}"/>
    <cellStyle name="Comma 2 5 2 3" xfId="4618" xr:uid="{30E56E2C-619A-422E-9B19-DC0DE718C335}"/>
    <cellStyle name="Comma 2 5 2 4" xfId="3565" xr:uid="{A24F6EE9-DF4D-4D54-835E-B034B5A0518C}"/>
    <cellStyle name="Comma 2 5 3" xfId="3101" xr:uid="{E3E5D57C-90D3-4AC1-B755-B3438091000A}"/>
    <cellStyle name="Comma 2 5 3 2" xfId="11420" xr:uid="{B5A250F7-CD37-4F28-BB98-282E322F4880}"/>
    <cellStyle name="Comma 2 5 3 3" xfId="5154" xr:uid="{CD523710-A410-4AEF-8E02-CDA3C24147A3}"/>
    <cellStyle name="Comma 2 5 3 4" xfId="4090" xr:uid="{D945CFFA-EC93-485D-8B89-869FA09BBB90}"/>
    <cellStyle name="Comma 2 50" xfId="895" xr:uid="{00000000-0005-0000-0000-00007F030000}"/>
    <cellStyle name="Comma 2 50 2" xfId="896" xr:uid="{00000000-0005-0000-0000-000080030000}"/>
    <cellStyle name="Comma 2 50 2 2" xfId="5541" xr:uid="{831E807A-B45C-4260-8F17-348DBE3D98ED}"/>
    <cellStyle name="Comma 2 50 2 2 2" xfId="11806" xr:uid="{ADD5E1D1-CE07-4134-918E-6A68AB763F4C}"/>
    <cellStyle name="Comma 2 50 2 3" xfId="4619" xr:uid="{2FA9BD72-E025-40A8-BDAD-17FF616853EE}"/>
    <cellStyle name="Comma 2 50 2 4" xfId="3566" xr:uid="{FDF7FC3B-98E0-4908-9CBC-D237340928FD}"/>
    <cellStyle name="Comma 2 50 3" xfId="3102" xr:uid="{56BB6E67-307E-4BE6-84D2-B9A61B7F67D9}"/>
    <cellStyle name="Comma 2 50 3 2" xfId="11421" xr:uid="{2FB37A82-BE3A-4EC6-9BAE-2675D45E8DB9}"/>
    <cellStyle name="Comma 2 50 3 3" xfId="5155" xr:uid="{58F8F9A1-6D45-4578-B3FD-5FC48323760C}"/>
    <cellStyle name="Comma 2 50 3 4" xfId="4091" xr:uid="{0AFDC538-5D20-498E-92B1-0FAFCAF32954}"/>
    <cellStyle name="Comma 2 51" xfId="897" xr:uid="{00000000-0005-0000-0000-000081030000}"/>
    <cellStyle name="Comma 2 51 2" xfId="898" xr:uid="{00000000-0005-0000-0000-000082030000}"/>
    <cellStyle name="Comma 2 51 2 2" xfId="5542" xr:uid="{54069F83-AA86-4FCA-9CCE-E00D23470B7D}"/>
    <cellStyle name="Comma 2 51 2 2 2" xfId="11807" xr:uid="{8CB2FDDC-AD96-4804-A467-72B30E964209}"/>
    <cellStyle name="Comma 2 51 2 3" xfId="4620" xr:uid="{C1D2B4C4-D5F0-4EDD-A865-BE7AC1468F7A}"/>
    <cellStyle name="Comma 2 51 2 4" xfId="3567" xr:uid="{A824C442-B705-4088-9415-9A470D651ED2}"/>
    <cellStyle name="Comma 2 51 3" xfId="3103" xr:uid="{8DEF2FC8-3DB7-46F2-A6B9-77FB00CE3C2E}"/>
    <cellStyle name="Comma 2 51 3 2" xfId="11422" xr:uid="{728998A8-39E8-4F79-A1AB-78E349D02A7D}"/>
    <cellStyle name="Comma 2 51 3 3" xfId="5156" xr:uid="{F9261F72-681B-40F7-AB0E-A483C55A3B3B}"/>
    <cellStyle name="Comma 2 51 3 4" xfId="4092" xr:uid="{1D1232B0-D6C2-47A6-B5A5-1FD897C3896E}"/>
    <cellStyle name="Comma 2 52" xfId="899" xr:uid="{00000000-0005-0000-0000-000083030000}"/>
    <cellStyle name="Comma 2 52 2" xfId="900" xr:uid="{00000000-0005-0000-0000-000084030000}"/>
    <cellStyle name="Comma 2 52 2 2" xfId="5543" xr:uid="{0E8BF5F2-B83D-451A-8063-339C68FE3A75}"/>
    <cellStyle name="Comma 2 52 2 2 2" xfId="11808" xr:uid="{D63AD37E-07A8-43C0-8399-805823C7CFEE}"/>
    <cellStyle name="Comma 2 52 2 3" xfId="4621" xr:uid="{0E3C9FA3-9E89-42D7-BF35-561A619DEB3C}"/>
    <cellStyle name="Comma 2 52 2 4" xfId="3568" xr:uid="{4EDC1027-B209-451E-84CC-CA5FBF06168A}"/>
    <cellStyle name="Comma 2 52 3" xfId="3104" xr:uid="{9730646B-60A6-4736-8081-35235C4DA134}"/>
    <cellStyle name="Comma 2 52 3 2" xfId="11423" xr:uid="{F267C67A-D0EA-4D61-BCCF-8618175B8AB9}"/>
    <cellStyle name="Comma 2 52 3 3" xfId="5157" xr:uid="{39CCC677-99ED-4C00-91BC-3A0F2C73FAC8}"/>
    <cellStyle name="Comma 2 52 3 4" xfId="4093" xr:uid="{99F2912D-054E-42E5-A448-68E25608C478}"/>
    <cellStyle name="Comma 2 53" xfId="901" xr:uid="{00000000-0005-0000-0000-000085030000}"/>
    <cellStyle name="Comma 2 53 2" xfId="902" xr:uid="{00000000-0005-0000-0000-000086030000}"/>
    <cellStyle name="Comma 2 53 2 2" xfId="5544" xr:uid="{A0F0130D-26BE-4A73-96DD-9C875A913979}"/>
    <cellStyle name="Comma 2 53 2 2 2" xfId="11809" xr:uid="{688C92B1-F611-456D-89A6-768389629D95}"/>
    <cellStyle name="Comma 2 53 2 3" xfId="4622" xr:uid="{017F9C34-DD67-469B-9030-7150FCE0F371}"/>
    <cellStyle name="Comma 2 53 2 4" xfId="3569" xr:uid="{8F516BA7-E205-4887-98F1-A5B79BE09673}"/>
    <cellStyle name="Comma 2 53 3" xfId="3105" xr:uid="{18E9A742-7482-4343-B446-6A74407F4B89}"/>
    <cellStyle name="Comma 2 53 3 2" xfId="11424" xr:uid="{D49FD8D3-FB28-4C3C-977A-77BC5CDC431A}"/>
    <cellStyle name="Comma 2 53 3 3" xfId="5158" xr:uid="{C5F0AFA2-4833-48E4-9DA9-3303A4AAAC06}"/>
    <cellStyle name="Comma 2 53 3 4" xfId="4094" xr:uid="{25149E2D-38A1-4843-8342-88469B05D821}"/>
    <cellStyle name="Comma 2 54" xfId="903" xr:uid="{00000000-0005-0000-0000-000087030000}"/>
    <cellStyle name="Comma 2 54 2" xfId="904" xr:uid="{00000000-0005-0000-0000-000088030000}"/>
    <cellStyle name="Comma 2 54 2 2" xfId="5545" xr:uid="{6583C5D4-376C-43CA-8ADD-A3D64E4A70E1}"/>
    <cellStyle name="Comma 2 54 2 2 2" xfId="11810" xr:uid="{946A21D6-EDF2-4DE0-AAD5-376B923E65E5}"/>
    <cellStyle name="Comma 2 54 2 3" xfId="4623" xr:uid="{9621B004-204C-458D-B3F2-7596FC2F007F}"/>
    <cellStyle name="Comma 2 54 2 4" xfId="3570" xr:uid="{98AF740D-9EF9-4244-A671-819BCC1D71E6}"/>
    <cellStyle name="Comma 2 54 3" xfId="3106" xr:uid="{1AF6AE64-DB8F-4B33-80B7-97EB80C88A92}"/>
    <cellStyle name="Comma 2 54 3 2" xfId="11425" xr:uid="{5F955460-5E3F-4C48-9399-424B08916998}"/>
    <cellStyle name="Comma 2 54 3 3" xfId="5159" xr:uid="{00EA7066-9245-4F9A-A56E-2B0947B34A7F}"/>
    <cellStyle name="Comma 2 54 3 4" xfId="4095" xr:uid="{428C47FA-53DC-4D4A-B704-7A37B44299B6}"/>
    <cellStyle name="Comma 2 55" xfId="905" xr:uid="{00000000-0005-0000-0000-000089030000}"/>
    <cellStyle name="Comma 2 55 2" xfId="906" xr:uid="{00000000-0005-0000-0000-00008A030000}"/>
    <cellStyle name="Comma 2 55 2 2" xfId="5546" xr:uid="{DFF745F3-3061-4734-99EF-DDE294B4FE97}"/>
    <cellStyle name="Comma 2 55 2 2 2" xfId="11811" xr:uid="{8DA096EA-F351-41BF-8A86-E8FAA53ABB38}"/>
    <cellStyle name="Comma 2 55 2 3" xfId="4624" xr:uid="{A2B5CD4D-C9E3-4712-82BC-FBFC018D49CF}"/>
    <cellStyle name="Comma 2 55 2 4" xfId="3571" xr:uid="{035D54C2-F1B1-4448-A51B-FBAF20FDA716}"/>
    <cellStyle name="Comma 2 55 3" xfId="3107" xr:uid="{8A08F75A-DF72-405E-83F6-F80F4A04D56D}"/>
    <cellStyle name="Comma 2 55 3 2" xfId="11426" xr:uid="{E4555382-3EE5-44B3-BF54-1BF1D173A0A0}"/>
    <cellStyle name="Comma 2 55 3 3" xfId="5160" xr:uid="{438AC5C6-38E9-4F09-810A-737AC006D7F2}"/>
    <cellStyle name="Comma 2 55 3 4" xfId="4096" xr:uid="{1910EAC7-3714-4F9D-AB0E-D1F0CD6CD199}"/>
    <cellStyle name="Comma 2 56" xfId="907" xr:uid="{00000000-0005-0000-0000-00008B030000}"/>
    <cellStyle name="Comma 2 56 2" xfId="908" xr:uid="{00000000-0005-0000-0000-00008C030000}"/>
    <cellStyle name="Comma 2 56 2 2" xfId="5547" xr:uid="{64310AD1-91EF-47F1-857A-BF81ED8031B1}"/>
    <cellStyle name="Comma 2 56 2 2 2" xfId="11812" xr:uid="{12A9E21E-BBBD-4371-A4B7-BC7BEE3B05F3}"/>
    <cellStyle name="Comma 2 56 2 3" xfId="4625" xr:uid="{27A82B18-97CD-4B01-844E-852B2D01194D}"/>
    <cellStyle name="Comma 2 56 2 4" xfId="3572" xr:uid="{37783F42-A475-446E-9066-A88F7C1CA4C7}"/>
    <cellStyle name="Comma 2 56 3" xfId="3108" xr:uid="{8577900C-603E-45C0-A1C8-DDCCCB68F57B}"/>
    <cellStyle name="Comma 2 56 3 2" xfId="11427" xr:uid="{86E69697-F292-4510-BBE2-53255B9675C2}"/>
    <cellStyle name="Comma 2 56 3 3" xfId="5161" xr:uid="{DE589696-2A39-4AAE-98C4-A81A2EDE9B8F}"/>
    <cellStyle name="Comma 2 56 3 4" xfId="4097" xr:uid="{114A89B9-4B0E-4475-AAC5-CDCC54E1E269}"/>
    <cellStyle name="Comma 2 57" xfId="909" xr:uid="{00000000-0005-0000-0000-00008D030000}"/>
    <cellStyle name="Comma 2 57 2" xfId="910" xr:uid="{00000000-0005-0000-0000-00008E030000}"/>
    <cellStyle name="Comma 2 57 2 2" xfId="5548" xr:uid="{A0B0CC3C-0F75-40BF-83A1-82FEDB12722D}"/>
    <cellStyle name="Comma 2 57 2 2 2" xfId="11813" xr:uid="{4E4EB5DD-C0E8-4E12-AF13-EF946FDB7C4F}"/>
    <cellStyle name="Comma 2 57 2 3" xfId="4626" xr:uid="{DF959F2C-6D3F-4B7E-9E01-D28CFBDE9958}"/>
    <cellStyle name="Comma 2 57 2 4" xfId="3573" xr:uid="{6D57EB14-A517-488B-BAA4-E71851178943}"/>
    <cellStyle name="Comma 2 57 3" xfId="3109" xr:uid="{4548BFEC-6F08-43C1-908B-AE03047B0833}"/>
    <cellStyle name="Comma 2 57 3 2" xfId="11428" xr:uid="{6CE6815D-092E-43CE-B72A-CB9592F3D09D}"/>
    <cellStyle name="Comma 2 57 3 3" xfId="5162" xr:uid="{5C9DD7FE-B3C7-4B04-9CF2-EEAC0C3CA320}"/>
    <cellStyle name="Comma 2 57 3 4" xfId="4098" xr:uid="{1CEB7E54-1C68-4FA6-BFFE-F0A93FC6D1DF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2 2 2" xfId="5549" xr:uid="{57AF3617-5072-479D-983F-06B848EEA160}"/>
    <cellStyle name="Comma 2 58 2 2 2 2" xfId="11814" xr:uid="{D03C8864-7787-4AB4-826E-523740D292C9}"/>
    <cellStyle name="Comma 2 58 2 2 3" xfId="4627" xr:uid="{B2EBC588-388F-487E-9795-0F5D2F184AE8}"/>
    <cellStyle name="Comma 2 58 2 2 4" xfId="3574" xr:uid="{6C6CCA99-8221-4EB8-A3BB-1B94572799D1}"/>
    <cellStyle name="Comma 2 58 2 3" xfId="3111" xr:uid="{78A87053-F310-469E-B75E-8F3C3CE3B64F}"/>
    <cellStyle name="Comma 2 58 2 3 2" xfId="11430" xr:uid="{E2C0A5F1-DEB7-4E35-8741-ACC35CCDC251}"/>
    <cellStyle name="Comma 2 58 2 3 3" xfId="5164" xr:uid="{F1553F75-6F34-4CF6-94D7-CC636E1961CC}"/>
    <cellStyle name="Comma 2 58 2 3 4" xfId="4100" xr:uid="{486CFC50-FD26-4305-B3E9-C7E9251AC51F}"/>
    <cellStyle name="Comma 2 58 3" xfId="914" xr:uid="{00000000-0005-0000-0000-000092030000}"/>
    <cellStyle name="Comma 2 58 3 2" xfId="915" xr:uid="{00000000-0005-0000-0000-000093030000}"/>
    <cellStyle name="Comma 2 58 3 2 2" xfId="5550" xr:uid="{12783D8C-3441-4BAE-AEA4-4FC9846E5F72}"/>
    <cellStyle name="Comma 2 58 3 2 2 2" xfId="11815" xr:uid="{614D4A61-5A03-4EA6-BF58-A7FCAB6B7C8D}"/>
    <cellStyle name="Comma 2 58 3 2 3" xfId="4628" xr:uid="{3C378DC5-F3AC-4D61-8228-BB4639744BF6}"/>
    <cellStyle name="Comma 2 58 3 2 4" xfId="3575" xr:uid="{6D3870F4-CA42-47F5-9848-BC65E4067A33}"/>
    <cellStyle name="Comma 2 58 3 3" xfId="3112" xr:uid="{E5C93B72-736D-4014-A3A7-8119EA45EA36}"/>
    <cellStyle name="Comma 2 58 3 3 2" xfId="11431" xr:uid="{9EB80DC8-950F-4A8E-BA10-51E4FB157615}"/>
    <cellStyle name="Comma 2 58 3 3 3" xfId="5165" xr:uid="{3B4F2E98-2002-4FA1-B87C-091471F88796}"/>
    <cellStyle name="Comma 2 58 3 3 4" xfId="4101" xr:uid="{0899C2FB-33E1-4E49-9770-A7A873BCF093}"/>
    <cellStyle name="Comma 2 58 4" xfId="916" xr:uid="{00000000-0005-0000-0000-000094030000}"/>
    <cellStyle name="Comma 2 58 4 2" xfId="917" xr:uid="{00000000-0005-0000-0000-000095030000}"/>
    <cellStyle name="Comma 2 58 4 2 2" xfId="5551" xr:uid="{A9C27501-75A5-4AB2-A1D6-2145BAAE4B47}"/>
    <cellStyle name="Comma 2 58 4 2 2 2" xfId="11816" xr:uid="{9E22BC42-BD1F-46B9-A34F-1474F8004774}"/>
    <cellStyle name="Comma 2 58 4 2 3" xfId="4629" xr:uid="{31FAF8CE-076D-4071-BA12-885B2AFA0F84}"/>
    <cellStyle name="Comma 2 58 4 2 4" xfId="3576" xr:uid="{35915833-55FF-4B6A-AE6C-E6EDFE3AB6CD}"/>
    <cellStyle name="Comma 2 58 4 3" xfId="3113" xr:uid="{12B0CA1A-DD18-42EB-8EA2-C30D64AB2CDB}"/>
    <cellStyle name="Comma 2 58 4 3 2" xfId="11432" xr:uid="{3ECF5F0C-4345-4640-B220-B59549750E9B}"/>
    <cellStyle name="Comma 2 58 4 3 3" xfId="5166" xr:uid="{AADDDCD3-D183-4465-9A6B-DC6CCA45C983}"/>
    <cellStyle name="Comma 2 58 4 3 4" xfId="4102" xr:uid="{37C5E55C-D0B8-4919-B9CC-B887FA1C4360}"/>
    <cellStyle name="Comma 2 58 5" xfId="918" xr:uid="{00000000-0005-0000-0000-000096030000}"/>
    <cellStyle name="Comma 2 58 5 2" xfId="5552" xr:uid="{B6F0AB61-06B9-4CFA-8ACB-FA6D997A64BB}"/>
    <cellStyle name="Comma 2 58 5 2 2" xfId="11817" xr:uid="{582CC5F1-496C-4D09-85BB-22A17839C49D}"/>
    <cellStyle name="Comma 2 58 5 3" xfId="4630" xr:uid="{65D1214D-7C2D-466D-8DCB-91CB19D41C78}"/>
    <cellStyle name="Comma 2 58 5 4" xfId="3577" xr:uid="{D4D9C6F7-0385-43B7-8E6C-8A2DF3E217AC}"/>
    <cellStyle name="Comma 2 58 6" xfId="3110" xr:uid="{ABE3D2C6-A385-4141-8220-5CF5002296B0}"/>
    <cellStyle name="Comma 2 58 6 2" xfId="11429" xr:uid="{7A9DE01A-06F2-44D9-B208-DAB3BD212DEE}"/>
    <cellStyle name="Comma 2 58 6 3" xfId="5163" xr:uid="{F37B3C6F-F7CC-41D2-A4D9-387D0D427A91}"/>
    <cellStyle name="Comma 2 58 6 4" xfId="4099" xr:uid="{919BC8D0-2EBC-4F9D-89C0-18F9FEBBE35E}"/>
    <cellStyle name="Comma 2 59" xfId="919" xr:uid="{00000000-0005-0000-0000-000097030000}"/>
    <cellStyle name="Comma 2 59 2" xfId="920" xr:uid="{00000000-0005-0000-0000-000098030000}"/>
    <cellStyle name="Comma 2 59 2 2" xfId="5553" xr:uid="{2C8053A8-0581-4668-A3EE-375F1BBE988B}"/>
    <cellStyle name="Comma 2 59 2 2 2" xfId="11818" xr:uid="{27A5FB7A-1BA5-4962-AEFA-08E8676C18D2}"/>
    <cellStyle name="Comma 2 59 2 3" xfId="4631" xr:uid="{1D42ECEE-44A5-4BE1-BCBE-11F8136B029C}"/>
    <cellStyle name="Comma 2 59 2 4" xfId="3578" xr:uid="{5171040F-464D-45ED-9821-F091A68F9E0A}"/>
    <cellStyle name="Comma 2 59 3" xfId="3114" xr:uid="{966D8D74-63D8-4F83-86F7-D90B48B13ADE}"/>
    <cellStyle name="Comma 2 59 3 2" xfId="11433" xr:uid="{53AF9062-B01C-4690-BCEE-EB44E153780B}"/>
    <cellStyle name="Comma 2 59 3 3" xfId="5167" xr:uid="{69A0924F-5A0F-49FD-955C-C6485201C5FA}"/>
    <cellStyle name="Comma 2 59 3 4" xfId="4103" xr:uid="{AA144B40-BEA6-488B-8F05-0EBEB9CC5FCD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60 2 2" xfId="5554" xr:uid="{BF0EA98E-C541-44A9-933D-4D2AB87523FB}"/>
    <cellStyle name="Comma 2 60 2 2 2" xfId="11819" xr:uid="{70558DD7-09FF-40BA-8136-4681CA3E3D12}"/>
    <cellStyle name="Comma 2 60 2 3" xfId="4632" xr:uid="{E7C5CE59-B16D-4190-8655-0E84DC4DF90F}"/>
    <cellStyle name="Comma 2 60 2 4" xfId="3579" xr:uid="{929143EE-741D-4A3D-9F6B-759D2A524107}"/>
    <cellStyle name="Comma 2 60 3" xfId="3115" xr:uid="{CBA10FC1-71F5-491F-A746-48348529D2D0}"/>
    <cellStyle name="Comma 2 60 3 2" xfId="11434" xr:uid="{EB3704B4-B90A-4898-87B9-27547A20B2DA}"/>
    <cellStyle name="Comma 2 60 3 3" xfId="5168" xr:uid="{4A1EC202-A9D6-4C5B-87D5-EFB662498220}"/>
    <cellStyle name="Comma 2 60 3 4" xfId="4104" xr:uid="{5880F3AD-0BB9-441E-8294-439C853798E3}"/>
    <cellStyle name="Comma 2 61" xfId="2691" xr:uid="{119929EB-FFF5-4EB7-A063-EB1046313570}"/>
    <cellStyle name="Comma 2 61 2" xfId="11214" xr:uid="{6D1D2D54-C517-4CC8-8E54-16096A63053A}"/>
    <cellStyle name="Comma 2 61 3" xfId="4948" xr:uid="{428F9E67-A286-4811-B35E-C272D4B2A2CB}"/>
    <cellStyle name="Comma 2 61 4" xfId="3852" xr:uid="{705C496A-FE76-4744-A01C-E42D65BA6D1D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8 2 2" xfId="5555" xr:uid="{20F96B6B-9236-4A96-8404-D7F386CF8571}"/>
    <cellStyle name="Comma 2 8 2 2 2" xfId="11820" xr:uid="{7ACC3864-3F94-49FB-985C-735510BA96B3}"/>
    <cellStyle name="Comma 2 8 2 3" xfId="4633" xr:uid="{3B86374A-0549-4888-8922-768FF28E4F08}"/>
    <cellStyle name="Comma 2 8 2 4" xfId="3580" xr:uid="{77EA0B45-C84D-4C26-8DEE-944DD4731661}"/>
    <cellStyle name="Comma 2 8 3" xfId="3116" xr:uid="{7895E14F-6B9F-4E5D-987E-6DCCE641A2AB}"/>
    <cellStyle name="Comma 2 8 3 2" xfId="11435" xr:uid="{BA1CFD0F-CE54-4074-9250-D2E945C6B303}"/>
    <cellStyle name="Comma 2 8 3 3" xfId="5169" xr:uid="{2EB6DF82-911C-41DA-A1D2-FB924804401B}"/>
    <cellStyle name="Comma 2 8 3 4" xfId="4105" xr:uid="{DEA60679-2504-408C-ABA0-BBC969EBA213}"/>
    <cellStyle name="Comma 2 9" xfId="948" xr:uid="{00000000-0005-0000-0000-0000B4030000}"/>
    <cellStyle name="Comma 2 9 2" xfId="949" xr:uid="{00000000-0005-0000-0000-0000B5030000}"/>
    <cellStyle name="Comma 2 9 2 2" xfId="5556" xr:uid="{F71DFE5C-1964-439E-944C-A5B504457A3D}"/>
    <cellStyle name="Comma 2 9 2 2 2" xfId="11821" xr:uid="{A86B9FB8-4C3F-45AD-8586-EDB43DDB2CB9}"/>
    <cellStyle name="Comma 2 9 2 3" xfId="4634" xr:uid="{9B9937BB-D5B6-4377-97B4-DF659DC79C6C}"/>
    <cellStyle name="Comma 2 9 2 4" xfId="3581" xr:uid="{EA0CE15D-28E1-4DFB-9801-EB8CD915FC3A}"/>
    <cellStyle name="Comma 2 9 3" xfId="3117" xr:uid="{3C0C8D29-A8FC-4B22-B2C2-CD5619F4FCE5}"/>
    <cellStyle name="Comma 2 9 3 2" xfId="11436" xr:uid="{C4186E2E-8238-4740-B727-D8BBDF3F65E2}"/>
    <cellStyle name="Comma 2 9 3 3" xfId="5170" xr:uid="{ADD42940-6E89-42CC-80E1-F17A75AC3320}"/>
    <cellStyle name="Comma 2 9 3 4" xfId="4106" xr:uid="{662F8F6D-DCCC-4A45-8BDB-5C2CEB91862B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2 2 2" xfId="5557" xr:uid="{7E0C0326-8A72-4D48-AD71-82F4DD667417}"/>
    <cellStyle name="Comma 20 2 2 2 2" xfId="11822" xr:uid="{EEF80520-6F22-4C54-B01B-A535A07F43D4}"/>
    <cellStyle name="Comma 20 2 2 3" xfId="4635" xr:uid="{0739EAEC-F2FC-4201-8E6E-FDBFF835CB7D}"/>
    <cellStyle name="Comma 20 2 2 4" xfId="3582" xr:uid="{905DE39D-BACF-47D6-90C1-71D66D813791}"/>
    <cellStyle name="Comma 20 2 3" xfId="3119" xr:uid="{BBE64F19-6DDB-4B0E-855F-8DBE7DE85715}"/>
    <cellStyle name="Comma 20 2 3 2" xfId="11438" xr:uid="{5B98AAF5-459D-4B94-AD32-BCDC3D49D99E}"/>
    <cellStyle name="Comma 20 2 3 3" xfId="5172" xr:uid="{3B80DFD8-86E2-4721-847E-DB82FE66704D}"/>
    <cellStyle name="Comma 20 2 3 4" xfId="4108" xr:uid="{2D28EF5A-07D8-475E-84BD-8B7B7B05BF37}"/>
    <cellStyle name="Comma 20 3" xfId="953" xr:uid="{00000000-0005-0000-0000-0000B9030000}"/>
    <cellStyle name="Comma 20 3 2" xfId="5558" xr:uid="{3814C14D-A9DE-47D0-B1D9-A85C16D80ABC}"/>
    <cellStyle name="Comma 20 3 2 2" xfId="11823" xr:uid="{12DDE5BB-58E9-4A69-959F-BF4E711F3CF7}"/>
    <cellStyle name="Comma 20 3 3" xfId="4636" xr:uid="{4AA78A18-B40B-47CF-AB5F-6F29994CD343}"/>
    <cellStyle name="Comma 20 3 4" xfId="3583" xr:uid="{EBB97ADC-BD0B-4D03-9123-DE7EBD665E46}"/>
    <cellStyle name="Comma 20 4" xfId="3118" xr:uid="{8DA3A481-B15C-44B5-8BD9-7EF501D94F04}"/>
    <cellStyle name="Comma 20 4 2" xfId="11437" xr:uid="{DA7922DE-1F25-41B0-AF41-92860CFD285D}"/>
    <cellStyle name="Comma 20 4 3" xfId="5171" xr:uid="{906C6F9E-19CA-429B-ACA2-9F1D995A8453}"/>
    <cellStyle name="Comma 20 4 4" xfId="4107" xr:uid="{F5AC258F-48D3-42AC-B446-695153A7E81B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2 2 2" xfId="5559" xr:uid="{F57843C8-2E22-4492-9E2B-1321B4A47A30}"/>
    <cellStyle name="Comma 21 2 2 2 2" xfId="11824" xr:uid="{1B4EB842-9FC9-46D2-956A-57B352206100}"/>
    <cellStyle name="Comma 21 2 2 3" xfId="4637" xr:uid="{7843C3C0-85CD-41C0-8110-4A06D24DFC0D}"/>
    <cellStyle name="Comma 21 2 2 4" xfId="3584" xr:uid="{66E32249-2EF5-48D8-BC9F-B9B6C6DF1F3E}"/>
    <cellStyle name="Comma 21 2 3" xfId="3121" xr:uid="{1ADD6D14-A05B-40A4-8BC2-B83F674A8B02}"/>
    <cellStyle name="Comma 21 2 3 2" xfId="11440" xr:uid="{5F2B86BB-93B5-4AC6-9823-B1894C6A25AE}"/>
    <cellStyle name="Comma 21 2 3 3" xfId="5174" xr:uid="{58F15B71-5814-47FF-9041-5B24E057BA12}"/>
    <cellStyle name="Comma 21 2 3 4" xfId="4110" xr:uid="{A16A1147-3503-42CC-8D08-DF0CECBDEF8D}"/>
    <cellStyle name="Comma 21 3" xfId="957" xr:uid="{00000000-0005-0000-0000-0000BD030000}"/>
    <cellStyle name="Comma 21 3 2" xfId="5560" xr:uid="{1E77B093-E86B-43A2-8FFB-33C1FFF8F70B}"/>
    <cellStyle name="Comma 21 3 2 2" xfId="11825" xr:uid="{0EE139E6-C7FE-46A9-B0B6-C3290A0F8A2F}"/>
    <cellStyle name="Comma 21 3 3" xfId="4638" xr:uid="{0416ACFD-4008-4582-85F6-D8AA00D8372C}"/>
    <cellStyle name="Comma 21 3 4" xfId="3585" xr:uid="{B2331F82-4F19-4A92-8E29-DA6605F6DBBE}"/>
    <cellStyle name="Comma 21 4" xfId="3120" xr:uid="{6560BB67-FD92-48F6-89B1-3B42D040D167}"/>
    <cellStyle name="Comma 21 4 2" xfId="11439" xr:uid="{775FE4A1-0762-47A7-A00B-EC89B563B88E}"/>
    <cellStyle name="Comma 21 4 3" xfId="5173" xr:uid="{F3704A76-520C-4496-BFC9-45CB7599E011}"/>
    <cellStyle name="Comma 21 4 4" xfId="4109" xr:uid="{3D785C39-3D8F-4DFD-B336-622CFBA63C39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2 2 2" xfId="5561" xr:uid="{8201AE46-DA9D-4BB8-92B1-DC8A1D62A7A7}"/>
    <cellStyle name="Comma 22 2 2 2 2" xfId="11826" xr:uid="{AD983F3A-726E-4405-AE27-969F1463E0BB}"/>
    <cellStyle name="Comma 22 2 2 3" xfId="4639" xr:uid="{8F2E637E-5146-4EB4-9DA5-0D6C7F142065}"/>
    <cellStyle name="Comma 22 2 2 4" xfId="3586" xr:uid="{FBA9C193-5EAA-4947-A6D5-DFD358ED942E}"/>
    <cellStyle name="Comma 22 2 3" xfId="3123" xr:uid="{8662D34A-87FE-4E93-8D66-C4B9E2E8EC06}"/>
    <cellStyle name="Comma 22 2 3 2" xfId="11442" xr:uid="{E50E0BA2-B447-4D73-99E2-0708BB49FB85}"/>
    <cellStyle name="Comma 22 2 3 3" xfId="5176" xr:uid="{65C770E1-1D4F-49C9-9D27-F3B80071845C}"/>
    <cellStyle name="Comma 22 2 3 4" xfId="4112" xr:uid="{57A1DB33-E854-4EAE-BEC8-E3065ACB97EE}"/>
    <cellStyle name="Comma 22 3" xfId="961" xr:uid="{00000000-0005-0000-0000-0000C1030000}"/>
    <cellStyle name="Comma 22 3 2" xfId="5562" xr:uid="{8C2247E8-41B6-4CFF-A724-204EA884175F}"/>
    <cellStyle name="Comma 22 3 2 2" xfId="11827" xr:uid="{BAB77216-6113-4E91-8295-285254DADD58}"/>
    <cellStyle name="Comma 22 3 3" xfId="4640" xr:uid="{14C57D43-014E-4BA7-99F7-B29D05926A35}"/>
    <cellStyle name="Comma 22 3 4" xfId="3587" xr:uid="{E6D83D37-A341-4E44-A290-559F1ED6C5BF}"/>
    <cellStyle name="Comma 22 4" xfId="3122" xr:uid="{AB787142-AA86-4106-9348-74B1F9707EEB}"/>
    <cellStyle name="Comma 22 4 2" xfId="11441" xr:uid="{C1669052-FFF5-47FA-A5BA-8E80731FE7BF}"/>
    <cellStyle name="Comma 22 4 3" xfId="5175" xr:uid="{8A09E749-AE34-4098-AB5A-697D240B21FA}"/>
    <cellStyle name="Comma 22 4 4" xfId="4111" xr:uid="{055BCCA0-35F0-426A-B0ED-775B8E73BED4}"/>
    <cellStyle name="Comma 23" xfId="962" xr:uid="{00000000-0005-0000-0000-0000C2030000}"/>
    <cellStyle name="Comma 23 2" xfId="963" xr:uid="{00000000-0005-0000-0000-0000C3030000}"/>
    <cellStyle name="Comma 23 2 2" xfId="5563" xr:uid="{36E37343-1ADB-49C8-A854-AA5E479ACA07}"/>
    <cellStyle name="Comma 23 2 2 2" xfId="11828" xr:uid="{B6CA35D2-EC81-4039-B087-E2AA123A7A22}"/>
    <cellStyle name="Comma 23 2 3" xfId="4641" xr:uid="{842DFF8C-1415-42D4-9AF6-F2DE4E975B06}"/>
    <cellStyle name="Comma 23 2 4" xfId="3588" xr:uid="{CD09A179-7977-42FA-8E94-CC5CEB32F2FF}"/>
    <cellStyle name="Comma 23 3" xfId="3124" xr:uid="{C3C12BA6-2BD7-45B0-B747-B5DF41DE496F}"/>
    <cellStyle name="Comma 23 3 2" xfId="11443" xr:uid="{EE0D31AD-D9DE-4AA3-8F5E-13A85D49AF6D}"/>
    <cellStyle name="Comma 23 3 3" xfId="5177" xr:uid="{D67ABD6A-66BF-4C2A-99E7-2C94132F4F05}"/>
    <cellStyle name="Comma 23 3 4" xfId="4113" xr:uid="{25BF0A1E-84D5-45A8-921B-BE87AB87BC9F}"/>
    <cellStyle name="Comma 24" xfId="964" xr:uid="{00000000-0005-0000-0000-0000C4030000}"/>
    <cellStyle name="Comma 24 2" xfId="965" xr:uid="{00000000-0005-0000-0000-0000C5030000}"/>
    <cellStyle name="Comma 24 2 2" xfId="5564" xr:uid="{CE28D338-DBD5-4AF1-99DE-5F867D19E14E}"/>
    <cellStyle name="Comma 24 2 2 2" xfId="11829" xr:uid="{CCDF5182-1076-4FFC-B23A-9C5DAD3B020F}"/>
    <cellStyle name="Comma 24 2 3" xfId="4642" xr:uid="{D183AED9-8BD0-49D1-B0F5-084F942B6624}"/>
    <cellStyle name="Comma 24 2 4" xfId="3589" xr:uid="{D5460AFF-A1EE-491B-A362-905348C7FF73}"/>
    <cellStyle name="Comma 24 3" xfId="3125" xr:uid="{D1D0B624-15C5-4D4F-AB58-7A0B51960085}"/>
    <cellStyle name="Comma 24 3 2" xfId="11444" xr:uid="{353205C2-52E2-4187-8F10-05D19177D359}"/>
    <cellStyle name="Comma 24 3 3" xfId="5178" xr:uid="{8BBC87B5-9753-490A-9F24-9C5D775E521B}"/>
    <cellStyle name="Comma 24 3 4" xfId="4114" xr:uid="{FA40B9DB-CDD8-4685-BF4E-7E28008FEA66}"/>
    <cellStyle name="Comma 25" xfId="966" xr:uid="{00000000-0005-0000-0000-0000C6030000}"/>
    <cellStyle name="Comma 25 2" xfId="967" xr:uid="{00000000-0005-0000-0000-0000C7030000}"/>
    <cellStyle name="Comma 25 2 2" xfId="5565" xr:uid="{3ABE1346-0094-41FD-8155-57741FECE57F}"/>
    <cellStyle name="Comma 25 2 2 2" xfId="11830" xr:uid="{43894D66-29A9-4504-99FD-1ED2294249FC}"/>
    <cellStyle name="Comma 25 2 3" xfId="4643" xr:uid="{E2FFEF45-8C55-428C-AAF1-B85DC8050D1C}"/>
    <cellStyle name="Comma 25 2 4" xfId="3590" xr:uid="{F9F88F26-E150-4B69-AB83-699C4AF2B568}"/>
    <cellStyle name="Comma 25 3" xfId="3126" xr:uid="{1ABB76CA-D37E-40F3-8545-FC2C2CD95BAC}"/>
    <cellStyle name="Comma 25 3 2" xfId="11445" xr:uid="{A31D12CF-86AD-43DC-9AE1-A37A04313419}"/>
    <cellStyle name="Comma 25 3 3" xfId="5179" xr:uid="{29766FC3-98BF-4FFC-88D1-CD7FD91E0651}"/>
    <cellStyle name="Comma 25 3 4" xfId="4115" xr:uid="{0C0C4237-B2F0-4D2E-83BC-D26A9CBB71B6}"/>
    <cellStyle name="Comma 26" xfId="968" xr:uid="{00000000-0005-0000-0000-0000C8030000}"/>
    <cellStyle name="Comma 26 2" xfId="969" xr:uid="{00000000-0005-0000-0000-0000C9030000}"/>
    <cellStyle name="Comma 26 2 2" xfId="5566" xr:uid="{89D76BCE-D2B8-4A38-B399-997CBCF9A276}"/>
    <cellStyle name="Comma 26 2 2 2" xfId="11831" xr:uid="{D260EE10-AE36-4CC7-84DE-2507F600BC78}"/>
    <cellStyle name="Comma 26 2 3" xfId="4644" xr:uid="{86C25A27-3165-40BA-9665-ACC51D12A223}"/>
    <cellStyle name="Comma 26 2 4" xfId="3591" xr:uid="{51202248-5A97-48DA-A440-4E8D03236212}"/>
    <cellStyle name="Comma 26 3" xfId="3127" xr:uid="{FB999719-5279-46B4-9C20-889A05C67A86}"/>
    <cellStyle name="Comma 26 3 2" xfId="11446" xr:uid="{66EBE8D8-90E0-4C7D-A3B0-2C27731D64D1}"/>
    <cellStyle name="Comma 26 3 3" xfId="5180" xr:uid="{6DCC71DE-74D6-48D0-8962-4E64F743B1D2}"/>
    <cellStyle name="Comma 26 3 4" xfId="4116" xr:uid="{E9435240-F155-4C9E-996E-F434073A3E98}"/>
    <cellStyle name="Comma 27" xfId="970" xr:uid="{00000000-0005-0000-0000-0000CA030000}"/>
    <cellStyle name="Comma 27 2" xfId="3128" xr:uid="{C30E9176-0C1A-48BE-B80B-5D2B7874FBD2}"/>
    <cellStyle name="Comma 27 2 2" xfId="11447" xr:uid="{5FDFB4BD-81FF-4847-AA53-77A53962DACB}"/>
    <cellStyle name="Comma 27 2 3" xfId="5181" xr:uid="{4A42F6E4-4C55-41AA-AF19-1AA39DC78BD1}"/>
    <cellStyle name="Comma 27 2 4" xfId="4117" xr:uid="{6806A574-7250-4504-BA52-CD772AF70BDF}"/>
    <cellStyle name="Comma 27 3" xfId="5567" xr:uid="{99635420-2E3F-4F46-B01C-F7E1CCF5B8FA}"/>
    <cellStyle name="Comma 27 3 2" xfId="11832" xr:uid="{1AACB2AA-70A3-4D87-9E51-1A07517B24ED}"/>
    <cellStyle name="Comma 27 4" xfId="4645" xr:uid="{C1E7180C-AF10-4D3C-B1AE-C389B4855D60}"/>
    <cellStyle name="Comma 27 5" xfId="3592" xr:uid="{830DC5B8-25FB-4710-B0A5-BCE866AEC6A5}"/>
    <cellStyle name="Comma 28" xfId="971" xr:uid="{00000000-0005-0000-0000-0000CB030000}"/>
    <cellStyle name="Comma 28 2" xfId="972" xr:uid="{00000000-0005-0000-0000-0000CC030000}"/>
    <cellStyle name="Comma 28 2 2" xfId="5568" xr:uid="{68EE3CDA-7F6A-4708-A43A-4AFB58B6617E}"/>
    <cellStyle name="Comma 28 2 2 2" xfId="11833" xr:uid="{AA0152DE-75D2-4587-B620-CCACB15A2D21}"/>
    <cellStyle name="Comma 28 2 3" xfId="4646" xr:uid="{48E172B3-7B7D-414B-A103-61E485BB3F1A}"/>
    <cellStyle name="Comma 28 2 4" xfId="3593" xr:uid="{BB15F516-EF40-46EF-A943-26B6EDD71DED}"/>
    <cellStyle name="Comma 28 3" xfId="3129" xr:uid="{85586FC9-F66B-4578-A216-BA54751C58DB}"/>
    <cellStyle name="Comma 28 3 2" xfId="11448" xr:uid="{DF59E885-082E-4280-9ADC-501AE6B71D9E}"/>
    <cellStyle name="Comma 28 3 3" xfId="5182" xr:uid="{BE1AC463-D8C0-48EF-818C-815BCB03F92F}"/>
    <cellStyle name="Comma 28 3 4" xfId="4118" xr:uid="{9A485CE0-674F-4C7D-B700-9E29C5742255}"/>
    <cellStyle name="Comma 29" xfId="973" xr:uid="{00000000-0005-0000-0000-0000CD030000}"/>
    <cellStyle name="Comma 29 2" xfId="974" xr:uid="{00000000-0005-0000-0000-0000CE030000}"/>
    <cellStyle name="Comma 29 2 2" xfId="5569" xr:uid="{FB075D6E-49AE-403F-B702-173FD9B18549}"/>
    <cellStyle name="Comma 29 2 2 2" xfId="11834" xr:uid="{F3875B07-F9AE-4436-8BE0-6F8F7C54D15E}"/>
    <cellStyle name="Comma 29 2 3" xfId="4647" xr:uid="{0D431E7E-301D-4CA3-A631-49753F0BC0E0}"/>
    <cellStyle name="Comma 29 2 4" xfId="3594" xr:uid="{44F0164F-6118-404B-9E7E-0141D2F464AC}"/>
    <cellStyle name="Comma 29 3" xfId="3130" xr:uid="{558B8A42-9040-4FDA-A128-90AF94E0CF18}"/>
    <cellStyle name="Comma 29 3 2" xfId="11449" xr:uid="{B6F12A85-B453-46FF-9240-3DD15C633AA4}"/>
    <cellStyle name="Comma 29 3 3" xfId="5183" xr:uid="{73700C43-80EE-4CA6-B224-D94D9247E365}"/>
    <cellStyle name="Comma 29 3 4" xfId="4119" xr:uid="{F60D2037-4C49-48DF-82D0-AFA68728CEC1}"/>
    <cellStyle name="Comma 3" xfId="975" xr:uid="{00000000-0005-0000-0000-0000CF030000}"/>
    <cellStyle name="Comma 3 10" xfId="976" xr:uid="{00000000-0005-0000-0000-0000D0030000}"/>
    <cellStyle name="Comma 3 10 2" xfId="5570" xr:uid="{AC8109A6-4941-4C36-87CD-D02AC1B06E28}"/>
    <cellStyle name="Comma 3 10 2 2" xfId="11835" xr:uid="{85E84B05-B8DF-48A0-9306-E3D65DCDFA9D}"/>
    <cellStyle name="Comma 3 10 3" xfId="4648" xr:uid="{57798A75-ABAE-45A3-91CF-47C93F815B3F}"/>
    <cellStyle name="Comma 3 10 4" xfId="3595" xr:uid="{54054923-02D0-4753-A793-D321ADE1DC1C}"/>
    <cellStyle name="Comma 3 11" xfId="3131" xr:uid="{1C12E760-6CAF-4BD4-BD12-3F13EC8F6950}"/>
    <cellStyle name="Comma 3 11 2" xfId="11450" xr:uid="{6841400F-1A63-4093-9AAE-DD564C019D55}"/>
    <cellStyle name="Comma 3 11 3" xfId="5184" xr:uid="{EEC88BDC-955C-4C5A-BE06-C6F1E361303A}"/>
    <cellStyle name="Comma 3 11 4" xfId="4120" xr:uid="{DABA6847-3D19-4D17-AB09-EB73FFC0971D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2 2" xfId="3135" xr:uid="{E221B4BD-1615-4D46-8777-5E4692689AC4}"/>
    <cellStyle name="Comma 3 2 2 2 2 2 2" xfId="11454" xr:uid="{423AEB60-FE56-4E9A-B64B-96DE3752B480}"/>
    <cellStyle name="Comma 3 2 2 2 2 2 3" xfId="5188" xr:uid="{B999ECCD-9385-4364-80E8-C507481AC95B}"/>
    <cellStyle name="Comma 3 2 2 2 2 2 4" xfId="4124" xr:uid="{24ADFFA4-44E6-41B9-8E15-D27A34022660}"/>
    <cellStyle name="Comma 3 2 2 2 3" xfId="981" xr:uid="{00000000-0005-0000-0000-0000D5030000}"/>
    <cellStyle name="Comma 3 2 2 2 3 2" xfId="3136" xr:uid="{8EEF7E98-A6E6-4B52-9E47-B6350A63318C}"/>
    <cellStyle name="Comma 3 2 2 2 3 2 2" xfId="11455" xr:uid="{CED239EF-381B-40C9-BC38-B584775A8F2D}"/>
    <cellStyle name="Comma 3 2 2 2 3 2 3" xfId="5189" xr:uid="{2BB0AE19-EAAC-451C-9A6B-7FCC655E8972}"/>
    <cellStyle name="Comma 3 2 2 2 3 2 4" xfId="4125" xr:uid="{C2F71D2B-94F0-41D3-9D6D-7CFDE28F67F9}"/>
    <cellStyle name="Comma 3 2 2 2 4" xfId="982" xr:uid="{00000000-0005-0000-0000-0000D6030000}"/>
    <cellStyle name="Comma 3 2 2 2 4 2" xfId="3137" xr:uid="{9A2DF3B3-EB7A-4424-B65F-7B12AC49DE9B}"/>
    <cellStyle name="Comma 3 2 2 2 4 2 2" xfId="11456" xr:uid="{0C7DD2E1-40CE-4D22-AFB7-B431A018F6F4}"/>
    <cellStyle name="Comma 3 2 2 2 4 2 3" xfId="5190" xr:uid="{F4F5C9BE-2044-4837-AFF3-FE388DE13A5E}"/>
    <cellStyle name="Comma 3 2 2 2 4 2 4" xfId="4126" xr:uid="{2A1D4D73-858D-4BFE-AD7B-D8FF8BF1425F}"/>
    <cellStyle name="Comma 3 2 2 2 5" xfId="3134" xr:uid="{F3332EE1-586C-4AEB-B321-EFC9BBFEE295}"/>
    <cellStyle name="Comma 3 2 2 2 5 2" xfId="11453" xr:uid="{88141725-A354-4E31-8778-0B54F97D8274}"/>
    <cellStyle name="Comma 3 2 2 2 5 3" xfId="5187" xr:uid="{4679F4BA-B917-4A7F-A68C-B7B574534F90}"/>
    <cellStyle name="Comma 3 2 2 2 5 4" xfId="4123" xr:uid="{23E8193A-AB1A-48DA-AF32-A72C4AF56EBE}"/>
    <cellStyle name="Comma 3 2 2 3" xfId="983" xr:uid="{00000000-0005-0000-0000-0000D7030000}"/>
    <cellStyle name="Comma 3 2 2 3 2" xfId="3138" xr:uid="{767F3952-CD37-427F-94F9-42C19890A6F9}"/>
    <cellStyle name="Comma 3 2 2 3 2 2" xfId="11457" xr:uid="{D67FB65A-B3D5-461F-B6FD-79B46D8AADAD}"/>
    <cellStyle name="Comma 3 2 2 3 2 3" xfId="5191" xr:uid="{5BADE0C9-5939-4AA7-B5BB-B224405146C6}"/>
    <cellStyle name="Comma 3 2 2 3 2 4" xfId="4127" xr:uid="{9245F00F-9235-44D5-8D25-DCB29C642476}"/>
    <cellStyle name="Comma 3 2 2 4" xfId="984" xr:uid="{00000000-0005-0000-0000-0000D8030000}"/>
    <cellStyle name="Comma 3 2 2 4 2" xfId="3139" xr:uid="{C6207382-D4E7-4B74-B8B7-F8E01C04BF7F}"/>
    <cellStyle name="Comma 3 2 2 4 2 2" xfId="11458" xr:uid="{E6906CBC-F5EC-4228-9282-AF035431F356}"/>
    <cellStyle name="Comma 3 2 2 4 2 3" xfId="5192" xr:uid="{437AA1F4-C349-4C2E-8A04-F879EAFF6862}"/>
    <cellStyle name="Comma 3 2 2 4 2 4" xfId="4128" xr:uid="{5E3CB1FA-807C-461E-9D4B-71385E0B6B92}"/>
    <cellStyle name="Comma 3 2 2 5" xfId="985" xr:uid="{00000000-0005-0000-0000-0000D9030000}"/>
    <cellStyle name="Comma 3 2 2 5 2" xfId="3140" xr:uid="{7F06C688-C1FE-46D2-BEBE-4D6C53B90CE0}"/>
    <cellStyle name="Comma 3 2 2 5 2 2" xfId="11459" xr:uid="{EEB2BF46-8708-424F-8775-C2FE4E506F5F}"/>
    <cellStyle name="Comma 3 2 2 5 2 3" xfId="5193" xr:uid="{9C7826D2-DB26-4062-828F-0C87587098F6}"/>
    <cellStyle name="Comma 3 2 2 5 2 4" xfId="4129" xr:uid="{642FE57E-3103-44A3-A02A-2C8006C47D7F}"/>
    <cellStyle name="Comma 3 2 2 6" xfId="3133" xr:uid="{510301FD-500C-4E5E-A635-63EF1EEAD036}"/>
    <cellStyle name="Comma 3 2 2 6 2" xfId="11452" xr:uid="{5C57E2A4-70FF-48F7-A3D1-6F20E1DEC0A3}"/>
    <cellStyle name="Comma 3 2 2 6 3" xfId="5186" xr:uid="{6D67D993-BC3A-4625-ACEF-E9205C2F04DA}"/>
    <cellStyle name="Comma 3 2 2 6 4" xfId="4122" xr:uid="{62B8FAF6-53FD-4819-8FAE-12BC57B00019}"/>
    <cellStyle name="Comma 3 2 3" xfId="986" xr:uid="{00000000-0005-0000-0000-0000DA030000}"/>
    <cellStyle name="Comma 3 2 3 2" xfId="3141" xr:uid="{EF0D8DE0-3C5E-4E75-914A-88F2701EAB23}"/>
    <cellStyle name="Comma 3 2 3 2 2" xfId="11460" xr:uid="{20C2D0B1-9978-403A-8BE1-0550244BB1A5}"/>
    <cellStyle name="Comma 3 2 3 2 3" xfId="5194" xr:uid="{7E1A7D4E-578A-4B2C-9538-274612CFCAB8}"/>
    <cellStyle name="Comma 3 2 3 2 4" xfId="4130" xr:uid="{F9173EB5-FC0F-410E-AC02-5D34585149D0}"/>
    <cellStyle name="Comma 3 2 4" xfId="987" xr:uid="{00000000-0005-0000-0000-0000DB030000}"/>
    <cellStyle name="Comma 3 2 4 2" xfId="3142" xr:uid="{F770057D-8D5F-4B9E-AEDB-33A888FFAA72}"/>
    <cellStyle name="Comma 3 2 4 2 2" xfId="11461" xr:uid="{37791E70-B434-4CF4-ADDF-B2BAB089DF70}"/>
    <cellStyle name="Comma 3 2 4 2 3" xfId="5195" xr:uid="{6544C7B7-D24D-4275-8738-FE19AA84A0EC}"/>
    <cellStyle name="Comma 3 2 4 2 4" xfId="4131" xr:uid="{0D45230E-54D2-4922-B923-B9D0E0D518FE}"/>
    <cellStyle name="Comma 3 2 5" xfId="988" xr:uid="{00000000-0005-0000-0000-0000DC030000}"/>
    <cellStyle name="Comma 3 2 5 2" xfId="3143" xr:uid="{D1950CEB-18F2-406D-879E-1ACA57621145}"/>
    <cellStyle name="Comma 3 2 5 2 2" xfId="11462" xr:uid="{4E9385E0-1C3A-49C7-A7C8-2201DCD58FCC}"/>
    <cellStyle name="Comma 3 2 5 2 3" xfId="5196" xr:uid="{56B39032-D841-4493-9D7C-A6C1A7FF268A}"/>
    <cellStyle name="Comma 3 2 5 2 4" xfId="4132" xr:uid="{0CCA3875-3BDA-4806-B9D9-C477600670FC}"/>
    <cellStyle name="Comma 3 2 6" xfId="989" xr:uid="{00000000-0005-0000-0000-0000DD030000}"/>
    <cellStyle name="Comma 3 2 6 2" xfId="5571" xr:uid="{09B1CF3B-98A1-438E-BBE0-28A4D848B626}"/>
    <cellStyle name="Comma 3 2 6 2 2" xfId="11836" xr:uid="{79A9869B-7529-4BF6-AE8C-E14549FFDD79}"/>
    <cellStyle name="Comma 3 2 6 3" xfId="4649" xr:uid="{79DD7427-BBCD-4060-A123-0AEF50F8ECA9}"/>
    <cellStyle name="Comma 3 2 6 4" xfId="3596" xr:uid="{4C994F54-706B-4723-98EF-C3CE81EB2C97}"/>
    <cellStyle name="Comma 3 2 7" xfId="3132" xr:uid="{876C8944-47A0-4EF2-AF00-52615A4B248D}"/>
    <cellStyle name="Comma 3 2 7 2" xfId="11451" xr:uid="{3468B87E-854C-416B-B5EB-8C3E4DAD3806}"/>
    <cellStyle name="Comma 3 2 7 3" xfId="5185" xr:uid="{F305BC2C-DF16-4918-8AFD-A438BD2B40F7}"/>
    <cellStyle name="Comma 3 2 7 4" xfId="4121" xr:uid="{009D2695-0A76-4DBC-853C-A2326D72DFDC}"/>
    <cellStyle name="Comma 3 3" xfId="990" xr:uid="{00000000-0005-0000-0000-0000DE030000}"/>
    <cellStyle name="Comma 3 3 2" xfId="991" xr:uid="{00000000-0005-0000-0000-0000DF030000}"/>
    <cellStyle name="Comma 3 3 2 2" xfId="3145" xr:uid="{995BE09D-6D21-4F72-86C4-092F00C91DB9}"/>
    <cellStyle name="Comma 3 3 2 2 2" xfId="11464" xr:uid="{E8AE55E4-B609-467C-B9A9-BB4CACF1F675}"/>
    <cellStyle name="Comma 3 3 2 2 3" xfId="5198" xr:uid="{0345D1D4-0097-4BDF-AF8E-C969F417F4E0}"/>
    <cellStyle name="Comma 3 3 2 2 4" xfId="4134" xr:uid="{DC945EB9-B6B8-405E-BF4A-B49DFF6D40D0}"/>
    <cellStyle name="Comma 3 3 3" xfId="992" xr:uid="{00000000-0005-0000-0000-0000E0030000}"/>
    <cellStyle name="Comma 3 3 3 2" xfId="3146" xr:uid="{33DE9018-6CD5-4817-9680-C7B6CACC0BA4}"/>
    <cellStyle name="Comma 3 3 3 2 2" xfId="11465" xr:uid="{85254EFA-E09E-4DB8-8C3B-F11E9DC8FC35}"/>
    <cellStyle name="Comma 3 3 3 2 3" xfId="5199" xr:uid="{1A0B79F9-B9E2-47C8-9639-3A1CFF5CB5D6}"/>
    <cellStyle name="Comma 3 3 3 2 4" xfId="4135" xr:uid="{0A18D901-A1F6-414F-9EE3-BDAF137CB71C}"/>
    <cellStyle name="Comma 3 3 4" xfId="993" xr:uid="{00000000-0005-0000-0000-0000E1030000}"/>
    <cellStyle name="Comma 3 3 4 2" xfId="3147" xr:uid="{262BCFD5-2872-49B4-A206-7369120B3481}"/>
    <cellStyle name="Comma 3 3 4 2 2" xfId="11466" xr:uid="{B8FCAFCE-60B4-4954-A8A4-C31585BF5989}"/>
    <cellStyle name="Comma 3 3 4 2 3" xfId="5200" xr:uid="{80E52923-8F0B-4125-91A1-D09C8913A9AA}"/>
    <cellStyle name="Comma 3 3 4 2 4" xfId="4136" xr:uid="{115235FA-33F5-445E-A7E4-0012A65E8D88}"/>
    <cellStyle name="Comma 3 3 5" xfId="3144" xr:uid="{1131D518-BDB7-488A-B1F2-B2C8942B1862}"/>
    <cellStyle name="Comma 3 3 5 2" xfId="11463" xr:uid="{3A39B6AB-17B3-4695-9EA9-A46B8D94AC51}"/>
    <cellStyle name="Comma 3 3 5 3" xfId="5197" xr:uid="{E0B65C03-AC79-4494-B25E-AEC3E570C71F}"/>
    <cellStyle name="Comma 3 3 5 4" xfId="4133" xr:uid="{D6563720-E3B2-4034-8954-BBF01C9A76BC}"/>
    <cellStyle name="Comma 3 4" xfId="994" xr:uid="{00000000-0005-0000-0000-0000E2030000}"/>
    <cellStyle name="Comma 3 4 2" xfId="995" xr:uid="{00000000-0005-0000-0000-0000E3030000}"/>
    <cellStyle name="Comma 3 4 2 2" xfId="3149" xr:uid="{47FA7E18-FC74-4AF4-807E-707EF684CEDA}"/>
    <cellStyle name="Comma 3 4 2 2 2" xfId="11468" xr:uid="{068F7B61-D415-4B52-9B41-0CED470A13BA}"/>
    <cellStyle name="Comma 3 4 2 2 3" xfId="5202" xr:uid="{DE03DF8D-8A90-4E34-90C5-4B21D690D5A9}"/>
    <cellStyle name="Comma 3 4 2 2 4" xfId="4138" xr:uid="{E1DF1FE1-0B80-4BBF-B827-14EC411D18AF}"/>
    <cellStyle name="Comma 3 4 3" xfId="996" xr:uid="{00000000-0005-0000-0000-0000E4030000}"/>
    <cellStyle name="Comma 3 4 3 2" xfId="3150" xr:uid="{0C120D9D-80D9-4E59-86B9-95540507C15C}"/>
    <cellStyle name="Comma 3 4 3 2 2" xfId="11469" xr:uid="{884EE1E9-3C50-4643-AA94-7CAD3EAFC35B}"/>
    <cellStyle name="Comma 3 4 3 2 3" xfId="5203" xr:uid="{72BEB9BA-2DDA-42FD-93E2-CFCDA286CFB6}"/>
    <cellStyle name="Comma 3 4 3 2 4" xfId="4139" xr:uid="{181C36AC-14A2-4C22-899B-A40B751CD98E}"/>
    <cellStyle name="Comma 3 4 4" xfId="997" xr:uid="{00000000-0005-0000-0000-0000E5030000}"/>
    <cellStyle name="Comma 3 4 4 2" xfId="3151" xr:uid="{A3FED434-C322-43AF-A473-349673162E1B}"/>
    <cellStyle name="Comma 3 4 4 2 2" xfId="11470" xr:uid="{E4F7540E-CA16-4FD4-ADAA-D235A0142FAC}"/>
    <cellStyle name="Comma 3 4 4 2 3" xfId="5204" xr:uid="{B484068A-35D3-4E9F-B1D4-89935A18596C}"/>
    <cellStyle name="Comma 3 4 4 2 4" xfId="4140" xr:uid="{37FA3FC5-D512-4C23-BE2A-E376848F6178}"/>
    <cellStyle name="Comma 3 4 5" xfId="3148" xr:uid="{3447AD81-1124-4869-9F48-2EC210490C11}"/>
    <cellStyle name="Comma 3 4 5 2" xfId="11467" xr:uid="{2228E003-28EB-4060-BB69-6EB715629294}"/>
    <cellStyle name="Comma 3 4 5 3" xfId="5201" xr:uid="{BD681FBF-B3EE-4FB4-B948-3136E572DBA1}"/>
    <cellStyle name="Comma 3 4 5 4" xfId="4137" xr:uid="{71A7BFB1-6AF5-40C7-8C88-769C45A24B39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2 2" xfId="3157" xr:uid="{A020DDAE-D95C-475F-B8EB-8A9505299CC0}"/>
    <cellStyle name="Comma 3 5 2 2 2 2 2 2 2" xfId="11476" xr:uid="{ABA63646-593E-47CF-9390-EE438725DD5A}"/>
    <cellStyle name="Comma 3 5 2 2 2 2 2 2 3" xfId="5210" xr:uid="{F750A5AB-B283-4A7B-8893-90679EA05741}"/>
    <cellStyle name="Comma 3 5 2 2 2 2 2 2 4" xfId="4146" xr:uid="{59A7899F-ADED-4AE1-BEBE-C68CBF2E4329}"/>
    <cellStyle name="Comma 3 5 2 2 2 2 3" xfId="1004" xr:uid="{00000000-0005-0000-0000-0000EC030000}"/>
    <cellStyle name="Comma 3 5 2 2 2 2 3 2" xfId="3158" xr:uid="{2005CAB7-DAF1-43F4-B804-BDA5D9AADB9F}"/>
    <cellStyle name="Comma 3 5 2 2 2 2 3 2 2" xfId="11477" xr:uid="{0A005834-0165-4A08-8B49-014C39386C50}"/>
    <cellStyle name="Comma 3 5 2 2 2 2 3 2 3" xfId="5211" xr:uid="{585CD0FB-ED16-4F94-B168-9F0525188E5F}"/>
    <cellStyle name="Comma 3 5 2 2 2 2 3 2 4" xfId="4147" xr:uid="{8B2B5102-AF48-41FB-A6DE-EB712059367A}"/>
    <cellStyle name="Comma 3 5 2 2 2 2 4" xfId="1005" xr:uid="{00000000-0005-0000-0000-0000ED030000}"/>
    <cellStyle name="Comma 3 5 2 2 2 2 4 2" xfId="3159" xr:uid="{40A8EAD9-8C14-4309-AEE0-BDD768DF57AF}"/>
    <cellStyle name="Comma 3 5 2 2 2 2 4 2 2" xfId="11478" xr:uid="{2EDA56F0-E552-432D-BBEC-44E583C2FB28}"/>
    <cellStyle name="Comma 3 5 2 2 2 2 4 2 3" xfId="5212" xr:uid="{B1C21891-A96E-405A-9CE1-30850E462C51}"/>
    <cellStyle name="Comma 3 5 2 2 2 2 4 2 4" xfId="4148" xr:uid="{06A7F93F-27FB-4D69-9D32-EE036E2B40AC}"/>
    <cellStyle name="Comma 3 5 2 2 2 2 5" xfId="1006" xr:uid="{00000000-0005-0000-0000-0000EE030000}"/>
    <cellStyle name="Comma 3 5 2 2 2 2 5 2" xfId="3160" xr:uid="{B80D2D68-E28B-40B6-9B5B-001B91B876A7}"/>
    <cellStyle name="Comma 3 5 2 2 2 2 5 2 2" xfId="11479" xr:uid="{4806A49E-D22B-4F7E-96C0-15D25F805A54}"/>
    <cellStyle name="Comma 3 5 2 2 2 2 5 2 3" xfId="5213" xr:uid="{9221D67F-4553-4E77-A70D-AC12AD975E6D}"/>
    <cellStyle name="Comma 3 5 2 2 2 2 5 2 4" xfId="4149" xr:uid="{3AA90817-FB8F-40C1-ABFD-83A53A1411C7}"/>
    <cellStyle name="Comma 3 5 2 2 2 2 6" xfId="3156" xr:uid="{3857FC0A-1FC3-4D3B-AD6C-F4AF28714095}"/>
    <cellStyle name="Comma 3 5 2 2 2 2 6 2" xfId="11475" xr:uid="{A20C5ED6-85AD-42BF-B8D8-151F690B23C5}"/>
    <cellStyle name="Comma 3 5 2 2 2 2 6 3" xfId="5209" xr:uid="{E663E927-C6FD-4086-8E27-412FAECA5CC7}"/>
    <cellStyle name="Comma 3 5 2 2 2 2 6 4" xfId="4145" xr:uid="{92EB6E37-057E-426D-80E3-76A0B6F15BC5}"/>
    <cellStyle name="Comma 3 5 2 2 2 3" xfId="1007" xr:uid="{00000000-0005-0000-0000-0000EF030000}"/>
    <cellStyle name="Comma 3 5 2 2 2 3 2" xfId="3161" xr:uid="{C31BD69B-4DC1-4840-A42D-1DC8A7F5135B}"/>
    <cellStyle name="Comma 3 5 2 2 2 3 2 2" xfId="11480" xr:uid="{09BF2666-8E0F-4B1E-ACE7-669D5F11727F}"/>
    <cellStyle name="Comma 3 5 2 2 2 3 2 3" xfId="5214" xr:uid="{53EA791E-4A18-4D04-A72E-B83BAED79371}"/>
    <cellStyle name="Comma 3 5 2 2 2 3 2 4" xfId="4150" xr:uid="{55904D89-BB91-4FCF-A8D8-8C088BD56064}"/>
    <cellStyle name="Comma 3 5 2 2 2 4" xfId="1008" xr:uid="{00000000-0005-0000-0000-0000F0030000}"/>
    <cellStyle name="Comma 3 5 2 2 2 4 2" xfId="3162" xr:uid="{D1293590-74C9-48A2-BF7A-789FD6F13F62}"/>
    <cellStyle name="Comma 3 5 2 2 2 4 2 2" xfId="11481" xr:uid="{A9878C9F-54B0-4084-B304-FA897E596B6D}"/>
    <cellStyle name="Comma 3 5 2 2 2 4 2 3" xfId="5215" xr:uid="{D5B726F0-A8BF-4FF6-A1CE-5B7D6660B913}"/>
    <cellStyle name="Comma 3 5 2 2 2 4 2 4" xfId="4151" xr:uid="{6E0984B3-869D-4B08-931E-4EA42A311D84}"/>
    <cellStyle name="Comma 3 5 2 2 2 5" xfId="1009" xr:uid="{00000000-0005-0000-0000-0000F1030000}"/>
    <cellStyle name="Comma 3 5 2 2 2 5 2" xfId="3163" xr:uid="{DDB635BC-7792-4AA2-80F1-4D933746255A}"/>
    <cellStyle name="Comma 3 5 2 2 2 5 2 2" xfId="11482" xr:uid="{22A2D63D-B582-4252-967B-6EB555E53558}"/>
    <cellStyle name="Comma 3 5 2 2 2 5 2 3" xfId="5216" xr:uid="{C6F89D5E-08E1-4B53-B07E-71C3F2940098}"/>
    <cellStyle name="Comma 3 5 2 2 2 5 2 4" xfId="4152" xr:uid="{53C9897D-652E-4B12-8445-6B68483088F5}"/>
    <cellStyle name="Comma 3 5 2 2 2 6" xfId="3155" xr:uid="{685EB41F-89B6-4981-B598-311A336FE9CD}"/>
    <cellStyle name="Comma 3 5 2 2 2 6 2" xfId="11474" xr:uid="{C389FED6-6FD2-42B0-9137-08D9312D333F}"/>
    <cellStyle name="Comma 3 5 2 2 2 6 3" xfId="5208" xr:uid="{91CBE123-8DE7-4686-B18E-FF57CB2C53CE}"/>
    <cellStyle name="Comma 3 5 2 2 2 6 4" xfId="4144" xr:uid="{B68A3A22-78F3-49C3-9014-43C7A25E86C6}"/>
    <cellStyle name="Comma 3 5 2 2 3" xfId="1010" xr:uid="{00000000-0005-0000-0000-0000F2030000}"/>
    <cellStyle name="Comma 3 5 2 2 3 2" xfId="3164" xr:uid="{F168003E-ACDA-4971-B3FE-E779BF6B1582}"/>
    <cellStyle name="Comma 3 5 2 2 3 2 2" xfId="11483" xr:uid="{DED3327F-BA11-4C13-ABDD-478C8D651D44}"/>
    <cellStyle name="Comma 3 5 2 2 3 2 3" xfId="5217" xr:uid="{94FC0A0C-85BB-4546-8030-2705C8FCB080}"/>
    <cellStyle name="Comma 3 5 2 2 3 2 4" xfId="4153" xr:uid="{F138453D-C74C-4EF2-BC1B-29341990C282}"/>
    <cellStyle name="Comma 3 5 2 2 4" xfId="1011" xr:uid="{00000000-0005-0000-0000-0000F3030000}"/>
    <cellStyle name="Comma 3 5 2 2 4 2" xfId="3165" xr:uid="{AE03CCA9-E1E4-424E-9559-4104058C84F2}"/>
    <cellStyle name="Comma 3 5 2 2 4 2 2" xfId="11484" xr:uid="{D035FB68-D8F9-42C4-90A6-0BEC6A49339A}"/>
    <cellStyle name="Comma 3 5 2 2 4 2 3" xfId="5218" xr:uid="{434273E4-B4D1-4BF0-B644-C541EAB2E7A2}"/>
    <cellStyle name="Comma 3 5 2 2 4 2 4" xfId="4154" xr:uid="{46C8191D-8947-46F0-AEE5-37C0E63ADD09}"/>
    <cellStyle name="Comma 3 5 2 2 5" xfId="1012" xr:uid="{00000000-0005-0000-0000-0000F4030000}"/>
    <cellStyle name="Comma 3 5 2 2 5 2" xfId="3166" xr:uid="{F379E24D-982A-4DA2-A4E7-BADDC47ACF0D}"/>
    <cellStyle name="Comma 3 5 2 2 5 2 2" xfId="11485" xr:uid="{25542425-2923-4DE1-A952-3B657A8FBD02}"/>
    <cellStyle name="Comma 3 5 2 2 5 2 3" xfId="5219" xr:uid="{05F8C66F-EB36-4329-B7B4-7168BCD22A3D}"/>
    <cellStyle name="Comma 3 5 2 2 5 2 4" xfId="4155" xr:uid="{A1FDA70B-E82B-4AA7-BFA3-5A27E90C0EAD}"/>
    <cellStyle name="Comma 3 5 2 2 6" xfId="3154" xr:uid="{98D8CABE-A6EE-40E8-B814-FEB8908F3E34}"/>
    <cellStyle name="Comma 3 5 2 2 6 2" xfId="11473" xr:uid="{991B04EC-25A5-4AC6-A999-8D769C7FB232}"/>
    <cellStyle name="Comma 3 5 2 2 6 3" xfId="5207" xr:uid="{BDB06E63-1F34-453C-B719-9E45174DCF47}"/>
    <cellStyle name="Comma 3 5 2 2 6 4" xfId="4143" xr:uid="{8A48D3DE-98E9-492B-B762-F7D1D3D64DC7}"/>
    <cellStyle name="Comma 3 5 2 3" xfId="1013" xr:uid="{00000000-0005-0000-0000-0000F5030000}"/>
    <cellStyle name="Comma 3 5 2 3 2" xfId="3167" xr:uid="{38C63C08-3075-4F4B-8573-856AC1CDEE63}"/>
    <cellStyle name="Comma 3 5 2 3 2 2" xfId="11486" xr:uid="{2BAD3E3C-2057-48DB-898E-4D1B496C4605}"/>
    <cellStyle name="Comma 3 5 2 3 2 3" xfId="5220" xr:uid="{44A22114-4235-4B1A-9AD3-6C67CD152B94}"/>
    <cellStyle name="Comma 3 5 2 3 2 4" xfId="4156" xr:uid="{4622F32F-6AF8-4A59-8447-0AB8C4D2511E}"/>
    <cellStyle name="Comma 3 5 2 4" xfId="1014" xr:uid="{00000000-0005-0000-0000-0000F6030000}"/>
    <cellStyle name="Comma 3 5 2 4 2" xfId="3168" xr:uid="{060EF659-4517-41F9-AA73-A1916C5A3B28}"/>
    <cellStyle name="Comma 3 5 2 4 2 2" xfId="11487" xr:uid="{C0E45A5A-7723-46A0-AB59-FE0AB9FD126D}"/>
    <cellStyle name="Comma 3 5 2 4 2 3" xfId="5221" xr:uid="{80BCCBE6-9EBD-4344-BDDD-7A39140565F8}"/>
    <cellStyle name="Comma 3 5 2 4 2 4" xfId="4157" xr:uid="{DF4BAB20-8830-4646-BA1F-AC1328BD17EA}"/>
    <cellStyle name="Comma 3 5 2 5" xfId="1015" xr:uid="{00000000-0005-0000-0000-0000F7030000}"/>
    <cellStyle name="Comma 3 5 2 5 2" xfId="3169" xr:uid="{4D25AC0A-33FD-49EE-8E49-0A462C22678D}"/>
    <cellStyle name="Comma 3 5 2 5 2 2" xfId="11488" xr:uid="{551E90FD-925E-4752-B34F-A28DA9514146}"/>
    <cellStyle name="Comma 3 5 2 5 2 3" xfId="5222" xr:uid="{5CCE6392-0A93-4EE6-AF65-8F9C387FDDC8}"/>
    <cellStyle name="Comma 3 5 2 5 2 4" xfId="4158" xr:uid="{8037D8BA-5B26-4E84-9153-3D4A2A424852}"/>
    <cellStyle name="Comma 3 5 2 6" xfId="3153" xr:uid="{7C4D74B8-52C8-4AB0-A2E7-2AC1DC9422C4}"/>
    <cellStyle name="Comma 3 5 2 6 2" xfId="11472" xr:uid="{00B59647-7F42-49B8-995E-38769F6662A4}"/>
    <cellStyle name="Comma 3 5 2 6 3" xfId="5206" xr:uid="{C21E623F-6D69-49C6-ABAB-0A583F64DEBB}"/>
    <cellStyle name="Comma 3 5 2 6 4" xfId="4142" xr:uid="{E30EDDB3-FB32-449B-B0D2-1B86D51BC86B}"/>
    <cellStyle name="Comma 3 5 3" xfId="1016" xr:uid="{00000000-0005-0000-0000-0000F8030000}"/>
    <cellStyle name="Comma 3 5 3 2" xfId="1017" xr:uid="{00000000-0005-0000-0000-0000F9030000}"/>
    <cellStyle name="Comma 3 5 3 2 2" xfId="3171" xr:uid="{A57B6CF2-F74B-4886-996F-F562D4BC3933}"/>
    <cellStyle name="Comma 3 5 3 2 2 2" xfId="11490" xr:uid="{3F14F243-2A72-43C2-A5F6-A1AEDCDEDB4A}"/>
    <cellStyle name="Comma 3 5 3 2 2 3" xfId="5224" xr:uid="{ECA892D5-C6E1-4845-8F1C-11FC67332B0B}"/>
    <cellStyle name="Comma 3 5 3 2 2 4" xfId="4160" xr:uid="{0E59F09A-4545-4663-846B-C054CD83B5E1}"/>
    <cellStyle name="Comma 3 5 3 3" xfId="1018" xr:uid="{00000000-0005-0000-0000-0000FA030000}"/>
    <cellStyle name="Comma 3 5 3 3 2" xfId="3172" xr:uid="{6E7C0D8E-CAE6-4087-AE74-EB1FC9E6EE97}"/>
    <cellStyle name="Comma 3 5 3 3 2 2" xfId="11491" xr:uid="{1CDE75B5-77FF-48D8-90D2-6715FA62B39D}"/>
    <cellStyle name="Comma 3 5 3 3 2 3" xfId="5225" xr:uid="{28C9C20E-9521-4C9C-A189-C31D295FB8DC}"/>
    <cellStyle name="Comma 3 5 3 3 2 4" xfId="4161" xr:uid="{737A09EF-8B49-4D0E-BF08-48429B107229}"/>
    <cellStyle name="Comma 3 5 3 4" xfId="1019" xr:uid="{00000000-0005-0000-0000-0000FB030000}"/>
    <cellStyle name="Comma 3 5 3 4 2" xfId="3173" xr:uid="{960A11AB-DDDE-4472-8E7F-3B703287FE67}"/>
    <cellStyle name="Comma 3 5 3 4 2 2" xfId="11492" xr:uid="{C4E84BBA-7EF4-485E-A2EB-5CEDFBF200E5}"/>
    <cellStyle name="Comma 3 5 3 4 2 3" xfId="5226" xr:uid="{C7039C72-DB36-49D0-8727-7B5B4797F8BE}"/>
    <cellStyle name="Comma 3 5 3 4 2 4" xfId="4162" xr:uid="{8DA33F37-A1EF-4A11-BB1A-7252E835FCAB}"/>
    <cellStyle name="Comma 3 5 3 5" xfId="3170" xr:uid="{FA321AEC-0517-42B4-A463-8676DDCC91B8}"/>
    <cellStyle name="Comma 3 5 3 5 2" xfId="11489" xr:uid="{09BCAD5C-CC53-4208-94EE-E6DA0FE58AC8}"/>
    <cellStyle name="Comma 3 5 3 5 3" xfId="5223" xr:uid="{A35C0D91-BE70-4ED7-9E53-B33FAE7BE6FE}"/>
    <cellStyle name="Comma 3 5 3 5 4" xfId="4159" xr:uid="{7E9A939B-75B8-4334-BB77-83FDA7CCC116}"/>
    <cellStyle name="Comma 3 5 4" xfId="1020" xr:uid="{00000000-0005-0000-0000-0000FC030000}"/>
    <cellStyle name="Comma 3 5 4 2" xfId="3174" xr:uid="{4889B9FC-8607-4130-9BE7-92A0236736E5}"/>
    <cellStyle name="Comma 3 5 4 2 2" xfId="11493" xr:uid="{94BA4112-DBB3-45F1-8ED4-CD871D0FA27A}"/>
    <cellStyle name="Comma 3 5 4 2 3" xfId="5227" xr:uid="{BD801F0E-DB46-41BA-A4EF-B4EAA1CD2D59}"/>
    <cellStyle name="Comma 3 5 4 2 4" xfId="4163" xr:uid="{C8C573D8-7FCB-4046-82FE-17AC732A839B}"/>
    <cellStyle name="Comma 3 5 5" xfId="1021" xr:uid="{00000000-0005-0000-0000-0000FD030000}"/>
    <cellStyle name="Comma 3 5 5 2" xfId="3175" xr:uid="{A2030E3F-08FC-48E9-A02D-95E70DB3D81C}"/>
    <cellStyle name="Comma 3 5 5 2 2" xfId="11494" xr:uid="{F43E34D3-B1A9-4C51-96A9-0172B9F28A6B}"/>
    <cellStyle name="Comma 3 5 5 2 3" xfId="5228" xr:uid="{63E40999-C30D-4926-834B-535F2394314F}"/>
    <cellStyle name="Comma 3 5 5 2 4" xfId="4164" xr:uid="{E1B0A515-06CE-4225-B2FC-83FDBD82D4EF}"/>
    <cellStyle name="Comma 3 5 6" xfId="1022" xr:uid="{00000000-0005-0000-0000-0000FE030000}"/>
    <cellStyle name="Comma 3 5 6 2" xfId="3176" xr:uid="{0B894AB4-20EC-4670-965E-4E6C9E2FFF60}"/>
    <cellStyle name="Comma 3 5 6 2 2" xfId="11495" xr:uid="{ADA5CA8B-02C0-4613-9A73-439E32D94444}"/>
    <cellStyle name="Comma 3 5 6 2 3" xfId="5229" xr:uid="{C610BBE5-6637-4170-A9DA-F6FD77318870}"/>
    <cellStyle name="Comma 3 5 6 2 4" xfId="4165" xr:uid="{EB45A3ED-B6AC-49DE-B1BD-E320EBBBD61A}"/>
    <cellStyle name="Comma 3 5 7" xfId="3152" xr:uid="{17672DDB-D8B5-4B3D-815A-9C588A497E52}"/>
    <cellStyle name="Comma 3 5 7 2" xfId="11471" xr:uid="{56521930-2976-4AA4-AFD5-F90B42263E4F}"/>
    <cellStyle name="Comma 3 5 7 3" xfId="5205" xr:uid="{F80BF98E-5B82-47F8-90E7-20E18CD20B30}"/>
    <cellStyle name="Comma 3 5 7 4" xfId="4141" xr:uid="{A02D4987-35EB-491D-816D-8142ED89EBEC}"/>
    <cellStyle name="Comma 3 6" xfId="1023" xr:uid="{00000000-0005-0000-0000-0000FF030000}"/>
    <cellStyle name="Comma 3 6 2" xfId="3177" xr:uid="{08DBC276-C119-426D-847F-735FD99AA96B}"/>
    <cellStyle name="Comma 3 6 2 2" xfId="11496" xr:uid="{85B5E445-83CB-44C8-8023-2CAD754437D1}"/>
    <cellStyle name="Comma 3 6 2 3" xfId="5230" xr:uid="{CA54AC6C-12C0-4866-BDF5-DD30B44EEBE8}"/>
    <cellStyle name="Comma 3 6 2 4" xfId="4166" xr:uid="{849006D5-5CE7-495E-9A37-A6CF4516D0A3}"/>
    <cellStyle name="Comma 3 7" xfId="1024" xr:uid="{00000000-0005-0000-0000-000000040000}"/>
    <cellStyle name="Comma 3 7 2" xfId="3178" xr:uid="{0B70389D-AAA6-42F3-ABB8-F7B0BBA02B7F}"/>
    <cellStyle name="Comma 3 7 2 2" xfId="11497" xr:uid="{F730CE46-1220-4A88-AFEA-7F3D9B0F0945}"/>
    <cellStyle name="Comma 3 7 2 3" xfId="5231" xr:uid="{DC9DD4F5-83D4-49B9-B37E-2D9CCDCEE0A0}"/>
    <cellStyle name="Comma 3 7 2 4" xfId="4167" xr:uid="{5A583F68-7E6A-4D96-94BE-B31E4EFAEA06}"/>
    <cellStyle name="Comma 3 8" xfId="1025" xr:uid="{00000000-0005-0000-0000-000001040000}"/>
    <cellStyle name="Comma 3 8 2" xfId="3179" xr:uid="{451AFB79-B914-461E-821A-03ACD7FA0605}"/>
    <cellStyle name="Comma 3 8 2 2" xfId="11498" xr:uid="{780B34B4-CBAE-4984-8648-C421BBD38EE2}"/>
    <cellStyle name="Comma 3 8 2 3" xfId="5232" xr:uid="{10EEDC74-1D0F-4AA3-8F24-AF09AA7FA133}"/>
    <cellStyle name="Comma 3 8 2 4" xfId="4168" xr:uid="{37AFCC27-ABBB-4FBF-B71C-E2AD703E1AEE}"/>
    <cellStyle name="Comma 3 9" xfId="1026" xr:uid="{00000000-0005-0000-0000-000002040000}"/>
    <cellStyle name="Comma 3 9 2" xfId="2672" xr:uid="{A762D8F6-0846-4D2D-8159-B2CFDFB2A653}"/>
    <cellStyle name="Comma 3 9 2 2" xfId="11209" xr:uid="{74C7FB8F-5A67-4D20-8755-8DDE88F9909D}"/>
    <cellStyle name="Comma 3 9 2 3" xfId="4943" xr:uid="{B0518F6D-AB47-4A1F-84BF-4E2529F890F2}"/>
    <cellStyle name="Comma 3 9 2 4" xfId="3845" xr:uid="{7AE5CE93-C5B3-45F1-803C-8804E7B31C25}"/>
    <cellStyle name="Comma 3 9 3" xfId="5572" xr:uid="{EFB819D7-6111-401C-8FBA-5CAA46D221E9}"/>
    <cellStyle name="Comma 3 9 3 2" xfId="11837" xr:uid="{0BED937D-7770-40AF-B4F9-D25B61B93C63}"/>
    <cellStyle name="Comma 3 9 4" xfId="4650" xr:uid="{0B22465F-EE65-48B3-8A37-024D8FA8ED2E}"/>
    <cellStyle name="Comma 3 9 5" xfId="3597" xr:uid="{C70793B3-6F95-4444-A7FD-3F8D7B78DEE7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0 2 2" xfId="5573" xr:uid="{F338BD5F-8AB5-4E3D-A9A4-352D6E809B7D}"/>
    <cellStyle name="Comma 30 2 2 2" xfId="11838" xr:uid="{8E59F8EC-1F58-4575-8BF3-D46507358CA1}"/>
    <cellStyle name="Comma 30 2 3" xfId="4651" xr:uid="{A447334D-3FC3-494A-9256-9AC667B86BDC}"/>
    <cellStyle name="Comma 30 2 4" xfId="3598" xr:uid="{E126A726-0AFB-47A1-86C9-2EA0813DC35F}"/>
    <cellStyle name="Comma 30 3" xfId="3180" xr:uid="{DBE703DA-CA5C-4F97-8D00-7C1C36D015D4}"/>
    <cellStyle name="Comma 30 3 2" xfId="11499" xr:uid="{5587E1A2-A464-4AC7-BABB-FED5A5C804BB}"/>
    <cellStyle name="Comma 30 3 3" xfId="5233" xr:uid="{F4E31021-AB2A-4993-931D-93AB17B70224}"/>
    <cellStyle name="Comma 30 3 4" xfId="4169" xr:uid="{89C4B174-15FF-4C94-BADC-6E7168311CFA}"/>
    <cellStyle name="Comma 31" xfId="1030" xr:uid="{00000000-0005-0000-0000-000006040000}"/>
    <cellStyle name="Comma 31 2" xfId="1031" xr:uid="{00000000-0005-0000-0000-000007040000}"/>
    <cellStyle name="Comma 31 2 2" xfId="5574" xr:uid="{A91DCA27-3593-4649-BD62-366083475175}"/>
    <cellStyle name="Comma 31 2 2 2" xfId="11839" xr:uid="{C002FD9F-6A5F-4F36-BC69-242459D19555}"/>
    <cellStyle name="Comma 31 2 3" xfId="4652" xr:uid="{FA7E83CD-919D-4B65-AFDD-650E88DECCB6}"/>
    <cellStyle name="Comma 31 2 4" xfId="3599" xr:uid="{8ABEC3A8-BAFD-4A2F-B918-925EA6BD48AF}"/>
    <cellStyle name="Comma 31 3" xfId="3181" xr:uid="{8BD5B314-B7AA-4484-84BE-A0C67953456F}"/>
    <cellStyle name="Comma 31 3 2" xfId="11500" xr:uid="{07B95F37-FB97-4BFF-9918-A2014331BBFF}"/>
    <cellStyle name="Comma 31 3 3" xfId="5234" xr:uid="{0E48C644-4B83-41D4-968A-AE8C610B466F}"/>
    <cellStyle name="Comma 31 3 4" xfId="4170" xr:uid="{8663719A-11C8-4206-A79D-8889990FCE76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10" xfId="8351" xr:uid="{19DEE60C-F5A5-437A-BC96-9CDDA049D384}"/>
    <cellStyle name="Comma 33 10 2" xfId="14822" xr:uid="{0F52D4BD-FABB-4CA4-B692-C151275F1995}"/>
    <cellStyle name="Comma 33 11" xfId="9545" xr:uid="{6016C3B7-4F78-4825-9986-218A188BA95F}"/>
    <cellStyle name="Comma 33 12" xfId="15742" xr:uid="{26F61790-8B33-4470-A33A-D4F8166B293D}"/>
    <cellStyle name="Comma 33 13" xfId="16182" xr:uid="{29801367-BDC1-4777-86EA-7A5B4527F733}"/>
    <cellStyle name="Comma 33 14" xfId="4653" xr:uid="{10B493ED-8C98-4849-9D05-61785D1689DF}"/>
    <cellStyle name="Comma 33 15" xfId="3600" xr:uid="{3ADDCA13-8EF5-44CB-A385-10BD54176DB9}"/>
    <cellStyle name="Comma 33 2" xfId="1035" xr:uid="{00000000-0005-0000-0000-00000B040000}"/>
    <cellStyle name="Comma 33 2 2" xfId="1036" xr:uid="{00000000-0005-0000-0000-00000C040000}"/>
    <cellStyle name="Comma 33 2 2 2" xfId="5577" xr:uid="{489A35ED-E1C1-4011-B0B7-27AEFC1D28AB}"/>
    <cellStyle name="Comma 33 2 2 2 2" xfId="11842" xr:uid="{23EAC022-E255-4866-B3BA-B696ACC73734}"/>
    <cellStyle name="Comma 33 2 2 3" xfId="4655" xr:uid="{1B89A774-9FFE-4F53-99DD-B9598843C64D}"/>
    <cellStyle name="Comma 33 2 2 4" xfId="3602" xr:uid="{743CF583-8206-4EBC-87C1-5F858FFBF8F1}"/>
    <cellStyle name="Comma 33 2 3" xfId="5576" xr:uid="{0E97BA20-1962-44C7-8721-8A78684C23E8}"/>
    <cellStyle name="Comma 33 2 3 2" xfId="11841" xr:uid="{2B6C5837-AD07-40BC-A228-09F2E17AAA7D}"/>
    <cellStyle name="Comma 33 2 4" xfId="4654" xr:uid="{6324A4E3-EE2A-44D9-9814-4784EC56A31F}"/>
    <cellStyle name="Comma 33 2 5" xfId="3601" xr:uid="{7C797733-CC57-4C7B-B620-E2EB2A9FB05C}"/>
    <cellStyle name="Comma 33 3" xfId="1037" xr:uid="{00000000-0005-0000-0000-00000D040000}"/>
    <cellStyle name="Comma 33 3 2" xfId="5578" xr:uid="{67BC6A31-5048-4074-B32E-3D404718017D}"/>
    <cellStyle name="Comma 33 3 2 2" xfId="11843" xr:uid="{A8106C4A-DF6A-409A-B7A7-01529F762032}"/>
    <cellStyle name="Comma 33 3 3" xfId="4656" xr:uid="{4DF2A999-D3D2-47F7-B5D8-2F6378D7456D}"/>
    <cellStyle name="Comma 33 3 4" xfId="3603" xr:uid="{C99179F2-B8BE-45EA-895D-68001E5593EC}"/>
    <cellStyle name="Comma 33 4" xfId="3182" xr:uid="{9F82FAF5-27C0-45C9-84D7-C51609381F8D}"/>
    <cellStyle name="Comma 33 4 2" xfId="11501" xr:uid="{A2B015E3-8384-4650-8FCA-D0C7C222FA99}"/>
    <cellStyle name="Comma 33 4 3" xfId="5235" xr:uid="{C3C74315-6D05-45A2-BFB4-0377D1E141FD}"/>
    <cellStyle name="Comma 33 4 4" xfId="4171" xr:uid="{EAEDAE24-8C8A-4E5D-BC93-7F5AD4AFB650}"/>
    <cellStyle name="Comma 33 5" xfId="5575" xr:uid="{50E7E09D-B0AE-4406-A6BC-99F86E0AEB41}"/>
    <cellStyle name="Comma 33 5 2" xfId="11840" xr:uid="{3B5F15C0-F7EF-4BA6-AD52-668620BA353E}"/>
    <cellStyle name="Comma 33 6" xfId="6001" xr:uid="{3271FBE6-0925-4624-9CEF-8D01EACF5BEA}"/>
    <cellStyle name="Comma 33 6 2" xfId="12472" xr:uid="{BAFE141F-3FFB-4409-A40C-63AE7DADFDD5}"/>
    <cellStyle name="Comma 33 7" xfId="6607" xr:uid="{59DDDED6-8AA0-4EC6-95C3-199FACE86664}"/>
    <cellStyle name="Comma 33 7 2" xfId="13078" xr:uid="{2F60699B-6237-4548-8FE3-7B4BC521F4D2}"/>
    <cellStyle name="Comma 33 8" xfId="6849" xr:uid="{73C319A0-465F-4141-85C1-54FD2B26A9AB}"/>
    <cellStyle name="Comma 33 8 2" xfId="13320" xr:uid="{6844429E-D2AB-4567-859F-2FF82772BF45}"/>
    <cellStyle name="Comma 33 9" xfId="7429" xr:uid="{855F2EE6-A51C-4121-BDD5-77CC15A0486A}"/>
    <cellStyle name="Comma 33 9 2" xfId="13900" xr:uid="{C0A8A1EC-61CB-4DBF-AFDD-1EA9BC3850CF}"/>
    <cellStyle name="Comma 34" xfId="1038" xr:uid="{00000000-0005-0000-0000-00000E040000}"/>
    <cellStyle name="Comma 34 2" xfId="1039" xr:uid="{00000000-0005-0000-0000-00000F040000}"/>
    <cellStyle name="Comma 34 2 2" xfId="5579" xr:uid="{F20C781E-D7A4-4A09-AE42-9B6D7A67C4AD}"/>
    <cellStyle name="Comma 34 2 2 2" xfId="11844" xr:uid="{4CF77E64-3676-4EAC-9E7B-8A7F655DB6A9}"/>
    <cellStyle name="Comma 34 2 3" xfId="4657" xr:uid="{F925AB1B-0F4C-493D-844D-6E00CDD022FB}"/>
    <cellStyle name="Comma 34 2 4" xfId="3604" xr:uid="{BF010542-BA8B-40BE-A199-9407082E6DB3}"/>
    <cellStyle name="Comma 34 3" xfId="3183" xr:uid="{290D026B-C2AE-4BFB-95A7-23045EB5D076}"/>
    <cellStyle name="Comma 34 3 2" xfId="11502" xr:uid="{02666A49-15FE-4514-B597-ED72D2B64177}"/>
    <cellStyle name="Comma 34 3 3" xfId="5236" xr:uid="{E6996925-B1A7-45FB-BE00-D12675BACE0F}"/>
    <cellStyle name="Comma 34 3 4" xfId="4172" xr:uid="{65BEF10E-4D44-46E6-90A0-ECE845B3FBCB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7 2 2" xfId="5580" xr:uid="{F1BAA909-B9F4-4D25-B3D9-7F75C28FC406}"/>
    <cellStyle name="Comma 37 2 2 2" xfId="11845" xr:uid="{A6FB61B8-1159-4B44-BCB2-02A06A338B25}"/>
    <cellStyle name="Comma 37 2 3" xfId="4658" xr:uid="{D85A1961-7E84-4FE1-AE8A-73FD1B9FF414}"/>
    <cellStyle name="Comma 37 2 4" xfId="3605" xr:uid="{9431C7B6-5F78-4A97-AB60-660B95571317}"/>
    <cellStyle name="Comma 37 3" xfId="3184" xr:uid="{CFB81A28-96E9-4FC7-B4DE-5FA54AF0B23B}"/>
    <cellStyle name="Comma 37 3 2" xfId="11503" xr:uid="{D0A89880-40D1-44C8-A7D4-9FE84D2FCA4C}"/>
    <cellStyle name="Comma 37 3 3" xfId="5237" xr:uid="{1AB0F0C9-D6EF-445D-AB8A-C92EA5260C81}"/>
    <cellStyle name="Comma 37 3 4" xfId="4173" xr:uid="{A974FD0A-9E1A-4343-99C3-923238BF8E69}"/>
    <cellStyle name="Comma 38" xfId="1044" xr:uid="{00000000-0005-0000-0000-000014040000}"/>
    <cellStyle name="Comma 38 2" xfId="1045" xr:uid="{00000000-0005-0000-0000-000015040000}"/>
    <cellStyle name="Comma 38 2 2" xfId="5582" xr:uid="{CB3E6E81-50ED-4F0F-9BCE-A6B354C46464}"/>
    <cellStyle name="Comma 38 2 2 2" xfId="11847" xr:uid="{D3168805-DC0F-48B4-B2BF-C19BD76DA9D2}"/>
    <cellStyle name="Comma 38 2 3" xfId="4660" xr:uid="{4FA30C0B-A706-4304-8965-858E12B1DF0D}"/>
    <cellStyle name="Comma 38 2 4" xfId="3607" xr:uid="{C1BFB839-C6FC-4ABF-8938-68081C7298FB}"/>
    <cellStyle name="Comma 38 3" xfId="5581" xr:uid="{3ABCB233-4640-4B80-A47A-4D4FFCA50D83}"/>
    <cellStyle name="Comma 38 3 2" xfId="11846" xr:uid="{8C107FC8-5DC8-4CE4-B32B-3B03AC790E1E}"/>
    <cellStyle name="Comma 38 4" xfId="4659" xr:uid="{C748AF38-A555-4CC6-88BF-42C7A9C4E3D6}"/>
    <cellStyle name="Comma 38 5" xfId="3606" xr:uid="{61CB059F-DC6B-472B-BEF9-D0FFD8BC8BF1}"/>
    <cellStyle name="Comma 39" xfId="1046" xr:uid="{00000000-0005-0000-0000-000016040000}"/>
    <cellStyle name="Comma 39 2" xfId="5583" xr:uid="{1B5A9FE1-7B80-46A4-AEBE-C982DD2BE1B4}"/>
    <cellStyle name="Comma 39 2 2" xfId="11848" xr:uid="{330C5973-7ACD-4369-A9A6-47C7725598F9}"/>
    <cellStyle name="Comma 39 3" xfId="4661" xr:uid="{6F2D0F90-2CBA-42CF-9087-82083EAB8988}"/>
    <cellStyle name="Comma 39 4" xfId="3608" xr:uid="{35E70E09-911C-43AA-B29A-85C7929303B1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2 2 2" xfId="5584" xr:uid="{8A7F5B51-ACA4-4710-806F-C12A18CD9D15}"/>
    <cellStyle name="Comma 4 2 2 2 2" xfId="11849" xr:uid="{AAA5957D-7D02-4757-ADEC-42EC96B0431F}"/>
    <cellStyle name="Comma 4 2 2 3" xfId="4662" xr:uid="{D5BD9E8D-56D5-4D92-8337-FF6A7DA242E5}"/>
    <cellStyle name="Comma 4 2 2 4" xfId="3609" xr:uid="{24A98BEB-909A-439A-81DD-EA7A9C32091A}"/>
    <cellStyle name="Comma 4 2 3" xfId="3186" xr:uid="{F7828FDB-280A-4DB2-A34D-13055E70D125}"/>
    <cellStyle name="Comma 4 2 3 2" xfId="11505" xr:uid="{C863C4C2-3184-4486-A73D-DABBEFDE8020}"/>
    <cellStyle name="Comma 4 2 3 3" xfId="5239" xr:uid="{079C88E1-6219-4AE9-AABD-E62B03D76880}"/>
    <cellStyle name="Comma 4 2 3 4" xfId="4175" xr:uid="{410A5F9D-BD58-4D9E-BC2D-6E1D845F86B6}"/>
    <cellStyle name="Comma 4 3" xfId="1050" xr:uid="{00000000-0005-0000-0000-00001A040000}"/>
    <cellStyle name="Comma 4 3 2" xfId="5585" xr:uid="{A01F55ED-E9D3-4A18-B59A-16E8A553AFA2}"/>
    <cellStyle name="Comma 4 3 2 2" xfId="11850" xr:uid="{2CF7F235-483A-4DC7-B0A4-19E2434F6CBE}"/>
    <cellStyle name="Comma 4 3 3" xfId="4663" xr:uid="{877466F4-560E-4823-8CBB-FD3F2D203D01}"/>
    <cellStyle name="Comma 4 3 4" xfId="3610" xr:uid="{599975EC-844A-4CF9-BED7-9144D4914CD0}"/>
    <cellStyle name="Comma 4 4" xfId="1051" xr:uid="{00000000-0005-0000-0000-00001B040000}"/>
    <cellStyle name="Comma 4 4 2" xfId="5586" xr:uid="{BF612827-6BB7-4115-82A8-A7D202D54CD0}"/>
    <cellStyle name="Comma 4 4 2 2" xfId="11851" xr:uid="{01C00C64-31D2-4FB2-AC89-732031A27678}"/>
    <cellStyle name="Comma 4 4 3" xfId="4664" xr:uid="{2FEB1113-8D60-4261-930B-1B331B29EB03}"/>
    <cellStyle name="Comma 4 4 4" xfId="3611" xr:uid="{0DC8B2BB-9B67-40C2-B3D3-015D77B4CEB2}"/>
    <cellStyle name="Comma 4 5" xfId="1052" xr:uid="{00000000-0005-0000-0000-00001C040000}"/>
    <cellStyle name="Comma 4 5 2" xfId="5587" xr:uid="{5ABEE09B-2A93-4122-83A4-6CF69085E312}"/>
    <cellStyle name="Comma 4 5 2 2" xfId="11852" xr:uid="{0AEF7923-25BC-4D5E-B6A1-74933DBAD1B9}"/>
    <cellStyle name="Comma 4 5 3" xfId="4665" xr:uid="{EC69DA99-C00E-44BF-BE42-DFE37B4986E6}"/>
    <cellStyle name="Comma 4 5 4" xfId="3612" xr:uid="{31593306-D31B-44B0-8553-58828B93AE28}"/>
    <cellStyle name="Comma 4 6" xfId="3185" xr:uid="{DB7B830A-8ED3-475D-9BE0-A00F7F10C261}"/>
    <cellStyle name="Comma 4 6 2" xfId="11504" xr:uid="{613CB074-2EC7-47F5-A1EA-13C478DDC357}"/>
    <cellStyle name="Comma 4 6 3" xfId="5238" xr:uid="{8AC3B1AD-5938-4650-9C38-4A3BCEB0E033}"/>
    <cellStyle name="Comma 4 6 4" xfId="4174" xr:uid="{082B33AE-5F96-41ED-AE34-D7245949F891}"/>
    <cellStyle name="Comma 40" xfId="1053" xr:uid="{00000000-0005-0000-0000-00001D040000}"/>
    <cellStyle name="Comma 40 2" xfId="5588" xr:uid="{36C6E594-EAA6-40DC-9A97-1905F7CDD8DB}"/>
    <cellStyle name="Comma 40 2 2" xfId="11853" xr:uid="{22197B22-9966-4BF4-ACD0-B3892605804B}"/>
    <cellStyle name="Comma 40 3" xfId="4666" xr:uid="{E8757BFD-66B6-415B-83C5-5C256E003C89}"/>
    <cellStyle name="Comma 40 4" xfId="3613" xr:uid="{FD090BCC-8023-4292-80E9-C245579C427B}"/>
    <cellStyle name="Comma 41" xfId="5385" xr:uid="{221C4432-4396-4DB7-BBC6-76976FCE0839}"/>
    <cellStyle name="Comma 41 2" xfId="11650" xr:uid="{3D7FA592-0F42-46C2-B702-2E07E09C22A8}"/>
    <cellStyle name="Comma 42" xfId="1054" xr:uid="{00000000-0005-0000-0000-00001E040000}"/>
    <cellStyle name="Comma 42 2" xfId="1055" xr:uid="{00000000-0005-0000-0000-00001F040000}"/>
    <cellStyle name="Comma 42 2 2" xfId="5589" xr:uid="{AE608206-4796-4948-BA9F-01EA11056931}"/>
    <cellStyle name="Comma 42 2 2 2" xfId="11854" xr:uid="{A3234927-4D8C-403A-9A22-3AE870154E9D}"/>
    <cellStyle name="Comma 42 2 3" xfId="4667" xr:uid="{1570FCE3-EC4F-4B9E-A5A5-74CEB8776022}"/>
    <cellStyle name="Comma 42 2 4" xfId="3614" xr:uid="{BFA65167-67DD-4BE7-9BB8-C13321EE9EED}"/>
    <cellStyle name="Comma 42 3" xfId="3187" xr:uid="{C0A33045-EC4F-4689-9FC0-9AACC9E26ED7}"/>
    <cellStyle name="Comma 42 3 2" xfId="11506" xr:uid="{A5B73EF6-4CC5-4804-BC72-148B701EE177}"/>
    <cellStyle name="Comma 42 3 3" xfId="5240" xr:uid="{CFF58A27-A82E-4F1C-88B5-D4BA1777FC6D}"/>
    <cellStyle name="Comma 42 3 4" xfId="4176" xr:uid="{1DDA9E2B-DA3A-4723-B310-C7BB2BB2B81B}"/>
    <cellStyle name="Comma 43" xfId="5665" xr:uid="{96A4B6F4-0C42-4190-9577-AB0B513F3914}"/>
    <cellStyle name="Comma 43 2" xfId="11954" xr:uid="{26C4CCC0-EF33-4933-8BFD-6143FBFDB3F8}"/>
    <cellStyle name="Comma 44" xfId="5874" xr:uid="{D1FD261D-F52E-4913-B9A2-56F9833F9AAD}"/>
    <cellStyle name="Comma 44 2" xfId="12346" xr:uid="{995BB071-87BA-4834-8F26-0D76F7F80C57}"/>
    <cellStyle name="Comma 45" xfId="1056" xr:uid="{00000000-0005-0000-0000-000020040000}"/>
    <cellStyle name="Comma 45 2" xfId="1057" xr:uid="{00000000-0005-0000-0000-000021040000}"/>
    <cellStyle name="Comma 45 2 2" xfId="5590" xr:uid="{44C5856D-B901-4D58-AA85-2EBD4B378E0F}"/>
    <cellStyle name="Comma 45 2 2 2" xfId="11855" xr:uid="{FDE362B9-E938-4868-8F2A-BBAC02FD00EA}"/>
    <cellStyle name="Comma 45 2 3" xfId="4668" xr:uid="{8DFA3574-B8FF-4F64-9A6B-7BE6550D334D}"/>
    <cellStyle name="Comma 45 2 4" xfId="3615" xr:uid="{B98CE677-8AD3-4C8C-9B28-5A1F7F64E3EA}"/>
    <cellStyle name="Comma 45 3" xfId="3188" xr:uid="{0B8CEAE7-25EB-4EB1-976A-B083792EC9F7}"/>
    <cellStyle name="Comma 45 3 2" xfId="11507" xr:uid="{439FF50A-E269-4F9C-8D5E-2205529B44A5}"/>
    <cellStyle name="Comma 45 3 3" xfId="5241" xr:uid="{C9C49D14-8268-4537-B95E-A8997879EF27}"/>
    <cellStyle name="Comma 45 3 4" xfId="4177" xr:uid="{CB0D969F-82FF-4363-93F4-BFB48143BF33}"/>
    <cellStyle name="Comma 46" xfId="1058" xr:uid="{00000000-0005-0000-0000-000022040000}"/>
    <cellStyle name="Comma 46 2" xfId="1059" xr:uid="{00000000-0005-0000-0000-000023040000}"/>
    <cellStyle name="Comma 46 2 2" xfId="5591" xr:uid="{261487A7-7C40-4E64-856E-A76E77A8ACF2}"/>
    <cellStyle name="Comma 46 2 2 2" xfId="11856" xr:uid="{ABBACECC-AA0E-4C15-A922-AAFED733F009}"/>
    <cellStyle name="Comma 46 2 3" xfId="4669" xr:uid="{B6ECF2F0-2BC8-4AAF-B3E3-1877B2306F87}"/>
    <cellStyle name="Comma 46 2 4" xfId="3616" xr:uid="{D047364B-6ECA-407F-A6D3-708495CE704E}"/>
    <cellStyle name="Comma 46 3" xfId="3189" xr:uid="{1F6CA30F-699C-407F-B511-70F041083585}"/>
    <cellStyle name="Comma 46 3 2" xfId="11508" xr:uid="{958C3F6A-979D-4B49-BDC0-F4192DC886C4}"/>
    <cellStyle name="Comma 46 3 3" xfId="5242" xr:uid="{E033E804-ACA3-41CB-8BB3-CCF88E5DB23B}"/>
    <cellStyle name="Comma 46 3 4" xfId="4178" xr:uid="{AF360B81-667D-4C17-A60C-6E6662D8693C}"/>
    <cellStyle name="Comma 47" xfId="1060" xr:uid="{00000000-0005-0000-0000-000024040000}"/>
    <cellStyle name="Comma 47 2" xfId="1061" xr:uid="{00000000-0005-0000-0000-000025040000}"/>
    <cellStyle name="Comma 47 2 2" xfId="5592" xr:uid="{A1113681-A3A2-461B-9CEC-7853C5112FF4}"/>
    <cellStyle name="Comma 47 2 2 2" xfId="11857" xr:uid="{24691E88-9572-4532-9DDC-8025FEC7D59E}"/>
    <cellStyle name="Comma 47 2 3" xfId="4670" xr:uid="{99E46A42-D4BD-4423-9187-AE25075BC876}"/>
    <cellStyle name="Comma 47 2 4" xfId="3617" xr:uid="{DCE145C6-3C60-4EEC-89A0-316FEC81B24C}"/>
    <cellStyle name="Comma 47 3" xfId="3190" xr:uid="{AEBE1380-B8FF-46B3-904B-55EC2EF60ED2}"/>
    <cellStyle name="Comma 47 3 2" xfId="11509" xr:uid="{361229DF-0C64-431D-8CD6-B4DF71E64097}"/>
    <cellStyle name="Comma 47 3 3" xfId="5243" xr:uid="{78CF8FAC-9352-40B5-BF27-1290425D2999}"/>
    <cellStyle name="Comma 47 3 4" xfId="4179" xr:uid="{354CB8DA-239A-4154-83B3-F15BFC2AAD9A}"/>
    <cellStyle name="Comma 48" xfId="1062" xr:uid="{00000000-0005-0000-0000-000026040000}"/>
    <cellStyle name="Comma 48 2" xfId="1063" xr:uid="{00000000-0005-0000-0000-000027040000}"/>
    <cellStyle name="Comma 48 2 2" xfId="5593" xr:uid="{BEDEEF23-1764-466C-B06A-4BEFBF84CCF5}"/>
    <cellStyle name="Comma 48 2 2 2" xfId="11858" xr:uid="{365D5C0A-EBC8-43BB-8EFA-A947BB998F2C}"/>
    <cellStyle name="Comma 48 2 3" xfId="4671" xr:uid="{4D65ADB3-6101-4E6A-AABA-8B3D12348BB0}"/>
    <cellStyle name="Comma 48 2 4" xfId="3618" xr:uid="{7012BB2C-7FAD-4228-9DDC-E91A3526C7F8}"/>
    <cellStyle name="Comma 48 3" xfId="3191" xr:uid="{5D415D29-14F6-4D51-B808-4067398BE1C0}"/>
    <cellStyle name="Comma 48 3 2" xfId="11510" xr:uid="{823F7933-E3D4-4DDD-A36E-AFFA45975E1A}"/>
    <cellStyle name="Comma 48 3 3" xfId="5244" xr:uid="{3093D2E6-9A43-4631-AC76-1AC072317782}"/>
    <cellStyle name="Comma 48 3 4" xfId="4180" xr:uid="{48541225-CA6F-4301-BC32-D2894437B0B2}"/>
    <cellStyle name="Comma 49" xfId="1064" xr:uid="{00000000-0005-0000-0000-000028040000}"/>
    <cellStyle name="Comma 49 2" xfId="1065" xr:uid="{00000000-0005-0000-0000-000029040000}"/>
    <cellStyle name="Comma 49 2 2" xfId="5594" xr:uid="{84D7FBC6-CBED-41A9-82AA-DF02C44DD7B9}"/>
    <cellStyle name="Comma 49 2 2 2" xfId="11859" xr:uid="{98BB8E84-74BE-43D9-B191-CF813637C435}"/>
    <cellStyle name="Comma 49 2 3" xfId="4672" xr:uid="{663DDE76-4C57-48CD-8F2F-CA32E56D3C0B}"/>
    <cellStyle name="Comma 49 2 4" xfId="3619" xr:uid="{93F40405-A76D-405B-9B17-1C543FAD7D60}"/>
    <cellStyle name="Comma 49 3" xfId="3192" xr:uid="{E9F78AAF-A5FE-49F1-B348-5828CC61D922}"/>
    <cellStyle name="Comma 49 3 2" xfId="11511" xr:uid="{3014EBFA-A814-4405-A712-269C440F9673}"/>
    <cellStyle name="Comma 49 3 3" xfId="5245" xr:uid="{F2974D5C-0505-49D1-94DD-5EE542AD0CBA}"/>
    <cellStyle name="Comma 49 3 4" xfId="4181" xr:uid="{567E937C-A99F-4017-821A-903DEBFFD9C3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2 2 2" xfId="5595" xr:uid="{D949DC2C-399A-4604-A96D-2A4FD045ADF7}"/>
    <cellStyle name="Comma 5 2 2 2 2" xfId="11860" xr:uid="{E8DDB775-F50D-41A1-907C-CEE49F5E88F3}"/>
    <cellStyle name="Comma 5 2 2 3" xfId="4673" xr:uid="{254245AB-5B05-4DDE-BEDA-1CFAEFA19FBC}"/>
    <cellStyle name="Comma 5 2 2 4" xfId="3620" xr:uid="{C6A3C837-7573-4366-90C3-0A725E80818B}"/>
    <cellStyle name="Comma 5 2 3" xfId="3193" xr:uid="{11197C28-5A30-4D7F-B516-24F3CC8C711E}"/>
    <cellStyle name="Comma 5 2 3 2" xfId="11512" xr:uid="{98DF15A1-699E-4E29-A8B9-C3A27A3787EB}"/>
    <cellStyle name="Comma 5 2 3 3" xfId="5246" xr:uid="{E1A5ECF3-B912-4848-8BE4-B9E13B38E96D}"/>
    <cellStyle name="Comma 5 2 3 4" xfId="4182" xr:uid="{06BAEF64-28A6-4206-9098-9C2A9AC6CBA2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0 2 2" xfId="5596" xr:uid="{72F48572-8536-4EB5-8B69-E48D9F25B958}"/>
    <cellStyle name="Comma 50 2 2 2" xfId="11861" xr:uid="{7BA4491D-30AA-4BB2-849B-C796AD5DF30F}"/>
    <cellStyle name="Comma 50 2 3" xfId="4674" xr:uid="{83B5A2B4-D574-4247-9746-73DD093548F2}"/>
    <cellStyle name="Comma 50 2 4" xfId="3621" xr:uid="{45BCE351-C850-4C78-8D1D-A1DA8295A3E0}"/>
    <cellStyle name="Comma 50 3" xfId="3194" xr:uid="{F38B95C0-2520-4988-A7C3-052494202073}"/>
    <cellStyle name="Comma 50 3 2" xfId="11513" xr:uid="{7AC750BA-938E-4D71-8C58-DE519E9E2D1F}"/>
    <cellStyle name="Comma 50 3 3" xfId="5247" xr:uid="{0C2EED6B-6A58-4C30-9FAE-30578659A4F3}"/>
    <cellStyle name="Comma 50 3 4" xfId="4183" xr:uid="{CB564FA2-8D66-49D7-AAF7-526F165B69FF}"/>
    <cellStyle name="Comma 51" xfId="1072" xr:uid="{00000000-0005-0000-0000-000030040000}"/>
    <cellStyle name="Comma 51 2" xfId="1073" xr:uid="{00000000-0005-0000-0000-000031040000}"/>
    <cellStyle name="Comma 51 2 2" xfId="5597" xr:uid="{D456C526-CF8D-4208-B58A-779CBA2F6478}"/>
    <cellStyle name="Comma 51 2 2 2" xfId="11862" xr:uid="{D7D2CFD6-9491-4035-B528-9C8AB87DF685}"/>
    <cellStyle name="Comma 51 2 3" xfId="4675" xr:uid="{2BB17327-144B-4711-9DF4-14EAA913C9AA}"/>
    <cellStyle name="Comma 51 2 4" xfId="3622" xr:uid="{E1346199-6EEA-4724-BCD9-159065C83874}"/>
    <cellStyle name="Comma 51 3" xfId="3195" xr:uid="{78123E01-2BFA-4228-BD91-30EA91418C39}"/>
    <cellStyle name="Comma 51 3 2" xfId="11514" xr:uid="{8E904EB8-9E88-4356-9CE6-95A046B536B8}"/>
    <cellStyle name="Comma 51 3 3" xfId="5248" xr:uid="{E2DB63DD-99C0-4967-A637-6F182EAA453F}"/>
    <cellStyle name="Comma 51 3 4" xfId="4184" xr:uid="{85AAEF9D-4A31-4FDB-BACF-A25BD737B27A}"/>
    <cellStyle name="Comma 52" xfId="1074" xr:uid="{00000000-0005-0000-0000-000032040000}"/>
    <cellStyle name="Comma 52 2" xfId="1075" xr:uid="{00000000-0005-0000-0000-000033040000}"/>
    <cellStyle name="Comma 52 2 2" xfId="5598" xr:uid="{07C3DC13-B0E9-4B0B-8226-F0A9DB43601F}"/>
    <cellStyle name="Comma 52 2 2 2" xfId="11863" xr:uid="{1DAC87A9-9CD1-4D9F-A4E9-7D25C88727D3}"/>
    <cellStyle name="Comma 52 2 3" xfId="4676" xr:uid="{951F60D9-B75A-423C-BF38-5F793D74A472}"/>
    <cellStyle name="Comma 52 2 4" xfId="3623" xr:uid="{0B208D3A-9797-4ED8-834B-06DBF1D4BB81}"/>
    <cellStyle name="Comma 52 3" xfId="3196" xr:uid="{617E6A58-3CD2-4746-8BB7-1993A4ABE718}"/>
    <cellStyle name="Comma 52 3 2" xfId="11515" xr:uid="{7F3D341E-D264-4A52-A62C-C7C47A816838}"/>
    <cellStyle name="Comma 52 3 3" xfId="5249" xr:uid="{8E4E30D9-C258-47A3-813E-2DD7E7ED15E3}"/>
    <cellStyle name="Comma 52 3 4" xfId="4185" xr:uid="{3DBEB3BF-E9AD-405E-AEDD-7B73B5846813}"/>
    <cellStyle name="Comma 53" xfId="9368" xr:uid="{F9AC8367-898D-4F7D-A503-2B4B697A9887}"/>
    <cellStyle name="Comma 54" xfId="10964" xr:uid="{3F050BBB-7D23-49E1-98F1-C34B152C7361}"/>
    <cellStyle name="Comma 55" xfId="11011" xr:uid="{63F6445A-2E49-4D38-B1F9-77976D89C488}"/>
    <cellStyle name="Comma 56" xfId="15712" xr:uid="{C86E503A-1604-4A3F-97EA-31BF497CCBAC}"/>
    <cellStyle name="Comma 57" xfId="10965" xr:uid="{1396051B-4603-4D31-B4A2-D961A3C4134D}"/>
    <cellStyle name="Comma 58" xfId="1076" xr:uid="{00000000-0005-0000-0000-000034040000}"/>
    <cellStyle name="Comma 58 2" xfId="1077" xr:uid="{00000000-0005-0000-0000-000035040000}"/>
    <cellStyle name="Comma 58 2 2" xfId="5599" xr:uid="{6194A9CF-7C05-45FE-A19A-B4CEFED5A89E}"/>
    <cellStyle name="Comma 58 2 2 2" xfId="11864" xr:uid="{443895BF-9708-4E5E-A2DA-7BF285CE708E}"/>
    <cellStyle name="Comma 58 2 3" xfId="4677" xr:uid="{97062F59-5A9F-468D-807B-953DAED10E63}"/>
    <cellStyle name="Comma 58 2 4" xfId="3624" xr:uid="{D07E8F8F-4FE3-4988-A309-8CC69F374DB6}"/>
    <cellStyle name="Comma 58 3" xfId="3197" xr:uid="{FF6F2D01-C2D5-4BD3-8A80-F034540D2D0B}"/>
    <cellStyle name="Comma 58 3 2" xfId="11516" xr:uid="{81FCAD81-82F5-4991-A9A3-E63CB08E7F41}"/>
    <cellStyle name="Comma 58 3 3" xfId="5250" xr:uid="{88A20367-FE27-4DD1-B481-4E7364F4192C}"/>
    <cellStyle name="Comma 58 3 4" xfId="4186" xr:uid="{348E85CB-DFE8-4BF6-A4EE-3A8E96E72991}"/>
    <cellStyle name="Comma 59" xfId="1078" xr:uid="{00000000-0005-0000-0000-000036040000}"/>
    <cellStyle name="Comma 59 2" xfId="1079" xr:uid="{00000000-0005-0000-0000-000037040000}"/>
    <cellStyle name="Comma 59 2 2" xfId="5600" xr:uid="{C3998466-F47F-4E13-B944-8ED3155B2363}"/>
    <cellStyle name="Comma 59 2 2 2" xfId="11865" xr:uid="{CDF4D3AD-4233-471D-B6A8-F5E72E0847B8}"/>
    <cellStyle name="Comma 59 2 3" xfId="4678" xr:uid="{90BFC459-BF57-424B-809A-42602113B5C2}"/>
    <cellStyle name="Comma 59 2 4" xfId="3625" xr:uid="{33BCE2F9-B69E-44C1-950B-BF296B4254D7}"/>
    <cellStyle name="Comma 59 3" xfId="3198" xr:uid="{3CD6B4B8-BC11-4563-A15D-E1F35A8DD545}"/>
    <cellStyle name="Comma 59 3 2" xfId="11517" xr:uid="{45736323-B2C8-4ABD-8793-3EFE422BDE34}"/>
    <cellStyle name="Comma 59 3 3" xfId="5251" xr:uid="{30CA8D31-B0A0-40CC-9A21-9FB7E04B32AC}"/>
    <cellStyle name="Comma 59 3 4" xfId="4187" xr:uid="{D9232A59-33F5-4A0A-B248-7B61A24B0677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 2 2 2" xfId="5601" xr:uid="{C9B1385F-E241-4AE1-BD10-EEF6E419A057}"/>
    <cellStyle name="Comma 6 2 2 2 2" xfId="11866" xr:uid="{164D3697-BCD4-4456-BF02-898BEFCBE5A6}"/>
    <cellStyle name="Comma 6 2 2 3" xfId="4679" xr:uid="{B2BD02E5-F378-4B17-9895-448E27F7C3BA}"/>
    <cellStyle name="Comma 6 2 2 4" xfId="3626" xr:uid="{3D298BB7-98AE-49DD-9132-3CD6933AA7DE}"/>
    <cellStyle name="Comma 6 2 3" xfId="3200" xr:uid="{CE698371-5B17-48D0-A1C8-7248F3664BE6}"/>
    <cellStyle name="Comma 6 2 3 2" xfId="11519" xr:uid="{3C4008B7-722D-40DA-A895-2406F709BFEF}"/>
    <cellStyle name="Comma 6 2 3 3" xfId="5253" xr:uid="{6D511AA1-D81A-45DF-A808-EDECA08CE7D1}"/>
    <cellStyle name="Comma 6 2 3 4" xfId="4189" xr:uid="{65E4C54C-6FA1-4C98-BA30-486068C8F424}"/>
    <cellStyle name="Comma 6 3" xfId="3199" xr:uid="{931473CD-1404-47D7-B23E-F95DB265C92C}"/>
    <cellStyle name="Comma 6 3 2" xfId="11518" xr:uid="{ED1C4435-6A29-499A-8285-14A42378173E}"/>
    <cellStyle name="Comma 6 3 3" xfId="5252" xr:uid="{502D7259-9B6D-493B-8479-7C6EF8030469}"/>
    <cellStyle name="Comma 6 3 4" xfId="4188" xr:uid="{687ED48F-7F1A-46FF-B3AD-6DA14107BE91}"/>
    <cellStyle name="Comma 60" xfId="15711" xr:uid="{6FEAD0BC-D1BF-4CD4-9923-8AE036E5F037}"/>
    <cellStyle name="Comma 61" xfId="10963" xr:uid="{73DFBFA6-FD7C-4168-97E7-A2F532DE1FE4}"/>
    <cellStyle name="Comma 62" xfId="1083" xr:uid="{00000000-0005-0000-0000-00003B040000}"/>
    <cellStyle name="Comma 62 2" xfId="1084" xr:uid="{00000000-0005-0000-0000-00003C040000}"/>
    <cellStyle name="Comma 62 2 2" xfId="5602" xr:uid="{7C54E1A6-FDBD-4D62-97B9-3824A0435934}"/>
    <cellStyle name="Comma 62 2 2 2" xfId="11867" xr:uid="{40D905A4-0F53-43F3-8DEA-2463388A596A}"/>
    <cellStyle name="Comma 62 2 3" xfId="4680" xr:uid="{2FB66E7B-2120-434D-B9CD-E0A58C5EBFFB}"/>
    <cellStyle name="Comma 62 2 4" xfId="3627" xr:uid="{559E9764-F060-4D1C-B142-5F0529ABB377}"/>
    <cellStyle name="Comma 62 3" xfId="3201" xr:uid="{74D48D40-EEEB-4642-8E2F-0F1E1A72FB61}"/>
    <cellStyle name="Comma 62 3 2" xfId="11520" xr:uid="{E749EC75-BB98-417F-904F-102035A36C2E}"/>
    <cellStyle name="Comma 62 3 3" xfId="5254" xr:uid="{9E36BC4F-8BF6-4892-B5C4-5353EE688204}"/>
    <cellStyle name="Comma 62 3 4" xfId="4190" xr:uid="{4EE04177-2C13-415C-BAB7-E9AC5B84E24C}"/>
    <cellStyle name="Comma 63" xfId="1085" xr:uid="{00000000-0005-0000-0000-00003D040000}"/>
    <cellStyle name="Comma 63 2" xfId="1086" xr:uid="{00000000-0005-0000-0000-00003E040000}"/>
    <cellStyle name="Comma 63 2 2" xfId="5603" xr:uid="{937F3621-B8F9-40AE-B36E-9BA267AEBA0B}"/>
    <cellStyle name="Comma 63 2 2 2" xfId="11868" xr:uid="{F6AB2DD4-764A-4D98-B403-0CBD4855E28D}"/>
    <cellStyle name="Comma 63 2 3" xfId="4681" xr:uid="{03A3DD7C-8087-4A96-8A96-55E7027E5C62}"/>
    <cellStyle name="Comma 63 2 4" xfId="3628" xr:uid="{FFBA3EC6-5527-42C2-881D-6C6550497442}"/>
    <cellStyle name="Comma 63 3" xfId="3202" xr:uid="{D85E5FCF-6A48-459E-AB81-A49ECBD3157C}"/>
    <cellStyle name="Comma 63 3 2" xfId="11521" xr:uid="{D7B59EC2-9914-4C12-AA60-280A9F9A6157}"/>
    <cellStyle name="Comma 63 3 3" xfId="5255" xr:uid="{6D41093E-8133-4CFC-A30F-B8BB958DE326}"/>
    <cellStyle name="Comma 63 3 4" xfId="4191" xr:uid="{04C68A67-9A75-493B-8F4A-2205131DE23E}"/>
    <cellStyle name="Comma 64" xfId="4464" xr:uid="{193FFB80-5A75-40CA-AA1F-ED25ABBAB80F}"/>
    <cellStyle name="Comma 65" xfId="5681" xr:uid="{BD7F2573-6503-45E1-9D7F-27E76B8F132D}"/>
    <cellStyle name="Comma 66" xfId="1087" xr:uid="{00000000-0005-0000-0000-00003F040000}"/>
    <cellStyle name="Comma 66 2" xfId="3203" xr:uid="{5B849F2D-25FB-4A0C-86EA-AD9A31722FC6}"/>
    <cellStyle name="Comma 66 2 2" xfId="11522" xr:uid="{3337B696-D101-464D-BA9A-889B1124C3FB}"/>
    <cellStyle name="Comma 66 2 3" xfId="5256" xr:uid="{78A49375-F5DF-4A13-8BE8-E61BBB75225B}"/>
    <cellStyle name="Comma 66 2 4" xfId="4192" xr:uid="{B2470780-A92E-4703-9AC5-9625F8200BD4}"/>
    <cellStyle name="Comma 67" xfId="1088" xr:uid="{00000000-0005-0000-0000-000040040000}"/>
    <cellStyle name="Comma 67 2" xfId="1089" xr:uid="{00000000-0005-0000-0000-000041040000}"/>
    <cellStyle name="Comma 67 2 2" xfId="5604" xr:uid="{EF8795F5-7CF0-43FE-9811-D5F843A1F8BE}"/>
    <cellStyle name="Comma 67 2 2 2" xfId="11869" xr:uid="{C01AA47F-39C4-4EB5-99A0-C58E6F4505B7}"/>
    <cellStyle name="Comma 67 2 3" xfId="4682" xr:uid="{2AE517C9-6C69-4AFF-9E34-FFABB804DF01}"/>
    <cellStyle name="Comma 67 2 4" xfId="3629" xr:uid="{4AD15446-20A2-4F1D-82C0-95CFC00935BA}"/>
    <cellStyle name="Comma 67 3" xfId="3204" xr:uid="{9158DC6C-F342-4405-91FA-89D24E5F151A}"/>
    <cellStyle name="Comma 67 3 2" xfId="11523" xr:uid="{7D21C923-7921-4192-B660-C5314C9802BE}"/>
    <cellStyle name="Comma 67 3 3" xfId="5257" xr:uid="{8D529D7E-8108-4067-90EB-809D1F83FAF6}"/>
    <cellStyle name="Comma 67 3 4" xfId="4193" xr:uid="{E6FF5F3D-CCF3-4E32-B310-E470E4487C00}"/>
    <cellStyle name="Comma 68" xfId="17182" xr:uid="{64FE2D7B-B579-4A26-B222-EA052507D297}"/>
    <cellStyle name="Comma 69" xfId="17180" xr:uid="{172F4119-8453-4CE4-8B4B-1936432FB034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2 2 2" xfId="5606" xr:uid="{66F9FEA9-FDEA-4502-8413-3CDAF9FEA47C}"/>
    <cellStyle name="Comma 7 2 2 2 2" xfId="11871" xr:uid="{D14D0579-49F9-4BC0-BEAD-6207EE22A25B}"/>
    <cellStyle name="Comma 7 2 2 3" xfId="4684" xr:uid="{FBBCD69A-3E73-4A8C-A30B-7C63A3F23DE4}"/>
    <cellStyle name="Comma 7 2 2 4" xfId="3631" xr:uid="{9C01898F-1596-4A5D-83ED-9316928736B6}"/>
    <cellStyle name="Comma 7 2 3" xfId="3206" xr:uid="{8E31267B-C2A8-4C73-9DC7-B87522850602}"/>
    <cellStyle name="Comma 7 2 3 2" xfId="11525" xr:uid="{B5984BB3-7D73-4F1B-B10E-375C6677B39C}"/>
    <cellStyle name="Comma 7 2 3 3" xfId="5259" xr:uid="{5B13A842-7821-440B-B825-C7BA6912D28E}"/>
    <cellStyle name="Comma 7 2 3 4" xfId="4195" xr:uid="{8CBD36EE-6733-403E-AD45-CB020123FCB7}"/>
    <cellStyle name="Comma 7 3" xfId="1093" xr:uid="{00000000-0005-0000-0000-000045040000}"/>
    <cellStyle name="Comma 7 3 2" xfId="1094" xr:uid="{00000000-0005-0000-0000-000046040000}"/>
    <cellStyle name="Comma 7 3 2 2" xfId="5607" xr:uid="{5BBE886F-8515-4EB3-9F3A-B3521F064740}"/>
    <cellStyle name="Comma 7 3 2 2 2" xfId="11872" xr:uid="{9911F102-0FEE-450A-9894-3E0B3C8ABE23}"/>
    <cellStyle name="Comma 7 3 2 3" xfId="4685" xr:uid="{65AA5DFC-AB0F-485B-9650-E4A13B349B55}"/>
    <cellStyle name="Comma 7 3 2 4" xfId="3632" xr:uid="{D4E0B292-2819-4652-9992-254DD5CF5889}"/>
    <cellStyle name="Comma 7 3 3" xfId="3207" xr:uid="{648F0BE3-19F6-40CE-8536-897CE90C6E10}"/>
    <cellStyle name="Comma 7 3 3 2" xfId="11526" xr:uid="{D02AA444-6704-433D-9D17-63EA31D6EE19}"/>
    <cellStyle name="Comma 7 3 3 3" xfId="5260" xr:uid="{98E75895-6A3B-406E-B562-AFA97EF42413}"/>
    <cellStyle name="Comma 7 3 3 4" xfId="4196" xr:uid="{0BBFD3C0-C469-4F36-9C42-CB9E5AE57F1A}"/>
    <cellStyle name="Comma 7 4" xfId="3205" xr:uid="{B12EFE5C-D056-4BAE-B5DA-7C1A3BF49D5E}"/>
    <cellStyle name="Comma 7 4 2" xfId="11524" xr:uid="{85AE3D47-CCFD-4A00-AFA1-8596E20DC580}"/>
    <cellStyle name="Comma 7 4 3" xfId="5258" xr:uid="{16C3A6DD-102D-4BF2-A1A7-CE16E53DAB47}"/>
    <cellStyle name="Comma 7 4 4" xfId="4194" xr:uid="{63ED871A-A2ED-4F61-9F8E-215960135D3C}"/>
    <cellStyle name="Comma 7 5" xfId="5605" xr:uid="{A6D8669E-AA58-4ED5-BC38-98EFF344545A}"/>
    <cellStyle name="Comma 7 5 2" xfId="11870" xr:uid="{A5F9701F-D022-44FE-B338-443A1B0DA92D}"/>
    <cellStyle name="Comma 7 6" xfId="4683" xr:uid="{9735D601-9474-4A93-B0C7-C97E5400D223}"/>
    <cellStyle name="Comma 7 7" xfId="3630" xr:uid="{DCCDC146-1D91-4A07-96A6-F46A1FF5C14E}"/>
    <cellStyle name="Comma 70" xfId="3410" xr:uid="{1836B131-A392-4469-9D02-47901BC7256F}"/>
    <cellStyle name="Comma 71" xfId="3786" xr:uid="{EA6E58A7-3AC7-4535-97C0-62F4174E1579}"/>
    <cellStyle name="Comma 72" xfId="1095" xr:uid="{00000000-0005-0000-0000-000047040000}"/>
    <cellStyle name="Comma 72 2" xfId="3208" xr:uid="{139C9FD7-F04C-4FBE-A742-C8277169828F}"/>
    <cellStyle name="Comma 72 2 2" xfId="11527" xr:uid="{E5098BFD-42E5-422D-AD35-2C74B5A88678}"/>
    <cellStyle name="Comma 72 2 3" xfId="5261" xr:uid="{E9223E87-CA6B-457F-A508-FCEAC611838E}"/>
    <cellStyle name="Comma 72 2 4" xfId="4197" xr:uid="{E46899DD-885B-40A5-B38A-5EC07A8EE9EC}"/>
    <cellStyle name="Comma 74" xfId="1096" xr:uid="{00000000-0005-0000-0000-000048040000}"/>
    <cellStyle name="Comma 74 2" xfId="1097" xr:uid="{00000000-0005-0000-0000-000049040000}"/>
    <cellStyle name="Comma 74 2 2" xfId="5608" xr:uid="{7BC09EDD-C0FF-4469-94A4-DF86AE9D17E1}"/>
    <cellStyle name="Comma 74 2 2 2" xfId="11873" xr:uid="{D7B97844-E7DE-4168-89E6-904D0C9CAD87}"/>
    <cellStyle name="Comma 74 2 3" xfId="4686" xr:uid="{F6B2A641-CD78-4D4C-9832-978A00F638FA}"/>
    <cellStyle name="Comma 74 2 4" xfId="3633" xr:uid="{8D19006E-489B-4711-825F-4E55363A8917}"/>
    <cellStyle name="Comma 74 3" xfId="3209" xr:uid="{A83B0356-F25D-40E1-88D6-CB99F31B36AC}"/>
    <cellStyle name="Comma 74 3 2" xfId="11528" xr:uid="{C3E9A93A-8205-4E05-B219-FA29B2B89AD2}"/>
    <cellStyle name="Comma 74 3 3" xfId="5262" xr:uid="{B46AB6B0-6428-49BA-86B5-B2EB234336B4}"/>
    <cellStyle name="Comma 74 3 4" xfId="4198" xr:uid="{73941433-2FE1-4956-9A42-529942628F82}"/>
    <cellStyle name="Comma 75" xfId="1098" xr:uid="{00000000-0005-0000-0000-00004A040000}"/>
    <cellStyle name="Comma 75 2" xfId="1099" xr:uid="{00000000-0005-0000-0000-00004B040000}"/>
    <cellStyle name="Comma 75 2 2" xfId="5609" xr:uid="{A403EB85-DF3E-4ED3-8091-06E20B586647}"/>
    <cellStyle name="Comma 75 2 2 2" xfId="11874" xr:uid="{D5EE502D-646E-4EE5-A23A-A3D8FCAE2D62}"/>
    <cellStyle name="Comma 75 2 3" xfId="4687" xr:uid="{C8426A31-8C9B-4913-8D4E-B80185BB70CE}"/>
    <cellStyle name="Comma 75 2 4" xfId="3634" xr:uid="{1657C154-0FEB-4996-A1E9-A2F1ED8E1E25}"/>
    <cellStyle name="Comma 75 3" xfId="3210" xr:uid="{B3B9310D-B0DE-4223-9104-E83DC45A99B8}"/>
    <cellStyle name="Comma 75 3 2" xfId="11529" xr:uid="{76F38F4F-AC9D-43A4-99E0-B9E407851433}"/>
    <cellStyle name="Comma 75 3 3" xfId="5263" xr:uid="{8EDD2B76-C5D3-4E0F-9B8D-851D465BB0D2}"/>
    <cellStyle name="Comma 75 3 4" xfId="4199" xr:uid="{9104C1C0-4F65-4A92-807F-A74FC79B4EA7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2 2 2" xfId="5610" xr:uid="{D15D5105-B9C0-4BF4-BC93-194C009B7455}"/>
    <cellStyle name="Comma 8 2 2 2 2 2" xfId="11875" xr:uid="{2D267E4E-A14F-4753-856A-154E3BF678A6}"/>
    <cellStyle name="Comma 8 2 2 2 3" xfId="4688" xr:uid="{49FBADB6-CFA1-4BB7-8EA7-C03E0D710663}"/>
    <cellStyle name="Comma 8 2 2 2 4" xfId="3635" xr:uid="{25DEA54D-1F3E-4A23-A09B-81B2FBA072EA}"/>
    <cellStyle name="Comma 8 2 2 3" xfId="3213" xr:uid="{8971175D-897D-4AE1-AD6B-222E20BFBB24}"/>
    <cellStyle name="Comma 8 2 2 3 2" xfId="11532" xr:uid="{51821836-F6F8-4876-8FBF-55F593B64A03}"/>
    <cellStyle name="Comma 8 2 2 3 3" xfId="5266" xr:uid="{ABD21C57-98D7-48EA-81E8-826AD709431C}"/>
    <cellStyle name="Comma 8 2 2 3 4" xfId="4202" xr:uid="{3684A718-E9D2-4F78-B2E5-C8D0DD312BFD}"/>
    <cellStyle name="Comma 8 2 3" xfId="1104" xr:uid="{00000000-0005-0000-0000-000050040000}"/>
    <cellStyle name="Comma 8 2 3 2" xfId="5611" xr:uid="{D11F4E00-7936-463E-9834-644BD8EA0A7B}"/>
    <cellStyle name="Comma 8 2 3 2 2" xfId="11876" xr:uid="{5A5E8BFA-2423-4778-B206-9F8669655A90}"/>
    <cellStyle name="Comma 8 2 3 3" xfId="4689" xr:uid="{2674B92A-C84C-40BE-86B8-8867731DD516}"/>
    <cellStyle name="Comma 8 2 3 4" xfId="3636" xr:uid="{F66F221D-519A-4C62-AF5B-2CA1A6586188}"/>
    <cellStyle name="Comma 8 2 4" xfId="3212" xr:uid="{27C17A73-FA94-4E80-84C4-AD3DCC26A00F}"/>
    <cellStyle name="Comma 8 2 4 2" xfId="11531" xr:uid="{44A5C438-2378-45C9-96DC-1379A249B06F}"/>
    <cellStyle name="Comma 8 2 4 3" xfId="5265" xr:uid="{1BF4D34D-A455-49AA-A29B-639401967473}"/>
    <cellStyle name="Comma 8 2 4 4" xfId="4201" xr:uid="{C5709259-5953-4FC4-A3B6-5C372F4D5E7E}"/>
    <cellStyle name="Comma 8 3" xfId="1105" xr:uid="{00000000-0005-0000-0000-000051040000}"/>
    <cellStyle name="Comma 8 3 2" xfId="5612" xr:uid="{1CCA75F4-C012-4D9A-9DBD-327FA1B25836}"/>
    <cellStyle name="Comma 8 3 2 2" xfId="11877" xr:uid="{EBAEAFDA-53AB-444F-A7FD-7515E9E638AD}"/>
    <cellStyle name="Comma 8 3 3" xfId="4690" xr:uid="{BE5D23E3-8446-44A6-B850-38D1F1A6B830}"/>
    <cellStyle name="Comma 8 3 4" xfId="3637" xr:uid="{234FE9A4-F421-480C-8E78-E67AEEBAF0EB}"/>
    <cellStyle name="Comma 8 4" xfId="3211" xr:uid="{AB0C3E73-BFFB-41C9-B5BA-01B4275A2DA9}"/>
    <cellStyle name="Comma 8 4 2" xfId="11530" xr:uid="{9559C5E5-6D32-434D-8CD0-23B8D75B4DA5}"/>
    <cellStyle name="Comma 8 4 3" xfId="5264" xr:uid="{BE015B4B-309E-4351-8FDE-9FB7ABF34969}"/>
    <cellStyle name="Comma 8 4 4" xfId="4200" xr:uid="{B7800B09-1544-45F6-933F-686EC878B37E}"/>
    <cellStyle name="Comma 82" xfId="1106" xr:uid="{00000000-0005-0000-0000-000052040000}"/>
    <cellStyle name="Comma 82 2" xfId="1107" xr:uid="{00000000-0005-0000-0000-000053040000}"/>
    <cellStyle name="Comma 82 2 2" xfId="5613" xr:uid="{924518DD-A96A-40FA-B429-DD1E55E71435}"/>
    <cellStyle name="Comma 82 2 2 2" xfId="11878" xr:uid="{07AE3F17-B343-4220-9A59-4AB94F84C04B}"/>
    <cellStyle name="Comma 82 2 3" xfId="4691" xr:uid="{3EA4EFC5-D0E1-4DAF-BD9B-75D8F43F0FD8}"/>
    <cellStyle name="Comma 82 2 4" xfId="3638" xr:uid="{7E53F454-9319-419D-A0DE-43CFF1A9EA2D}"/>
    <cellStyle name="Comma 82 3" xfId="3214" xr:uid="{D687BE1B-E3BB-4964-BA0E-8280A9CAA302}"/>
    <cellStyle name="Comma 82 3 2" xfId="11533" xr:uid="{8743E1BD-E29F-4B6C-8B37-35AAE87E165D}"/>
    <cellStyle name="Comma 82 3 3" xfId="5267" xr:uid="{9CC22FE9-50EC-4B6A-A1E8-3ACB47FAE9E8}"/>
    <cellStyle name="Comma 82 3 4" xfId="4203" xr:uid="{B2911C25-F28A-4E02-966E-EAFF1C21D6AE}"/>
    <cellStyle name="Comma 83" xfId="1108" xr:uid="{00000000-0005-0000-0000-000054040000}"/>
    <cellStyle name="Comma 83 2" xfId="1109" xr:uid="{00000000-0005-0000-0000-000055040000}"/>
    <cellStyle name="Comma 83 2 2" xfId="5614" xr:uid="{22F53778-B6CD-40B4-85CC-9009873E81AA}"/>
    <cellStyle name="Comma 83 2 2 2" xfId="11879" xr:uid="{4E5EBEEC-1297-4A5E-A20A-EC25694F46E3}"/>
    <cellStyle name="Comma 83 2 3" xfId="4692" xr:uid="{EACA460A-149B-44D8-886F-423C4D01C093}"/>
    <cellStyle name="Comma 83 2 4" xfId="3639" xr:uid="{3AA97763-6FF2-4A73-93B2-6AE2B2724BD7}"/>
    <cellStyle name="Comma 83 3" xfId="3215" xr:uid="{780B7EE8-5550-4279-82AB-1E74BF71339B}"/>
    <cellStyle name="Comma 83 3 2" xfId="11534" xr:uid="{AECE916D-D3DB-4D17-926A-155C3B2DAD72}"/>
    <cellStyle name="Comma 83 3 3" xfId="5268" xr:uid="{19B57CEF-663F-4836-91BE-91B3B30A8CC7}"/>
    <cellStyle name="Comma 83 3 4" xfId="4204" xr:uid="{92C1ACEC-AC84-4A13-B5C7-56D9D5BA52B0}"/>
    <cellStyle name="Comma 85" xfId="1110" xr:uid="{00000000-0005-0000-0000-000056040000}"/>
    <cellStyle name="Comma 85 2" xfId="1111" xr:uid="{00000000-0005-0000-0000-000057040000}"/>
    <cellStyle name="Comma 85 2 2" xfId="5615" xr:uid="{B79BE372-EE00-490C-91C6-B796EBE49C1F}"/>
    <cellStyle name="Comma 85 2 2 2" xfId="11880" xr:uid="{AB19E86C-8E2A-4E2F-8E2C-01FF15166354}"/>
    <cellStyle name="Comma 85 2 3" xfId="4693" xr:uid="{87D99BC8-CE34-4D93-99F2-2CF12C247ED1}"/>
    <cellStyle name="Comma 85 2 4" xfId="3640" xr:uid="{6D823CFD-16CE-4701-A763-55F38E1AEAB6}"/>
    <cellStyle name="Comma 85 3" xfId="3216" xr:uid="{1DAA1A9F-27B1-45A2-B55C-7067F16DAD86}"/>
    <cellStyle name="Comma 85 3 2" xfId="11535" xr:uid="{0C1C2C1D-D286-4D11-B19F-FC10EDAEFA36}"/>
    <cellStyle name="Comma 85 3 3" xfId="5269" xr:uid="{3E690B31-EE1E-4286-8034-23477EFE2EDE}"/>
    <cellStyle name="Comma 85 3 4" xfId="4205" xr:uid="{31FF37B9-3043-4A58-83D0-98DF37CCC71A}"/>
    <cellStyle name="Comma 86" xfId="1112" xr:uid="{00000000-0005-0000-0000-000058040000}"/>
    <cellStyle name="Comma 86 2" xfId="1113" xr:uid="{00000000-0005-0000-0000-000059040000}"/>
    <cellStyle name="Comma 86 2 2" xfId="5616" xr:uid="{B81E3B90-B5D1-4B7D-ABA4-F190E6A3D08B}"/>
    <cellStyle name="Comma 86 2 2 2" xfId="11881" xr:uid="{C01BB175-8659-47CB-BDA3-559DB724978F}"/>
    <cellStyle name="Comma 86 2 3" xfId="4694" xr:uid="{C8C3AAFC-78DC-483E-987D-8719B1AD281A}"/>
    <cellStyle name="Comma 86 2 4" xfId="3641" xr:uid="{F3623F51-254F-4E2C-B4E5-1D9C5FD452A0}"/>
    <cellStyle name="Comma 86 3" xfId="3217" xr:uid="{AD1EB67B-94CC-4400-BD5E-B645041C80CB}"/>
    <cellStyle name="Comma 86 3 2" xfId="11536" xr:uid="{DF918693-4D57-4202-BB2F-6195C32E07B1}"/>
    <cellStyle name="Comma 86 3 3" xfId="5270" xr:uid="{5945ACEB-7091-44F1-BAA8-0E15ECC1106A}"/>
    <cellStyle name="Comma 86 3 4" xfId="4206" xr:uid="{8A034105-AC75-4EFA-9485-E455DE879283}"/>
    <cellStyle name="Comma 89" xfId="1114" xr:uid="{00000000-0005-0000-0000-00005A040000}"/>
    <cellStyle name="Comma 89 2" xfId="3218" xr:uid="{B0087802-3BF4-4FDE-AA2C-B664F360661D}"/>
    <cellStyle name="Comma 89 2 2" xfId="11537" xr:uid="{AD13A2B7-4C46-42B8-9BAA-3EFDCD9DAA3D}"/>
    <cellStyle name="Comma 89 2 3" xfId="5271" xr:uid="{5306AE51-0E33-4F01-B7E1-2AA4E95F7157}"/>
    <cellStyle name="Comma 89 2 4" xfId="4207" xr:uid="{5A1A30C7-7507-4E00-8B79-6A2EF5A77E49}"/>
    <cellStyle name="Comma 9" xfId="1115" xr:uid="{00000000-0005-0000-0000-00005B040000}"/>
    <cellStyle name="Comma 9 2" xfId="1116" xr:uid="{00000000-0005-0000-0000-00005C040000}"/>
    <cellStyle name="Comma 9 2 2" xfId="3220" xr:uid="{F71699F3-3B3B-4FB2-89CD-A500BB3159A4}"/>
    <cellStyle name="Comma 9 2 2 2" xfId="11539" xr:uid="{04FB3CA9-3677-43ED-8B10-3821CB2A671B}"/>
    <cellStyle name="Comma 9 2 2 3" xfId="5273" xr:uid="{E23BC5D5-63B9-43A6-9AE9-4DCDB140259A}"/>
    <cellStyle name="Comma 9 2 2 4" xfId="4209" xr:uid="{0C2A0715-DE54-489C-9CA1-F9523AD51953}"/>
    <cellStyle name="Comma 9 3" xfId="1117" xr:uid="{00000000-0005-0000-0000-00005D040000}"/>
    <cellStyle name="Comma 9 3 2" xfId="3221" xr:uid="{51C18A76-9A74-4396-9DBF-C25BC8B4C409}"/>
    <cellStyle name="Comma 9 3 2 2" xfId="11540" xr:uid="{89F52A82-6869-43C8-83A2-82C8757F0129}"/>
    <cellStyle name="Comma 9 3 2 3" xfId="5274" xr:uid="{225AE1FA-5BBE-4D1D-9EAB-899D57EE554F}"/>
    <cellStyle name="Comma 9 3 2 4" xfId="4210" xr:uid="{8023E5F0-38EC-40BC-B2F7-9E6F4AD66040}"/>
    <cellStyle name="Comma 9 4" xfId="1118" xr:uid="{00000000-0005-0000-0000-00005E040000}"/>
    <cellStyle name="Comma 9 4 2" xfId="5617" xr:uid="{D6701D45-70D5-45DA-8991-15B109BD0320}"/>
    <cellStyle name="Comma 9 4 2 2" xfId="11882" xr:uid="{47A76A9E-C57B-4F55-95B7-E31DDEB421DE}"/>
    <cellStyle name="Comma 9 4 3" xfId="4695" xr:uid="{80EE26D5-2FBF-4E53-AED4-09E5BEC5C9D6}"/>
    <cellStyle name="Comma 9 4 4" xfId="3642" xr:uid="{B4F1E00D-E461-411A-89DA-7BFE0164F3FB}"/>
    <cellStyle name="Comma 9 5" xfId="3219" xr:uid="{1EE17F7A-D5B8-4A73-A9A0-00424B40BDD0}"/>
    <cellStyle name="Comma 9 5 2" xfId="11538" xr:uid="{09B61854-DBA8-4D3C-B854-02E00685D59D}"/>
    <cellStyle name="Comma 9 5 3" xfId="5272" xr:uid="{C3D94005-44FF-405C-8321-E0434301A410}"/>
    <cellStyle name="Comma 9 5 4" xfId="4208" xr:uid="{4A2710E2-C0D9-480E-AC28-312A484507B4}"/>
    <cellStyle name="Comma 98" xfId="1119" xr:uid="{00000000-0005-0000-0000-00005F040000}"/>
    <cellStyle name="Comma 98 2" xfId="3222" xr:uid="{72830CE0-02C4-4D46-8A97-7DC21722AAAD}"/>
    <cellStyle name="Comma 98 2 2" xfId="11541" xr:uid="{2660C4E8-42A6-4BA1-9603-2BB364C9DA11}"/>
    <cellStyle name="Comma 98 2 3" xfId="5275" xr:uid="{2918D6BC-CF57-4CFD-8CC9-079A0E764AEE}"/>
    <cellStyle name="Comma 98 2 4" xfId="4211" xr:uid="{E3201352-7D45-4C87-A9F5-CB3D24B70E94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(0.00) 2 2" xfId="5619" xr:uid="{72C2AAFE-BE9A-4F51-9DCA-69FEAC756400}"/>
    <cellStyle name="Currency (0.00) 2 2 2" xfId="11884" xr:uid="{07DEDB5F-4357-4AD1-A9B4-A1ECB6674C2B}"/>
    <cellStyle name="Currency (0.00) 2 3" xfId="10967" xr:uid="{0A077D02-A305-40B1-9244-D27ABE002C7F}"/>
    <cellStyle name="Currency (0.00) 3" xfId="5276" xr:uid="{0376098A-3405-427D-B766-B82750D2B9B2}"/>
    <cellStyle name="Currency (0.00) 3 2" xfId="11542" xr:uid="{9EB2340B-2E3A-4B27-A745-6FC3AE5C2AC0}"/>
    <cellStyle name="Currency (0.00) 4" xfId="5618" xr:uid="{F1DDB3ED-2B42-413E-9F35-FF37CE2203EA}"/>
    <cellStyle name="Currency (0.00) 4 2" xfId="11883" xr:uid="{715CE244-87ED-4BE2-9E36-6A5371D9AA1C}"/>
    <cellStyle name="Currency (0.00) 5" xfId="9949" xr:uid="{199FAC54-3BA7-4F47-9991-F452033CFE83}"/>
    <cellStyle name="Currency [0] 2" xfId="1126" xr:uid="{00000000-0005-0000-0000-000066040000}"/>
    <cellStyle name="Currency [0] 2 2" xfId="3223" xr:uid="{95FCC82A-2D1B-44A0-B680-2535DF12917B}"/>
    <cellStyle name="Currency [0] 3" xfId="1127" xr:uid="{00000000-0005-0000-0000-000067040000}"/>
    <cellStyle name="Currency [0] 3 2" xfId="3224" xr:uid="{6D8E86FE-8B13-4B0A-8443-555E9B35E747}"/>
    <cellStyle name="Currency [0] 3 2 2" xfId="4212" xr:uid="{59C5D832-184C-44D0-B39F-97D5335F5993}"/>
    <cellStyle name="Currency [0] 3 3" xfId="5620" xr:uid="{09606BBC-B22E-4071-BEF4-74B756E6D72C}"/>
    <cellStyle name="Currency [0] 3 4" xfId="4696" xr:uid="{AB399861-864E-4126-9B04-E56C2202BE0D}"/>
    <cellStyle name="Currency [0] 3 5" xfId="3643" xr:uid="{841A2091-5EB9-4F70-AD25-50F0EC89F6D0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10" xfId="7425" xr:uid="{F47079EF-8376-4FAE-AA31-0CDFD991BA62}"/>
    <cellStyle name="Draw lines around data in range 10 2" xfId="13896" xr:uid="{1DA4D347-039E-492A-8CAE-ED54C6638284}"/>
    <cellStyle name="Draw lines around data in range 11" xfId="7402" xr:uid="{E5643C8B-0EA8-4466-A5BD-F392181805F3}"/>
    <cellStyle name="Draw lines around data in range 11 2" xfId="13873" xr:uid="{366306ED-5BAC-4D42-B88F-C03DB004D59F}"/>
    <cellStyle name="Draw lines around data in range 12" xfId="7385" xr:uid="{3F3F42F6-A498-4763-919E-1F59DB8D4131}"/>
    <cellStyle name="Draw lines around data in range 12 2" xfId="13856" xr:uid="{77B90D10-459C-4916-83D9-7F7BBABD867F}"/>
    <cellStyle name="Draw lines around data in range 13" xfId="8358" xr:uid="{71731D03-0A13-424A-93F0-10CFDC37AA8E}"/>
    <cellStyle name="Draw lines around data in range 13 2" xfId="14829" xr:uid="{1ABCC2ED-83D5-43F7-9B1E-5C0E63F2314E}"/>
    <cellStyle name="Draw lines around data in range 14" xfId="8365" xr:uid="{1855EC90-8C95-4DE8-8C5C-F07918A71B47}"/>
    <cellStyle name="Draw lines around data in range 14 2" xfId="14836" xr:uid="{4F5F6312-9E79-4D34-BE4C-7778E4E78B4B}"/>
    <cellStyle name="Draw lines around data in range 15" xfId="8360" xr:uid="{8A2673D2-97DE-4D33-95AD-BD7E09370965}"/>
    <cellStyle name="Draw lines around data in range 15 2" xfId="14831" xr:uid="{69E66F9A-FCAE-4179-B4B4-6A27CB1A2C71}"/>
    <cellStyle name="Draw lines around data in range 16" xfId="8363" xr:uid="{9AC4E979-1E14-479D-84D9-19A4FC93B69A}"/>
    <cellStyle name="Draw lines around data in range 16 2" xfId="14834" xr:uid="{10A16F56-9F35-420F-9747-9D8E04DEECF6}"/>
    <cellStyle name="Draw lines around data in range 17" xfId="8362" xr:uid="{472E753F-A91B-4F35-B4EA-283056CC617F}"/>
    <cellStyle name="Draw lines around data in range 17 2" xfId="14833" xr:uid="{2128748F-BCEE-4326-B402-C94C57A0DA71}"/>
    <cellStyle name="Draw lines around data in range 18" xfId="9536" xr:uid="{B1B199AA-DCA5-4C18-8F0C-6D394A0DF813}"/>
    <cellStyle name="Draw lines around data in range 19" xfId="9461" xr:uid="{F651E149-0B77-4CF3-B699-BB8866E4774B}"/>
    <cellStyle name="Draw lines around data in range 2" xfId="1161" xr:uid="{00000000-0005-0000-0000-000089040000}"/>
    <cellStyle name="Draw lines around data in range 2 2" xfId="5621" xr:uid="{709FC97C-5EDB-47D0-8256-92CEB188D840}"/>
    <cellStyle name="Draw lines around data in range 2 2 2" xfId="11886" xr:uid="{36792EAA-3182-4358-AEAD-E5D0C919C416}"/>
    <cellStyle name="Draw lines around data in range 2 3" xfId="9529" xr:uid="{D6AB718C-4E39-450F-A6A2-AD242759A137}"/>
    <cellStyle name="Draw lines around data in range 2 4" xfId="10968" xr:uid="{053F96EE-95A5-4D4F-B977-A600AC3CC389}"/>
    <cellStyle name="Draw lines around data in range 2 5" xfId="4697" xr:uid="{5951A6CF-D453-46B6-9374-4C1D46DB17E8}"/>
    <cellStyle name="Draw lines around data in range 20" xfId="9540" xr:uid="{86BB616A-DA1E-412D-8475-F99DE390A805}"/>
    <cellStyle name="Draw lines around data in range 21" xfId="9611" xr:uid="{5273EBB4-9DA3-47EB-8362-FBE6B89101B9}"/>
    <cellStyle name="Draw lines around data in range 22" xfId="9542" xr:uid="{694F7212-CCFC-4590-99D1-235A6879350A}"/>
    <cellStyle name="Draw lines around data in range 23" xfId="10420" xr:uid="{C317E518-C16A-4210-8123-CDDE5BB4B829}"/>
    <cellStyle name="Draw lines around data in range 24" xfId="15743" xr:uid="{54CBB651-A5F9-43EC-997A-7E511C82850C}"/>
    <cellStyle name="Draw lines around data in range 25" xfId="16183" xr:uid="{6F0CE14F-3F8A-44BF-932E-307B73BD9578}"/>
    <cellStyle name="Draw lines around data in range 26" xfId="16101" xr:uid="{385C60CE-AFE8-4DEB-A2B9-052B948DF21E}"/>
    <cellStyle name="Draw lines around data in range 27" xfId="16081" xr:uid="{70F2691A-947C-4050-A66B-4F56EC2DD27B}"/>
    <cellStyle name="Draw lines around data in range 28" xfId="16099" xr:uid="{5C9208A4-00D0-4A17-A743-C15753F25236}"/>
    <cellStyle name="Draw lines around data in range 29" xfId="16616" xr:uid="{EEAADF3F-CB61-453A-AA55-B33D459BA7AD}"/>
    <cellStyle name="Draw lines around data in range 3" xfId="3888" xr:uid="{EA75392F-E3C7-44E1-9D7D-7F12A38E7EB3}"/>
    <cellStyle name="Draw lines around data in range 3 2" xfId="11885" xr:uid="{1AAAD9A0-FC18-403D-9FCB-0095CF7684AA}"/>
    <cellStyle name="Draw lines around data in range 4" xfId="5997" xr:uid="{B3227CA9-0C02-4555-BB18-E5A62D7FFBA3}"/>
    <cellStyle name="Draw lines around data in range 4 2" xfId="12468" xr:uid="{D4E965FB-57F4-4790-8F61-EE3D34CFA35D}"/>
    <cellStyle name="Draw lines around data in range 5" xfId="5959" xr:uid="{4B64CB86-3360-47D0-B79D-74CAFFEDD2AB}"/>
    <cellStyle name="Draw lines around data in range 5 2" xfId="12430" xr:uid="{2A6A81DE-3643-484B-B0EC-A16B6BFA4D7A}"/>
    <cellStyle name="Draw lines around data in range 6" xfId="5942" xr:uid="{F85C1662-C058-4013-97A9-CEA81354B53E}"/>
    <cellStyle name="Draw lines around data in range 6 2" xfId="12413" xr:uid="{46399167-7DCF-4658-A057-A27387159BD4}"/>
    <cellStyle name="Draw lines around data in range 7" xfId="6856" xr:uid="{76B40248-504E-466A-9523-45E9D189C740}"/>
    <cellStyle name="Draw lines around data in range 7 2" xfId="13327" xr:uid="{67EAF84B-45FB-440F-B665-C4A3B41F23D5}"/>
    <cellStyle name="Draw lines around data in range 8" xfId="6875" xr:uid="{0DE04FB6-BBE0-4B5E-A88A-11BF841325A4}"/>
    <cellStyle name="Draw lines around data in range 8 2" xfId="13346" xr:uid="{5C0BCA21-3C67-464F-ADFA-7E37E75BCBD0}"/>
    <cellStyle name="Draw lines around data in range 9" xfId="6846" xr:uid="{9DE8D4DD-4CFB-4750-9FA0-9C7A5A092F56}"/>
    <cellStyle name="Draw lines around data in range 9 2" xfId="13317" xr:uid="{DF622059-B27A-44EB-9FB1-156D485CD9F9}"/>
    <cellStyle name="Draw shadow and lines within range" xfId="1162" xr:uid="{00000000-0005-0000-0000-00008A040000}"/>
    <cellStyle name="Draw shadow and lines within range 10" xfId="7426" xr:uid="{E2CE5D71-352B-4812-80FE-817B6E665D43}"/>
    <cellStyle name="Draw shadow and lines within range 10 2" xfId="13897" xr:uid="{A1D7A674-84D5-493F-8979-B33DA0C432E3}"/>
    <cellStyle name="Draw shadow and lines within range 11" xfId="7403" xr:uid="{CB2AD6D9-B243-4DFC-A123-BFF19FB62FA3}"/>
    <cellStyle name="Draw shadow and lines within range 11 2" xfId="13874" xr:uid="{180654A2-EAE1-44BE-8FD5-ADF6950704C4}"/>
    <cellStyle name="Draw shadow and lines within range 12" xfId="7384" xr:uid="{74CE1DC8-69CB-4294-9DB4-7024119905E9}"/>
    <cellStyle name="Draw shadow and lines within range 12 2" xfId="13855" xr:uid="{7D3C5150-B7D9-40DD-9FB2-ACDCCD3F7E74}"/>
    <cellStyle name="Draw shadow and lines within range 13" xfId="8357" xr:uid="{88E5C7B1-028D-44BD-9E39-2C5FB0FCC600}"/>
    <cellStyle name="Draw shadow and lines within range 13 2" xfId="14828" xr:uid="{92342FD1-BE10-4DC0-A61C-DB300A9C75FC}"/>
    <cellStyle name="Draw shadow and lines within range 14" xfId="8366" xr:uid="{B95CBA3E-B921-4210-B516-4B02FDE8E299}"/>
    <cellStyle name="Draw shadow and lines within range 14 2" xfId="14837" xr:uid="{1ADBFD8C-37E3-460E-8837-38CF38CB0E1E}"/>
    <cellStyle name="Draw shadow and lines within range 15" xfId="8359" xr:uid="{C897B32C-CDB8-4E04-8830-912B55DA9E41}"/>
    <cellStyle name="Draw shadow and lines within range 15 2" xfId="14830" xr:uid="{76AE213F-197F-4AB9-8F1F-C2C7FE448796}"/>
    <cellStyle name="Draw shadow and lines within range 16" xfId="8364" xr:uid="{4C3BB4DB-5133-4CB6-91D9-F64CDF6716E5}"/>
    <cellStyle name="Draw shadow and lines within range 16 2" xfId="14835" xr:uid="{71AAAE23-2105-455C-BA51-5DA8D59298D0}"/>
    <cellStyle name="Draw shadow and lines within range 17" xfId="8361" xr:uid="{0EE3D374-0B9F-4BDE-BD5F-DCE49649E030}"/>
    <cellStyle name="Draw shadow and lines within range 17 2" xfId="14832" xr:uid="{B8F5FF57-8733-4320-8B57-44F69C24AAAC}"/>
    <cellStyle name="Draw shadow and lines within range 18" xfId="9537" xr:uid="{02132639-E76E-4702-8353-3DFA2DFC5378}"/>
    <cellStyle name="Draw shadow and lines within range 19" xfId="9460" xr:uid="{A698C6FC-8F94-46E5-A2A9-4DB60F352CEB}"/>
    <cellStyle name="Draw shadow and lines within range 2" xfId="1163" xr:uid="{00000000-0005-0000-0000-00008B040000}"/>
    <cellStyle name="Draw shadow and lines within range 2 2" xfId="5622" xr:uid="{7A334E05-E6EC-4B6B-A640-C3E9B618CFEE}"/>
    <cellStyle name="Draw shadow and lines within range 2 2 2" xfId="11888" xr:uid="{52F08393-DAFC-4540-8FEB-C17B032D6022}"/>
    <cellStyle name="Draw shadow and lines within range 2 3" xfId="9530" xr:uid="{6A1ABC55-01F5-48AC-A276-1021629C7071}"/>
    <cellStyle name="Draw shadow and lines within range 2 4" xfId="10969" xr:uid="{B845F3D4-BDED-43D7-BA44-9AE63E4B16BB}"/>
    <cellStyle name="Draw shadow and lines within range 2 5" xfId="4698" xr:uid="{B61A256A-88F8-4F71-BCE2-10E4A3A3239A}"/>
    <cellStyle name="Draw shadow and lines within range 20" xfId="9539" xr:uid="{AE665CF1-F881-4D16-A93A-25F4D54AD912}"/>
    <cellStyle name="Draw shadow and lines within range 21" xfId="9612" xr:uid="{F312961B-2D0B-4D07-B970-4EFD109C30B0}"/>
    <cellStyle name="Draw shadow and lines within range 22" xfId="9541" xr:uid="{C4674EF6-4B82-4883-8385-2E23A9D0FBFC}"/>
    <cellStyle name="Draw shadow and lines within range 23" xfId="9613" xr:uid="{E6E6AF0F-DAAE-4665-AAA7-BC14166D93D8}"/>
    <cellStyle name="Draw shadow and lines within range 24" xfId="15744" xr:uid="{DC7FD79A-4758-42BA-9FA4-5287C35CA303}"/>
    <cellStyle name="Draw shadow and lines within range 25" xfId="16184" xr:uid="{B0844E4D-9A92-4887-A75B-E0F95FD38A1F}"/>
    <cellStyle name="Draw shadow and lines within range 26" xfId="16102" xr:uid="{9F573450-D39B-4C1F-A99F-5561CADEB036}"/>
    <cellStyle name="Draw shadow and lines within range 27" xfId="16080" xr:uid="{C05D20C2-BA18-49B0-926E-B2D8F669C743}"/>
    <cellStyle name="Draw shadow and lines within range 28" xfId="16100" xr:uid="{06EB1D63-E607-4271-914F-D464384CC025}"/>
    <cellStyle name="Draw shadow and lines within range 29" xfId="16082" xr:uid="{E9F1A0B9-2E6F-4C49-AD2C-211B3F26408D}"/>
    <cellStyle name="Draw shadow and lines within range 3" xfId="3887" xr:uid="{A827CCFC-9568-4211-96AC-17BD316842E1}"/>
    <cellStyle name="Draw shadow and lines within range 3 2" xfId="11887" xr:uid="{4C3E4F24-EEEC-4D1D-8DD2-BC343F8A8DD2}"/>
    <cellStyle name="Draw shadow and lines within range 4" xfId="5998" xr:uid="{F6329A4B-A9FB-4766-8328-92AA133D0FE7}"/>
    <cellStyle name="Draw shadow and lines within range 4 2" xfId="12469" xr:uid="{F0826983-77BF-4057-A650-F193055276E1}"/>
    <cellStyle name="Draw shadow and lines within range 5" xfId="5960" xr:uid="{B6AAC78B-DDDB-4D6D-ACDC-BCEA7BAD3785}"/>
    <cellStyle name="Draw shadow and lines within range 5 2" xfId="12431" xr:uid="{03899D39-B282-4C5D-848E-DD4BA90A0631}"/>
    <cellStyle name="Draw shadow and lines within range 6" xfId="5941" xr:uid="{5C89FD86-A623-4040-9A7D-A83D29C4DC4D}"/>
    <cellStyle name="Draw shadow and lines within range 6 2" xfId="12412" xr:uid="{B0795A2A-647F-4613-9796-30D335029510}"/>
    <cellStyle name="Draw shadow and lines within range 7" xfId="6855" xr:uid="{A3D08F1B-2A20-4D96-A2BF-C37A7454CCFF}"/>
    <cellStyle name="Draw shadow and lines within range 7 2" xfId="13326" xr:uid="{432EA274-1A9E-47C1-8BCE-21DB512369AE}"/>
    <cellStyle name="Draw shadow and lines within range 8" xfId="6876" xr:uid="{44DB590E-53C6-4024-830F-6EBFCB664A18}"/>
    <cellStyle name="Draw shadow and lines within range 8 2" xfId="13347" xr:uid="{95D9BA2B-F110-4838-A955-F7ED4C576561}"/>
    <cellStyle name="Draw shadow and lines within range 9" xfId="6847" xr:uid="{BCC124D2-0E27-4776-9858-8800757E796A}"/>
    <cellStyle name="Draw shadow and lines within range 9 2" xfId="13318" xr:uid="{FADBEA64-941B-4E12-AA2C-57C035122B54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2 2 2" xfId="5625" xr:uid="{5A552510-AAF0-47A8-85AE-7E8A305724B6}"/>
    <cellStyle name="Format a column of totals 2 2 3" xfId="4701" xr:uid="{CF3E63E7-66E2-4A53-978E-BE37F89ADF91}"/>
    <cellStyle name="Format a column of totals 2 2 4" xfId="3646" xr:uid="{1378A671-28FC-4E70-A958-E861B8C1AB1C}"/>
    <cellStyle name="Format a column of totals 2 3" xfId="5624" xr:uid="{8C022935-D1B4-4ACA-A40B-97BBE71C6BB3}"/>
    <cellStyle name="Format a column of totals 2 4" xfId="4700" xr:uid="{F0315838-6BB9-4F0E-8C3B-05E7BC394647}"/>
    <cellStyle name="Format a column of totals 2 5" xfId="3645" xr:uid="{D890F4D6-6269-4744-BFA5-B4DDA24C51DE}"/>
    <cellStyle name="Format a column of totals 3" xfId="1206" xr:uid="{00000000-0005-0000-0000-0000B6040000}"/>
    <cellStyle name="Format a column of totals 3 2" xfId="5626" xr:uid="{96965639-A465-483B-A799-5CB455D05180}"/>
    <cellStyle name="Format a column of totals 3 3" xfId="4702" xr:uid="{AE9E681D-2BF6-4741-A29C-B46770AD1C84}"/>
    <cellStyle name="Format a column of totals 3 4" xfId="3647" xr:uid="{51A075BF-F51F-4B10-84A0-274CC37426D8}"/>
    <cellStyle name="Format a column of totals 4" xfId="5623" xr:uid="{B23B86D1-1F64-43E0-AA63-B44374BBC36C}"/>
    <cellStyle name="Format a column of totals 5" xfId="4699" xr:uid="{D7370ADB-17CA-4077-9438-FAEAC7B3DA6F}"/>
    <cellStyle name="Format a column of totals 6" xfId="3644" xr:uid="{C6FDF561-7F95-4FFD-BEF4-18CAFBE1A376}"/>
    <cellStyle name="Format a row of totals" xfId="1207" xr:uid="{00000000-0005-0000-0000-0000B7040000}"/>
    <cellStyle name="Format a row of totals 10" xfId="7427" xr:uid="{36176608-5DA8-4E2F-80B6-69D5DCAE6565}"/>
    <cellStyle name="Format a row of totals 10 2" xfId="13898" xr:uid="{DEC299FB-E706-468C-8F9F-60A361D3829C}"/>
    <cellStyle name="Format a row of totals 11" xfId="7404" xr:uid="{9C9EDB50-8681-4FCB-A9DC-78DBABA97263}"/>
    <cellStyle name="Format a row of totals 11 2" xfId="13875" xr:uid="{4F4F17A2-27C7-476E-9D73-13F94DDFED39}"/>
    <cellStyle name="Format a row of totals 12" xfId="7383" xr:uid="{57C9AAF8-C49C-43AD-B69E-A88F5481977E}"/>
    <cellStyle name="Format a row of totals 12 2" xfId="13854" xr:uid="{4156544A-5C1B-4C11-810B-DD56690CB577}"/>
    <cellStyle name="Format a row of totals 13" xfId="8052" xr:uid="{1FD2708C-75DA-452E-9F25-D919BD4384A9}"/>
    <cellStyle name="Format a row of totals 13 2" xfId="14523" xr:uid="{6806DF8D-C493-4779-9824-F94E57D79239}"/>
    <cellStyle name="Format a row of totals 14" xfId="8369" xr:uid="{E457EB30-4686-4848-A15C-8F5C8C5C97BC}"/>
    <cellStyle name="Format a row of totals 14 2" xfId="14840" xr:uid="{9413829E-3493-4891-9E78-78C53631D710}"/>
    <cellStyle name="Format a row of totals 15" xfId="8354" xr:uid="{D7D8F01C-06BE-41D7-B1B1-386F5425B88F}"/>
    <cellStyle name="Format a row of totals 15 2" xfId="14825" xr:uid="{CC2EEAC3-0547-4B3E-9425-E25274EB2140}"/>
    <cellStyle name="Format a row of totals 16" xfId="8367" xr:uid="{5D41D6CD-6F5F-489E-9C13-DE16B602F425}"/>
    <cellStyle name="Format a row of totals 16 2" xfId="14838" xr:uid="{DB7E656A-045D-43BA-9390-EC28CE48D586}"/>
    <cellStyle name="Format a row of totals 17" xfId="8356" xr:uid="{31A9C6D8-2F8B-4ADA-A5E5-8A34DC305388}"/>
    <cellStyle name="Format a row of totals 17 2" xfId="14827" xr:uid="{B08FFF91-D2E9-4E9D-B073-338C9E864ACC}"/>
    <cellStyle name="Format a row of totals 18" xfId="9543" xr:uid="{77489EA7-DAC8-4427-AFA7-3C5D3473FEC0}"/>
    <cellStyle name="Format a row of totals 19" xfId="9456" xr:uid="{3CB2583B-AF76-4346-A127-DEE3D5060334}"/>
    <cellStyle name="Format a row of totals 2" xfId="1208" xr:uid="{00000000-0005-0000-0000-0000B8040000}"/>
    <cellStyle name="Format a row of totals 2 2" xfId="5627" xr:uid="{94B3D83A-37EC-4D0F-B0FE-97300CE4558E}"/>
    <cellStyle name="Format a row of totals 2 2 2" xfId="11890" xr:uid="{B20811B6-743B-4188-B065-D9331E3C0F00}"/>
    <cellStyle name="Format a row of totals 2 3" xfId="9896" xr:uid="{FE16E6AE-8639-4E3B-92BA-7D3B5AEEC121}"/>
    <cellStyle name="Format a row of totals 2 4" xfId="10970" xr:uid="{94715C62-C9EA-419F-B340-93208C4B1F0A}"/>
    <cellStyle name="Format a row of totals 2 5" xfId="4703" xr:uid="{8ABC4491-9479-4FF3-9D41-69E210D050E5}"/>
    <cellStyle name="Format a row of totals 20" xfId="9533" xr:uid="{0B90CBF8-228F-49E0-9929-0833B38E0739}"/>
    <cellStyle name="Format a row of totals 21" xfId="9615" xr:uid="{1F34E4C2-BF13-4E81-85D2-0422F8003A2F}"/>
    <cellStyle name="Format a row of totals 22" xfId="9535" xr:uid="{8AC1A34A-1BAA-4ECC-BAD9-B9BE428D6782}"/>
    <cellStyle name="Format a row of totals 23" xfId="10802" xr:uid="{6F0E68FF-537E-4F1C-BE1E-A18F471F8D74}"/>
    <cellStyle name="Format a row of totals 24" xfId="15745" xr:uid="{1D973F33-94BA-4F76-929C-549EC10DA155}"/>
    <cellStyle name="Format a row of totals 25" xfId="16185" xr:uid="{4B35D7A7-ACC2-4D98-98C6-4D8903374B95}"/>
    <cellStyle name="Format a row of totals 26" xfId="16104" xr:uid="{2F89FB82-EF69-42BB-8A51-1068805377F1}"/>
    <cellStyle name="Format a row of totals 27" xfId="15971" xr:uid="{9FA6F034-4D08-413F-B8CF-0A7E26AFDBC0}"/>
    <cellStyle name="Format a row of totals 28" xfId="16582" xr:uid="{8102E57F-E2FE-4431-9EDE-D3A2C0D1AAA5}"/>
    <cellStyle name="Format a row of totals 29" xfId="16551" xr:uid="{70360DA2-7C6C-4B97-BE62-1652CCE51A54}"/>
    <cellStyle name="Format a row of totals 3" xfId="3886" xr:uid="{87E069D3-B333-4C0F-B44A-5043D4E07BB9}"/>
    <cellStyle name="Format a row of totals 3 2" xfId="11889" xr:uid="{3C0660D7-358A-463F-ADF4-C08100FD5DA7}"/>
    <cellStyle name="Format a row of totals 4" xfId="5999" xr:uid="{D12240A2-D2F9-46A0-AC37-98CC83BC365B}"/>
    <cellStyle name="Format a row of totals 4 2" xfId="12470" xr:uid="{AD9D085A-0791-4224-B447-FEACAFEE5FD9}"/>
    <cellStyle name="Format a row of totals 5" xfId="5961" xr:uid="{11C57545-8753-444E-8FAD-7B68F2D9D4AB}"/>
    <cellStyle name="Format a row of totals 5 2" xfId="12432" xr:uid="{99125DBF-CEFE-4BA9-9CB3-3AECBA158DCA}"/>
    <cellStyle name="Format a row of totals 6" xfId="5940" xr:uid="{B456A6AB-4E45-4F88-9C6C-4DB4CAB9C3D3}"/>
    <cellStyle name="Format a row of totals 6 2" xfId="12411" xr:uid="{90FED66F-296B-44BA-AFB9-2EC4D049BEEB}"/>
    <cellStyle name="Format a row of totals 7" xfId="6850" xr:uid="{A477C0D7-1902-4D8F-9BA5-C49AAD6C7607}"/>
    <cellStyle name="Format a row of totals 7 2" xfId="13321" xr:uid="{63B74335-6BCB-40CC-9963-173A72BDEA08}"/>
    <cellStyle name="Format a row of totals 8" xfId="6877" xr:uid="{25EAF50F-1375-4FAE-95DE-9EF6A141F24E}"/>
    <cellStyle name="Format a row of totals 8 2" xfId="13348" xr:uid="{2891E4C1-00F0-45C6-9008-C8766D7E3C61}"/>
    <cellStyle name="Format a row of totals 9" xfId="6848" xr:uid="{6875D974-6C30-4178-871E-9DF9FB45694B}"/>
    <cellStyle name="Format a row of totals 9 2" xfId="13319" xr:uid="{BCB350E3-3D39-4330-AF2A-5AFA664DA0F4}"/>
    <cellStyle name="Format text as bold, black on yellow" xfId="1209" xr:uid="{00000000-0005-0000-0000-0000B9040000}"/>
    <cellStyle name="Format text as bold, black on yellow 10" xfId="7428" xr:uid="{F3609EB0-7F49-4624-B4B5-A498604141A7}"/>
    <cellStyle name="Format text as bold, black on yellow 10 2" xfId="13899" xr:uid="{00C28100-3D0F-4B8A-A3CF-D13C60D6A800}"/>
    <cellStyle name="Format text as bold, black on yellow 11" xfId="7800" xr:uid="{8792EE7B-6C5D-4461-9FBC-F377FCEFA8A9}"/>
    <cellStyle name="Format text as bold, black on yellow 11 2" xfId="14271" xr:uid="{34501FF5-8750-49D3-BDC1-CC2D0B2283E9}"/>
    <cellStyle name="Format text as bold, black on yellow 12" xfId="7382" xr:uid="{52A58C75-76DC-437F-BE9E-79AEB9B0994E}"/>
    <cellStyle name="Format text as bold, black on yellow 12 2" xfId="13853" xr:uid="{D5EC5D67-9982-44E8-B9C9-5B2227AB7B85}"/>
    <cellStyle name="Format text as bold, black on yellow 13" xfId="8352" xr:uid="{1786F04A-7D81-46A6-BCEB-195D605908B0}"/>
    <cellStyle name="Format text as bold, black on yellow 13 2" xfId="14823" xr:uid="{3D86FD3F-561C-4713-931F-71443F186A70}"/>
    <cellStyle name="Format text as bold, black on yellow 14" xfId="8370" xr:uid="{91681CE4-3BF9-4A77-8AC9-EF483168917A}"/>
    <cellStyle name="Format text as bold, black on yellow 14 2" xfId="14841" xr:uid="{D637CAE5-0922-41A2-B537-A50BB92FB171}"/>
    <cellStyle name="Format text as bold, black on yellow 15" xfId="8353" xr:uid="{B5922585-0A99-4823-8A0B-236BB4FF0E18}"/>
    <cellStyle name="Format text as bold, black on yellow 15 2" xfId="14824" xr:uid="{0D38B691-1B17-4B89-8811-4DD5B6378201}"/>
    <cellStyle name="Format text as bold, black on yellow 16" xfId="8368" xr:uid="{AB5831B2-875A-41CA-80C1-CC7D804A414D}"/>
    <cellStyle name="Format text as bold, black on yellow 16 2" xfId="14839" xr:uid="{6BB992FA-3A95-4C18-9371-5F60FBE11DC2}"/>
    <cellStyle name="Format text as bold, black on yellow 17" xfId="8355" xr:uid="{BF30C77E-9F88-4AAA-A49D-C2316126F00F}"/>
    <cellStyle name="Format text as bold, black on yellow 17 2" xfId="14826" xr:uid="{579A280B-914D-4A8D-B8E6-7D948F68C43B}"/>
    <cellStyle name="Format text as bold, black on yellow 18" xfId="9544" xr:uid="{6139A7B2-A3A1-4C55-8AB6-399542A589FB}"/>
    <cellStyle name="Format text as bold, black on yellow 19" xfId="9455" xr:uid="{C7F83B09-755E-48BC-ACEB-AFB01C1CFA69}"/>
    <cellStyle name="Format text as bold, black on yellow 2" xfId="1210" xr:uid="{00000000-0005-0000-0000-0000BA040000}"/>
    <cellStyle name="Format text as bold, black on yellow 2 2" xfId="5628" xr:uid="{7A5057FB-ABF6-4718-81FC-9E404E63DA56}"/>
    <cellStyle name="Format text as bold, black on yellow 2 2 2" xfId="11892" xr:uid="{BD626B7C-F63F-4C38-B102-6240F964D81F}"/>
    <cellStyle name="Format text as bold, black on yellow 2 3" xfId="9538" xr:uid="{76AD7E54-FC2C-4B78-A4EF-45419DBB6EF2}"/>
    <cellStyle name="Format text as bold, black on yellow 2 4" xfId="10971" xr:uid="{85A7ED62-2560-48E6-85D0-5AAC9420F0D0}"/>
    <cellStyle name="Format text as bold, black on yellow 2 5" xfId="4704" xr:uid="{46CE1868-6D19-4BD9-B396-2254473DA995}"/>
    <cellStyle name="Format text as bold, black on yellow 20" xfId="9532" xr:uid="{A0CDE743-C9B6-45C9-9169-3D8966BED0A4}"/>
    <cellStyle name="Format text as bold, black on yellow 21" xfId="9893" xr:uid="{A3735C44-CE85-4C0D-910F-47725BFD8182}"/>
    <cellStyle name="Format text as bold, black on yellow 22" xfId="9534" xr:uid="{179EF311-CDEF-4780-B229-013BF28CCDE6}"/>
    <cellStyle name="Format text as bold, black on yellow 23" xfId="9614" xr:uid="{0B2A6720-6A8B-46EC-935A-83075EE5C015}"/>
    <cellStyle name="Format text as bold, black on yellow 24" xfId="15961" xr:uid="{16FA29FF-3DFE-4ECB-AA4D-0BB7112D6BC4}"/>
    <cellStyle name="Format text as bold, black on yellow 25" xfId="16186" xr:uid="{AF0071FB-D624-4D8F-BE02-990524DA4A81}"/>
    <cellStyle name="Format text as bold, black on yellow 26" xfId="16584" xr:uid="{557D18EC-A250-49B7-ACB3-CD073E0E4FD4}"/>
    <cellStyle name="Format text as bold, black on yellow 27" xfId="16078" xr:uid="{CC4E96F2-6613-4A80-B3EC-D428E3546571}"/>
    <cellStyle name="Format text as bold, black on yellow 28" xfId="16103" xr:uid="{FE575B37-8654-4A18-B971-FDA797045882}"/>
    <cellStyle name="Format text as bold, black on yellow 29" xfId="16079" xr:uid="{CD24188D-C574-4059-B652-FD328CF9EEC0}"/>
    <cellStyle name="Format text as bold, black on yellow 3" xfId="3885" xr:uid="{7B8277F9-F00C-43F2-8DE1-5B9274BEB680}"/>
    <cellStyle name="Format text as bold, black on yellow 3 2" xfId="11891" xr:uid="{E057C883-8489-4840-B160-153864BBD405}"/>
    <cellStyle name="Format text as bold, black on yellow 4" xfId="6000" xr:uid="{2BE403F7-7FFE-47CC-A974-407694A0F931}"/>
    <cellStyle name="Format text as bold, black on yellow 4 2" xfId="12471" xr:uid="{6FEA0D54-880B-4E54-9D1E-FB4AC7A4C0CA}"/>
    <cellStyle name="Format text as bold, black on yellow 5" xfId="6377" xr:uid="{364703B5-8DDE-4279-A3A2-30769206D362}"/>
    <cellStyle name="Format text as bold, black on yellow 5 2" xfId="12848" xr:uid="{03BD54FB-6192-428E-B6C4-888F8F4A9BB5}"/>
    <cellStyle name="Format text as bold, black on yellow 6" xfId="5939" xr:uid="{0AA2A799-3EB7-4217-A682-C9965D0AFA46}"/>
    <cellStyle name="Format text as bold, black on yellow 6 2" xfId="12410" xr:uid="{3D8923A3-C625-478D-A272-245A1CC88CB0}"/>
    <cellStyle name="Format text as bold, black on yellow 7" xfId="6626" xr:uid="{59FFA072-2863-4BCF-B5B6-5208660E5FDC}"/>
    <cellStyle name="Format text as bold, black on yellow 7 2" xfId="13097" xr:uid="{FE994675-1CAF-4B01-A43C-5FF62B94870C}"/>
    <cellStyle name="Format text as bold, black on yellow 8" xfId="6878" xr:uid="{A15CCCDF-8014-4EAA-A159-D3A20B50B286}"/>
    <cellStyle name="Format text as bold, black on yellow 8 2" xfId="13349" xr:uid="{6FA797E5-F412-4046-8995-6D94DDE80EA9}"/>
    <cellStyle name="Format text as bold, black on yellow 9" xfId="7318" xr:uid="{0C060100-EDCF-4F15-AFE5-841DB64C1603}"/>
    <cellStyle name="Format text as bold, black on yellow 9 2" xfId="13789" xr:uid="{812CFECC-871E-4939-B2BD-AC2D87556D76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er2 2 2" xfId="5630" xr:uid="{F9F9062F-7E04-4644-A7B7-5F15E0A8494B}"/>
    <cellStyle name="Header2 2 2 2" xfId="11894" xr:uid="{220D99D0-9D1E-4F70-91DE-3D118F01BAA5}"/>
    <cellStyle name="Header2 2 3" xfId="10972" xr:uid="{405AF20B-C146-4B84-AACF-FCF4A422BEA7}"/>
    <cellStyle name="Header2 3" xfId="5629" xr:uid="{4A492554-1B53-4F6D-B574-91106A9638FA}"/>
    <cellStyle name="Header2 3 2" xfId="11893" xr:uid="{3B7EEDFB-B1A6-460D-A2CF-6BE5351A6F1D}"/>
    <cellStyle name="Header2 4" xfId="9531" xr:uid="{C730F59B-2AE0-437C-8CD4-42B6407CCEAE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[yellow] 2 2" xfId="5632" xr:uid="{CF50FAAC-3DD5-4100-A219-365B7882D141}"/>
    <cellStyle name="Input [yellow] 2 2 2" xfId="11897" xr:uid="{FD032850-F78C-44B8-980A-FDA72D42C967}"/>
    <cellStyle name="Input [yellow] 2 3" xfId="10974" xr:uid="{1130F1A8-93A8-463C-A722-0819E84D5485}"/>
    <cellStyle name="Input [yellow] 3" xfId="5277" xr:uid="{891F8004-B87B-4A3A-9364-869FABF0EBFA}"/>
    <cellStyle name="Input [yellow] 3 2" xfId="11543" xr:uid="{AC1197BF-2BAA-485F-A41E-003F5C73CAF8}"/>
    <cellStyle name="Input [yellow] 4" xfId="5631" xr:uid="{C315F931-30C7-428A-B47F-6D346FB9400F}"/>
    <cellStyle name="Input [yellow] 4 2" xfId="11896" xr:uid="{F03B655B-0D7C-415A-A6F0-643EDAE81A8A}"/>
    <cellStyle name="Input [yellow] 5" xfId="9518" xr:uid="{AB03603A-BC25-438A-9A4F-443920141712}"/>
    <cellStyle name="Input 10" xfId="1348" xr:uid="{00000000-0005-0000-0000-000044050000}"/>
    <cellStyle name="Input 10 10" xfId="7430" xr:uid="{575F60AF-D80A-4772-B514-8541103CB09F}"/>
    <cellStyle name="Input 10 10 2" xfId="13901" xr:uid="{EC60F824-B77D-41BB-9382-745AAE92B68C}"/>
    <cellStyle name="Input 10 11" xfId="7405" xr:uid="{1351B984-A767-4A67-BAC2-F683E4BB613A}"/>
    <cellStyle name="Input 10 11 2" xfId="13876" xr:uid="{CBFD8AD6-96DB-45C1-BD7C-75C83BA651BD}"/>
    <cellStyle name="Input 10 12" xfId="8328" xr:uid="{30FE3EEC-1A1D-408C-A858-125763736C81}"/>
    <cellStyle name="Input 10 12 2" xfId="14799" xr:uid="{BD9213A8-2AC2-483E-92DD-9D044246317A}"/>
    <cellStyle name="Input 10 13" xfId="8380" xr:uid="{036429FE-F812-40C3-8627-B73764FB336C}"/>
    <cellStyle name="Input 10 13 2" xfId="14851" xr:uid="{2016F1DD-58A2-48A1-9473-54D0FAD15465}"/>
    <cellStyle name="Input 10 14" xfId="8339" xr:uid="{B3E18465-5F9F-4AE1-9EC2-564687191A7D}"/>
    <cellStyle name="Input 10 14 2" xfId="14810" xr:uid="{300ABE11-01A1-455D-95A0-4C6D816A185E}"/>
    <cellStyle name="Input 10 15" xfId="8371" xr:uid="{958E9D7A-B28A-4DC4-90A7-922F9724081A}"/>
    <cellStyle name="Input 10 15 2" xfId="14842" xr:uid="{3B4DE3CD-16B7-43FD-B9E4-0C0E2F68A2F3}"/>
    <cellStyle name="Input 10 16" xfId="8350" xr:uid="{CD341A2C-587A-4E97-831F-762EAD2D56CC}"/>
    <cellStyle name="Input 10 16 2" xfId="14821" xr:uid="{484EFF52-4E3C-4595-B4AC-33E5B8DD5655}"/>
    <cellStyle name="Input 10 17" xfId="9547" xr:uid="{DC6764F7-A2C3-4A09-8249-E793372B88BD}"/>
    <cellStyle name="Input 10 18" xfId="9569" xr:uid="{A4E378C1-AEFB-4237-99C8-1D0F011A641D}"/>
    <cellStyle name="Input 10 19" xfId="9902" xr:uid="{77448B08-BABC-416B-AD34-F31AC93F5BDD}"/>
    <cellStyle name="Input 10 2" xfId="1349" xr:uid="{00000000-0005-0000-0000-000045050000}"/>
    <cellStyle name="Input 10 2 2" xfId="5633" xr:uid="{46C6E6ED-AB7C-4D5B-9446-11CAD661323E}"/>
    <cellStyle name="Input 10 2 2 2" xfId="11899" xr:uid="{1888D8E7-71A0-4EBE-84B7-660C76331634}"/>
    <cellStyle name="Input 10 2 3" xfId="9570" xr:uid="{564766B7-B5B5-4B85-A2CF-7F0CA4DE5403}"/>
    <cellStyle name="Input 10 2 4" xfId="10975" xr:uid="{93BCDB36-9A61-4EA9-9C27-0857D83D847F}"/>
    <cellStyle name="Input 10 2 5" xfId="4707" xr:uid="{A9890C4A-E8AC-4D89-864E-2C2CF271047D}"/>
    <cellStyle name="Input 10 20" xfId="9630" xr:uid="{22158E11-C1B0-42F7-8189-DE057A0ED0E2}"/>
    <cellStyle name="Input 10 21" xfId="9528" xr:uid="{61089DD4-749F-491D-AE76-382072E63A77}"/>
    <cellStyle name="Input 10 22" xfId="9619" xr:uid="{A145C4B8-F868-4BCA-8A66-08CEFC53BA0E}"/>
    <cellStyle name="Input 10 23" xfId="15746" xr:uid="{E4CD9D56-DD7A-42D7-B07F-3B959C0E852D}"/>
    <cellStyle name="Input 10 24" xfId="16187" xr:uid="{93AA4126-D439-4915-98A6-8F02979DCB93}"/>
    <cellStyle name="Input 10 25" xfId="16116" xr:uid="{C65A851D-1F3E-4FFF-A8F1-D5091A782F80}"/>
    <cellStyle name="Input 10 26" xfId="16069" xr:uid="{C6B2B81F-C024-4E12-8692-AC9ADEE27A49}"/>
    <cellStyle name="Input 10 27" xfId="16105" xr:uid="{FCC7EB83-6E99-491A-BD07-467DDEEC5C83}"/>
    <cellStyle name="Input 10 28" xfId="16077" xr:uid="{05D0765F-887A-475C-B919-2AD972333701}"/>
    <cellStyle name="Input 10 3" xfId="3884" xr:uid="{81B249F8-3705-430C-A510-79D5FD09C13D}"/>
    <cellStyle name="Input 10 3 2" xfId="11898" xr:uid="{6DAA573C-6941-4F32-B4CE-F536443380B4}"/>
    <cellStyle name="Input 10 4" xfId="6002" xr:uid="{8E35AF80-89EF-4305-87FC-05C836311662}"/>
    <cellStyle name="Input 10 4 2" xfId="12473" xr:uid="{2D0D0FAA-2026-4988-8001-43631C92B28F}"/>
    <cellStyle name="Input 10 5" xfId="5962" xr:uid="{D7462236-E247-43BF-9444-F772C7EEAB18}"/>
    <cellStyle name="Input 10 5 2" xfId="12433" xr:uid="{6026331A-20EF-4B96-A1B4-67B30DCD7D3E}"/>
    <cellStyle name="Input 10 6" xfId="5938" xr:uid="{C3588F20-3EBC-4FCC-9674-A2DE3198BA89}"/>
    <cellStyle name="Input 10 6 2" xfId="12409" xr:uid="{933BDE86-BC02-4A1F-B259-5EEF0FF3BFF4}"/>
    <cellStyle name="Input 10 7" xfId="6900" xr:uid="{3A8F3E08-972B-4DE1-A99B-0E854528776C}"/>
    <cellStyle name="Input 10 7 2" xfId="13371" xr:uid="{2AA9D8E7-C8E7-49FC-992E-BF32B024BBD1}"/>
    <cellStyle name="Input 10 8" xfId="6879" xr:uid="{B40DA3F0-BD77-49E6-B412-FC917FB2BB1A}"/>
    <cellStyle name="Input 10 8 2" xfId="13350" xr:uid="{093D2AA7-9BFA-4B22-8554-43C9DD991154}"/>
    <cellStyle name="Input 10 9" xfId="6851" xr:uid="{246157AC-56FB-4B8A-B29B-D19C505D4562}"/>
    <cellStyle name="Input 10 9 2" xfId="13322" xr:uid="{4FF192EB-C938-4D92-98B4-5479AA4F205C}"/>
    <cellStyle name="Input 11" xfId="1350" xr:uid="{00000000-0005-0000-0000-000046050000}"/>
    <cellStyle name="Input 11 10" xfId="7431" xr:uid="{96C06C8D-AC5A-4458-A287-281DC5A68530}"/>
    <cellStyle name="Input 11 10 2" xfId="13902" xr:uid="{0F5E444B-08BF-4368-B534-6DE8DF927495}"/>
    <cellStyle name="Input 11 11" xfId="7406" xr:uid="{80A6FC8B-EF9C-47D7-90E7-AEAF384D0506}"/>
    <cellStyle name="Input 11 11 2" xfId="13877" xr:uid="{A47735BA-DB3A-4C77-8B73-32EC7084A946}"/>
    <cellStyle name="Input 11 12" xfId="8327" xr:uid="{7219D010-D834-44A5-97A9-BE5983577BEE}"/>
    <cellStyle name="Input 11 12 2" xfId="14798" xr:uid="{F5A12AF1-DA46-4753-A966-DC5C297F4FBF}"/>
    <cellStyle name="Input 11 13" xfId="8381" xr:uid="{0ADEF53D-FF45-411F-92E9-423F7D4AC1A7}"/>
    <cellStyle name="Input 11 13 2" xfId="14852" xr:uid="{A31FEE98-E39F-4DF5-8578-1E05401292A9}"/>
    <cellStyle name="Input 11 14" xfId="8338" xr:uid="{686F8226-45B7-4C09-A749-1DD6C5DE9E05}"/>
    <cellStyle name="Input 11 14 2" xfId="14809" xr:uid="{32E31DE4-9E8E-4303-BE0A-8CA91EF47B38}"/>
    <cellStyle name="Input 11 15" xfId="8372" xr:uid="{22DFE8FF-9FA9-49FB-8F8B-BC169EA39BFD}"/>
    <cellStyle name="Input 11 15 2" xfId="14843" xr:uid="{1DE40EF7-25D6-47B1-A760-EEAB2FD2A9B9}"/>
    <cellStyle name="Input 11 16" xfId="8349" xr:uid="{ADC3D80A-1DDA-47C3-940D-192E4FF78A00}"/>
    <cellStyle name="Input 11 16 2" xfId="14820" xr:uid="{8F57C84D-6FC8-45FC-A0ED-83C46DD39231}"/>
    <cellStyle name="Input 11 17" xfId="9548" xr:uid="{E2506868-991D-45D3-8EE2-02DAE29340D3}"/>
    <cellStyle name="Input 11 18" xfId="9571" xr:uid="{D94BCF47-9E82-4EE3-B4B6-0DFB15F7D14E}"/>
    <cellStyle name="Input 11 19" xfId="9517" xr:uid="{030506E3-F3BC-4232-8203-8CC28E77E8E6}"/>
    <cellStyle name="Input 11 2" xfId="1351" xr:uid="{00000000-0005-0000-0000-000047050000}"/>
    <cellStyle name="Input 11 2 2" xfId="5634" xr:uid="{DFFD50E5-2F0E-428B-A6BF-0F37ABF02E48}"/>
    <cellStyle name="Input 11 2 2 2" xfId="11901" xr:uid="{1A4E1A7A-8BFF-44FB-AE37-C838CC558DB2}"/>
    <cellStyle name="Input 11 2 3" xfId="9572" xr:uid="{46C136C5-1912-4965-8E79-9E08D6D12E72}"/>
    <cellStyle name="Input 11 2 4" xfId="10976" xr:uid="{1A7DA636-B980-4E3D-A212-3315BD24D931}"/>
    <cellStyle name="Input 11 2 5" xfId="4708" xr:uid="{7406F1AF-BCC6-4E60-918A-ACEB22F1249F}"/>
    <cellStyle name="Input 11 20" xfId="9631" xr:uid="{9A85C77B-3623-4493-9D6F-25AF977D471E}"/>
    <cellStyle name="Input 11 21" xfId="9527" xr:uid="{D6119D37-6763-49CD-AEA7-0DB5B7C7AD42}"/>
    <cellStyle name="Input 11 22" xfId="9620" xr:uid="{6C662D58-0683-403F-A406-3FB7671089E5}"/>
    <cellStyle name="Input 11 23" xfId="15747" xr:uid="{53DACB4C-17A5-4444-8AFB-D8FD48CD023A}"/>
    <cellStyle name="Input 11 24" xfId="16188" xr:uid="{A91B54C9-CB41-4AE2-B67A-DE5788B4C4C4}"/>
    <cellStyle name="Input 11 25" xfId="16117" xr:uid="{8B7213B4-0A85-4561-B530-8DF21C7E37BC}"/>
    <cellStyle name="Input 11 26" xfId="16068" xr:uid="{98661775-0667-4C92-84E1-A8461641D147}"/>
    <cellStyle name="Input 11 27" xfId="16106" xr:uid="{F9E8C01C-6E45-4CA0-BB92-87B0C077DB7A}"/>
    <cellStyle name="Input 11 28" xfId="16076" xr:uid="{196F1F6B-BDF8-4F39-A465-0D20693E59C2}"/>
    <cellStyle name="Input 11 3" xfId="3883" xr:uid="{3934749B-720E-4833-8BB7-3D2B94488FB1}"/>
    <cellStyle name="Input 11 3 2" xfId="11900" xr:uid="{1483FC7F-5954-4988-9E9C-FF83D31AC3D9}"/>
    <cellStyle name="Input 11 4" xfId="6003" xr:uid="{E5982B5D-CD7F-44E3-AD86-1443E3EBBE8A}"/>
    <cellStyle name="Input 11 4 2" xfId="12474" xr:uid="{C372F8DE-12DD-41AA-BEF6-D1D1C6D8EA6B}"/>
    <cellStyle name="Input 11 5" xfId="5963" xr:uid="{9FF2A1CE-26AC-4D8D-BF8D-C76E962D9272}"/>
    <cellStyle name="Input 11 5 2" xfId="12434" xr:uid="{B9D549EF-3803-47C4-8368-2D543FA78AE7}"/>
    <cellStyle name="Input 11 6" xfId="5937" xr:uid="{70361F1D-EBFE-4F78-B57D-8B5587D4635B}"/>
    <cellStyle name="Input 11 6 2" xfId="12408" xr:uid="{ADCB6BFE-25C2-4422-92E7-54BA06D9945F}"/>
    <cellStyle name="Input 11 7" xfId="6901" xr:uid="{7726F8D3-C275-41FB-AD52-5A6CD8E501E3}"/>
    <cellStyle name="Input 11 7 2" xfId="13372" xr:uid="{8FF47181-4EAF-40D5-880B-FDC2E77C8969}"/>
    <cellStyle name="Input 11 8" xfId="7158" xr:uid="{80988938-1135-4E5A-9EBD-AB5E1492455D}"/>
    <cellStyle name="Input 11 8 2" xfId="13629" xr:uid="{C921A25E-FA68-4570-98DF-7B4C83925533}"/>
    <cellStyle name="Input 11 9" xfId="6852" xr:uid="{F08498DA-420F-48E6-9662-76A4FEC0D653}"/>
    <cellStyle name="Input 11 9 2" xfId="13323" xr:uid="{551A16EF-4A09-4766-80E3-D34916494913}"/>
    <cellStyle name="Input 12" xfId="1352" xr:uid="{00000000-0005-0000-0000-000048050000}"/>
    <cellStyle name="Input 12 10" xfId="7432" xr:uid="{0577856F-1AA4-4A1B-9754-CA1780DC8634}"/>
    <cellStyle name="Input 12 10 2" xfId="13903" xr:uid="{A080ECA4-AE9A-4A5A-B66D-9B8DD2EB4234}"/>
    <cellStyle name="Input 12 11" xfId="7407" xr:uid="{5868CAFA-4A1D-4325-9D1C-091E17081DC4}"/>
    <cellStyle name="Input 12 11 2" xfId="13878" xr:uid="{C1969F9B-E8C9-422E-B153-FE11BDEBDD59}"/>
    <cellStyle name="Input 12 12" xfId="8326" xr:uid="{F5DACB4D-3B04-4CB9-8AAE-AC118DAD0C5D}"/>
    <cellStyle name="Input 12 12 2" xfId="14797" xr:uid="{52741C2E-A3B7-4B71-9EEB-1DA145353105}"/>
    <cellStyle name="Input 12 13" xfId="8060" xr:uid="{5D0088FA-F6BF-49E9-9AB2-D30171D0EC48}"/>
    <cellStyle name="Input 12 13 2" xfId="14531" xr:uid="{2063F792-CD35-4F33-8303-7CEA4AD85591}"/>
    <cellStyle name="Input 12 14" xfId="8337" xr:uid="{C3637EED-C953-41A3-8578-2FE4932EBDE0}"/>
    <cellStyle name="Input 12 14 2" xfId="14808" xr:uid="{C7DFC4D8-899B-4EA3-B5D4-C47B44A2FFB6}"/>
    <cellStyle name="Input 12 15" xfId="8043" xr:uid="{44E32D75-4E0B-479F-A4C7-1CBDA441FCF1}"/>
    <cellStyle name="Input 12 15 2" xfId="14514" xr:uid="{91C551D9-4728-47B9-8E70-0F638B31477B}"/>
    <cellStyle name="Input 12 16" xfId="8348" xr:uid="{2A83B7F8-ED54-4D43-8AA5-ECDDE4574746}"/>
    <cellStyle name="Input 12 16 2" xfId="14819" xr:uid="{3D93F98B-C3AC-419B-B32B-16A98797FBCE}"/>
    <cellStyle name="Input 12 17" xfId="9549" xr:uid="{4A687898-2C1D-4FDD-8F21-F22237EE297D}"/>
    <cellStyle name="Input 12 18" xfId="9573" xr:uid="{F97899C5-A5A4-4E54-8BD2-4C067454C38D}"/>
    <cellStyle name="Input 12 19" xfId="9890" xr:uid="{38B59DCC-5670-4938-ABB2-D214FB6D8739}"/>
    <cellStyle name="Input 12 2" xfId="1353" xr:uid="{00000000-0005-0000-0000-000049050000}"/>
    <cellStyle name="Input 12 2 2" xfId="5635" xr:uid="{C18989C1-1F6C-4F9E-96B8-8126D864CE6E}"/>
    <cellStyle name="Input 12 2 2 2" xfId="11903" xr:uid="{72F9C845-84E5-498E-B4C1-6EB797F6A46E}"/>
    <cellStyle name="Input 12 2 3" xfId="9947" xr:uid="{F027D3C9-340A-40B4-91F9-EC5D371B73A1}"/>
    <cellStyle name="Input 12 2 4" xfId="10977" xr:uid="{3CAD4789-5FCE-4FD3-BE56-078CA8A29FAC}"/>
    <cellStyle name="Input 12 2 5" xfId="4709" xr:uid="{4B483494-F6BB-4E11-8C34-8BAFA21813B2}"/>
    <cellStyle name="Input 12 20" xfId="9632" xr:uid="{1B48BC36-08AA-4F12-B2C4-9AB6090B54D6}"/>
    <cellStyle name="Input 12 21" xfId="9526" xr:uid="{8C02194E-58C8-4307-9ADB-3A3BDEC2CBD2}"/>
    <cellStyle name="Input 12 22" xfId="9621" xr:uid="{3E39A416-4577-4F7F-B693-00269D80A7FC}"/>
    <cellStyle name="Input 12 23" xfId="15748" xr:uid="{19B14C14-FD8C-4428-BFAD-5C1BE7A9392F}"/>
    <cellStyle name="Input 12 24" xfId="16189" xr:uid="{1F2D02D0-289A-4974-B0DB-FE9B94C3BBD7}"/>
    <cellStyle name="Input 12 25" xfId="16118" xr:uid="{344AD9F2-F5A7-40C5-8DBC-E35C411500D3}"/>
    <cellStyle name="Input 12 26" xfId="16067" xr:uid="{390561A7-9280-49CE-9120-8245B2A93FAC}"/>
    <cellStyle name="Input 12 27" xfId="16107" xr:uid="{86836850-9D65-4AAD-B050-D500CCC401A7}"/>
    <cellStyle name="Input 12 28" xfId="16075" xr:uid="{F50438CE-D082-4012-8770-EA45075681D3}"/>
    <cellStyle name="Input 12 3" xfId="3882" xr:uid="{3BA56A7C-F5C8-475E-A90F-A4B25013FE33}"/>
    <cellStyle name="Input 12 3 2" xfId="11902" xr:uid="{30AF4E6C-87A3-4CC1-97BE-6739E3AA1DA6}"/>
    <cellStyle name="Input 12 4" xfId="6004" xr:uid="{16301FB1-1900-4C3A-BFED-CABFDEADB6FD}"/>
    <cellStyle name="Input 12 4 2" xfId="12475" xr:uid="{29510097-3F21-4E0A-9D17-AA3E0A18961A}"/>
    <cellStyle name="Input 12 5" xfId="5890" xr:uid="{830BA743-ACC6-456C-9513-78E493D7F61E}"/>
    <cellStyle name="Input 12 5 2" xfId="12361" xr:uid="{5D747145-A956-44B4-ACB7-CCF5034EA7FF}"/>
    <cellStyle name="Input 12 6" xfId="5936" xr:uid="{910DF75C-A64A-4D12-B505-F8F532430B91}"/>
    <cellStyle name="Input 12 6 2" xfId="12407" xr:uid="{89E2783C-57C9-4679-AA85-66E63B4182AF}"/>
    <cellStyle name="Input 12 7" xfId="6902" xr:uid="{844990E3-DA89-400E-A542-CB997AB3A63F}"/>
    <cellStyle name="Input 12 7 2" xfId="13373" xr:uid="{0CD92EA2-1F1D-457E-BDB3-D519C8D97841}"/>
    <cellStyle name="Input 12 8" xfId="6880" xr:uid="{66072F22-1625-470D-BD19-74B9770268F1}"/>
    <cellStyle name="Input 12 8 2" xfId="13351" xr:uid="{B788F608-7AB6-42DC-9F82-2CCBE79F0279}"/>
    <cellStyle name="Input 12 9" xfId="6853" xr:uid="{107C31B3-1413-4F0B-B9D3-8D954338B18E}"/>
    <cellStyle name="Input 12 9 2" xfId="13324" xr:uid="{A4795640-515E-426D-8851-6ECB4E9B7ACD}"/>
    <cellStyle name="Input 13" xfId="1354" xr:uid="{00000000-0005-0000-0000-00004A050000}"/>
    <cellStyle name="Input 13 10" xfId="7433" xr:uid="{31828EAB-82C3-4242-824C-B99A886254B0}"/>
    <cellStyle name="Input 13 10 2" xfId="13904" xr:uid="{89AD9593-27A9-4F41-80E7-5F53C5C8EDA8}"/>
    <cellStyle name="Input 13 11" xfId="7355" xr:uid="{A7BE7B49-9869-4A50-86FE-7F3BFB4CA97D}"/>
    <cellStyle name="Input 13 11 2" xfId="13826" xr:uid="{7632A443-755B-430A-8C46-0359B37897B8}"/>
    <cellStyle name="Input 13 12" xfId="8325" xr:uid="{564DD7B3-C4F8-42F0-BDAC-53710D93811A}"/>
    <cellStyle name="Input 13 12 2" xfId="14796" xr:uid="{997EFE10-08F5-4B49-B6F1-AFE237C5C956}"/>
    <cellStyle name="Input 13 13" xfId="8382" xr:uid="{2FD7484D-A45D-48D1-A552-D2554FDB2744}"/>
    <cellStyle name="Input 13 13 2" xfId="14853" xr:uid="{BD556E77-D289-478B-9FD3-EDCB912C66D7}"/>
    <cellStyle name="Input 13 14" xfId="8336" xr:uid="{B64B3373-58A8-4543-A132-E8464618490A}"/>
    <cellStyle name="Input 13 14 2" xfId="14807" xr:uid="{3B9B7381-5927-4C38-8DAF-D5697367DB85}"/>
    <cellStyle name="Input 13 15" xfId="8044" xr:uid="{AF85EAEC-E57D-4257-925F-96BC5412EFA4}"/>
    <cellStyle name="Input 13 15 2" xfId="14515" xr:uid="{46897CB6-ADFA-4AF8-BB92-409B57D6116A}"/>
    <cellStyle name="Input 13 16" xfId="8347" xr:uid="{C792ED48-36E1-4F92-898A-C47DC6EC655C}"/>
    <cellStyle name="Input 13 16 2" xfId="14818" xr:uid="{1DCFD9F5-5770-4533-85E7-D42A37196CDB}"/>
    <cellStyle name="Input 13 17" xfId="9550" xr:uid="{623EDE56-484D-4702-A657-762FAC1D7460}"/>
    <cellStyle name="Input 13 18" xfId="9574" xr:uid="{B2F825A0-88A3-47BE-B4A5-7DDA42181915}"/>
    <cellStyle name="Input 13 19" xfId="9516" xr:uid="{ECD8B5A6-A19B-4BA5-82CD-A9CF0EF7E504}"/>
    <cellStyle name="Input 13 2" xfId="1355" xr:uid="{00000000-0005-0000-0000-00004B050000}"/>
    <cellStyle name="Input 13 2 2" xfId="5636" xr:uid="{07CA7D4E-9528-4D1D-81E6-0F9BA70F538D}"/>
    <cellStyle name="Input 13 2 2 2" xfId="11905" xr:uid="{3278759A-6406-43F9-8090-A747A610C2C0}"/>
    <cellStyle name="Input 13 2 3" xfId="9575" xr:uid="{E27DDDA3-497C-40A8-94AC-FAEB8DD1A07B}"/>
    <cellStyle name="Input 13 2 4" xfId="10978" xr:uid="{2D955E1A-F629-4720-B653-81AC6B4E6889}"/>
    <cellStyle name="Input 13 2 5" xfId="4710" xr:uid="{F2CD1DC7-7E95-46C7-854D-424A2BBB02F9}"/>
    <cellStyle name="Input 13 20" xfId="9633" xr:uid="{2BD1A2DA-D0BE-497F-BBDF-C184E3CC8E92}"/>
    <cellStyle name="Input 13 21" xfId="9525" xr:uid="{6E1D0AB4-8C86-4CB2-ADE4-4CE47E6FFF42}"/>
    <cellStyle name="Input 13 22" xfId="9622" xr:uid="{08FEAC5D-F8F1-4DD2-A62F-4D1FA4306E43}"/>
    <cellStyle name="Input 13 23" xfId="15749" xr:uid="{40BB6091-0B59-4E28-B075-F176659BF073}"/>
    <cellStyle name="Input 13 24" xfId="16190" xr:uid="{2A380CB4-C2BD-4929-8072-0E99DDACDBE9}"/>
    <cellStyle name="Input 13 25" xfId="16614" xr:uid="{8B04F5D0-103C-44A1-BF84-94BF1F3987C8}"/>
    <cellStyle name="Input 13 26" xfId="16066" xr:uid="{E4845095-CCF2-44E1-9343-0EE72B46A8B4}"/>
    <cellStyle name="Input 13 27" xfId="16108" xr:uid="{A30E5D87-1B3E-4A7E-B4FE-90A54DDFF40A}"/>
    <cellStyle name="Input 13 28" xfId="16074" xr:uid="{34014BC4-7027-4028-989C-6EA75413175E}"/>
    <cellStyle name="Input 13 3" xfId="3881" xr:uid="{5B7BA078-7885-4A6D-A82E-D838E018F7D1}"/>
    <cellStyle name="Input 13 3 2" xfId="11904" xr:uid="{F5F86BA1-4027-4845-8E73-CFEDD060EA88}"/>
    <cellStyle name="Input 13 4" xfId="6005" xr:uid="{55E80060-7A6C-4A5E-A27E-F7ED2963A28C}"/>
    <cellStyle name="Input 13 4 2" xfId="12476" xr:uid="{983AF44D-67C0-426F-B8EB-A156E5374E25}"/>
    <cellStyle name="Input 13 5" xfId="5964" xr:uid="{B0F8B503-22F6-464F-8687-D3C2276CD1E0}"/>
    <cellStyle name="Input 13 5 2" xfId="12435" xr:uid="{BE7AC509-023D-4414-932E-5E6532AB349A}"/>
    <cellStyle name="Input 13 6" xfId="5935" xr:uid="{765A1626-D19B-47ED-AFDB-FE8D34F137ED}"/>
    <cellStyle name="Input 13 6 2" xfId="12406" xr:uid="{9F54E1F8-BCBF-4FCD-AFB0-320BA45FB4A8}"/>
    <cellStyle name="Input 13 7" xfId="6903" xr:uid="{6EA96109-42C5-4AEB-8B0F-D1804AEEC03B}"/>
    <cellStyle name="Input 13 7 2" xfId="13374" xr:uid="{06E842BC-3565-4E75-9E7D-D7659B47974E}"/>
    <cellStyle name="Input 13 8" xfId="6881" xr:uid="{AECAC48C-7D97-4C8C-AD83-88C32494BFDB}"/>
    <cellStyle name="Input 13 8 2" xfId="13352" xr:uid="{CA35C057-EE14-4C2D-ADDA-DD2941131883}"/>
    <cellStyle name="Input 13 9" xfId="6854" xr:uid="{0E130B8C-BF72-498A-AC06-15D5874579FF}"/>
    <cellStyle name="Input 13 9 2" xfId="13325" xr:uid="{D095A55A-87CC-4E72-B849-39663D7C172D}"/>
    <cellStyle name="Input 14" xfId="1356" xr:uid="{00000000-0005-0000-0000-00004C050000}"/>
    <cellStyle name="Input 14 10" xfId="7434" xr:uid="{F9FDB1CF-4E34-4A3A-96CD-F414E57B5C15}"/>
    <cellStyle name="Input 14 10 2" xfId="13905" xr:uid="{B256E442-A476-422D-92D7-09F8D05A1D7D}"/>
    <cellStyle name="Input 14 11" xfId="7408" xr:uid="{EDF5971D-70D8-45E0-9B36-69966F298BB2}"/>
    <cellStyle name="Input 14 11 2" xfId="13879" xr:uid="{26E61065-3912-4D45-8F00-FF82F5294662}"/>
    <cellStyle name="Input 14 12" xfId="8324" xr:uid="{A1309F3C-C79E-43C1-A880-BC70E2271293}"/>
    <cellStyle name="Input 14 12 2" xfId="14795" xr:uid="{96C850AA-1815-4785-A2A5-B9521EEC8FF7}"/>
    <cellStyle name="Input 14 13" xfId="8383" xr:uid="{07528A9E-950B-42BF-9216-EAC6B44264E3}"/>
    <cellStyle name="Input 14 13 2" xfId="14854" xr:uid="{CCC74BA3-1797-4473-B6D9-CD6076B49FF7}"/>
    <cellStyle name="Input 14 14" xfId="8335" xr:uid="{4B12BE15-DB9B-49F9-BB5F-EC972F70E431}"/>
    <cellStyle name="Input 14 14 2" xfId="14806" xr:uid="{6D6FD13A-7DE9-4472-8145-47F08D3B4014}"/>
    <cellStyle name="Input 14 15" xfId="8373" xr:uid="{E934E0C9-DD79-4E22-96AD-E240D7CAA11F}"/>
    <cellStyle name="Input 14 15 2" xfId="14844" xr:uid="{6B3C776E-3B18-4483-9C57-897F8AF79A39}"/>
    <cellStyle name="Input 14 16" xfId="8346" xr:uid="{33A78D6E-F581-4F63-B818-A81B3FCFD937}"/>
    <cellStyle name="Input 14 16 2" xfId="14817" xr:uid="{7EAFF233-2964-4E85-8ABE-85BB5BF62B78}"/>
    <cellStyle name="Input 14 17" xfId="9551" xr:uid="{2667320A-220C-4459-A159-C32B7928B7E0}"/>
    <cellStyle name="Input 14 18" xfId="9576" xr:uid="{A30B6E63-43B6-4755-9BB2-C2798245D0D6}"/>
    <cellStyle name="Input 14 19" xfId="9965" xr:uid="{635CCC4B-8996-4DF7-BFC5-4B54FF0100C0}"/>
    <cellStyle name="Input 14 2" xfId="1357" xr:uid="{00000000-0005-0000-0000-00004D050000}"/>
    <cellStyle name="Input 14 2 2" xfId="5637" xr:uid="{F8728AB6-9450-41F3-86E1-2EBC6F15F055}"/>
    <cellStyle name="Input 14 2 2 2" xfId="11907" xr:uid="{70C3B2F3-2FB3-495F-93EA-5393E458C1B6}"/>
    <cellStyle name="Input 14 2 3" xfId="9577" xr:uid="{43D30903-5D16-4AA6-8D2E-2B653B19C7AE}"/>
    <cellStyle name="Input 14 2 4" xfId="10979" xr:uid="{014C01EC-EB8E-4988-9A7B-CE0F63B95895}"/>
    <cellStyle name="Input 14 2 5" xfId="4711" xr:uid="{E42C4A53-0D87-4FA7-8784-99FA06C02505}"/>
    <cellStyle name="Input 14 20" xfId="9634" xr:uid="{89FE435E-2854-444D-8195-67386B40B0F8}"/>
    <cellStyle name="Input 14 21" xfId="9257" xr:uid="{B0105106-001B-4D3A-BDAE-B1C80DD2C4A3}"/>
    <cellStyle name="Input 14 22" xfId="9891" xr:uid="{C92AA207-470A-4BDF-A46F-C09688BEF5CF}"/>
    <cellStyle name="Input 14 23" xfId="15750" xr:uid="{82E56BB0-4013-48A9-9A17-6054D1E7A001}"/>
    <cellStyle name="Input 14 24" xfId="16191" xr:uid="{99EF373C-56A1-4D0C-8EC2-FB070A7813C7}"/>
    <cellStyle name="Input 14 25" xfId="16119" xr:uid="{9F55CC92-9A7D-4661-A749-28520A84414C}"/>
    <cellStyle name="Input 14 26" xfId="16065" xr:uid="{B1DF19EB-E09E-4D9F-A367-9DDB0010A999}"/>
    <cellStyle name="Input 14 27" xfId="16109" xr:uid="{0B4E95DC-64AB-428B-8438-F7B01BB45274}"/>
    <cellStyle name="Input 14 28" xfId="16617" xr:uid="{A4A9034F-87F8-4A4E-9298-3853FF652B2A}"/>
    <cellStyle name="Input 14 3" xfId="3880" xr:uid="{D29133E5-32F8-422B-B0F8-D0E8CAAE7A61}"/>
    <cellStyle name="Input 14 3 2" xfId="11906" xr:uid="{2E7A1180-E633-46D8-8AE5-422291518A00}"/>
    <cellStyle name="Input 14 4" xfId="6006" xr:uid="{70050079-2252-4D8A-83B2-09C060D0E324}"/>
    <cellStyle name="Input 14 4 2" xfId="12477" xr:uid="{1020F5E9-6838-40C3-B8AC-C08F490325E9}"/>
    <cellStyle name="Input 14 5" xfId="5965" xr:uid="{B982E6C2-81DE-4AB3-8964-1CA9A3F22E4A}"/>
    <cellStyle name="Input 14 5 2" xfId="12436" xr:uid="{707F2897-DACA-4E83-906F-30581B956366}"/>
    <cellStyle name="Input 14 6" xfId="5934" xr:uid="{BB221E80-62B6-4476-8AB2-B80E4693388D}"/>
    <cellStyle name="Input 14 6 2" xfId="12405" xr:uid="{AC24E3E7-8738-45AB-B05C-B49A24681804}"/>
    <cellStyle name="Input 14 7" xfId="6904" xr:uid="{A61DD89B-3D3D-451C-B239-47E89570B595}"/>
    <cellStyle name="Input 14 7 2" xfId="13375" xr:uid="{F959582D-3C10-46F3-9AD8-A7CA294E82E4}"/>
    <cellStyle name="Input 14 8" xfId="6882" xr:uid="{4B58385C-7200-4DEA-AB53-F6624B09F6E5}"/>
    <cellStyle name="Input 14 8 2" xfId="13353" xr:uid="{38195155-11D6-4856-9EFA-462278448972}"/>
    <cellStyle name="Input 14 9" xfId="6857" xr:uid="{0732FF81-72C7-4CB7-B518-2EE507515B89}"/>
    <cellStyle name="Input 14 9 2" xfId="13328" xr:uid="{505571FC-158A-4D28-BC60-5C48AFACA285}"/>
    <cellStyle name="Input 15" xfId="1358" xr:uid="{00000000-0005-0000-0000-00004E050000}"/>
    <cellStyle name="Input 15 10" xfId="7435" xr:uid="{6BD7E0CA-FC5C-44AC-ACAC-0DE16893A403}"/>
    <cellStyle name="Input 15 10 2" xfId="13906" xr:uid="{51E29256-BF1D-48A5-9315-263987769F27}"/>
    <cellStyle name="Input 15 11" xfId="7409" xr:uid="{842AA45F-C4F4-4018-81FA-F2BFFE85CC5B}"/>
    <cellStyle name="Input 15 11 2" xfId="13880" xr:uid="{21938476-A124-4F7B-8443-C2A5B735F146}"/>
    <cellStyle name="Input 15 12" xfId="8323" xr:uid="{2355424E-01B9-4CF1-A321-FC1691A3046F}"/>
    <cellStyle name="Input 15 12 2" xfId="14794" xr:uid="{87385947-F330-43DD-9CBF-D9A92FF14672}"/>
    <cellStyle name="Input 15 13" xfId="8384" xr:uid="{3B2E8AB0-CB48-40FA-873F-EB1AAF19207E}"/>
    <cellStyle name="Input 15 13 2" xfId="14855" xr:uid="{6EAFAAE1-A5A5-422A-AC1E-2019C62D5057}"/>
    <cellStyle name="Input 15 14" xfId="8334" xr:uid="{008A0F40-5CE4-4373-AB82-6A40B0041637}"/>
    <cellStyle name="Input 15 14 2" xfId="14805" xr:uid="{53AF6974-BF18-42D2-9F5C-DCBFEF9D19B4}"/>
    <cellStyle name="Input 15 15" xfId="8374" xr:uid="{26D3579E-2911-41BA-BD77-6E6AE00AB2BF}"/>
    <cellStyle name="Input 15 15 2" xfId="14845" xr:uid="{B3DE4FEE-9865-4F82-B51F-89A3C69B61E4}"/>
    <cellStyle name="Input 15 16" xfId="8345" xr:uid="{91A128F5-3E89-40B2-BB2B-5F9795AA3DE3}"/>
    <cellStyle name="Input 15 16 2" xfId="14816" xr:uid="{F6FF0E1F-7805-4DAA-B75D-DA454D098B41}"/>
    <cellStyle name="Input 15 17" xfId="9552" xr:uid="{0D08C0D3-B510-4E86-A0C4-4B7BE2CCC7F2}"/>
    <cellStyle name="Input 15 18" xfId="9578" xr:uid="{2C3127F4-8280-44C0-94CB-764DBAFF2A3F}"/>
    <cellStyle name="Input 15 19" xfId="9963" xr:uid="{62850FC4-D552-4E12-8155-A924697D9207}"/>
    <cellStyle name="Input 15 2" xfId="1359" xr:uid="{00000000-0005-0000-0000-00004F050000}"/>
    <cellStyle name="Input 15 2 2" xfId="5638" xr:uid="{A8209F81-B56F-4C9A-9055-9F5B544BB816}"/>
    <cellStyle name="Input 15 2 2 2" xfId="11909" xr:uid="{0179F181-BCBF-49F4-9761-77B4587CEBD6}"/>
    <cellStyle name="Input 15 2 3" xfId="9579" xr:uid="{50E5DBEF-6006-448E-B62C-970F5953C352}"/>
    <cellStyle name="Input 15 2 4" xfId="10980" xr:uid="{A8303D43-CF9F-4554-9823-D760CB131347}"/>
    <cellStyle name="Input 15 2 5" xfId="4712" xr:uid="{9A34C90D-F271-414B-8871-EA808C19376D}"/>
    <cellStyle name="Input 15 20" xfId="9635" xr:uid="{DE5E955E-63F9-44E7-BA5A-42A4F5054195}"/>
    <cellStyle name="Input 15 21" xfId="9524" xr:uid="{3539E526-FD1F-496F-B910-5CCC224D10CB}"/>
    <cellStyle name="Input 15 22" xfId="9623" xr:uid="{990CCE38-A65B-49E6-ACB4-1FFC6E1DD510}"/>
    <cellStyle name="Input 15 23" xfId="15751" xr:uid="{6BE3C38F-70B4-48B4-A872-650D4226AC9D}"/>
    <cellStyle name="Input 15 24" xfId="16192" xr:uid="{61244024-EA68-4AD6-BFCE-5A9214CF3D1C}"/>
    <cellStyle name="Input 15 25" xfId="16120" xr:uid="{3DB3232F-0687-4011-8CEC-6C235C02CB13}"/>
    <cellStyle name="Input 15 26" xfId="16064" xr:uid="{9FC4C91E-4C92-4283-AE2C-7AD370432096}"/>
    <cellStyle name="Input 15 27" xfId="16110" xr:uid="{01AF7C8C-5ACE-4664-9CF7-4AC558E37E4D}"/>
    <cellStyle name="Input 15 28" xfId="16073" xr:uid="{ED12F593-CF91-4735-B981-DD26BFB324F0}"/>
    <cellStyle name="Input 15 3" xfId="3879" xr:uid="{08B252E5-25E2-437D-8E01-8312F4B9054E}"/>
    <cellStyle name="Input 15 3 2" xfId="11908" xr:uid="{996BD3C5-1447-42B6-910F-4D8761F61BF8}"/>
    <cellStyle name="Input 15 4" xfId="6007" xr:uid="{540B60E9-EC46-479C-A153-5FFAE5A762C7}"/>
    <cellStyle name="Input 15 4 2" xfId="12478" xr:uid="{B17624E0-1D3B-4154-885F-951458CB010D}"/>
    <cellStyle name="Input 15 5" xfId="5966" xr:uid="{019C8704-FDE1-4043-83E2-7FDCF772E6C0}"/>
    <cellStyle name="Input 15 5 2" xfId="12437" xr:uid="{FF9DDF0C-77B5-4ADB-AF6C-63B1C05FC149}"/>
    <cellStyle name="Input 15 6" xfId="5933" xr:uid="{A4D6E133-4A57-41B9-AB68-5382ACD80599}"/>
    <cellStyle name="Input 15 6 2" xfId="12404" xr:uid="{AB052D22-93C0-4684-AF01-367B460B9DBF}"/>
    <cellStyle name="Input 15 7" xfId="6905" xr:uid="{F098EA41-96A1-454B-B322-CF7E998D163E}"/>
    <cellStyle name="Input 15 7 2" xfId="13376" xr:uid="{4D6A375E-2B49-4601-961C-D8F273745FAF}"/>
    <cellStyle name="Input 15 8" xfId="6883" xr:uid="{60B3DA54-9CDE-48AA-AC3E-A72568F1C34B}"/>
    <cellStyle name="Input 15 8 2" xfId="13354" xr:uid="{E39B543D-3EF0-486E-8626-A6901993DBF4}"/>
    <cellStyle name="Input 15 9" xfId="6858" xr:uid="{9999C33A-E48A-453A-A375-EE7AED012583}"/>
    <cellStyle name="Input 15 9 2" xfId="13329" xr:uid="{DB916363-4725-4A7B-A235-398D046292B5}"/>
    <cellStyle name="Input 16" xfId="1360" xr:uid="{00000000-0005-0000-0000-000050050000}"/>
    <cellStyle name="Input 16 10" xfId="7436" xr:uid="{D2F0B54B-FB04-4718-A1C5-640A404951E6}"/>
    <cellStyle name="Input 16 10 2" xfId="13907" xr:uid="{26215FAF-7DFA-451D-A827-CDEE92A98FC9}"/>
    <cellStyle name="Input 16 11" xfId="7410" xr:uid="{14CC78F3-0477-48C5-90AC-F45E90B15AF3}"/>
    <cellStyle name="Input 16 11 2" xfId="13881" xr:uid="{5EB59520-49CE-47D5-AE66-2248671BD1DF}"/>
    <cellStyle name="Input 16 12" xfId="8322" xr:uid="{316ED72A-18B7-4FF9-8A66-23F20322F435}"/>
    <cellStyle name="Input 16 12 2" xfId="14793" xr:uid="{E542E96C-CA29-40F0-9996-D8053E76E5A7}"/>
    <cellStyle name="Input 16 13" xfId="8385" xr:uid="{1653F923-F92E-49B3-BEE5-351AFA01791C}"/>
    <cellStyle name="Input 16 13 2" xfId="14856" xr:uid="{2DCD7B13-208C-49CE-BB51-D1C02EDFFCCD}"/>
    <cellStyle name="Input 16 14" xfId="8333" xr:uid="{D3CC7207-39BC-4CBF-BABB-67722DD9D148}"/>
    <cellStyle name="Input 16 14 2" xfId="14804" xr:uid="{11063B61-286A-4DF9-AD2D-6C6F465D3DA5}"/>
    <cellStyle name="Input 16 15" xfId="8375" xr:uid="{1D52F1B0-F7AC-42B3-94FD-E0239A5F0350}"/>
    <cellStyle name="Input 16 15 2" xfId="14846" xr:uid="{D3F40FD7-E29E-4671-8FD5-D17669EC36A9}"/>
    <cellStyle name="Input 16 16" xfId="8344" xr:uid="{0B31C83B-44D0-43BC-83ED-67DDB501C701}"/>
    <cellStyle name="Input 16 16 2" xfId="14815" xr:uid="{003FCECD-6C53-4AD4-AB3C-2040A7F4E73A}"/>
    <cellStyle name="Input 16 17" xfId="9553" xr:uid="{9AEC89AC-5CA7-4F97-A830-21C9BAC97738}"/>
    <cellStyle name="Input 16 18" xfId="9580" xr:uid="{5BFC8BBF-7498-4C7E-88A7-5281BE452DA2}"/>
    <cellStyle name="Input 16 19" xfId="9515" xr:uid="{E06C9285-9677-4807-ADE2-F89FC909D175}"/>
    <cellStyle name="Input 16 2" xfId="1361" xr:uid="{00000000-0005-0000-0000-000051050000}"/>
    <cellStyle name="Input 16 2 2" xfId="5639" xr:uid="{8014D2AD-12AB-4549-A3AD-295070D2DACF}"/>
    <cellStyle name="Input 16 2 2 2" xfId="11911" xr:uid="{EE9AAAAA-8274-4B02-B249-1DAF04691063}"/>
    <cellStyle name="Input 16 2 3" xfId="9581" xr:uid="{DA43B5ED-CDA6-4BEA-818A-02C4857F7CFB}"/>
    <cellStyle name="Input 16 2 4" xfId="10981" xr:uid="{F74ACDA7-79F6-4C2F-A793-B7AFF3FCCCAF}"/>
    <cellStyle name="Input 16 2 5" xfId="4713" xr:uid="{C356C52D-B53C-49A3-B3D7-6DA7B7C77FB0}"/>
    <cellStyle name="Input 16 20" xfId="9936" xr:uid="{1B0D0D66-B64E-416F-BF64-4CFDA285588C}"/>
    <cellStyle name="Input 16 21" xfId="9523" xr:uid="{9C730F05-6894-4CE8-8D6F-56D3D9AB03AD}"/>
    <cellStyle name="Input 16 22" xfId="9624" xr:uid="{4B3C23F2-AD17-4A6E-9CD3-59774BCB7A2A}"/>
    <cellStyle name="Input 16 23" xfId="15752" xr:uid="{2789461B-CD5D-46AC-88B2-DAA8370D68CD}"/>
    <cellStyle name="Input 16 24" xfId="16193" xr:uid="{7471542C-19E7-4B8F-989E-10F92A21482D}"/>
    <cellStyle name="Input 16 25" xfId="16121" xr:uid="{A0923BFB-8A6D-4916-8BED-357C02895C16}"/>
    <cellStyle name="Input 16 26" xfId="16063" xr:uid="{2870239E-E64C-4A8A-B321-AE85871830B2}"/>
    <cellStyle name="Input 16 27" xfId="16111" xr:uid="{A786F194-B9F9-44CF-BEB5-56BD6BF1DC67}"/>
    <cellStyle name="Input 16 28" xfId="16072" xr:uid="{368683F2-6423-4DC2-AC5B-0E848E2E5F47}"/>
    <cellStyle name="Input 16 3" xfId="3878" xr:uid="{EC32B24C-2FB2-4552-9549-5AC87A2DEF49}"/>
    <cellStyle name="Input 16 3 2" xfId="11910" xr:uid="{59455C4A-47F2-4DFF-8577-93C072C51D43}"/>
    <cellStyle name="Input 16 4" xfId="6008" xr:uid="{24E41690-C45E-4E44-B68B-DACB6A9937C4}"/>
    <cellStyle name="Input 16 4 2" xfId="12479" xr:uid="{2728CCA2-3172-4FAD-8C7D-82AE5DD9B02E}"/>
    <cellStyle name="Input 16 5" xfId="5967" xr:uid="{F61E0B22-CCBA-4C07-94E9-A2722A302A85}"/>
    <cellStyle name="Input 16 5 2" xfId="12438" xr:uid="{93CD62FB-36E8-4507-8F31-42FDDCFD57F1}"/>
    <cellStyle name="Input 16 6" xfId="5932" xr:uid="{B773BF04-8852-425A-842D-5EE9613FFCF4}"/>
    <cellStyle name="Input 16 6 2" xfId="12403" xr:uid="{C7D6770D-7A5C-4EF5-A91D-56D6F50242F0}"/>
    <cellStyle name="Input 16 7" xfId="6906" xr:uid="{BCBD0E77-73BE-45B0-A32C-73BD13EF455F}"/>
    <cellStyle name="Input 16 7 2" xfId="13377" xr:uid="{891E30C2-EE7C-4AD4-B5D9-62E0D86B54F6}"/>
    <cellStyle name="Input 16 8" xfId="7159" xr:uid="{C26CC4A1-D992-4EA3-B34E-9B9E6C7579B6}"/>
    <cellStyle name="Input 16 8 2" xfId="13630" xr:uid="{1F3207D5-3597-430D-9341-4025C950A9DF}"/>
    <cellStyle name="Input 16 9" xfId="6859" xr:uid="{F7502635-40A0-4F17-BA6C-37390D6DCA6E}"/>
    <cellStyle name="Input 16 9 2" xfId="13330" xr:uid="{F19AF9CB-4B60-483A-B9E6-19ED38691552}"/>
    <cellStyle name="Input 17" xfId="1362" xr:uid="{00000000-0005-0000-0000-000052050000}"/>
    <cellStyle name="Input 17 10" xfId="7437" xr:uid="{BA4CA17B-0331-401A-94D5-2C77FC7533F3}"/>
    <cellStyle name="Input 17 10 2" xfId="13908" xr:uid="{8CE13142-D9D3-486E-BE81-E81C074800F6}"/>
    <cellStyle name="Input 17 11" xfId="7411" xr:uid="{AAEA99B6-8C7A-4053-95EF-A9E226F21169}"/>
    <cellStyle name="Input 17 11 2" xfId="13882" xr:uid="{D7285671-B053-4FC0-8732-239BC900ED56}"/>
    <cellStyle name="Input 17 12" xfId="8321" xr:uid="{83F89A8C-33D4-43E4-850D-2C2A6892AC1C}"/>
    <cellStyle name="Input 17 12 2" xfId="14792" xr:uid="{813842A6-CACD-4EC0-A610-04748EF052D5}"/>
    <cellStyle name="Input 17 13" xfId="8386" xr:uid="{14FF133E-AEFD-4BDC-B97F-6E017FBD41E5}"/>
    <cellStyle name="Input 17 13 2" xfId="14857" xr:uid="{BEB597D9-40D2-4297-930D-ADEA70394CEE}"/>
    <cellStyle name="Input 17 14" xfId="8332" xr:uid="{FFCD4426-2F99-4A4F-8DAF-3BA8FAA85BB6}"/>
    <cellStyle name="Input 17 14 2" xfId="14803" xr:uid="{88088290-74A5-43D7-8D7F-3AB83F517697}"/>
    <cellStyle name="Input 17 15" xfId="8376" xr:uid="{CE9868E4-B48E-4D6C-A52E-7812D0D449EA}"/>
    <cellStyle name="Input 17 15 2" xfId="14847" xr:uid="{C720D1EA-0AA3-46F2-8EDB-85F7506F55DD}"/>
    <cellStyle name="Input 17 16" xfId="8343" xr:uid="{CC249089-A281-4E3F-AFA7-20749E2EF310}"/>
    <cellStyle name="Input 17 16 2" xfId="14814" xr:uid="{93064443-FBBA-4A14-A8C2-0D894DA0784A}"/>
    <cellStyle name="Input 17 17" xfId="9554" xr:uid="{D861610F-B2DB-463F-B3BF-B7EB11E9F1F2}"/>
    <cellStyle name="Input 17 18" xfId="9866" xr:uid="{E0F6E525-DFF9-4B21-9D57-16498BB29885}"/>
    <cellStyle name="Input 17 19" xfId="9247" xr:uid="{941C2FB1-158D-4529-85CB-B7CF6ED48304}"/>
    <cellStyle name="Input 17 2" xfId="1363" xr:uid="{00000000-0005-0000-0000-000053050000}"/>
    <cellStyle name="Input 17 2 2" xfId="5640" xr:uid="{80D98D0E-89E7-4615-B41C-C97BA2630C5F}"/>
    <cellStyle name="Input 17 2 2 2" xfId="11913" xr:uid="{559AFA77-1BCB-48BF-8CF7-95F743C8B915}"/>
    <cellStyle name="Input 17 2 3" xfId="9582" xr:uid="{FEF55EF0-4511-4441-8548-228080D5B922}"/>
    <cellStyle name="Input 17 2 4" xfId="10982" xr:uid="{5027A399-2118-41AE-9E33-35E364D9349C}"/>
    <cellStyle name="Input 17 2 5" xfId="4714" xr:uid="{DCEFBC7B-F3F8-442D-A018-3445145F0C3A}"/>
    <cellStyle name="Input 17 20" xfId="9636" xr:uid="{15AD9C74-82B1-446F-BF96-D4759A0C84B5}"/>
    <cellStyle name="Input 17 21" xfId="9522" xr:uid="{FF264E70-6CAD-42C6-8D63-965417655696}"/>
    <cellStyle name="Input 17 22" xfId="9945" xr:uid="{25AEF1A2-CBB2-4C28-9C5B-D6A6FD5F7F4C}"/>
    <cellStyle name="Input 17 23" xfId="15753" xr:uid="{2F15ADFA-DCC6-4CB1-BD19-00F21113A4A1}"/>
    <cellStyle name="Input 17 24" xfId="16194" xr:uid="{730372DA-FB02-4B05-87C6-FF3035D22F3F}"/>
    <cellStyle name="Input 17 25" xfId="16122" xr:uid="{6DC7E1F9-9676-4D7D-8CD0-E993344503F5}"/>
    <cellStyle name="Input 17 26" xfId="16062" xr:uid="{A2ED2474-6F04-4C98-BF2A-8E42993165E0}"/>
    <cellStyle name="Input 17 27" xfId="16112" xr:uid="{2F8B6C88-C476-4269-BFB8-CCE74F9F2A91}"/>
    <cellStyle name="Input 17 28" xfId="16071" xr:uid="{E78F3A4B-E8E9-4417-8A2E-D73E499AEAC2}"/>
    <cellStyle name="Input 17 3" xfId="3877" xr:uid="{87581FE4-2B6F-43E3-AB23-8EE19FAB09A8}"/>
    <cellStyle name="Input 17 3 2" xfId="11912" xr:uid="{2C959F0E-2704-4584-9C34-2D027BBE4B6B}"/>
    <cellStyle name="Input 17 4" xfId="6009" xr:uid="{4E65B1AB-845B-48CF-A4FE-E2773D60D550}"/>
    <cellStyle name="Input 17 4 2" xfId="12480" xr:uid="{59A6098B-BEB9-459C-A989-97A807BED97A}"/>
    <cellStyle name="Input 17 5" xfId="5968" xr:uid="{808CF5D7-0063-4C32-8948-29B4944C5076}"/>
    <cellStyle name="Input 17 5 2" xfId="12439" xr:uid="{E84F1ED1-214C-46AA-B1B8-4583525E0C66}"/>
    <cellStyle name="Input 17 6" xfId="5931" xr:uid="{9CF8DF34-42F8-454B-BD2F-373D31580AA4}"/>
    <cellStyle name="Input 17 6 2" xfId="12402" xr:uid="{C72F3C59-56BB-4047-A866-115C7495E1D2}"/>
    <cellStyle name="Input 17 7" xfId="6907" xr:uid="{A48C1081-1639-4421-A618-E44E7A5AB439}"/>
    <cellStyle name="Input 17 7 2" xfId="13378" xr:uid="{713DE474-E7B2-43FF-A570-4849AD2A9E11}"/>
    <cellStyle name="Input 17 8" xfId="6884" xr:uid="{79DDE370-2739-4BC1-8BA9-0E7BF76E80CD}"/>
    <cellStyle name="Input 17 8 2" xfId="13355" xr:uid="{FC262299-E995-4932-ABCA-05CF95230108}"/>
    <cellStyle name="Input 17 9" xfId="6860" xr:uid="{D614FF3A-4705-40C0-ACAD-98576CAAF80C}"/>
    <cellStyle name="Input 17 9 2" xfId="13331" xr:uid="{70E3C209-6472-47A4-9789-46A0BBE2DC3C}"/>
    <cellStyle name="Input 18" xfId="1364" xr:uid="{00000000-0005-0000-0000-000054050000}"/>
    <cellStyle name="Input 18 10" xfId="7438" xr:uid="{5AEE8B23-B9D6-4A6E-B652-A487C070A62E}"/>
    <cellStyle name="Input 18 10 2" xfId="13909" xr:uid="{7D0F29D4-AB4B-4D92-A4BA-974605B75B5A}"/>
    <cellStyle name="Input 18 11" xfId="7412" xr:uid="{41582B7E-5199-4E10-A7FE-1F625E3299E4}"/>
    <cellStyle name="Input 18 11 2" xfId="13883" xr:uid="{E3377113-BA1E-4036-90DE-CF17FF4BD0F2}"/>
    <cellStyle name="Input 18 12" xfId="8320" xr:uid="{5CB52756-EE70-4AB4-90BE-ABCA1A431A45}"/>
    <cellStyle name="Input 18 12 2" xfId="14791" xr:uid="{198F10A1-1A61-432F-94AC-3E298C219C52}"/>
    <cellStyle name="Input 18 13" xfId="8387" xr:uid="{6F16A23C-EF24-46D4-9BEA-9C9AB1690176}"/>
    <cellStyle name="Input 18 13 2" xfId="14858" xr:uid="{E2CCE4F2-A70D-45B0-961B-3EB15470431A}"/>
    <cellStyle name="Input 18 14" xfId="8331" xr:uid="{A9928A2A-E499-4456-9E80-026FE13E088B}"/>
    <cellStyle name="Input 18 14 2" xfId="14802" xr:uid="{E1337F31-DEEE-4AC0-B8C5-2C305DBF3D45}"/>
    <cellStyle name="Input 18 15" xfId="8377" xr:uid="{D5FA47EC-0FEE-493B-9E9D-8CBF89D0853C}"/>
    <cellStyle name="Input 18 15 2" xfId="14848" xr:uid="{339330B0-3612-4474-BDD9-36F261710986}"/>
    <cellStyle name="Input 18 16" xfId="8342" xr:uid="{D9681D1D-AA4D-4E9C-AF30-DE2C3639D453}"/>
    <cellStyle name="Input 18 16 2" xfId="14813" xr:uid="{36766309-4C08-4920-A67E-810E4CA14929}"/>
    <cellStyle name="Input 18 17" xfId="9555" xr:uid="{5E2AD9E1-5FAB-4004-84A0-BC4CD58A758B}"/>
    <cellStyle name="Input 18 18" xfId="9583" xr:uid="{0DF9AE2A-F39B-4B3C-9E4F-C64C4C913330}"/>
    <cellStyle name="Input 18 19" xfId="9514" xr:uid="{94E15E7A-1329-4F69-88BC-7907280A56B9}"/>
    <cellStyle name="Input 18 2" xfId="1365" xr:uid="{00000000-0005-0000-0000-000055050000}"/>
    <cellStyle name="Input 18 2 2" xfId="5641" xr:uid="{745090A3-F069-491B-9AD6-1AD4810B7C84}"/>
    <cellStyle name="Input 18 2 2 2" xfId="11915" xr:uid="{15DD3B3A-0B54-469A-8AE0-2C54E2788AE0}"/>
    <cellStyle name="Input 18 2 3" xfId="9249" xr:uid="{DCD4FE28-3AF4-4D40-BEEF-B4710E87708B}"/>
    <cellStyle name="Input 18 2 4" xfId="10983" xr:uid="{72A34B8B-B22B-4CDD-A689-2B1DEEBA54DE}"/>
    <cellStyle name="Input 18 2 5" xfId="4715" xr:uid="{8355A56E-DE0A-4118-BEEC-E5C36A1059E4}"/>
    <cellStyle name="Input 18 20" xfId="9637" xr:uid="{63C55E8B-9A4F-400C-86D9-8983F6CE3038}"/>
    <cellStyle name="Input 18 21" xfId="9521" xr:uid="{1D2B8ADD-29BF-4B31-A88B-359D53943D39}"/>
    <cellStyle name="Input 18 22" xfId="9944" xr:uid="{25713A30-E732-4FA9-812C-A0890AE35D50}"/>
    <cellStyle name="Input 18 23" xfId="15754" xr:uid="{85620FD5-6467-4E6D-B1FB-527DDBF71873}"/>
    <cellStyle name="Input 18 24" xfId="16195" xr:uid="{48848117-B272-4857-8291-89F65AA42BD4}"/>
    <cellStyle name="Input 18 25" xfId="16123" xr:uid="{E0E7E87B-AE69-4A7F-9C02-E89F1465AE0B}"/>
    <cellStyle name="Input 18 26" xfId="16061" xr:uid="{DF6C1DCE-F733-4BE0-B997-30BFC6BDFE23}"/>
    <cellStyle name="Input 18 27" xfId="16113" xr:uid="{ED2E4251-DAA6-4FBB-8C8F-DF6CA90B8086}"/>
    <cellStyle name="Input 18 28" xfId="16552" xr:uid="{978FBE30-8DC3-4ADD-8C36-008316090309}"/>
    <cellStyle name="Input 18 3" xfId="3876" xr:uid="{31A07BC9-F4E7-43A7-90BF-C4F0A9E19424}"/>
    <cellStyle name="Input 18 3 2" xfId="11914" xr:uid="{ACF2FA62-13E1-4959-A404-811A25FAE1AF}"/>
    <cellStyle name="Input 18 4" xfId="6010" xr:uid="{46ACBAED-A13E-4E7F-ABAC-92C0E10DF931}"/>
    <cellStyle name="Input 18 4 2" xfId="12481" xr:uid="{D93A065C-5635-4669-BFB8-0C155A533836}"/>
    <cellStyle name="Input 18 5" xfId="5969" xr:uid="{2A253C03-4469-4A1B-8F3E-2653C3492408}"/>
    <cellStyle name="Input 18 5 2" xfId="12440" xr:uid="{3526D3B3-9405-487E-B2BC-87AFBD248C17}"/>
    <cellStyle name="Input 18 6" xfId="5930" xr:uid="{38F4D1CB-8E45-4E60-BD92-FFC2D444289C}"/>
    <cellStyle name="Input 18 6 2" xfId="12401" xr:uid="{AE9BF8FF-8BBB-4094-897A-49514141FB17}"/>
    <cellStyle name="Input 18 7" xfId="6908" xr:uid="{9C65F713-401B-4C89-A737-76BCC515AAB8}"/>
    <cellStyle name="Input 18 7 2" xfId="13379" xr:uid="{732A32DB-D12D-444A-BF16-452B5689C1F3}"/>
    <cellStyle name="Input 18 8" xfId="6885" xr:uid="{51515D1A-8DB1-4731-8023-447B5C001759}"/>
    <cellStyle name="Input 18 8 2" xfId="13356" xr:uid="{43DDDCCE-86F5-4A39-B287-BEA4AFD7EEB8}"/>
    <cellStyle name="Input 18 9" xfId="6861" xr:uid="{784ED8F2-E4C4-4457-9D3D-2DAB275474F2}"/>
    <cellStyle name="Input 18 9 2" xfId="13332" xr:uid="{B4EFB4D7-2454-432E-B2F5-972673903672}"/>
    <cellStyle name="Input 19" xfId="1366" xr:uid="{00000000-0005-0000-0000-000056050000}"/>
    <cellStyle name="Input 19 10" xfId="7439" xr:uid="{307A6B03-416D-4025-9894-194DF2B8AABF}"/>
    <cellStyle name="Input 19 10 2" xfId="13910" xr:uid="{21148F38-3C02-4C5C-B010-4F3C4EF07152}"/>
    <cellStyle name="Input 19 11" xfId="7413" xr:uid="{B39FCC3F-CF41-42CE-9D00-F1365F34B2FA}"/>
    <cellStyle name="Input 19 11 2" xfId="13884" xr:uid="{F25C0A8D-FE80-4C8D-A321-78BD957592F0}"/>
    <cellStyle name="Input 19 12" xfId="8319" xr:uid="{08EAEFDD-6DAA-47EF-B3A5-072E4DBAA2C5}"/>
    <cellStyle name="Input 19 12 2" xfId="14790" xr:uid="{CB533BC2-6BD5-48C1-8355-B6B6594BFDD0}"/>
    <cellStyle name="Input 19 13" xfId="8388" xr:uid="{9F4B880A-6050-4354-B926-390CF5E710E4}"/>
    <cellStyle name="Input 19 13 2" xfId="14859" xr:uid="{598F1B76-311A-4BD3-A47F-8716C41F056B}"/>
    <cellStyle name="Input 19 14" xfId="8330" xr:uid="{EA778894-8A3B-435B-BD39-44F5131DA884}"/>
    <cellStyle name="Input 19 14 2" xfId="14801" xr:uid="{5F1A6AE7-102D-457F-828D-32FA862750F9}"/>
    <cellStyle name="Input 19 15" xfId="8378" xr:uid="{340BFC2A-7D31-4238-B87D-08407F04D223}"/>
    <cellStyle name="Input 19 15 2" xfId="14849" xr:uid="{29AE44F6-1FA9-4F3C-BA83-AE3B989663F0}"/>
    <cellStyle name="Input 19 16" xfId="8341" xr:uid="{F8593238-4021-43A6-B969-F3DC6D611AC4}"/>
    <cellStyle name="Input 19 16 2" xfId="14812" xr:uid="{C7D882A1-41A0-49A8-B031-D182DA33268B}"/>
    <cellStyle name="Input 19 17" xfId="9556" xr:uid="{7AAB1B69-F115-4A57-87E7-E79D9307756C}"/>
    <cellStyle name="Input 19 18" xfId="9584" xr:uid="{4E9A12F7-DE09-49B8-8D16-7876BBCA4064}"/>
    <cellStyle name="Input 19 19" xfId="9513" xr:uid="{F95FB374-D4C1-4A57-9321-C3A4E19CCB8A}"/>
    <cellStyle name="Input 19 2" xfId="1367" xr:uid="{00000000-0005-0000-0000-000057050000}"/>
    <cellStyle name="Input 19 2 2" xfId="5642" xr:uid="{B154AD86-7E54-41B4-9322-A64009831161}"/>
    <cellStyle name="Input 19 2 2 2" xfId="11917" xr:uid="{7B75B039-782E-469F-B569-039E82380381}"/>
    <cellStyle name="Input 19 2 3" xfId="9585" xr:uid="{97FA9670-F81D-4498-AFDD-66EB05C0D67F}"/>
    <cellStyle name="Input 19 2 4" xfId="10984" xr:uid="{D7F9B28B-203B-4ECF-986E-8E73B693C3CA}"/>
    <cellStyle name="Input 19 2 5" xfId="4716" xr:uid="{716A9623-B6AA-4E53-98FB-B5A997E6A1B5}"/>
    <cellStyle name="Input 19 20" xfId="9638" xr:uid="{6629BEC3-BF44-493A-AC6D-8109E81CFAED}"/>
    <cellStyle name="Input 19 21" xfId="9520" xr:uid="{3D442823-F878-4115-A3AE-312F1110D3E8}"/>
    <cellStyle name="Input 19 22" xfId="9937" xr:uid="{6A527A0B-A691-4D89-90FD-E2B4AEF56489}"/>
    <cellStyle name="Input 19 23" xfId="15755" xr:uid="{67C0F284-8102-43DC-814E-DA641523A5C0}"/>
    <cellStyle name="Input 19 24" xfId="16196" xr:uid="{32D672B3-19A6-4F33-9212-8ACABF708EF0}"/>
    <cellStyle name="Input 19 25" xfId="16124" xr:uid="{0FFB1A81-56BA-4502-8AF2-F635E4DD9174}"/>
    <cellStyle name="Input 19 26" xfId="16060" xr:uid="{8531D92B-C91D-4199-914E-E50BE82DAC44}"/>
    <cellStyle name="Input 19 27" xfId="16114" xr:uid="{064206F8-DE75-465A-9392-18362F157B88}"/>
    <cellStyle name="Input 19 28" xfId="16070" xr:uid="{2C9722C1-1DBC-4B03-ACEB-D4F888E63872}"/>
    <cellStyle name="Input 19 3" xfId="3875" xr:uid="{B4B34E5A-686C-45A4-80DD-33BCBC52261B}"/>
    <cellStyle name="Input 19 3 2" xfId="11916" xr:uid="{C0C2032A-F5CD-4089-BE9A-6510E26B5DDC}"/>
    <cellStyle name="Input 19 4" xfId="6011" xr:uid="{F9B60077-8D2B-4650-8DF5-3E1F13858C09}"/>
    <cellStyle name="Input 19 4 2" xfId="12482" xr:uid="{BE111702-6EEF-467C-B6BF-632CE2EC9827}"/>
    <cellStyle name="Input 19 5" xfId="5970" xr:uid="{10C27FC7-71C1-4087-8E29-43F19E8FEB18}"/>
    <cellStyle name="Input 19 5 2" xfId="12441" xr:uid="{5B9214A7-DBA8-41D5-AB9F-BEB91A64551E}"/>
    <cellStyle name="Input 19 6" xfId="5929" xr:uid="{BE4D6F22-7A68-4749-B92A-ADB0551F37AF}"/>
    <cellStyle name="Input 19 6 2" xfId="12400" xr:uid="{D7C497A2-213F-4F56-900E-EB5B9B9F9488}"/>
    <cellStyle name="Input 19 7" xfId="6909" xr:uid="{36967C35-809E-4B89-A755-C9DF933636A6}"/>
    <cellStyle name="Input 19 7 2" xfId="13380" xr:uid="{D1AE9075-897B-4F0E-9FB9-5EA8FE1507F5}"/>
    <cellStyle name="Input 19 8" xfId="6886" xr:uid="{AEB85ACC-F65D-4EEC-A7B9-AF7F6014E853}"/>
    <cellStyle name="Input 19 8 2" xfId="13357" xr:uid="{4778C5FB-4699-4B17-8D4A-C68571251044}"/>
    <cellStyle name="Input 19 9" xfId="6862" xr:uid="{AAAB9523-2795-4C1B-8E6C-C2F3220177E5}"/>
    <cellStyle name="Input 19 9 2" xfId="13333" xr:uid="{D6FE1654-A7BF-4FA8-A5D3-C64C2330E84B}"/>
    <cellStyle name="Input 2" xfId="1368" xr:uid="{00000000-0005-0000-0000-000058050000}"/>
    <cellStyle name="Input 2 10" xfId="6887" xr:uid="{8C900EDF-884E-4478-A98A-B95E885E1237}"/>
    <cellStyle name="Input 2 10 2" xfId="13358" xr:uid="{4046AA25-F886-4DA3-BA1D-38029AEC6E33}"/>
    <cellStyle name="Input 2 11" xfId="6863" xr:uid="{FD948C5D-E6B2-423F-8F41-EFD6646E3BAD}"/>
    <cellStyle name="Input 2 11 2" xfId="13334" xr:uid="{DD58E71F-2D17-4C65-A042-DFC820626E34}"/>
    <cellStyle name="Input 2 12" xfId="7440" xr:uid="{2450A1CA-7B50-4424-8643-780EEF4A1E7D}"/>
    <cellStyle name="Input 2 12 2" xfId="13911" xr:uid="{C39B1AAE-928B-4786-A97D-C99E21441C4F}"/>
    <cellStyle name="Input 2 13" xfId="7414" xr:uid="{99406750-051F-4162-ABB2-A835A3EFE171}"/>
    <cellStyle name="Input 2 13 2" xfId="13885" xr:uid="{11290FA7-3496-44C3-AC9C-016D52A981A6}"/>
    <cellStyle name="Input 2 14" xfId="8318" xr:uid="{D4B7CDE4-35E7-4B31-BFF7-B36B28B2CF52}"/>
    <cellStyle name="Input 2 14 2" xfId="14789" xr:uid="{35E71F25-06C2-4D43-9722-5AC4BD2B88AD}"/>
    <cellStyle name="Input 2 15" xfId="8045" xr:uid="{4DA049F0-58AF-4C02-A05D-A6526665879D}"/>
    <cellStyle name="Input 2 15 2" xfId="14516" xr:uid="{7C95D9BA-1386-493A-8A37-CC793CAF5C8E}"/>
    <cellStyle name="Input 2 16" xfId="8329" xr:uid="{0F9EE1DD-A48B-414B-9F22-FC8A420872AB}"/>
    <cellStyle name="Input 2 16 2" xfId="14800" xr:uid="{42E7AEEF-D81B-40DF-B91C-250A239733C2}"/>
    <cellStyle name="Input 2 17" xfId="8379" xr:uid="{8F8E75B5-D701-4978-A5B8-E32AD7FF0791}"/>
    <cellStyle name="Input 2 17 2" xfId="14850" xr:uid="{B5CE4937-B32E-4C26-B4B9-5D9A7AE8EE2E}"/>
    <cellStyle name="Input 2 18" xfId="8340" xr:uid="{E8B46450-4010-4B49-9F1D-09FA452DBA8F}"/>
    <cellStyle name="Input 2 18 2" xfId="14811" xr:uid="{7C0A3DB6-EC81-4B48-A1E2-C71439AF5D55}"/>
    <cellStyle name="Input 2 19" xfId="9557" xr:uid="{825996CD-57BF-4DF2-B51F-3FFCC3C493C6}"/>
    <cellStyle name="Input 2 2" xfId="1369" xr:uid="{00000000-0005-0000-0000-000059050000}"/>
    <cellStyle name="Input 2 2 10" xfId="7441" xr:uid="{38EC1DC1-35BD-484E-A199-537E235B7E72}"/>
    <cellStyle name="Input 2 2 10 2" xfId="13912" xr:uid="{29251470-A82B-4B70-80F2-9706BD5933D7}"/>
    <cellStyle name="Input 2 2 11" xfId="7415" xr:uid="{871BE006-7BB3-4C4D-B15B-729B69C304FC}"/>
    <cellStyle name="Input 2 2 11 2" xfId="13886" xr:uid="{8C3CB3BB-C81C-45D4-86F5-E64192F07DBC}"/>
    <cellStyle name="Input 2 2 12" xfId="8317" xr:uid="{827E9D51-8FF0-4815-82C1-318A551A739A}"/>
    <cellStyle name="Input 2 2 12 2" xfId="14788" xr:uid="{A60EC671-68E1-41F0-B349-B802988873DC}"/>
    <cellStyle name="Input 2 2 13" xfId="8389" xr:uid="{DA4AC13C-0F25-4529-864C-9DEAF9F9AAEE}"/>
    <cellStyle name="Input 2 2 13 2" xfId="14860" xr:uid="{D462645A-F8F9-4CE3-A0A5-457E10DEE3C1}"/>
    <cellStyle name="Input 2 2 14" xfId="8304" xr:uid="{5CEBBDC9-1CC3-43E7-AEF5-19E1E4AB5009}"/>
    <cellStyle name="Input 2 2 14 2" xfId="14775" xr:uid="{F4068B12-E72D-433B-97A7-FE254535779D}"/>
    <cellStyle name="Input 2 2 15" xfId="8401" xr:uid="{2213CC42-E607-4D17-A1FE-875637B14708}"/>
    <cellStyle name="Input 2 2 15 2" xfId="14872" xr:uid="{3F0F4CC5-CF1B-4A3C-8933-4E0B42A390F6}"/>
    <cellStyle name="Input 2 2 16" xfId="8292" xr:uid="{D19510B3-7D36-44B0-A5D0-56A67AF066F7}"/>
    <cellStyle name="Input 2 2 16 2" xfId="14763" xr:uid="{15EB816A-7710-45E7-8F32-3C4362BB5BE8}"/>
    <cellStyle name="Input 2 2 17" xfId="9558" xr:uid="{5801C0FB-01EA-44E8-9BD8-EEBA062CE93B}"/>
    <cellStyle name="Input 2 2 18" xfId="9587" xr:uid="{92AF7263-181B-407B-BDA0-5D67E1049440}"/>
    <cellStyle name="Input 2 2 19" xfId="9511" xr:uid="{BB061FAB-A5FE-4EC9-9F43-5B76FDCE1D72}"/>
    <cellStyle name="Input 2 2 2" xfId="1370" xr:uid="{00000000-0005-0000-0000-00005A050000}"/>
    <cellStyle name="Input 2 2 2 2" xfId="5643" xr:uid="{85288B10-7689-4C5B-A55D-17D80146252F}"/>
    <cellStyle name="Input 2 2 2 2 2" xfId="11920" xr:uid="{B19985F9-CE44-41DD-8439-CB2F9E1913D2}"/>
    <cellStyle name="Input 2 2 2 3" xfId="9588" xr:uid="{105CD25C-24C3-4540-81E2-B8816E802999}"/>
    <cellStyle name="Input 2 2 2 4" xfId="10985" xr:uid="{1255DBE1-9179-4A69-B31B-9CA869D4023F}"/>
    <cellStyle name="Input 2 2 2 5" xfId="4717" xr:uid="{8BA51290-B256-470B-B616-A8B1BA7288E7}"/>
    <cellStyle name="Input 2 2 20" xfId="9640" xr:uid="{95D8807F-F37B-4155-BFEF-59E7CE6438F2}"/>
    <cellStyle name="Input 2 2 21" xfId="9498" xr:uid="{3F610A41-AFC9-47B0-90B8-0786F11DE034}"/>
    <cellStyle name="Input 2 2 22" xfId="9626" xr:uid="{74839A6F-7B4A-4704-B5EE-E671845A9816}"/>
    <cellStyle name="Input 2 2 23" xfId="15958" xr:uid="{8EFE3299-9B79-4C03-B965-0E14EAA5DD2A}"/>
    <cellStyle name="Input 2 2 24" xfId="16198" xr:uid="{21A3C3D1-44E2-48AD-B4F8-545B65F50954}"/>
    <cellStyle name="Input 2 2 25" xfId="16126" xr:uid="{F26A2B0E-3607-471E-9ED3-AB8240D540EC}"/>
    <cellStyle name="Input 2 2 26" xfId="16058" xr:uid="{42C8545F-982D-49B4-B566-C71DEEDC70A4}"/>
    <cellStyle name="Input 2 2 27" xfId="16138" xr:uid="{1F47A4FC-EE4A-4860-B592-593984D1FE2A}"/>
    <cellStyle name="Input 2 2 28" xfId="16047" xr:uid="{5340D407-3131-4011-B366-9CAB238F10CC}"/>
    <cellStyle name="Input 2 2 3" xfId="3874" xr:uid="{1602B6B3-BF12-46EF-950F-0CC203BAA739}"/>
    <cellStyle name="Input 2 2 3 2" xfId="11919" xr:uid="{DEDDE09A-44AA-40A5-B1BC-289CB3E7B949}"/>
    <cellStyle name="Input 2 2 4" xfId="6013" xr:uid="{21F9496B-1DE0-4670-A731-3508CB57477C}"/>
    <cellStyle name="Input 2 2 4 2" xfId="12484" xr:uid="{8B15772B-9FCF-4E9A-81B0-66A06F18ADD1}"/>
    <cellStyle name="Input 2 2 5" xfId="5972" xr:uid="{5B5D86A8-2279-4208-B417-1A85CC648C95}"/>
    <cellStyle name="Input 2 2 5 2" xfId="12443" xr:uid="{BEA09D4E-BB0E-4E25-8BD6-B5B63BA2DA6D}"/>
    <cellStyle name="Input 2 2 6" xfId="5927" xr:uid="{49FB80D3-8A91-494A-BDC3-F13186AC4B5C}"/>
    <cellStyle name="Input 2 2 6 2" xfId="12398" xr:uid="{52039F2A-24CA-49F3-9673-8981DECF4708}"/>
    <cellStyle name="Input 2 2 7" xfId="6911" xr:uid="{AF713E4B-59EB-4BCC-A306-3D378E1E52FB}"/>
    <cellStyle name="Input 2 2 7 2" xfId="13382" xr:uid="{9DCA844F-424E-4C7A-A7AB-213F6202E7EB}"/>
    <cellStyle name="Input 2 2 8" xfId="6888" xr:uid="{50B713E2-9775-4D4D-9639-B7645BE9DFF5}"/>
    <cellStyle name="Input 2 2 8 2" xfId="13359" xr:uid="{A2FC6F74-7C59-4A70-8CE1-B53325BED3A0}"/>
    <cellStyle name="Input 2 2 9" xfId="6864" xr:uid="{7D1341D3-C3F2-4613-BACF-9133EFE124C9}"/>
    <cellStyle name="Input 2 2 9 2" xfId="13335" xr:uid="{E4830610-A3FB-4F67-8E7D-F7A747E5B086}"/>
    <cellStyle name="Input 2 20" xfId="9586" xr:uid="{062B6464-F732-4E36-9207-BC93319A9169}"/>
    <cellStyle name="Input 2 21" xfId="9512" xr:uid="{D00FDA40-6634-4781-8BA5-9AD22DE87245}"/>
    <cellStyle name="Input 2 22" xfId="9639" xr:uid="{AECB55D0-7C45-4F35-AD89-03D028F4FBBD}"/>
    <cellStyle name="Input 2 23" xfId="9519" xr:uid="{6B5D93AA-91F4-41A1-9CCB-79F1988C368B}"/>
    <cellStyle name="Input 2 24" xfId="9625" xr:uid="{F570D07D-22F8-4214-83E8-7E545BFDA2FE}"/>
    <cellStyle name="Input 2 25" xfId="15756" xr:uid="{615E5995-7B40-40F0-9BF1-E1BC2E07A8CF}"/>
    <cellStyle name="Input 2 26" xfId="16197" xr:uid="{C8E90607-9951-47CC-98B5-98488DCB35B5}"/>
    <cellStyle name="Input 2 27" xfId="16125" xr:uid="{E794DD98-97EA-4E97-B9AE-6658B1261A02}"/>
    <cellStyle name="Input 2 28" xfId="16059" xr:uid="{83846AE7-55C0-4693-AF2B-695356A26B86}"/>
    <cellStyle name="Input 2 29" xfId="16115" xr:uid="{3F2D8C72-B784-4BE5-ACCF-7AE6EE6DE2C6}"/>
    <cellStyle name="Input 2 3" xfId="1371" xr:uid="{00000000-0005-0000-0000-00005B050000}"/>
    <cellStyle name="Input 2 3 10" xfId="7442" xr:uid="{55CA02C7-2E86-447F-9EF9-B8C15569ACCE}"/>
    <cellStyle name="Input 2 3 10 2" xfId="13913" xr:uid="{7304095F-8A1B-4D63-9167-17CAACA21659}"/>
    <cellStyle name="Input 2 3 11" xfId="7416" xr:uid="{26DF768B-F651-4C91-B289-FB9E000962DF}"/>
    <cellStyle name="Input 2 3 11 2" xfId="13887" xr:uid="{FA233E7A-0950-4D20-AE67-B4905FABDB36}"/>
    <cellStyle name="Input 2 3 12" xfId="8316" xr:uid="{B8EB4A39-74F0-4E41-89D5-A56F90B2D7ED}"/>
    <cellStyle name="Input 2 3 12 2" xfId="14787" xr:uid="{0A7A6B96-8234-45A8-A819-1BECCFB949DB}"/>
    <cellStyle name="Input 2 3 13" xfId="8390" xr:uid="{F68A929A-643F-44B2-9F93-79F376B1B3BC}"/>
    <cellStyle name="Input 2 3 13 2" xfId="14861" xr:uid="{4B3ECA54-8488-48B9-8A52-B8B93DBD2CD7}"/>
    <cellStyle name="Input 2 3 14" xfId="8303" xr:uid="{377E3D4E-8498-4BCA-9CAF-0B98A222BC34}"/>
    <cellStyle name="Input 2 3 14 2" xfId="14774" xr:uid="{C798245A-11DE-474D-A79E-072562B898E6}"/>
    <cellStyle name="Input 2 3 15" xfId="8508" xr:uid="{306F6005-C5BD-4DE7-9C31-FF732D488168}"/>
    <cellStyle name="Input 2 3 15 2" xfId="14979" xr:uid="{80BF1385-E1D7-4EAB-B56F-9465DB5164F8}"/>
    <cellStyle name="Input 2 3 16" xfId="8537" xr:uid="{CE40CDCF-FB17-4136-9703-3B51DA7326D4}"/>
    <cellStyle name="Input 2 3 16 2" xfId="15008" xr:uid="{21C6C1DB-4E61-4165-8731-2B18F2C4CA8D}"/>
    <cellStyle name="Input 2 3 17" xfId="9559" xr:uid="{97E13F59-646F-4E87-8F34-6D59511B6601}"/>
    <cellStyle name="Input 2 3 18" xfId="9589" xr:uid="{7C7E8E29-1EB6-452E-9869-347D4E6D80B5}"/>
    <cellStyle name="Input 2 3 19" xfId="9510" xr:uid="{2DD6117E-072B-4E93-86EB-BCF167E0B1B9}"/>
    <cellStyle name="Input 2 3 2" xfId="1372" xr:uid="{00000000-0005-0000-0000-00005C050000}"/>
    <cellStyle name="Input 2 3 2 2" xfId="5644" xr:uid="{BCAA2593-182C-4D48-B6C9-059CD07CCFBC}"/>
    <cellStyle name="Input 2 3 2 2 2" xfId="11922" xr:uid="{AAC7AA6F-0FD6-474B-A003-A3E63E251996}"/>
    <cellStyle name="Input 2 3 2 3" xfId="9590" xr:uid="{041B9D53-205A-4A55-80AC-98BC2B5A5241}"/>
    <cellStyle name="Input 2 3 2 4" xfId="10986" xr:uid="{E998825D-07E7-4E45-9E67-F592552814EB}"/>
    <cellStyle name="Input 2 3 2 5" xfId="4718" xr:uid="{ACD3D5D3-CDF2-44FE-B421-68A85D7C4CC4}"/>
    <cellStyle name="Input 2 3 20" xfId="9641" xr:uid="{FAA8E69D-CEAF-4659-905E-C47B19F81AC5}"/>
    <cellStyle name="Input 2 3 21" xfId="9497" xr:uid="{3B8B5B3E-E74F-4568-8474-01FF4FBE7EA6}"/>
    <cellStyle name="Input 2 3 22" xfId="9943" xr:uid="{19C7D769-3324-49DD-8B9E-7613E27FFB78}"/>
    <cellStyle name="Input 2 3 23" xfId="15757" xr:uid="{B401ACD8-215B-484F-A8E6-A7871B03D61E}"/>
    <cellStyle name="Input 2 3 24" xfId="16199" xr:uid="{B9FDC7FA-0490-45A8-8A0B-FB33D62ABF33}"/>
    <cellStyle name="Input 2 3 25" xfId="16127" xr:uid="{9AF1E90D-528C-4E61-8072-2D5FC4A59A8E}"/>
    <cellStyle name="Input 2 3 26" xfId="16618" xr:uid="{B7CF6EFC-EAF8-4F52-AC4E-6F567A43DAA5}"/>
    <cellStyle name="Input 2 3 27" xfId="16139" xr:uid="{16E6A473-D914-4907-BA7C-8CDE51CAE4A4}"/>
    <cellStyle name="Input 2 3 28" xfId="16674" xr:uid="{59B38B74-F5F6-45FD-8486-8DDC76115AEB}"/>
    <cellStyle name="Input 2 3 3" xfId="3873" xr:uid="{D8CD79BB-600B-4014-B503-5C7A38BA7C88}"/>
    <cellStyle name="Input 2 3 3 2" xfId="11921" xr:uid="{7E0970F2-9B6A-4C6C-8FB1-E36382E6FB8E}"/>
    <cellStyle name="Input 2 3 4" xfId="6014" xr:uid="{3980E4DA-7C78-4DE7-B774-35FE4387325C}"/>
    <cellStyle name="Input 2 3 4 2" xfId="12485" xr:uid="{B764F464-811E-4A95-8E00-81FF14A7BC72}"/>
    <cellStyle name="Input 2 3 5" xfId="5973" xr:uid="{90A31221-796F-4D52-AAB5-778E3870A9B1}"/>
    <cellStyle name="Input 2 3 5 2" xfId="12444" xr:uid="{53BD8C9B-B031-47FE-96BB-E5E6D0912F8A}"/>
    <cellStyle name="Input 2 3 6" xfId="6407" xr:uid="{E2B662EE-8CD1-4365-83EF-38030DB7F13D}"/>
    <cellStyle name="Input 2 3 6 2" xfId="12878" xr:uid="{9B7D944F-C2F8-44F5-8347-32B95E47AD28}"/>
    <cellStyle name="Input 2 3 7" xfId="6912" xr:uid="{FEE62844-7A7F-42E9-9737-A3E5816DE4B9}"/>
    <cellStyle name="Input 2 3 7 2" xfId="13383" xr:uid="{3310AEE3-CF7F-4FB5-99BB-71461F7FA75A}"/>
    <cellStyle name="Input 2 3 8" xfId="6889" xr:uid="{8FBE925F-5DAB-4B8A-9F4D-FE668BB89779}"/>
    <cellStyle name="Input 2 3 8 2" xfId="13360" xr:uid="{25F190E6-B417-40B4-8B63-6F3C4C56C209}"/>
    <cellStyle name="Input 2 3 9" xfId="6865" xr:uid="{C50FCEC7-C16B-40A0-BA7C-10230BE31C1A}"/>
    <cellStyle name="Input 2 3 9 2" xfId="13336" xr:uid="{7C8AE7C3-9EB3-4F43-8EC9-408F49FC779E}"/>
    <cellStyle name="Input 2 30" xfId="15970" xr:uid="{51CC7517-46C7-471C-87DC-0D2CFA062B4A}"/>
    <cellStyle name="Input 2 4" xfId="1373" xr:uid="{00000000-0005-0000-0000-00005D050000}"/>
    <cellStyle name="Input 2 4 2" xfId="5645" xr:uid="{830E8212-0406-4F4B-8E01-101770B52A52}"/>
    <cellStyle name="Input 2 4 2 2" xfId="11923" xr:uid="{55C5F91A-E2E4-412B-880F-9B33C0623A51}"/>
    <cellStyle name="Input 2 4 3" xfId="9591" xr:uid="{E068D3BD-CDB9-473B-A172-5DAACE2A11A9}"/>
    <cellStyle name="Input 2 4 4" xfId="10987" xr:uid="{72C49FE0-81D5-40E4-A72F-135B7AC0EEA5}"/>
    <cellStyle name="Input 2 4 5" xfId="4719" xr:uid="{E7C014AA-796D-4B83-8AEB-77DB08D5E752}"/>
    <cellStyle name="Input 2 5" xfId="3850" xr:uid="{56852919-329E-4189-BA75-37DDF173F0A9}"/>
    <cellStyle name="Input 2 5 2" xfId="11918" xr:uid="{8F125A3D-E697-4637-9ACB-52332B512C1A}"/>
    <cellStyle name="Input 2 6" xfId="6012" xr:uid="{A2119BB6-63A6-4C3F-AC17-424BD134D1E4}"/>
    <cellStyle name="Input 2 6 2" xfId="12483" xr:uid="{167608D2-1DDA-4293-9824-631D71DDE042}"/>
    <cellStyle name="Input 2 7" xfId="5971" xr:uid="{CC68085A-F3C3-48BD-9A78-AEB638E23570}"/>
    <cellStyle name="Input 2 7 2" xfId="12442" xr:uid="{85F44FCD-0018-425E-AA07-E545E0EAFCC8}"/>
    <cellStyle name="Input 2 8" xfId="5928" xr:uid="{F36B4CC7-7058-418A-BED1-4AF69F7FD983}"/>
    <cellStyle name="Input 2 8 2" xfId="12399" xr:uid="{CB27CCF9-8E26-44DC-8690-CB64020EDFED}"/>
    <cellStyle name="Input 2 9" xfId="6910" xr:uid="{5564AD4C-F0DA-48AB-8CC0-87B412E617FA}"/>
    <cellStyle name="Input 2 9 2" xfId="13381" xr:uid="{FC80A4A7-554B-4896-B29D-4285D331DAF0}"/>
    <cellStyle name="Input 20" xfId="1374" xr:uid="{00000000-0005-0000-0000-00005E050000}"/>
    <cellStyle name="Input 20 10" xfId="7443" xr:uid="{7DEBC3ED-6A3A-4F94-8F2B-0D2C38CEF15B}"/>
    <cellStyle name="Input 20 10 2" xfId="13914" xr:uid="{3CDC845A-BE12-4891-BDD8-1D749AF7B034}"/>
    <cellStyle name="Input 20 11" xfId="7417" xr:uid="{2005899D-3285-4890-8D43-8D799ED75550}"/>
    <cellStyle name="Input 20 11 2" xfId="13888" xr:uid="{D71F6162-1525-42D1-9011-608C158D10A3}"/>
    <cellStyle name="Input 20 12" xfId="8315" xr:uid="{80FB53A5-FCFA-449B-A2F5-B6F98DB975C9}"/>
    <cellStyle name="Input 20 12 2" xfId="14786" xr:uid="{4A99966E-5233-4D50-8F49-2E2D1CE51466}"/>
    <cellStyle name="Input 20 13" xfId="8391" xr:uid="{01671266-8DDE-469E-8508-E844C0A5365A}"/>
    <cellStyle name="Input 20 13 2" xfId="14862" xr:uid="{76BFA6AB-A567-4E0C-9093-5E69F0D0492E}"/>
    <cellStyle name="Input 20 14" xfId="8302" xr:uid="{7623390C-2F9F-4089-9B82-CFE6910CA326}"/>
    <cellStyle name="Input 20 14 2" xfId="14773" xr:uid="{2DC6555C-682D-46DD-BAFC-EDE4CE9DB8B5}"/>
    <cellStyle name="Input 20 15" xfId="8054" xr:uid="{D9EFCE54-A867-445F-A161-F87474988C11}"/>
    <cellStyle name="Input 20 15 2" xfId="14525" xr:uid="{F259AD00-0F23-440E-89F6-C0785352B05E}"/>
    <cellStyle name="Input 20 16" xfId="8291" xr:uid="{7C9A374F-BAA1-4AF1-A24C-F26F4843FBA9}"/>
    <cellStyle name="Input 20 16 2" xfId="14762" xr:uid="{C651263B-5392-4324-A333-4BCE8E3476A2}"/>
    <cellStyle name="Input 20 17" xfId="9560" xr:uid="{7F442492-0343-4B02-9047-8FC9FC9686F8}"/>
    <cellStyle name="Input 20 18" xfId="9592" xr:uid="{5F8D1D6A-27CC-4409-A218-C11F49FAC3D8}"/>
    <cellStyle name="Input 20 19" xfId="9509" xr:uid="{B0E0C1B2-0E8B-404C-945C-045895F862E5}"/>
    <cellStyle name="Input 20 2" xfId="1375" xr:uid="{00000000-0005-0000-0000-00005F050000}"/>
    <cellStyle name="Input 20 2 2" xfId="5646" xr:uid="{1047EE5B-BC3E-474D-BE4F-193380A069D8}"/>
    <cellStyle name="Input 20 2 2 2" xfId="11925" xr:uid="{61093343-2D74-4EE9-9F7E-DA0F5161C5C6}"/>
    <cellStyle name="Input 20 2 3" xfId="9593" xr:uid="{4BF22447-27B3-44CC-AC7A-F4F11E90829F}"/>
    <cellStyle name="Input 20 2 4" xfId="10988" xr:uid="{3325DFCF-62EE-4286-A0C5-DDF10B90DDCA}"/>
    <cellStyle name="Input 20 2 5" xfId="4720" xr:uid="{6CD8668A-4696-406B-ABB2-E5A7D090717E}"/>
    <cellStyle name="Input 20 20" xfId="9642" xr:uid="{3A46E816-F6A2-4680-8601-F843E8762E95}"/>
    <cellStyle name="Input 20 21" xfId="9496" xr:uid="{935F5A4A-4EC7-4C44-8FA3-84C8467BEADC}"/>
    <cellStyle name="Input 20 22" xfId="10930" xr:uid="{D257CF93-1A0C-4E7E-968C-5F819E7DAE98}"/>
    <cellStyle name="Input 20 23" xfId="15718" xr:uid="{5ADEF086-19AD-4A11-8157-793FB149D331}"/>
    <cellStyle name="Input 20 24" xfId="16200" xr:uid="{874EE5D7-F449-42FF-BF1C-C29D0D51311E}"/>
    <cellStyle name="Input 20 25" xfId="16128" xr:uid="{5597291E-0000-4C4C-8F60-BB07B0EBA722}"/>
    <cellStyle name="Input 20 26" xfId="16057" xr:uid="{74E8E1C4-52CD-4443-81AE-2BF43B22860E}"/>
    <cellStyle name="Input 20 27" xfId="16140" xr:uid="{5627981C-E0A6-4FDD-9A36-D3F3C4772FF1}"/>
    <cellStyle name="Input 20 28" xfId="16046" xr:uid="{86515DBE-ACAC-4C5D-9FAF-3DA8A81AF461}"/>
    <cellStyle name="Input 20 3" xfId="3872" xr:uid="{1E9894FE-90CA-4618-B24D-2C093CF7CB7C}"/>
    <cellStyle name="Input 20 3 2" xfId="11924" xr:uid="{13946082-3F27-4DEC-9249-E48A3E211AEF}"/>
    <cellStyle name="Input 20 4" xfId="6015" xr:uid="{9FF70BF9-9203-4962-871D-2B72B0E97DE9}"/>
    <cellStyle name="Input 20 4 2" xfId="12486" xr:uid="{F9B3A682-9394-47A8-B7D9-5A9D394AB2EA}"/>
    <cellStyle name="Input 20 5" xfId="5974" xr:uid="{809A61C7-1A64-4810-89E6-B5C510FB1570}"/>
    <cellStyle name="Input 20 5 2" xfId="12445" xr:uid="{22E488A8-090C-41CF-9166-7E5F558656D4}"/>
    <cellStyle name="Input 20 6" xfId="5877" xr:uid="{A30FE3FC-2E3C-4894-9BAC-54B93B60AADA}"/>
    <cellStyle name="Input 20 6 2" xfId="12348" xr:uid="{80B40AA6-4153-448B-8BFE-33AD5A22BF79}"/>
    <cellStyle name="Input 20 7" xfId="6913" xr:uid="{EA5BCDB4-E88C-49AF-84BA-2331728EF4D3}"/>
    <cellStyle name="Input 20 7 2" xfId="13384" xr:uid="{2365AC50-5082-481A-AE0D-61D9DCDA30B7}"/>
    <cellStyle name="Input 20 8" xfId="6890" xr:uid="{F02C09DC-089B-4AD3-87AB-8CC4BE4E4B30}"/>
    <cellStyle name="Input 20 8 2" xfId="13361" xr:uid="{24C0EB8F-4E71-4AC6-8A64-94AFDA558434}"/>
    <cellStyle name="Input 20 9" xfId="6866" xr:uid="{6FD2A5BC-570E-4AFB-AF2F-09094CCDA717}"/>
    <cellStyle name="Input 20 9 2" xfId="13337" xr:uid="{0AE2C77D-1EDE-4E9E-AD23-9C224B22E7B9}"/>
    <cellStyle name="Input 21" xfId="1376" xr:uid="{00000000-0005-0000-0000-000060050000}"/>
    <cellStyle name="Input 21 10" xfId="7802" xr:uid="{A7590A77-0132-41D5-BF68-599378EC3ADB}"/>
    <cellStyle name="Input 21 10 2" xfId="14273" xr:uid="{72371B81-4E18-4F19-A5F4-6F05A0467598}"/>
    <cellStyle name="Input 21 11" xfId="7774" xr:uid="{7A84D98C-EDBD-46F3-8D53-2490EA6F666A}"/>
    <cellStyle name="Input 21 11 2" xfId="14245" xr:uid="{0629AE23-5669-49DD-B5C5-9537AA124DFB}"/>
    <cellStyle name="Input 21 12" xfId="8314" xr:uid="{30400A93-FB3E-4611-905A-38BC45D3C718}"/>
    <cellStyle name="Input 21 12 2" xfId="14785" xr:uid="{63815D4F-B78F-4F4C-B08F-69EC111D0B71}"/>
    <cellStyle name="Input 21 13" xfId="8392" xr:uid="{A42B00FB-199E-432C-AC63-47BD52014BB6}"/>
    <cellStyle name="Input 21 13 2" xfId="14863" xr:uid="{71D39570-5EE2-4727-9109-61E7108AFE7F}"/>
    <cellStyle name="Input 21 14" xfId="8301" xr:uid="{993E6BCD-A607-4582-BF88-7BD2009AD834}"/>
    <cellStyle name="Input 21 14 2" xfId="14772" xr:uid="{EF2A366B-1AEF-4CA9-8815-C8F42F9E2DEB}"/>
    <cellStyle name="Input 21 15" xfId="8055" xr:uid="{D3D802F3-A45E-4A12-A0A9-CBF451AC36B8}"/>
    <cellStyle name="Input 21 15 2" xfId="14526" xr:uid="{6FF1E1A7-8279-40B5-AB14-62C3A0D5DCDB}"/>
    <cellStyle name="Input 21 16" xfId="8290" xr:uid="{CD8C8FCB-0815-47CA-AC65-FF95AC5C1E77}"/>
    <cellStyle name="Input 21 16 2" xfId="14761" xr:uid="{D1F4980F-1D25-41B5-BEB8-E5B6E91E0B2B}"/>
    <cellStyle name="Input 21 17" xfId="9892" xr:uid="{856E2F88-E294-4CED-A908-60C1289ABBA4}"/>
    <cellStyle name="Input 21 18" xfId="9946" xr:uid="{DB170670-1F16-49AE-92ED-C2F59C498FC8}"/>
    <cellStyle name="Input 21 19" xfId="9508" xr:uid="{EC1CAE2D-92D6-45D4-8E79-C0BE4FDDEDFB}"/>
    <cellStyle name="Input 21 2" xfId="1377" xr:uid="{00000000-0005-0000-0000-000061050000}"/>
    <cellStyle name="Input 21 2 2" xfId="5647" xr:uid="{7C8FC995-BE41-4510-9A8F-BE2DD9580228}"/>
    <cellStyle name="Input 21 2 2 2" xfId="11927" xr:uid="{EFC7755C-9E74-4CF5-96F7-837C3453315E}"/>
    <cellStyle name="Input 21 2 3" xfId="9594" xr:uid="{0D6079CA-2549-4DD7-951E-0B371E93B42E}"/>
    <cellStyle name="Input 21 2 4" xfId="10989" xr:uid="{5A379A78-399F-49BC-8D1E-6CA3DDEF8021}"/>
    <cellStyle name="Input 21 2 5" xfId="4721" xr:uid="{B4C43282-DEDD-4873-B084-E1F2A1B7B907}"/>
    <cellStyle name="Input 21 20" xfId="9643" xr:uid="{A67DF400-20DE-4300-B0B0-3630856F13B3}"/>
    <cellStyle name="Input 21 21" xfId="9495" xr:uid="{BBA0E5DF-AFB5-4D04-BB8C-79F72BE9E2B0}"/>
    <cellStyle name="Input 21 22" xfId="9627" xr:uid="{714252CC-BD9A-4C2E-92C2-547D89C2249D}"/>
    <cellStyle name="Input 21 23" xfId="15758" xr:uid="{4518E285-0017-48E3-8AD6-67D470F231A2}"/>
    <cellStyle name="Input 21 24" xfId="16201" xr:uid="{464E997A-88B8-4FA4-8A5D-8E7FE91DC85F}"/>
    <cellStyle name="Input 21 25" xfId="16553" xr:uid="{BDB86F5C-933E-4B39-9E1F-17A95786C1F8}"/>
    <cellStyle name="Input 21 26" xfId="16056" xr:uid="{03F90134-80B8-4345-851B-F3982FE6565C}"/>
    <cellStyle name="Input 21 27" xfId="16141" xr:uid="{DC3A41FC-B3E5-474A-BEFA-DD41DA7F0F36}"/>
    <cellStyle name="Input 21 28" xfId="16045" xr:uid="{82846973-32DA-4E0A-8CA9-B3DF3960FF99}"/>
    <cellStyle name="Input 21 3" xfId="3871" xr:uid="{4020AFA5-F2B1-4AD9-8D3A-3FDEF528EE6C}"/>
    <cellStyle name="Input 21 3 2" xfId="11926" xr:uid="{40875D8E-018A-484D-A9C8-1DCCD4AC6991}"/>
    <cellStyle name="Input 21 4" xfId="6378" xr:uid="{302C817A-7B59-49FE-A49E-6AC092CE3005}"/>
    <cellStyle name="Input 21 4 2" xfId="12849" xr:uid="{8F4558BE-7816-429C-8723-B11973B161DB}"/>
    <cellStyle name="Input 21 5" xfId="6350" xr:uid="{AD1CD9D4-4EFF-420C-957E-E7A1D030E00B}"/>
    <cellStyle name="Input 21 5 2" xfId="12821" xr:uid="{AB7FAE11-51D6-4C8F-A2D8-ACCE5C2F73E5}"/>
    <cellStyle name="Input 21 6" xfId="5926" xr:uid="{670407F1-061E-4DF5-8820-1C0C8F0C5230}"/>
    <cellStyle name="Input 21 6 2" xfId="12397" xr:uid="{9CEBF397-55D6-4565-808E-4E5CBF053B87}"/>
    <cellStyle name="Input 21 7" xfId="6617" xr:uid="{18953397-9155-4B58-9755-1EF8148E2E61}"/>
    <cellStyle name="Input 21 7 2" xfId="13088" xr:uid="{95262D83-5B6C-4B23-BEC2-013707C8D71D}"/>
    <cellStyle name="Input 21 8" xfId="7319" xr:uid="{6D167148-4889-4C7C-BB24-98EAC9B2735A}"/>
    <cellStyle name="Input 21 8 2" xfId="13790" xr:uid="{33F221E7-D68C-4BA9-8E3B-EABEA9B56E49}"/>
    <cellStyle name="Input 21 9" xfId="7292" xr:uid="{208948F9-C593-43B9-88DB-F93EA6326060}"/>
    <cellStyle name="Input 21 9 2" xfId="13763" xr:uid="{0379BFC6-F402-47F7-8AE7-E7BC28C34999}"/>
    <cellStyle name="Input 22" xfId="4231" xr:uid="{3D68643B-99CD-4068-BF18-9B02AE347A64}"/>
    <cellStyle name="Input 22 2" xfId="11895" xr:uid="{AA230B59-5F2A-42DB-A588-535DCF7F555B}"/>
    <cellStyle name="Input 23" xfId="5346" xr:uid="{6CFB4DDD-462C-4AA9-90FB-3DA694EF761E}"/>
    <cellStyle name="Input 23 2" xfId="11614" xr:uid="{705A51F6-DFDD-4A1E-AF38-44E8CF150CC2}"/>
    <cellStyle name="Input 24" xfId="5393" xr:uid="{560A0715-6899-47C6-B0D7-04A908A69267}"/>
    <cellStyle name="Input 24 2" xfId="11658" xr:uid="{44CB9931-BD2F-49AF-97C2-B2FEBD30BE98}"/>
    <cellStyle name="Input 25" xfId="5880" xr:uid="{F5F6F4E5-93DF-412F-9207-33E4719DE7BF}"/>
    <cellStyle name="Input 25 2" xfId="12351" xr:uid="{30CCFEC4-9749-46EF-AEEF-D8C681B5F358}"/>
    <cellStyle name="Input 26" xfId="6382" xr:uid="{19B28899-B84E-40D9-B40C-6E23F5484904}"/>
    <cellStyle name="Input 26 2" xfId="12853" xr:uid="{5C14DEF8-2512-4082-BC55-EBC5D7F7AEED}"/>
    <cellStyle name="Input 27" xfId="6405" xr:uid="{B576F157-F1FF-400C-BDE2-31C7959C78A8}"/>
    <cellStyle name="Input 27 2" xfId="12876" xr:uid="{0B9F2386-B831-449C-93D8-E0677321EF0C}"/>
    <cellStyle name="Input 28" xfId="6353" xr:uid="{2E684A99-9AE7-4C6B-82CA-213876C407F9}"/>
    <cellStyle name="Input 28 2" xfId="12824" xr:uid="{9ADAE12B-3AB8-46F1-A638-E5DBB13D1130}"/>
    <cellStyle name="Input 29" xfId="6444" xr:uid="{D1189108-ACA4-47F8-B247-75504D8E85DC}"/>
    <cellStyle name="Input 29 2" xfId="12915" xr:uid="{E9B03608-F870-4CF3-B2E1-165E09623382}"/>
    <cellStyle name="Input 3" xfId="1378" xr:uid="{00000000-0005-0000-0000-000062050000}"/>
    <cellStyle name="Input 3 10" xfId="6867" xr:uid="{08CC3DC8-1E75-4AFB-A7AC-5BFA5EF8796D}"/>
    <cellStyle name="Input 3 10 2" xfId="13338" xr:uid="{A750CFF2-B5D1-4A54-8194-307B95C0FDA4}"/>
    <cellStyle name="Input 3 11" xfId="7444" xr:uid="{BF5A6AB8-62E3-4120-8954-E4F34E2A9F8C}"/>
    <cellStyle name="Input 3 11 2" xfId="13915" xr:uid="{F81EC711-901D-49F1-9B67-46FBE4FA17A6}"/>
    <cellStyle name="Input 3 12" xfId="7418" xr:uid="{D31567E8-1138-42AC-B897-1C93D439607A}"/>
    <cellStyle name="Input 3 12 2" xfId="13889" xr:uid="{F22211A7-BDCB-4E05-8D03-37AB94D3844B}"/>
    <cellStyle name="Input 3 13" xfId="8313" xr:uid="{A69B456C-00BD-4393-AE98-A41FAE26FAFC}"/>
    <cellStyle name="Input 3 13 2" xfId="14784" xr:uid="{89B411EB-77BA-4020-9F14-E16CFF6DD3A0}"/>
    <cellStyle name="Input 3 14" xfId="8393" xr:uid="{1359C3F0-8575-461A-9AAF-8DAD9B4783EA}"/>
    <cellStyle name="Input 3 14 2" xfId="14864" xr:uid="{B4AC2331-C7B8-4013-98F1-493A0424D055}"/>
    <cellStyle name="Input 3 15" xfId="8300" xr:uid="{13CACF93-192B-4576-ADAB-3DD0BD666142}"/>
    <cellStyle name="Input 3 15 2" xfId="14771" xr:uid="{1C4621A1-911C-47E4-B776-3B2CDA03F4A6}"/>
    <cellStyle name="Input 3 16" xfId="8402" xr:uid="{EF84A90F-7670-4545-8316-18C04CC065FF}"/>
    <cellStyle name="Input 3 16 2" xfId="14873" xr:uid="{B976D160-2D05-4EB5-826C-01ABBB0568BE}"/>
    <cellStyle name="Input 3 17" xfId="8513" xr:uid="{3700652C-2FDB-4A63-B86A-FD2685FF7DDD}"/>
    <cellStyle name="Input 3 17 2" xfId="14984" xr:uid="{B04AC76D-3D25-4246-B771-0DA237D617AC}"/>
    <cellStyle name="Input 3 18" xfId="9561" xr:uid="{B8B41835-B87C-4711-A20B-E17A39BDF0DA}"/>
    <cellStyle name="Input 3 19" xfId="9595" xr:uid="{AAEF2A14-6818-4071-9D42-F57C84C6F157}"/>
    <cellStyle name="Input 3 2" xfId="1379" xr:uid="{00000000-0005-0000-0000-000063050000}"/>
    <cellStyle name="Input 3 2 10" xfId="7445" xr:uid="{12F342AF-2B62-4CE3-8549-9ACBC4DD4786}"/>
    <cellStyle name="Input 3 2 10 2" xfId="13916" xr:uid="{78CB7DDF-4164-44A9-A409-3C1A284C9B56}"/>
    <cellStyle name="Input 3 2 11" xfId="7419" xr:uid="{4C286AD2-7504-4514-9F67-B9D25C147B4B}"/>
    <cellStyle name="Input 3 2 11 2" xfId="13890" xr:uid="{9B14102B-095E-41F2-9317-647507498056}"/>
    <cellStyle name="Input 3 2 12" xfId="8312" xr:uid="{DDFE7CC5-1D77-4B42-B28C-085393F3A56D}"/>
    <cellStyle name="Input 3 2 12 2" xfId="14783" xr:uid="{EE994D6F-7E37-4D42-831A-4759951321AA}"/>
    <cellStyle name="Input 3 2 13" xfId="8053" xr:uid="{5F11D734-AB3D-4DAD-8091-17486C8C2D7E}"/>
    <cellStyle name="Input 3 2 13 2" xfId="14524" xr:uid="{DC3D75ED-B497-4D52-B4CE-46FD4F474A06}"/>
    <cellStyle name="Input 3 2 14" xfId="8506" xr:uid="{5A9A4035-DBBA-4E76-AB4F-C81975ECCAAB}"/>
    <cellStyle name="Input 3 2 14 2" xfId="14977" xr:uid="{00D87D29-16E2-420F-A141-7CDE6A097ADD}"/>
    <cellStyle name="Input 3 2 15" xfId="8535" xr:uid="{A99AED63-2071-46D2-9AB2-1FA7F36F5F81}"/>
    <cellStyle name="Input 3 2 15 2" xfId="15006" xr:uid="{F1C789C3-9817-4378-90C5-3933A5FFED10}"/>
    <cellStyle name="Input 3 2 16" xfId="8716" xr:uid="{DB169F48-CBFC-4189-A757-5D2FF6DD0F59}"/>
    <cellStyle name="Input 3 2 16 2" xfId="15187" xr:uid="{B886B041-3179-4DC2-9E3D-580185E0925D}"/>
    <cellStyle name="Input 3 2 17" xfId="9562" xr:uid="{6A9426FB-E8BB-473B-B5E2-F662B29AF0E3}"/>
    <cellStyle name="Input 3 2 18" xfId="9596" xr:uid="{9577E479-BC49-4141-87A8-C3B555EAA8AF}"/>
    <cellStyle name="Input 3 2 19" xfId="9506" xr:uid="{E9319D21-CD3A-49F0-8EF7-4C5A9CE120FC}"/>
    <cellStyle name="Input 3 2 2" xfId="1380" xr:uid="{00000000-0005-0000-0000-000064050000}"/>
    <cellStyle name="Input 3 2 2 2" xfId="5648" xr:uid="{78AD7970-7C43-495D-B716-C7A87411F3A9}"/>
    <cellStyle name="Input 3 2 2 2 2" xfId="11930" xr:uid="{EB9D997A-FA1F-464B-8572-44B637EC0CFB}"/>
    <cellStyle name="Input 3 2 2 3" xfId="9597" xr:uid="{170DC18B-B438-4B07-89A2-D77F9A997F10}"/>
    <cellStyle name="Input 3 2 2 4" xfId="10990" xr:uid="{382F7DB2-8666-4476-ADB3-153017598A59}"/>
    <cellStyle name="Input 3 2 2 5" xfId="4722" xr:uid="{D853E81A-71E3-4FFF-A7E7-90D451C4598C}"/>
    <cellStyle name="Input 3 2 20" xfId="9645" xr:uid="{CA70E949-734F-4AF0-8C72-DAC94D31E8A2}"/>
    <cellStyle name="Input 3 2 21" xfId="10425" xr:uid="{A9295B55-B35E-441B-9A86-A3C88A2E4540}"/>
    <cellStyle name="Input 3 2 22" xfId="9629" xr:uid="{82EEA357-D682-4FB1-B8EF-1136C1EB25A6}"/>
    <cellStyle name="Input 3 2 23" xfId="15760" xr:uid="{EC8E62C3-5560-4A5A-A092-073948F40D98}"/>
    <cellStyle name="Input 3 2 24" xfId="16202" xr:uid="{EE6DF407-F311-4EF6-A775-9AE8B2871A99}"/>
    <cellStyle name="Input 3 2 25" xfId="16130" xr:uid="{06BDF490-732F-4E16-B942-9EE935A066D8}"/>
    <cellStyle name="Input 3 2 26" xfId="16054" xr:uid="{6DD42DDB-B238-4530-8EFA-EE8CD011E235}"/>
    <cellStyle name="Input 3 2 27" xfId="16672" xr:uid="{22A99349-C04E-41D6-B8D7-83761F2A7373}"/>
    <cellStyle name="Input 3 2 28" xfId="16374" xr:uid="{1BAF9F84-C1C0-457B-8C56-8371FC264D82}"/>
    <cellStyle name="Input 3 2 3" xfId="3869" xr:uid="{E4089784-E051-4BAC-B57A-7C7F8DF24430}"/>
    <cellStyle name="Input 3 2 3 2" xfId="11929" xr:uid="{9D8E5E7B-22DC-4C37-B69D-77C92294C39D}"/>
    <cellStyle name="Input 3 2 4" xfId="6017" xr:uid="{216D9F66-DC3E-463C-95E1-20D93A0B7DE0}"/>
    <cellStyle name="Input 3 2 4 2" xfId="12488" xr:uid="{5DECF815-66B2-4645-8EBE-DBFF1ED02034}"/>
    <cellStyle name="Input 3 2 5" xfId="5899" xr:uid="{39556D8D-0B13-4B25-8F7E-A8FACBC59834}"/>
    <cellStyle name="Input 3 2 5 2" xfId="12370" xr:uid="{47BA9FE7-B9ED-45E4-A978-45BD604A8A8D}"/>
    <cellStyle name="Input 3 2 6" xfId="5924" xr:uid="{636C56C7-2286-4B59-A9B0-819DD055398B}"/>
    <cellStyle name="Input 3 2 6 2" xfId="12395" xr:uid="{E9B13DF2-D8AC-4936-BD40-195B886769F5}"/>
    <cellStyle name="Input 3 2 7" xfId="6914" xr:uid="{74E5E9BB-B131-4157-856B-8DA7EF3A65FC}"/>
    <cellStyle name="Input 3 2 7 2" xfId="13385" xr:uid="{78F054F4-4DE8-480D-98B8-104E33F6015A}"/>
    <cellStyle name="Input 3 2 8" xfId="6892" xr:uid="{4825BF1C-3FFD-49A5-BB71-1810A6B397DA}"/>
    <cellStyle name="Input 3 2 8 2" xfId="13363" xr:uid="{4EB2BE10-158E-4822-90CC-D40F829BE1AF}"/>
    <cellStyle name="Input 3 2 9" xfId="6868" xr:uid="{2496E591-FDA4-4ECD-994A-8C67F85534E4}"/>
    <cellStyle name="Input 3 2 9 2" xfId="13339" xr:uid="{2C60ECB2-CFE0-4BB8-87E5-439AB1DDF17A}"/>
    <cellStyle name="Input 3 20" xfId="9507" xr:uid="{5F54AB45-C3D0-4D9C-AC62-BE2E5F221BD0}"/>
    <cellStyle name="Input 3 21" xfId="9644" xr:uid="{9B44FDD7-658C-447F-AA5E-29BCC058C978}"/>
    <cellStyle name="Input 3 22" xfId="9494" xr:uid="{1489A912-D5B1-4F6B-9332-ABA958D1D9FB}"/>
    <cellStyle name="Input 3 23" xfId="9628" xr:uid="{53F843EB-E316-49FD-B5F6-CE0E88BE6F30}"/>
    <cellStyle name="Input 3 24" xfId="15759" xr:uid="{0A97C7F1-049B-4F3C-9604-CCEDBD60D2BB}"/>
    <cellStyle name="Input 3 25" xfId="16587" xr:uid="{528B89F0-C6B8-4CFC-A16A-E9DBFABBD7C6}"/>
    <cellStyle name="Input 3 26" xfId="16129" xr:uid="{ABF185F5-7DFA-45F3-AE7F-19E6FA2ECF34}"/>
    <cellStyle name="Input 3 27" xfId="16055" xr:uid="{F63542BE-AE6F-43EE-ABF3-8BE44B53E807}"/>
    <cellStyle name="Input 3 28" xfId="16142" xr:uid="{305817FF-5E5B-400E-ADF1-47972EEFB6F6}"/>
    <cellStyle name="Input 3 29" xfId="16044" xr:uid="{07A23B0F-4283-4F44-A89B-00C20C83A267}"/>
    <cellStyle name="Input 3 3" xfId="1381" xr:uid="{00000000-0005-0000-0000-000065050000}"/>
    <cellStyle name="Input 3 3 2" xfId="5649" xr:uid="{90D7A931-0E67-4CA1-8552-D72EB76567A2}"/>
    <cellStyle name="Input 3 3 2 2" xfId="11931" xr:uid="{7FF8D914-3645-407A-94D7-85A3217DF8BF}"/>
    <cellStyle name="Input 3 3 3" xfId="9851" xr:uid="{EF4DD8B5-D131-4803-AA06-E14AFFFAEAA7}"/>
    <cellStyle name="Input 3 3 4" xfId="10991" xr:uid="{03EB5259-B312-4E67-AEC8-43358C5AE797}"/>
    <cellStyle name="Input 3 3 5" xfId="4723" xr:uid="{B16F2015-0F2E-4238-A2D9-49C920EC6105}"/>
    <cellStyle name="Input 3 4" xfId="3870" xr:uid="{45ABC433-D511-4D34-BCC0-5AA9FBDEE9D7}"/>
    <cellStyle name="Input 3 4 2" xfId="11928" xr:uid="{7B952B5A-4AC3-4C66-98D9-E92E62C5FF80}"/>
    <cellStyle name="Input 3 5" xfId="6016" xr:uid="{F1B26ED1-3654-49EF-B0AE-A39CC0871FAA}"/>
    <cellStyle name="Input 3 5 2" xfId="12487" xr:uid="{6AAF7784-1DE6-4109-BDA9-B5B7DD5FD426}"/>
    <cellStyle name="Input 3 6" xfId="5975" xr:uid="{D1E6FE0B-032E-4E10-9438-1D2E46543078}"/>
    <cellStyle name="Input 3 6 2" xfId="12446" xr:uid="{EADDD341-9B34-46AA-9661-54C050CB5FD5}"/>
    <cellStyle name="Input 3 7" xfId="5925" xr:uid="{75EBAE39-8A5C-48CB-8C6C-8969B3A28E87}"/>
    <cellStyle name="Input 3 7 2" xfId="12396" xr:uid="{B7F2F35B-0019-48E1-8EFB-E3715F41A5E3}"/>
    <cellStyle name="Input 3 8" xfId="6618" xr:uid="{A4D05133-D77A-4F39-9F9B-8B3B64D9B111}"/>
    <cellStyle name="Input 3 8 2" xfId="13089" xr:uid="{CEDC4715-6138-4B8E-8C0B-7B3304EB0B13}"/>
    <cellStyle name="Input 3 9" xfId="6891" xr:uid="{FF5C6215-4B4B-4CF2-92B8-035FE478A7FA}"/>
    <cellStyle name="Input 3 9 2" xfId="13362" xr:uid="{773E4C24-F4C3-4CF9-8E6E-958273B319C5}"/>
    <cellStyle name="Input 30" xfId="6166" xr:uid="{C6B0C0C2-9437-4D9B-9F15-7BBD52552773}"/>
    <cellStyle name="Input 30 2" xfId="12637" xr:uid="{5440AD73-EBF2-4D81-9736-C91F8FFC1C39}"/>
    <cellStyle name="Input 31" xfId="6604" xr:uid="{31EE3CA6-4AAA-4076-9D77-A45103460B7D}"/>
    <cellStyle name="Input 31 2" xfId="13075" xr:uid="{DC01D68B-0126-4141-8DD0-4383FC1F7DE7}"/>
    <cellStyle name="Input 32" xfId="6616" xr:uid="{6A05FE41-44A5-4501-B754-FDCE9F113C6B}"/>
    <cellStyle name="Input 32 2" xfId="13087" xr:uid="{1C759C6D-FA22-44FD-A603-72B726148663}"/>
    <cellStyle name="Input 33" xfId="7162" xr:uid="{586CBC34-9A70-427F-9EB5-0ECD193AA081}"/>
    <cellStyle name="Input 33 2" xfId="13633" xr:uid="{0E2B124D-042D-45A6-B35F-1CCEB88D86B3}"/>
    <cellStyle name="Input 34" xfId="7201" xr:uid="{2B756A0C-B7FD-46A9-9113-63FA3C6900C0}"/>
    <cellStyle name="Input 34 2" xfId="13672" xr:uid="{6CF11849-7E7D-4ED9-B190-067D18214341}"/>
    <cellStyle name="Input 35" xfId="7322" xr:uid="{E2582E4E-7DBA-43BE-8580-EBB8B441F79D}"/>
    <cellStyle name="Input 35 2" xfId="13793" xr:uid="{1922F9B1-F412-4618-A965-5ABF4173D357}"/>
    <cellStyle name="Input 36" xfId="7330" xr:uid="{D2558060-5AE9-4EFC-88EA-645B21F065B8}"/>
    <cellStyle name="Input 36 2" xfId="13801" xr:uid="{E4CE1D3F-CC58-4418-A1AD-334AE69EB7B4}"/>
    <cellStyle name="Input 37" xfId="7295" xr:uid="{F17BA9AD-E9FF-4101-9BCE-CABA60AAE87D}"/>
    <cellStyle name="Input 37 2" xfId="13766" xr:uid="{1D52CCD7-A363-407D-A289-A759CAEBB9AB}"/>
    <cellStyle name="Input 38" xfId="7337" xr:uid="{DA10A26E-48CF-481B-8227-D0921B618512}"/>
    <cellStyle name="Input 38 2" xfId="13808" xr:uid="{81FD38F2-22A1-432B-BEAA-94DFC489A4FA}"/>
    <cellStyle name="Input 39" xfId="7343" xr:uid="{D8A5F147-01D9-4D0A-BC41-DAE424264B99}"/>
    <cellStyle name="Input 39 2" xfId="13814" xr:uid="{CD134A82-C298-4944-BD63-D18C68015ADE}"/>
    <cellStyle name="Input 4" xfId="1382" xr:uid="{00000000-0005-0000-0000-000066050000}"/>
    <cellStyle name="Input 4 10" xfId="6869" xr:uid="{824C1FEF-97F1-4182-88B4-A3011A07950D}"/>
    <cellStyle name="Input 4 10 2" xfId="13340" xr:uid="{5D5ACDBE-7CA2-4391-9AB0-13338F21F02E}"/>
    <cellStyle name="Input 4 11" xfId="7446" xr:uid="{0067CCF8-045C-47B1-8B62-AFBFDF378575}"/>
    <cellStyle name="Input 4 11 2" xfId="13917" xr:uid="{0F78613F-0CAC-448A-B449-BB4FA637EE4F}"/>
    <cellStyle name="Input 4 12" xfId="7365" xr:uid="{3CA2FA30-16EC-4098-BE5D-18A37FC68F8F}"/>
    <cellStyle name="Input 4 12 2" xfId="13836" xr:uid="{52880F50-CFD9-4179-B5C5-8A16A8A8FF64}"/>
    <cellStyle name="Input 4 13" xfId="8311" xr:uid="{B0355B6E-3274-4A39-B373-E8B8EF895DD7}"/>
    <cellStyle name="Input 4 13 2" xfId="14782" xr:uid="{1555BA27-F39D-45B7-93F0-E7404243A86D}"/>
    <cellStyle name="Input 4 14" xfId="8394" xr:uid="{4E7AA29B-E893-4364-A8A4-F772BDFDEED6}"/>
    <cellStyle name="Input 4 14 2" xfId="14865" xr:uid="{63E1B7EC-BDF0-47C4-92CF-9C09775D0BC3}"/>
    <cellStyle name="Input 4 15" xfId="8299" xr:uid="{6CDADB2E-F2C9-4926-BB4A-213707488DE7}"/>
    <cellStyle name="Input 4 15 2" xfId="14770" xr:uid="{67CC8028-CA3D-4CD2-A8C2-AF043267347E}"/>
    <cellStyle name="Input 4 16" xfId="8403" xr:uid="{539332D8-305C-465E-B7AF-E0B1C9C56EDF}"/>
    <cellStyle name="Input 4 16 2" xfId="14874" xr:uid="{DDF888C1-E09C-401A-AB02-D8412DD5C615}"/>
    <cellStyle name="Input 4 17" xfId="8289" xr:uid="{4BB56F47-67BF-4557-83E9-65ACBEF7230D}"/>
    <cellStyle name="Input 4 17 2" xfId="14760" xr:uid="{02524B5A-CD46-4DAD-A349-233F5BA9F42F}"/>
    <cellStyle name="Input 4 18" xfId="9248" xr:uid="{A6C15343-FB20-4065-9124-EAB683436226}"/>
    <cellStyle name="Input 4 19" xfId="9598" xr:uid="{ABFB6E44-9A6E-4418-9A7C-8B47855F5092}"/>
    <cellStyle name="Input 4 2" xfId="1383" xr:uid="{00000000-0005-0000-0000-000067050000}"/>
    <cellStyle name="Input 4 2 10" xfId="7342" xr:uid="{490CC2B6-D7E6-4D50-80AB-7FE8902939C5}"/>
    <cellStyle name="Input 4 2 10 2" xfId="13813" xr:uid="{2989F8E5-5B18-444D-8C99-28163C3A4351}"/>
    <cellStyle name="Input 4 2 11" xfId="7420" xr:uid="{C3EDD9C1-34D5-4C21-838E-3DF0079FC4CD}"/>
    <cellStyle name="Input 4 2 11 2" xfId="13891" xr:uid="{C81BB68E-D4D2-499E-9711-39F3FE69F5E6}"/>
    <cellStyle name="Input 4 2 12" xfId="8310" xr:uid="{7B67E0AA-2DD1-43BB-9D6A-E79C435218A6}"/>
    <cellStyle name="Input 4 2 12 2" xfId="14781" xr:uid="{6CF161EE-516A-42BE-8891-F6CDC265D801}"/>
    <cellStyle name="Input 4 2 13" xfId="8395" xr:uid="{9F49480B-9BF2-4DFB-A8D6-6A249FEEF9E3}"/>
    <cellStyle name="Input 4 2 13 2" xfId="14866" xr:uid="{39962608-0A65-409B-A7C0-4C8685B13DC1}"/>
    <cellStyle name="Input 4 2 14" xfId="8298" xr:uid="{DC0C19F7-B67D-4C61-9B9C-4812E42ECF26}"/>
    <cellStyle name="Input 4 2 14 2" xfId="14769" xr:uid="{5C764E92-4C59-4D28-B831-D6C3A5C7FFE1}"/>
    <cellStyle name="Input 4 2 15" xfId="8404" xr:uid="{8F55A55C-CEEC-4ADB-BD90-348B74145561}"/>
    <cellStyle name="Input 4 2 15 2" xfId="14875" xr:uid="{26AA3B18-59D9-4DC9-9EF5-A17E5579E6CB}"/>
    <cellStyle name="Input 4 2 16" xfId="8288" xr:uid="{372C2527-FE8B-4C13-A32F-D22D9D0F84C7}"/>
    <cellStyle name="Input 4 2 16 2" xfId="14759" xr:uid="{C52676F0-65CF-4C28-9288-E9BC0C8A8080}"/>
    <cellStyle name="Input 4 2 17" xfId="9563" xr:uid="{9BDAC2F4-2670-44CB-B4D1-C6B6BF1293F3}"/>
    <cellStyle name="Input 4 2 18" xfId="9599" xr:uid="{6851E42B-0550-46CF-BBAC-2A97296D36BB}"/>
    <cellStyle name="Input 4 2 19" xfId="9504" xr:uid="{A3380CBF-DD5F-4722-9A6F-C24235A1649D}"/>
    <cellStyle name="Input 4 2 2" xfId="1384" xr:uid="{00000000-0005-0000-0000-000068050000}"/>
    <cellStyle name="Input 4 2 2 2" xfId="5650" xr:uid="{B4909E13-9C12-471B-9B27-42AF45C96A55}"/>
    <cellStyle name="Input 4 2 2 2 2" xfId="11934" xr:uid="{61E391FF-13BE-4FBB-9FAD-4609587D5723}"/>
    <cellStyle name="Input 4 2 2 3" xfId="9600" xr:uid="{5564E721-6250-4724-9FBB-1BB2E8627FB1}"/>
    <cellStyle name="Input 4 2 2 4" xfId="10992" xr:uid="{405D361A-2727-462B-AEC8-B427D2814562}"/>
    <cellStyle name="Input 4 2 2 5" xfId="4724" xr:uid="{44B91C91-B01F-4499-8EB2-D24A55EB9CDC}"/>
    <cellStyle name="Input 4 2 20" xfId="9646" xr:uid="{367A3DDB-A2E1-4BFB-AC1C-CEE9F70EC2C4}"/>
    <cellStyle name="Input 4 2 21" xfId="9492" xr:uid="{F99B14AE-7F4B-431A-A367-4B3B8D545B4F}"/>
    <cellStyle name="Input 4 2 22" xfId="9651" xr:uid="{CDB5FEC3-19DF-4679-BE86-EE43B7D9D5ED}"/>
    <cellStyle name="Input 4 2 23" xfId="15762" xr:uid="{B80449F6-E25D-41EC-AE07-C1C5DD958EE2}"/>
    <cellStyle name="Input 4 2 24" xfId="16203" xr:uid="{95424AD8-001E-4492-8F9C-5F0EAC91EE2A}"/>
    <cellStyle name="Input 4 2 25" xfId="16132" xr:uid="{E730348B-33BD-4DC6-BF25-222F48B55E75}"/>
    <cellStyle name="Input 4 2 26" xfId="15969" xr:uid="{68D277AA-83A9-4C14-9BE3-E5E525FF70A7}"/>
    <cellStyle name="Input 4 2 27" xfId="16144" xr:uid="{F5E81614-076C-405E-9CAE-78888F5CC64E}"/>
    <cellStyle name="Input 4 2 28" xfId="16042" xr:uid="{8AA4AE94-EA64-42B6-B5F4-14699CBDA6C9}"/>
    <cellStyle name="Input 4 2 3" xfId="3867" xr:uid="{1A943DF5-011C-47F4-94C0-F7926EC9EED6}"/>
    <cellStyle name="Input 4 2 3 2" xfId="11933" xr:uid="{6EB9326F-BFCC-441F-919D-D6F349271596}"/>
    <cellStyle name="Input 4 2 4" xfId="6018" xr:uid="{279C74D2-E097-4C3D-A12A-0F986CD98861}"/>
    <cellStyle name="Input 4 2 4 2" xfId="12489" xr:uid="{B041F0B2-EFAE-4C2A-93C5-2ED90809165F}"/>
    <cellStyle name="Input 4 2 5" xfId="5977" xr:uid="{4D906831-01CB-43A8-BE8D-75A3293BD15C}"/>
    <cellStyle name="Input 4 2 5 2" xfId="12448" xr:uid="{29786763-E413-4B83-86CC-2A21321E247E}"/>
    <cellStyle name="Input 4 2 6" xfId="5922" xr:uid="{7E2981BC-4677-4612-AF2B-2AE5C24729C5}"/>
    <cellStyle name="Input 4 2 6 2" xfId="12393" xr:uid="{59C8138D-0F1A-4141-9048-831CCC96A6AE}"/>
    <cellStyle name="Input 4 2 7" xfId="6916" xr:uid="{0BF0B074-ABF9-4AC1-963B-79268794A311}"/>
    <cellStyle name="Input 4 2 7 2" xfId="13387" xr:uid="{710E87C6-D211-4F00-8B04-171011DFD5E6}"/>
    <cellStyle name="Input 4 2 8" xfId="6894" xr:uid="{D95F3B6D-06CE-4417-858F-51AA5D467B60}"/>
    <cellStyle name="Input 4 2 8 2" xfId="13365" xr:uid="{BF3E357F-9740-42CF-AF6A-DEA5B66FE4EC}"/>
    <cellStyle name="Input 4 2 9" xfId="6870" xr:uid="{8F25D492-2E91-4BD4-A7FF-E8E6D3FEB818}"/>
    <cellStyle name="Input 4 2 9 2" xfId="13341" xr:uid="{6D20B8E9-2C56-4F9E-8CA7-41D2C0FA5BFE}"/>
    <cellStyle name="Input 4 20" xfId="9505" xr:uid="{20209595-0057-41FA-A724-65581D6DA66B}"/>
    <cellStyle name="Input 4 21" xfId="9884" xr:uid="{5C628886-AEA6-4FB3-B553-82B0102EC246}"/>
    <cellStyle name="Input 4 22" xfId="9493" xr:uid="{90237620-F99F-4EA6-A139-8721794E4DE7}"/>
    <cellStyle name="Input 4 23" xfId="9883" xr:uid="{6A27E10D-6409-4073-94AF-E6187F6CFC05}"/>
    <cellStyle name="Input 4 24" xfId="15761" xr:uid="{68D702F6-D3AB-4CDB-8EFD-4BE8E7068824}"/>
    <cellStyle name="Input 4 25" xfId="15973" xr:uid="{412DE859-AFA0-4F43-9345-78D350460F11}"/>
    <cellStyle name="Input 4 26" xfId="16131" xr:uid="{47E48D62-BCD6-4809-8D20-000C30964695}"/>
    <cellStyle name="Input 4 27" xfId="16053" xr:uid="{FDE76A99-15C9-4A67-B7D4-02DE5FC4431D}"/>
    <cellStyle name="Input 4 28" xfId="16143" xr:uid="{8C5A8BD4-6700-4116-A9BB-51EBB4321E5C}"/>
    <cellStyle name="Input 4 29" xfId="16043" xr:uid="{7C9BD256-A23F-4F67-AA8A-8990748D9FBE}"/>
    <cellStyle name="Input 4 3" xfId="1385" xr:uid="{00000000-0005-0000-0000-000069050000}"/>
    <cellStyle name="Input 4 3 2" xfId="5651" xr:uid="{CDF4C139-673A-4718-8CD4-06313070F7F5}"/>
    <cellStyle name="Input 4 3 2 2" xfId="11935" xr:uid="{CE96943B-31A5-4A28-98C6-1BF5AE0AB7B8}"/>
    <cellStyle name="Input 4 3 3" xfId="9250" xr:uid="{B89F670F-DC5F-416D-99A4-2B09955FC76D}"/>
    <cellStyle name="Input 4 3 4" xfId="10993" xr:uid="{170C6436-8CE5-4CEA-9A28-3FC685FCFC57}"/>
    <cellStyle name="Input 4 3 5" xfId="4725" xr:uid="{0C81DD6A-BFD8-42D1-958C-37638A0610DD}"/>
    <cellStyle name="Input 4 4" xfId="3868" xr:uid="{3C8EA739-3473-4C97-952A-D6F72F3A97AB}"/>
    <cellStyle name="Input 4 4 2" xfId="11932" xr:uid="{6D8AD6FA-53CD-4A52-8D33-EE9A40D089E1}"/>
    <cellStyle name="Input 4 5" xfId="5879" xr:uid="{7EAB6EDE-925B-484D-8004-516D4136B2FF}"/>
    <cellStyle name="Input 4 5 2" xfId="12350" xr:uid="{0E521C29-6F0E-4234-B5C5-708E3ED3E386}"/>
    <cellStyle name="Input 4 6" xfId="5976" xr:uid="{754CB026-E890-4353-9B82-F905923A2EB2}"/>
    <cellStyle name="Input 4 6 2" xfId="12447" xr:uid="{4A6B4030-0561-4683-90D3-A608FC92C3A1}"/>
    <cellStyle name="Input 4 7" xfId="5923" xr:uid="{12F9A104-777F-445A-B5B8-683D321A87BF}"/>
    <cellStyle name="Input 4 7 2" xfId="12394" xr:uid="{8667C90D-1E4F-42E3-B5E6-A19BFA169002}"/>
    <cellStyle name="Input 4 8" xfId="6915" xr:uid="{0D1336C8-CEDE-4C12-9045-7FA6A55AE8D1}"/>
    <cellStyle name="Input 4 8 2" xfId="13386" xr:uid="{43D2DF10-CD44-4E22-B374-62216E1072F6}"/>
    <cellStyle name="Input 4 9" xfId="6893" xr:uid="{8FD62899-738E-4E78-A46D-D40B7DA7EA97}"/>
    <cellStyle name="Input 4 9 2" xfId="13364" xr:uid="{5242DEC1-D980-4DCC-9EEB-487FCFEC7E3D}"/>
    <cellStyle name="Input 40" xfId="7805" xr:uid="{66BAA783-099D-4BE3-BA87-CB60C06E86FA}"/>
    <cellStyle name="Input 40 2" xfId="14276" xr:uid="{FCDAF0A8-1862-4527-921D-315213C3DF40}"/>
    <cellStyle name="Input 41" xfId="7828" xr:uid="{FE9F94A1-9CD3-4DFA-946A-1AFCB791F1D5}"/>
    <cellStyle name="Input 41 2" xfId="14299" xr:uid="{6F864634-CEBA-405B-963F-618C0D9AE39C}"/>
    <cellStyle name="Input 42" xfId="7777" xr:uid="{DD0CE104-90DC-405B-9A24-72FFD161EBC5}"/>
    <cellStyle name="Input 42 2" xfId="14248" xr:uid="{2DA7C318-84A0-49A1-A0BD-4179A62BC2F2}"/>
    <cellStyle name="Input 43" xfId="7866" xr:uid="{B784C38B-268D-42B2-ABDF-2F8E9EDCBB8C}"/>
    <cellStyle name="Input 43 2" xfId="14337" xr:uid="{B9477F40-9D92-4158-9F35-26049328BE9A}"/>
    <cellStyle name="Input 44" xfId="7593" xr:uid="{503E1601-C772-4485-BD61-8183EE16186E}"/>
    <cellStyle name="Input 44 2" xfId="14064" xr:uid="{2BE76DF1-BD2B-4143-AC92-B89FC5CE7A5B}"/>
    <cellStyle name="Input 45" xfId="8009" xr:uid="{658BA631-A3D3-41CB-BB3E-F90FF5E27E4F}"/>
    <cellStyle name="Input 45 2" xfId="14480" xr:uid="{246A5097-535F-4FF3-A878-48D6B42285B3}"/>
    <cellStyle name="Input 46" xfId="8042" xr:uid="{8FD70ACF-87DF-4C7A-A921-94F681EEAA16}"/>
    <cellStyle name="Input 46 2" xfId="14513" xr:uid="{75821D35-5553-4101-8137-A5FBA3116EAB}"/>
    <cellStyle name="Input 47" xfId="8507" xr:uid="{D51E4A81-11B0-40E7-9FA3-FCE2DC195838}"/>
    <cellStyle name="Input 47 2" xfId="14978" xr:uid="{2896ED92-ECEA-4379-8041-B04309EF07CD}"/>
    <cellStyle name="Input 48" xfId="8536" xr:uid="{FE6E6EAF-F7DB-4382-AF38-7378317FDFC2}"/>
    <cellStyle name="Input 48 2" xfId="15007" xr:uid="{A6BB81F0-4803-4AE3-A743-DDD57EE95151}"/>
    <cellStyle name="Input 49" xfId="8717" xr:uid="{77319E74-5E19-4455-9039-69BF10A190CB}"/>
    <cellStyle name="Input 49 2" xfId="15188" xr:uid="{3CF6CACA-DE60-4283-B5C6-11507CFC3CD6}"/>
    <cellStyle name="Input 5" xfId="1386" xr:uid="{00000000-0005-0000-0000-00006A050000}"/>
    <cellStyle name="Input 5 10" xfId="7447" xr:uid="{D46829BD-E7F4-44F8-862B-BD7BD6AE6F74}"/>
    <cellStyle name="Input 5 10 2" xfId="13918" xr:uid="{751EBEF5-BFF5-47A4-AB2D-FE0FE336EF2F}"/>
    <cellStyle name="Input 5 11" xfId="7421" xr:uid="{84366594-8C3E-4339-8AAE-B526E20E643B}"/>
    <cellStyle name="Input 5 11 2" xfId="13892" xr:uid="{59C4BB73-A88A-4917-961E-1B65C164FABE}"/>
    <cellStyle name="Input 5 12" xfId="8309" xr:uid="{F3E7583F-456B-4D53-BDFC-366F41BB38DA}"/>
    <cellStyle name="Input 5 12 2" xfId="14780" xr:uid="{BDFE5C54-474E-42A2-B2E0-43972B278C28}"/>
    <cellStyle name="Input 5 13" xfId="8396" xr:uid="{4B5EA149-689F-4BE9-8447-78ABBF92F9F6}"/>
    <cellStyle name="Input 5 13 2" xfId="14867" xr:uid="{3577BDFD-1598-440B-8774-7BCC1944249F}"/>
    <cellStyle name="Input 5 14" xfId="8297" xr:uid="{6399F8B4-E2DF-4688-B7C9-DF0F33A35AD6}"/>
    <cellStyle name="Input 5 14 2" xfId="14768" xr:uid="{97041886-2F80-4943-8AF0-B914F1BAD9B9}"/>
    <cellStyle name="Input 5 15" xfId="8061" xr:uid="{77E0FAB8-957C-45A3-B640-7A83D6F2016F}"/>
    <cellStyle name="Input 5 15 2" xfId="14532" xr:uid="{767363BA-63F3-4D71-93F3-B5099791A0A2}"/>
    <cellStyle name="Input 5 16" xfId="8287" xr:uid="{BBD70C6B-A7CC-46B9-82F5-7B5536C7C89A}"/>
    <cellStyle name="Input 5 16 2" xfId="14758" xr:uid="{15C1CC17-A873-4FE1-94A5-2E6E65ABCC43}"/>
    <cellStyle name="Input 5 17" xfId="9564" xr:uid="{95595DA0-6CFA-4167-87FC-996FE82C3E97}"/>
    <cellStyle name="Input 5 18" xfId="9601" xr:uid="{FF0ADC1E-16E8-48BC-8C43-2793E02B423F}"/>
    <cellStyle name="Input 5 19" xfId="9503" xr:uid="{27D25449-4BF7-472E-851F-752008B676E3}"/>
    <cellStyle name="Input 5 2" xfId="1387" xr:uid="{00000000-0005-0000-0000-00006B050000}"/>
    <cellStyle name="Input 5 2 2" xfId="5652" xr:uid="{7CC92741-CFB6-453F-9C19-F40481A3D9F9}"/>
    <cellStyle name="Input 5 2 2 2" xfId="11937" xr:uid="{CC9946AD-0F51-4BCD-830E-FEC5113DF952}"/>
    <cellStyle name="Input 5 2 3" xfId="9602" xr:uid="{E0679E8C-19F7-4D1E-BA22-66DB3CBC1523}"/>
    <cellStyle name="Input 5 2 4" xfId="10994" xr:uid="{12919EF9-6E11-4B24-B05C-8D6902B89D04}"/>
    <cellStyle name="Input 5 2 5" xfId="4726" xr:uid="{C4549D9C-3FE0-4309-950E-3367B445F554}"/>
    <cellStyle name="Input 5 20" xfId="9647" xr:uid="{2F63C01D-5886-4E21-8EC7-D7941A2B4D3D}"/>
    <cellStyle name="Input 5 21" xfId="9491" xr:uid="{F10A3E5F-FD80-457A-B5D8-01A8E2333D93}"/>
    <cellStyle name="Input 5 22" xfId="9652" xr:uid="{A3DE981D-CCE1-41EB-8C54-E1189BEAED8A}"/>
    <cellStyle name="Input 5 23" xfId="15763" xr:uid="{2BB79AB7-5840-4961-997E-429FCBB96FEF}"/>
    <cellStyle name="Input 5 24" xfId="16204" xr:uid="{8DE7F836-2891-4B95-967C-15ACE52E80DD}"/>
    <cellStyle name="Input 5 25" xfId="16133" xr:uid="{A383386B-AB40-4BFB-AC52-9A08D0EB2ACC}"/>
    <cellStyle name="Input 5 26" xfId="16052" xr:uid="{9549D8D0-567B-4CA7-8743-79B2CC1C6D69}"/>
    <cellStyle name="Input 5 27" xfId="16145" xr:uid="{EE395EBF-4C1F-4268-8D6E-D3547A899757}"/>
    <cellStyle name="Input 5 28" xfId="16619" xr:uid="{9F49C2EA-4B7D-4BFD-A852-592DCD6577AE}"/>
    <cellStyle name="Input 5 3" xfId="3866" xr:uid="{CADFBD25-7F46-4579-909C-E9ED4ADC461C}"/>
    <cellStyle name="Input 5 3 2" xfId="11936" xr:uid="{6F7667DB-6C58-4BF5-A33A-04AE24037405}"/>
    <cellStyle name="Input 5 4" xfId="6019" xr:uid="{33FC7528-61FD-4C09-92D0-1C21BC36E549}"/>
    <cellStyle name="Input 5 4 2" xfId="12490" xr:uid="{E7C98543-944A-4D7D-A4DF-EB120C546FAC}"/>
    <cellStyle name="Input 5 5" xfId="6390" xr:uid="{95AA0A08-AC0D-4D42-92B6-46749F20B146}"/>
    <cellStyle name="Input 5 5 2" xfId="12861" xr:uid="{DCE55F1B-7117-4F00-A7C5-F83291308221}"/>
    <cellStyle name="Input 5 6" xfId="5921" xr:uid="{15DEE71C-BBE7-4044-B1F7-B20149C11941}"/>
    <cellStyle name="Input 5 6 2" xfId="12392" xr:uid="{3B547124-78C8-4E1C-A942-BD04831C1D72}"/>
    <cellStyle name="Input 5 7" xfId="6917" xr:uid="{5A316016-78A5-435F-A662-24DE4E6D3B8C}"/>
    <cellStyle name="Input 5 7 2" xfId="13388" xr:uid="{E1615D99-91EE-4D92-A632-59E933D8E065}"/>
    <cellStyle name="Input 5 8" xfId="6895" xr:uid="{B1FABD2B-3042-4E9F-BFAB-2A27BD461B66}"/>
    <cellStyle name="Input 5 8 2" xfId="13366" xr:uid="{E5AE999C-7105-4762-B777-00D2B055EC88}"/>
    <cellStyle name="Input 5 9" xfId="6871" xr:uid="{7694C70B-272D-4DCC-BE40-216A78D76EC1}"/>
    <cellStyle name="Input 5 9 2" xfId="13342" xr:uid="{FF166931-D9CF-4BED-9537-98EE565B33C9}"/>
    <cellStyle name="Input 50" xfId="8894" xr:uid="{24E9E21E-049C-4E4A-ADC6-9598A7E21B79}"/>
    <cellStyle name="Input 50 2" xfId="15365" xr:uid="{B89BEA6F-7E8D-4656-829B-3598934B8098}"/>
    <cellStyle name="Input 51" xfId="9058" xr:uid="{86991708-2157-41F0-B712-BAE7475E4827}"/>
    <cellStyle name="Input 51 2" xfId="15529" xr:uid="{17640EF8-9B60-4A83-9898-355279F0835A}"/>
    <cellStyle name="Input 52" xfId="9217" xr:uid="{51AD3C21-D009-4BC9-BDF6-ECA873BC2CCC}"/>
    <cellStyle name="Input 52 2" xfId="15688" xr:uid="{11DC5281-1A46-4776-9111-8DEAD2B908FF}"/>
    <cellStyle name="Input 53" xfId="9235" xr:uid="{4913DB80-6365-402D-949A-F5D1537B7888}"/>
    <cellStyle name="Input 53 2" xfId="15706" xr:uid="{667A8E48-D0AD-4EB1-9747-E894E7C04C46}"/>
    <cellStyle name="Input 54" xfId="9251" xr:uid="{FBD66E4A-F06F-4A2E-9F3B-6DA81C82FCF4}"/>
    <cellStyle name="Input 55" xfId="9948" xr:uid="{2DF3586B-867F-4C7B-AA0E-7509D5000C34}"/>
    <cellStyle name="Input 56" xfId="9865" xr:uid="{233BAD9A-A35E-476A-B2A8-9B434863ACA3}"/>
    <cellStyle name="Input 57" xfId="9546" xr:uid="{C04C94C2-5E21-44F1-B09D-5BE8129CB662}"/>
    <cellStyle name="Input 58" xfId="10426" xr:uid="{619E8E69-7BEA-425F-8482-50633AF7D8D0}"/>
    <cellStyle name="Input 59" xfId="9973" xr:uid="{09F87D2A-7E4D-4D4A-8399-3E73DC661962}"/>
    <cellStyle name="Input 6" xfId="1388" xr:uid="{00000000-0005-0000-0000-00006C050000}"/>
    <cellStyle name="Input 6 10" xfId="7448" xr:uid="{E3E3B139-86FB-4616-AE07-64AD038BBE7F}"/>
    <cellStyle name="Input 6 10 2" xfId="13919" xr:uid="{72C53680-8720-4DE6-9C1A-EFF2E6B0A671}"/>
    <cellStyle name="Input 6 11" xfId="7814" xr:uid="{BECDEE9E-DC95-4663-B1C7-D87E64599A9F}"/>
    <cellStyle name="Input 6 11 2" xfId="14285" xr:uid="{39FF5DD5-DC20-4BFC-A567-F86DAA7017CA}"/>
    <cellStyle name="Input 6 12" xfId="8308" xr:uid="{A455A3A7-C226-4B14-BCD6-EDDA69D3D7E2}"/>
    <cellStyle name="Input 6 12 2" xfId="14779" xr:uid="{35C004A1-D8C8-43B6-A242-DE673CF91C6F}"/>
    <cellStyle name="Input 6 13" xfId="8397" xr:uid="{26F102E5-65D8-4E9F-A969-2E5C5F36712A}"/>
    <cellStyle name="Input 6 13 2" xfId="14868" xr:uid="{F038A613-D6F4-4369-AE40-4699F9E596EF}"/>
    <cellStyle name="Input 6 14" xfId="8296" xr:uid="{41FB6D4D-932A-4EB3-AE75-C881958258A1}"/>
    <cellStyle name="Input 6 14 2" xfId="14767" xr:uid="{28EA7094-BF32-4501-8948-C9CAB4BF5CD9}"/>
    <cellStyle name="Input 6 15" xfId="8405" xr:uid="{FEB81EDA-3297-4864-8642-EE4F64D16D46}"/>
    <cellStyle name="Input 6 15 2" xfId="14876" xr:uid="{42A43163-C608-4740-A369-F35524F18CD2}"/>
    <cellStyle name="Input 6 16" xfId="8286" xr:uid="{1FB637E4-D8EB-414C-893F-8DFB8ACF1405}"/>
    <cellStyle name="Input 6 16 2" xfId="14757" xr:uid="{46B31FF9-CF91-4DA1-8D44-A441DDC28556}"/>
    <cellStyle name="Input 6 17" xfId="9565" xr:uid="{6FC14E71-7601-49E1-8742-6A1949BE9D78}"/>
    <cellStyle name="Input 6 18" xfId="9603" xr:uid="{2EB70E6D-A4E9-4D04-8080-231228AFD9F9}"/>
    <cellStyle name="Input 6 19" xfId="9502" xr:uid="{DBB563BC-BB04-420F-9691-96239F8E73DE}"/>
    <cellStyle name="Input 6 2" xfId="1389" xr:uid="{00000000-0005-0000-0000-00006D050000}"/>
    <cellStyle name="Input 6 2 2" xfId="5653" xr:uid="{069165E7-246C-443E-B0CC-B89ECB0095F2}"/>
    <cellStyle name="Input 6 2 2 2" xfId="11939" xr:uid="{9D0139AB-26CB-45C5-ADA0-3AD40D9BEA8B}"/>
    <cellStyle name="Input 6 2 3" xfId="9604" xr:uid="{3A16A851-79FB-4425-B0F8-663D90F070D4}"/>
    <cellStyle name="Input 6 2 4" xfId="10995" xr:uid="{FE435AD1-FE92-4BBB-8A57-C0A5DF7FA05B}"/>
    <cellStyle name="Input 6 2 5" xfId="4727" xr:uid="{11E340B0-6598-40C1-A0AB-F7F34842DB89}"/>
    <cellStyle name="Input 6 20" xfId="9648" xr:uid="{B0F1F4CE-69EF-45F0-A54B-67CE2C80BF5C}"/>
    <cellStyle name="Input 6 21" xfId="9490" xr:uid="{42CD5E26-6593-4A6D-B51E-85387B69BEEF}"/>
    <cellStyle name="Input 6 22" xfId="9653" xr:uid="{F376E099-FD9F-4650-AF6D-D31417A88962}"/>
    <cellStyle name="Input 6 23" xfId="15764" xr:uid="{999557F7-CEBF-42B9-830B-E7F10B177737}"/>
    <cellStyle name="Input 6 24" xfId="16205" xr:uid="{D996541E-6E87-439B-A746-375A886B3A67}"/>
    <cellStyle name="Input 6 25" xfId="16134" xr:uid="{50D82022-6BE5-4A5D-972D-27CB7672DBD1}"/>
    <cellStyle name="Input 6 26" xfId="16051" xr:uid="{DB2A9AE9-B81F-4FB0-963A-44224953B35C}"/>
    <cellStyle name="Input 6 27" xfId="16146" xr:uid="{054B2D72-2226-4956-981A-28ED6F5C1D11}"/>
    <cellStyle name="Input 6 28" xfId="16041" xr:uid="{B50EC354-2F96-4AA0-B37F-B5665F3471B0}"/>
    <cellStyle name="Input 6 3" xfId="3865" xr:uid="{3DBD85E6-C50C-4F7D-8688-5C54FE8B1370}"/>
    <cellStyle name="Input 6 3 2" xfId="11938" xr:uid="{1ADA2818-8C94-4E62-91FD-9AAF26594BC3}"/>
    <cellStyle name="Input 6 4" xfId="6020" xr:uid="{5F90F9B3-E2C4-4B51-BF2F-8374F8619D85}"/>
    <cellStyle name="Input 6 4 2" xfId="12491" xr:uid="{5A2B009D-DC18-4BA0-A8CE-D170621BDDC2}"/>
    <cellStyle name="Input 6 5" xfId="5978" xr:uid="{5F657EB4-BA3B-4438-936A-FC4DC49C817A}"/>
    <cellStyle name="Input 6 5 2" xfId="12449" xr:uid="{403226F6-F118-4422-8827-7F96FC5FDD0D}"/>
    <cellStyle name="Input 6 6" xfId="5920" xr:uid="{7DE3E0A8-F08C-4AC1-B503-59760CE4225D}"/>
    <cellStyle name="Input 6 6 2" xfId="12391" xr:uid="{045F9BEE-EAEB-417B-A8A4-57167ECB2978}"/>
    <cellStyle name="Input 6 7" xfId="6918" xr:uid="{CC46275D-521F-4219-B1D5-43B7D129F411}"/>
    <cellStyle name="Input 6 7 2" xfId="13389" xr:uid="{F4FF96B3-50E4-4CE3-A666-020F433496FC}"/>
    <cellStyle name="Input 6 8" xfId="6896" xr:uid="{84694E1A-193F-460B-9BEA-1F42067D5B99}"/>
    <cellStyle name="Input 6 8 2" xfId="13367" xr:uid="{718BE9D7-7780-440D-B4A8-69A90F3E9E0F}"/>
    <cellStyle name="Input 6 9" xfId="6615" xr:uid="{7A0B25C2-46A6-4462-B6D6-49A5A69B8F95}"/>
    <cellStyle name="Input 6 9 2" xfId="13086" xr:uid="{54266315-E7AD-48F8-BFC6-1D131E2F9689}"/>
    <cellStyle name="Input 60" xfId="10632" xr:uid="{75EE4442-D09D-46D3-B56E-00E89F005AFC}"/>
    <cellStyle name="Input 61" xfId="10801" xr:uid="{4C7580B4-3693-4FF3-B987-CA6E975181A0}"/>
    <cellStyle name="Input 62" xfId="10932" xr:uid="{D3A00510-8E12-4D50-AEF1-0CA93D6A95C9}"/>
    <cellStyle name="Input 63" xfId="9436" xr:uid="{3F35E18D-EAE5-4F67-8E45-0C8DE9A6FFD0}"/>
    <cellStyle name="Input 64" xfId="10973" xr:uid="{654A6EA6-19BA-4DB5-8DF5-0F2DA58B1920}"/>
    <cellStyle name="Input 65" xfId="10966" xr:uid="{953A1B40-A1CF-4341-BC26-EEA7BB7DD7C5}"/>
    <cellStyle name="Input 66" xfId="15716" xr:uid="{12CDDD92-AA80-402B-87F2-091E7A128342}"/>
    <cellStyle name="Input 67" xfId="15709" xr:uid="{B5F2AD2B-5FCC-454E-8AAA-1DD75751D9B0}"/>
    <cellStyle name="Input 68" xfId="15715" xr:uid="{E6DCEB7B-0BE7-4AB3-98DB-79A45A2FA0BB}"/>
    <cellStyle name="Input 69" xfId="11609" xr:uid="{2F68E7FA-B213-4904-8901-ACC53033652A}"/>
    <cellStyle name="Input 7" xfId="1390" xr:uid="{00000000-0005-0000-0000-00006E050000}"/>
    <cellStyle name="Input 7 10" xfId="7449" xr:uid="{A5237E04-2142-4ADF-AD9D-E8E6DECF582C}"/>
    <cellStyle name="Input 7 10 2" xfId="13920" xr:uid="{7353513F-46E6-4AF5-8B63-C655559CF8FB}"/>
    <cellStyle name="Input 7 11" xfId="7422" xr:uid="{716402D2-EF70-4B3F-8FAE-EC6CBE391E40}"/>
    <cellStyle name="Input 7 11 2" xfId="13893" xr:uid="{00F48975-FBA2-4806-9755-3B8F2F529336}"/>
    <cellStyle name="Input 7 12" xfId="8307" xr:uid="{2C3CCC79-F6C3-4BE8-BC07-D2F4FA90DCD5}"/>
    <cellStyle name="Input 7 12 2" xfId="14778" xr:uid="{3C195B72-97C7-4202-B8EB-035D92FE8E5D}"/>
    <cellStyle name="Input 7 13" xfId="8398" xr:uid="{CAA7C300-2AC1-4AB4-8521-8E3691FB5418}"/>
    <cellStyle name="Input 7 13 2" xfId="14869" xr:uid="{39FBDF28-7E9F-452C-8935-7E81E0B94597}"/>
    <cellStyle name="Input 7 14" xfId="8295" xr:uid="{02A755C3-13D4-4D09-BA0E-A6D8D993E179}"/>
    <cellStyle name="Input 7 14 2" xfId="14766" xr:uid="{6E3D5E13-6C47-410D-865F-E71926CC15F6}"/>
    <cellStyle name="Input 7 15" xfId="8406" xr:uid="{6B26650F-AC97-4CCC-8FD0-ECAD83F621C3}"/>
    <cellStyle name="Input 7 15 2" xfId="14877" xr:uid="{2F7B07F8-EC89-4237-B9CF-5090C8425046}"/>
    <cellStyle name="Input 7 16" xfId="8285" xr:uid="{19A45C8F-3550-454A-8932-B0431C6F1510}"/>
    <cellStyle name="Input 7 16 2" xfId="14756" xr:uid="{CA4F047D-66D3-4CA0-BE8C-6B777C94F617}"/>
    <cellStyle name="Input 7 17" xfId="9566" xr:uid="{9C497E3F-2A4A-40BD-95DC-768FB39A49E1}"/>
    <cellStyle name="Input 7 18" xfId="9605" xr:uid="{3610117A-9B8A-41E9-A5CF-F4BAA8A9FF21}"/>
    <cellStyle name="Input 7 19" xfId="9501" xr:uid="{7E2ECCCB-DAB0-4458-8045-3BAB3791EE21}"/>
    <cellStyle name="Input 7 2" xfId="1391" xr:uid="{00000000-0005-0000-0000-00006F050000}"/>
    <cellStyle name="Input 7 2 2" xfId="5654" xr:uid="{20DDAA3F-38A7-4364-8EA7-015753DA3880}"/>
    <cellStyle name="Input 7 2 2 2" xfId="11941" xr:uid="{09894EF6-7A26-4D6C-B129-6A20FE51C0A5}"/>
    <cellStyle name="Input 7 2 3" xfId="9606" xr:uid="{B2ED3E1B-8FE0-4EF6-AC05-91EB2C0C4011}"/>
    <cellStyle name="Input 7 2 4" xfId="10996" xr:uid="{065D1B05-0C81-4CD8-B2CC-3E6E53CE4785}"/>
    <cellStyle name="Input 7 2 5" xfId="4728" xr:uid="{834E5D30-AFE7-4163-883B-09F6B6442391}"/>
    <cellStyle name="Input 7 20" xfId="10427" xr:uid="{F97975FD-EEE6-4273-85A9-4A837A384CAF}"/>
    <cellStyle name="Input 7 21" xfId="9904" xr:uid="{A236E27A-A0D0-4A3E-A0AA-19A5418CB26B}"/>
    <cellStyle name="Input 7 22" xfId="9654" xr:uid="{D6BACA33-A23A-42B8-A215-F94D1D371B3D}"/>
    <cellStyle name="Input 7 23" xfId="15765" xr:uid="{A8487A93-85FE-4F2A-BC1C-BFE0643548C3}"/>
    <cellStyle name="Input 7 24" xfId="16206" xr:uid="{F3F9F58C-E91A-4EED-AFCA-4C78A97669B2}"/>
    <cellStyle name="Input 7 25" xfId="16135" xr:uid="{14235D24-8748-451D-94D5-58E97130F994}"/>
    <cellStyle name="Input 7 26" xfId="16050" xr:uid="{B2D25C86-0B92-4128-AC88-F6C4BEA6B2CC}"/>
    <cellStyle name="Input 7 27" xfId="16147" xr:uid="{F5F092F6-D9C7-4D72-98D3-D7395E74DE8A}"/>
    <cellStyle name="Input 7 28" xfId="16040" xr:uid="{B0BB1CF1-FDA8-4E6C-8C68-0F15B38AEE6D}"/>
    <cellStyle name="Input 7 3" xfId="3864" xr:uid="{6D5527FA-52F4-4796-8D01-855C6684F8F6}"/>
    <cellStyle name="Input 7 3 2" xfId="11940" xr:uid="{B5EB1B90-5714-40C6-B447-895E3E135662}"/>
    <cellStyle name="Input 7 4" xfId="6021" xr:uid="{6CE67F5B-7E9D-4E10-AEFD-5CEF62CA4932}"/>
    <cellStyle name="Input 7 4 2" xfId="12492" xr:uid="{A593066E-2D13-4AB7-A767-B6B6EB876FAC}"/>
    <cellStyle name="Input 7 5" xfId="5979" xr:uid="{088423F3-8A9F-4494-925D-7AC339AD7285}"/>
    <cellStyle name="Input 7 5 2" xfId="12450" xr:uid="{243B78A3-8D63-4E94-BBE9-E2392FB7AD7A}"/>
    <cellStyle name="Input 7 6" xfId="5919" xr:uid="{43791DF5-B616-48B5-B0BD-8D4689BC4898}"/>
    <cellStyle name="Input 7 6 2" xfId="12390" xr:uid="{8FC4B084-D2E4-447B-BFE0-0C88112F1229}"/>
    <cellStyle name="Input 7 7" xfId="6919" xr:uid="{C40B4933-0996-4BF3-A8BC-93A3493933EF}"/>
    <cellStyle name="Input 7 7 2" xfId="13390" xr:uid="{25302E79-D69E-4A8C-A677-E2EDA3AD6BE6}"/>
    <cellStyle name="Input 7 8" xfId="6897" xr:uid="{3CB31AD8-7F17-4498-B89F-040165A6B3C7}"/>
    <cellStyle name="Input 7 8 2" xfId="13368" xr:uid="{A19DB83B-6640-40CB-BC26-F8DBFBE249C5}"/>
    <cellStyle name="Input 7 9" xfId="6872" xr:uid="{C4976473-C341-4DCE-BF4D-7D7719350E2C}"/>
    <cellStyle name="Input 7 9 2" xfId="13343" xr:uid="{81C28AA2-162F-4BA0-AA53-386400653BB1}"/>
    <cellStyle name="Input 70" xfId="15960" xr:uid="{6FB4F4CD-C2B7-4A03-960E-59AD1BAE136A}"/>
    <cellStyle name="Input 71" xfId="15723" xr:uid="{D37455EA-F9C8-47E6-91AA-296D2A385064}"/>
    <cellStyle name="Input 72" xfId="15938" xr:uid="{AD0DDDDD-FAE1-491A-81E7-1A680D4167D6}"/>
    <cellStyle name="Input 73" xfId="15993" xr:uid="{397CE2FC-58B7-4A39-89D3-8C935EFA5757}"/>
    <cellStyle name="Input 74" xfId="16558" xr:uid="{6C00F550-9C7B-4805-94CE-DA49DD17844F}"/>
    <cellStyle name="Input 75" xfId="16673" xr:uid="{5D2C1335-E376-4729-941B-8BE3F0E22534}"/>
    <cellStyle name="Input 76" xfId="16597" xr:uid="{ED3E6DF0-7933-412C-AEDA-894755255A74}"/>
    <cellStyle name="Input 77" xfId="16834" xr:uid="{59ABF2B2-05B8-4709-8B51-0A6088AB8F9C}"/>
    <cellStyle name="Input 78" xfId="16998" xr:uid="{990FD8BA-04CE-45AB-9E73-36F25FCF63E0}"/>
    <cellStyle name="Input 79" xfId="4706" xr:uid="{A9A255C2-2541-4DD6-8FFA-796A6387A5CA}"/>
    <cellStyle name="Input 8" xfId="1392" xr:uid="{00000000-0005-0000-0000-000070050000}"/>
    <cellStyle name="Input 8 10" xfId="7450" xr:uid="{6F071F10-1595-4710-AA39-B5883996E981}"/>
    <cellStyle name="Input 8 10 2" xfId="13921" xr:uid="{1806B014-F814-491C-A87F-E1095E6C7FF8}"/>
    <cellStyle name="Input 8 11" xfId="7423" xr:uid="{9987E044-59FA-4BFB-84E9-035439A0873D}"/>
    <cellStyle name="Input 8 11 2" xfId="13894" xr:uid="{2A15DF09-0F49-4346-9653-64FB8C1CADD3}"/>
    <cellStyle name="Input 8 12" xfId="8306" xr:uid="{A8BF0AD2-8A85-480C-A276-37B768064628}"/>
    <cellStyle name="Input 8 12 2" xfId="14777" xr:uid="{4BABFF4B-3778-44AD-B0CD-A49AB662A1A2}"/>
    <cellStyle name="Input 8 13" xfId="8399" xr:uid="{5544CF42-54F2-43E0-B77B-B38FD3CC4BAF}"/>
    <cellStyle name="Input 8 13 2" xfId="14870" xr:uid="{A08357F6-6C58-49C6-B0A1-64D27EA4CFF3}"/>
    <cellStyle name="Input 8 14" xfId="8294" xr:uid="{A52B97DA-FAE7-4124-B1DD-2C2F07CFE972}"/>
    <cellStyle name="Input 8 14 2" xfId="14765" xr:uid="{CCF97E09-554C-4B00-9C17-9B504990EC3A}"/>
    <cellStyle name="Input 8 15" xfId="8407" xr:uid="{C8BABEE6-BE10-438D-B32D-9C199F4C54B6}"/>
    <cellStyle name="Input 8 15 2" xfId="14878" xr:uid="{5B348DBC-B023-4926-BE1A-0F2808141F80}"/>
    <cellStyle name="Input 8 16" xfId="8284" xr:uid="{412861C2-84BB-4AB7-A4E3-114860AABE67}"/>
    <cellStyle name="Input 8 16 2" xfId="14755" xr:uid="{39B0BEC4-CA1B-4CEA-90F4-05E088028F57}"/>
    <cellStyle name="Input 8 17" xfId="9567" xr:uid="{2204F632-2B77-4C28-861A-223E04771D4F}"/>
    <cellStyle name="Input 8 18" xfId="9607" xr:uid="{8225DEFF-A461-40F9-8935-7D416BB41780}"/>
    <cellStyle name="Input 8 19" xfId="9500" xr:uid="{5DBA3401-8616-4479-8904-E43BF78A6207}"/>
    <cellStyle name="Input 8 2" xfId="1393" xr:uid="{00000000-0005-0000-0000-000071050000}"/>
    <cellStyle name="Input 8 2 2" xfId="5655" xr:uid="{A2064AD1-31A0-434E-B427-995518CD5CD1}"/>
    <cellStyle name="Input 8 2 2 2" xfId="11943" xr:uid="{B387186E-E097-4981-9B54-DEE88FE41A44}"/>
    <cellStyle name="Input 8 2 3" xfId="9608" xr:uid="{46979BE9-650B-4A1D-9793-CDAA0527E33E}"/>
    <cellStyle name="Input 8 2 4" xfId="10997" xr:uid="{B5216306-2468-421A-849C-5D7D356E4658}"/>
    <cellStyle name="Input 8 2 5" xfId="4729" xr:uid="{B18CD224-E619-4C0D-BD56-DA30A8D40D09}"/>
    <cellStyle name="Input 8 20" xfId="9649" xr:uid="{B61322B4-3705-473D-94F2-133E4CA19EF3}"/>
    <cellStyle name="Input 8 21" xfId="9489" xr:uid="{57AC9450-E1E3-4892-8C71-F9E7456B7B91}"/>
    <cellStyle name="Input 8 22" xfId="9655" xr:uid="{209C0E3A-4D53-48E1-9EB8-BEF405492B7A}"/>
    <cellStyle name="Input 8 23" xfId="15766" xr:uid="{D4E22512-1E30-4EC7-8C53-AD95FA648732}"/>
    <cellStyle name="Input 8 24" xfId="16207" xr:uid="{C1DB5C9D-3EBC-4FE3-89BB-ED601C774734}"/>
    <cellStyle name="Input 8 25" xfId="16136" xr:uid="{9063F545-F4E9-4FC0-B9FC-CE7BCCC9F0F2}"/>
    <cellStyle name="Input 8 26" xfId="16049" xr:uid="{146440A0-49CA-4D26-A9BB-0E82298A69FC}"/>
    <cellStyle name="Input 8 27" xfId="16148" xr:uid="{1D355B52-8353-42C1-A6BF-93311D17F129}"/>
    <cellStyle name="Input 8 28" xfId="16039" xr:uid="{E77952AB-626A-4C7F-9E55-FCD301ACA8DB}"/>
    <cellStyle name="Input 8 3" xfId="3863" xr:uid="{36424E3C-A48C-498D-A821-1F8F911F7ED3}"/>
    <cellStyle name="Input 8 3 2" xfId="11942" xr:uid="{DA794BCC-00B5-4736-BF74-BD419548D317}"/>
    <cellStyle name="Input 8 4" xfId="6022" xr:uid="{DF5B175B-F18C-4DE3-9462-B331BEAB523F}"/>
    <cellStyle name="Input 8 4 2" xfId="12493" xr:uid="{B15D53FB-E274-4179-929E-BFD22CF33D1B}"/>
    <cellStyle name="Input 8 5" xfId="5980" xr:uid="{F8094380-18AE-412E-BEA0-718FA01B178A}"/>
    <cellStyle name="Input 8 5 2" xfId="12451" xr:uid="{2C3546AB-157F-4685-9264-E94238506B75}"/>
    <cellStyle name="Input 8 6" xfId="5918" xr:uid="{7A295C92-3222-498F-8B66-A5C38A5A5A54}"/>
    <cellStyle name="Input 8 6 2" xfId="12389" xr:uid="{AE053EFC-53CA-4727-8C22-8180DD82466D}"/>
    <cellStyle name="Input 8 7" xfId="6920" xr:uid="{0DE1B9F3-2D7C-4428-962E-53F4F5341596}"/>
    <cellStyle name="Input 8 7 2" xfId="13391" xr:uid="{4E11D710-BD54-47A3-9DA2-60219550BA11}"/>
    <cellStyle name="Input 8 8" xfId="6898" xr:uid="{5947E4F4-B62D-466E-A44F-1078DDA31F11}"/>
    <cellStyle name="Input 8 8 2" xfId="13369" xr:uid="{62F2F9B3-2431-4C70-AB45-51497F696783}"/>
    <cellStyle name="Input 8 9" xfId="6873" xr:uid="{BBBCF4EF-AD6B-4B03-A4E0-9ED44566C666}"/>
    <cellStyle name="Input 8 9 2" xfId="13344" xr:uid="{C922EEFF-1862-4114-99C6-C46DF294692A}"/>
    <cellStyle name="Input 80" xfId="4705" xr:uid="{5C893E12-9EB8-44CF-A009-4827A254F6EC}"/>
    <cellStyle name="Input 81" xfId="17179" xr:uid="{CEDAC97F-8FF9-4DB3-9811-1FC7705644FF}"/>
    <cellStyle name="Input 82" xfId="17178" xr:uid="{07952CFD-B8DA-4969-9AF1-A7D3BF5EEC76}"/>
    <cellStyle name="Input 9" xfId="1394" xr:uid="{00000000-0005-0000-0000-000072050000}"/>
    <cellStyle name="Input 9 10" xfId="7451" xr:uid="{7465FB8E-3A10-4C05-A456-045194212551}"/>
    <cellStyle name="Input 9 10 2" xfId="13922" xr:uid="{94086654-5FC3-4057-9FE7-192772B3724E}"/>
    <cellStyle name="Input 9 11" xfId="7424" xr:uid="{B402BE08-50D9-40BF-8746-CB3129E3AC13}"/>
    <cellStyle name="Input 9 11 2" xfId="13895" xr:uid="{B8322B9F-FDA0-449C-9AD3-20034F5E5F5C}"/>
    <cellStyle name="Input 9 12" xfId="8305" xr:uid="{B6B32691-CBBB-49E5-B716-54E4E80BC3CA}"/>
    <cellStyle name="Input 9 12 2" xfId="14776" xr:uid="{68A0DE34-067B-482B-AA2B-664FF07730F4}"/>
    <cellStyle name="Input 9 13" xfId="8400" xr:uid="{FECC2117-5446-49A6-BBEF-C7268BBDEE0D}"/>
    <cellStyle name="Input 9 13 2" xfId="14871" xr:uid="{718D6DD8-38E7-4AF2-8A08-6450813B2E46}"/>
    <cellStyle name="Input 9 14" xfId="8293" xr:uid="{513D1628-4B90-4739-B379-10C0C2D9B9BD}"/>
    <cellStyle name="Input 9 14 2" xfId="14764" xr:uid="{7184556A-B844-4D71-8E5B-657CB2D70916}"/>
    <cellStyle name="Input 9 15" xfId="8408" xr:uid="{B192CADB-ECAA-4E83-A212-365EEAE65153}"/>
    <cellStyle name="Input 9 15 2" xfId="14879" xr:uid="{9F96CF27-AD01-406D-8072-4B46B23616A5}"/>
    <cellStyle name="Input 9 16" xfId="8283" xr:uid="{4F49100B-9CF7-4DFE-BD17-0C2EC6005E23}"/>
    <cellStyle name="Input 9 16 2" xfId="14754" xr:uid="{0D30F156-189B-4FC9-8F60-8CB4A2F3C9EF}"/>
    <cellStyle name="Input 9 17" xfId="9568" xr:uid="{FF113773-F4BE-406B-B6E9-3793B4395C98}"/>
    <cellStyle name="Input 9 18" xfId="9609" xr:uid="{832C07FE-6018-4624-A377-C2D5290359F9}"/>
    <cellStyle name="Input 9 19" xfId="9499" xr:uid="{16EB1BD1-4C75-4E9F-8957-303831D08601}"/>
    <cellStyle name="Input 9 2" xfId="1395" xr:uid="{00000000-0005-0000-0000-000073050000}"/>
    <cellStyle name="Input 9 2 2" xfId="5656" xr:uid="{FD6600E1-25D2-4884-A690-E75D6135FC59}"/>
    <cellStyle name="Input 9 2 2 2" xfId="11945" xr:uid="{B0C4EC70-DAFB-48BD-AD1C-778AF0A1B6FB}"/>
    <cellStyle name="Input 9 2 3" xfId="9610" xr:uid="{FFF6758C-4909-4CC6-B907-21BFBCDC6EA6}"/>
    <cellStyle name="Input 9 2 4" xfId="10998" xr:uid="{27CA5E99-9ABD-42BA-A773-04FC6181B66C}"/>
    <cellStyle name="Input 9 2 5" xfId="4730" xr:uid="{716F5220-FE2C-4997-A6A1-98183CFEC57E}"/>
    <cellStyle name="Input 9 20" xfId="9650" xr:uid="{B4E83E70-7C6F-4490-8C9C-37232F1FAA98}"/>
    <cellStyle name="Input 9 21" xfId="9488" xr:uid="{C72CDCF7-328C-44B4-9E2C-7B7B939C7648}"/>
    <cellStyle name="Input 9 22" xfId="9972" xr:uid="{11C4943C-0D4E-42E2-B488-87D9DF9A9FE5}"/>
    <cellStyle name="Input 9 23" xfId="15767" xr:uid="{4DAA5123-B69E-4B8A-93F2-76AD8ED391CC}"/>
    <cellStyle name="Input 9 24" xfId="16208" xr:uid="{D6766F21-45C3-4E36-BD7C-FFCBDD590C45}"/>
    <cellStyle name="Input 9 25" xfId="16137" xr:uid="{9B02BC0C-50BA-47DB-A767-A434EB79EC5B}"/>
    <cellStyle name="Input 9 26" xfId="16048" xr:uid="{14DCC795-B5BC-4F68-9A4A-69CAFFCCC70F}"/>
    <cellStyle name="Input 9 27" xfId="16149" xr:uid="{B8C25356-846B-4C9D-9B9E-F9972EB65DA5}"/>
    <cellStyle name="Input 9 28" xfId="16038" xr:uid="{413A134B-35DD-499F-807C-9819BF879ACF}"/>
    <cellStyle name="Input 9 3" xfId="3862" xr:uid="{869D4945-26D3-404F-ABB1-0D3B9642D4D9}"/>
    <cellStyle name="Input 9 3 2" xfId="11944" xr:uid="{59484F97-06F0-4EDA-B7F1-FE59F6B511DF}"/>
    <cellStyle name="Input 9 4" xfId="6023" xr:uid="{C4D998D7-5938-42AC-8493-52A2CB143D50}"/>
    <cellStyle name="Input 9 4 2" xfId="12494" xr:uid="{A7349D38-002E-49DE-8AED-6F849FF72279}"/>
    <cellStyle name="Input 9 5" xfId="5981" xr:uid="{DEEAD8CF-3683-487B-88B1-D75EA8B2994A}"/>
    <cellStyle name="Input 9 5 2" xfId="12452" xr:uid="{EF60FC3E-5EAD-4151-84E5-551CE0B96C68}"/>
    <cellStyle name="Input 9 6" xfId="5917" xr:uid="{B6BE51D1-232B-4D49-A39F-46325C152E42}"/>
    <cellStyle name="Input 9 6 2" xfId="12388" xr:uid="{BC83E92B-B4BF-4F0B-97D1-AE21C45FCC88}"/>
    <cellStyle name="Input 9 7" xfId="6921" xr:uid="{4D0D92E1-24A9-410A-98DB-2EF45C766577}"/>
    <cellStyle name="Input 9 7 2" xfId="13392" xr:uid="{958CBE7E-DD05-4BB3-B1BC-C164B4600E3F}"/>
    <cellStyle name="Input 9 8" xfId="6899" xr:uid="{78B2FDCC-8179-424F-B67D-C3152ECCC123}"/>
    <cellStyle name="Input 9 8 2" xfId="13370" xr:uid="{1E7E7968-6756-4387-8AAA-B0F398B6AFBA}"/>
    <cellStyle name="Input 9 9" xfId="6874" xr:uid="{F0ED694C-F5E6-40EA-8780-4C3B66B164DE}"/>
    <cellStyle name="Input 9 9 2" xfId="13345" xr:uid="{BF592F70-5256-426B-BA51-6F8F850DF45C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187" xfId="10471" xr:uid="{13C090E0-FB6B-47BC-B464-92947BC185BA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2 3" xfId="3648" xr:uid="{887D8797-A2F3-4CF1-BCEB-81EEE42AF143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 2 2 2" xfId="3651" xr:uid="{991939CD-84E4-49CE-A888-20A999E7942D}"/>
    <cellStyle name="Normal 101 2 3" xfId="3650" xr:uid="{F70E6C83-8BE4-4A91-8632-12DE31F28887}"/>
    <cellStyle name="Normal 101 3" xfId="3649" xr:uid="{3A0624B0-3229-4238-A758-2721211336F0}"/>
    <cellStyle name="Normal 101_FORMAT SKK luncuran" xfId="1475" xr:uid="{00000000-0005-0000-0000-0000C4050000}"/>
    <cellStyle name="Normal 102" xfId="1476" xr:uid="{00000000-0005-0000-0000-0000C5050000}"/>
    <cellStyle name="Normal 102 2" xfId="3652" xr:uid="{6CD9DA0E-0C52-4346-BDAE-B39F3C66FCE8}"/>
    <cellStyle name="Normal 103" xfId="1477" xr:uid="{00000000-0005-0000-0000-0000C6050000}"/>
    <cellStyle name="Normal 103 2" xfId="3653" xr:uid="{86AF952A-C19A-4AAD-AFD2-81954E8313F8}"/>
    <cellStyle name="Normal 104" xfId="1478" xr:uid="{00000000-0005-0000-0000-0000C7050000}"/>
    <cellStyle name="Normal 104 2" xfId="3654" xr:uid="{58E37FEA-DEBE-4A81-A317-140D01337472}"/>
    <cellStyle name="Normal 105" xfId="1479" xr:uid="{00000000-0005-0000-0000-0000C8050000}"/>
    <cellStyle name="Normal 105 2" xfId="3655" xr:uid="{E218191F-3C20-4D96-AEF2-986C30E2F7F1}"/>
    <cellStyle name="Normal 106" xfId="1480" xr:uid="{00000000-0005-0000-0000-0000C9050000}"/>
    <cellStyle name="Normal 107" xfId="1481" xr:uid="{00000000-0005-0000-0000-0000CA050000}"/>
    <cellStyle name="Normal 107 2" xfId="3656" xr:uid="{1DC601D0-7177-4447-A927-0E6D64786ADD}"/>
    <cellStyle name="Normal 108" xfId="1482" xr:uid="{00000000-0005-0000-0000-0000CB050000}"/>
    <cellStyle name="Normal 108 2" xfId="3657" xr:uid="{873FC242-F485-41B4-9C8B-4A1CD0116F77}"/>
    <cellStyle name="Normal 109" xfId="1483" xr:uid="{00000000-0005-0000-0000-0000CC050000}"/>
    <cellStyle name="Normal 109 2" xfId="3658" xr:uid="{52C16D56-7F71-4547-A99C-FF20F2D9BCB2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 7" xfId="3659" xr:uid="{0F933C01-301C-44EB-923A-BC48AAE5C947}"/>
    <cellStyle name="Normal 11_Book3" xfId="1495" xr:uid="{00000000-0005-0000-0000-0000D8050000}"/>
    <cellStyle name="Normal 110" xfId="1496" xr:uid="{00000000-0005-0000-0000-0000D9050000}"/>
    <cellStyle name="Normal 110 2" xfId="3660" xr:uid="{5E34883F-FA02-450D-9F99-C9FF15018AB1}"/>
    <cellStyle name="Normal 111" xfId="1497" xr:uid="{00000000-0005-0000-0000-0000DA050000}"/>
    <cellStyle name="Normal 111 2" xfId="3661" xr:uid="{1C4FB0F6-E646-4B66-8CF4-F35FCFD3E830}"/>
    <cellStyle name="Normal 112" xfId="1498" xr:uid="{00000000-0005-0000-0000-0000DB050000}"/>
    <cellStyle name="Normal 112 2" xfId="3662" xr:uid="{930448E5-7810-4073-9BC1-634D39444DD4}"/>
    <cellStyle name="Normal 113" xfId="1499" xr:uid="{00000000-0005-0000-0000-0000DC050000}"/>
    <cellStyle name="Normal 113 2" xfId="3663" xr:uid="{542F9A6A-F47E-46C9-B6B8-F6B01A49FEE6}"/>
    <cellStyle name="Normal 114" xfId="1500" xr:uid="{00000000-0005-0000-0000-0000DD050000}"/>
    <cellStyle name="Normal 114 2" xfId="3664" xr:uid="{E969D7D4-C11E-4EC6-9E0F-6F98AC51222D}"/>
    <cellStyle name="Normal 115" xfId="1501" xr:uid="{00000000-0005-0000-0000-0000DE050000}"/>
    <cellStyle name="Normal 115 2" xfId="3665" xr:uid="{C9BD0CFF-A438-4233-B7E2-F04AC9074245}"/>
    <cellStyle name="Normal 116" xfId="1502" xr:uid="{00000000-0005-0000-0000-0000DF050000}"/>
    <cellStyle name="Normal 116 2" xfId="3666" xr:uid="{9267B480-1B99-4004-A866-E8FD9E8FB4A7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7 2 2 2" xfId="3669" xr:uid="{691DD141-95BA-4FBC-B8FC-24F2A3B413A1}"/>
    <cellStyle name="Normal 117 2 3" xfId="3668" xr:uid="{9D7331DC-2222-4921-ADD5-8F4CAD0D863D}"/>
    <cellStyle name="Normal 117 3" xfId="3667" xr:uid="{AE24B245-DD0E-4202-A7F1-755DE9A5A94C}"/>
    <cellStyle name="Normal 118" xfId="1506" xr:uid="{00000000-0005-0000-0000-0000E3050000}"/>
    <cellStyle name="Normal 118 2" xfId="3670" xr:uid="{0B28C445-2C78-459A-8EBF-C126CC1091A7}"/>
    <cellStyle name="Normal 119" xfId="1507" xr:uid="{00000000-0005-0000-0000-0000E4050000}"/>
    <cellStyle name="Normal 119 2" xfId="3671" xr:uid="{50C53C78-B4A1-4A65-AF46-55F3A3C90A03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0 2" xfId="3672" xr:uid="{54DF343B-28DC-4718-8E35-DAA726D45F10}"/>
    <cellStyle name="Normal 121" xfId="1513" xr:uid="{00000000-0005-0000-0000-0000EA050000}"/>
    <cellStyle name="Normal 121 2" xfId="3673" xr:uid="{7C75FA96-15B8-49B7-9EC9-5F9AD400409D}"/>
    <cellStyle name="Normal 122" xfId="1514" xr:uid="{00000000-0005-0000-0000-0000EB050000}"/>
    <cellStyle name="Normal 122 2" xfId="3674" xr:uid="{5B6B3587-7CB0-4BE8-9DEC-C7E50748E93D}"/>
    <cellStyle name="Normal 123" xfId="1515" xr:uid="{00000000-0005-0000-0000-0000EC050000}"/>
    <cellStyle name="Normal 123 2" xfId="3675" xr:uid="{464A5435-B576-4FBF-AF7B-114AB5D18585}"/>
    <cellStyle name="Normal 124" xfId="1516" xr:uid="{00000000-0005-0000-0000-0000ED050000}"/>
    <cellStyle name="Normal 124 2" xfId="3676" xr:uid="{9494EE19-E99B-4D37-B676-8A05E7F5F207}"/>
    <cellStyle name="Normal 125" xfId="1517" xr:uid="{00000000-0005-0000-0000-0000EE050000}"/>
    <cellStyle name="Normal 125 2" xfId="3677" xr:uid="{7BE07D40-8AFC-46B4-825C-14BB2983224C}"/>
    <cellStyle name="Normal 126" xfId="1518" xr:uid="{00000000-0005-0000-0000-0000EF050000}"/>
    <cellStyle name="Normal 126 2" xfId="1519" xr:uid="{00000000-0005-0000-0000-0000F0050000}"/>
    <cellStyle name="Normal 126 2 2" xfId="5658" xr:uid="{CFE4E7B7-23D7-47DD-8C80-01B5C51C6088}"/>
    <cellStyle name="Normal 126 2 2 2" xfId="11947" xr:uid="{61487A49-8827-4B58-98E9-85DEE3EE5BB1}"/>
    <cellStyle name="Normal 126 2 3" xfId="9617" xr:uid="{D5321811-65EF-4EF3-8380-D826F3CF3697}"/>
    <cellStyle name="Normal 126 2 4" xfId="11000" xr:uid="{10584BB7-B34D-46F3-9A9E-9A857461A9FE}"/>
    <cellStyle name="Normal 126 2 5" xfId="4732" xr:uid="{B945778D-3787-4A4E-B14C-EADE20F25F0F}"/>
    <cellStyle name="Normal 126 2 6" xfId="3679" xr:uid="{0AFFCE6E-E247-460C-870C-C0AFE873784D}"/>
    <cellStyle name="Normal 126 3" xfId="5657" xr:uid="{E23E6E21-6AB5-4045-A973-D670D497FB77}"/>
    <cellStyle name="Normal 126 3 2" xfId="11946" xr:uid="{5B277C13-4831-492C-84CF-2FD55768D20F}"/>
    <cellStyle name="Normal 126 4" xfId="9616" xr:uid="{D326D93B-AF9F-4609-9D1C-2F42469FD867}"/>
    <cellStyle name="Normal 126 5" xfId="10999" xr:uid="{8971EDD7-9FA7-471E-8458-AD70A4EEACA0}"/>
    <cellStyle name="Normal 126 6" xfId="4731" xr:uid="{692C4986-C046-42B3-ADBB-14BB86BAD129}"/>
    <cellStyle name="Normal 126 7" xfId="3678" xr:uid="{7A4B52D8-E8B9-4D8A-B660-2FB956A0A91E}"/>
    <cellStyle name="Normal 127" xfId="1520" xr:uid="{00000000-0005-0000-0000-0000F1050000}"/>
    <cellStyle name="Normal 127 2" xfId="3680" xr:uid="{2A5049AA-D17E-478C-B2A3-AE312BC00F71}"/>
    <cellStyle name="Normal 128" xfId="1521" xr:uid="{00000000-0005-0000-0000-0000F2050000}"/>
    <cellStyle name="Normal 128 2" xfId="3681" xr:uid="{FB434937-EC27-405F-87C0-AA60ADC429A1}"/>
    <cellStyle name="Normal 129" xfId="1522" xr:uid="{00000000-0005-0000-0000-0000F3050000}"/>
    <cellStyle name="Normal 129 2" xfId="3682" xr:uid="{4713CD51-BE32-407E-B778-28F0B9B98C02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0 2" xfId="3683" xr:uid="{E80B846D-8BA4-4C6B-B650-8BBD8388B5E6}"/>
    <cellStyle name="Normal 131" xfId="1531" xr:uid="{00000000-0005-0000-0000-0000FC050000}"/>
    <cellStyle name="Normal 131 2" xfId="3684" xr:uid="{448F225C-567E-451F-BBAF-D7510B80BED0}"/>
    <cellStyle name="Normal 132" xfId="1532" xr:uid="{00000000-0005-0000-0000-0000FD050000}"/>
    <cellStyle name="Normal 132 2" xfId="3685" xr:uid="{658123EA-F4EE-435A-AD95-627162B0D226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4 2 2" xfId="5660" xr:uid="{61BA8C1D-4BA2-44B2-8293-A08AD512FFB0}"/>
    <cellStyle name="Normal 134 2 2 2" xfId="11949" xr:uid="{B68BED69-14FC-466B-82FF-BCCFAA68D272}"/>
    <cellStyle name="Normal 134 2 3" xfId="9618" xr:uid="{E3EF8FB4-747D-4D2B-9508-AA1A3633C5C9}"/>
    <cellStyle name="Normal 134 2 4" xfId="11002" xr:uid="{CF665074-5989-4CEA-879F-3B8D1EDAD36A}"/>
    <cellStyle name="Normal 134 2 5" xfId="4734" xr:uid="{AC91E6D2-1FFF-42BD-9162-E174A0395BFA}"/>
    <cellStyle name="Normal 134 2 6" xfId="3687" xr:uid="{9AB45C69-8CD6-4978-BFD2-7150C7FFB3BB}"/>
    <cellStyle name="Normal 134 3" xfId="5659" xr:uid="{B8704A38-4909-498F-9786-3D01AF9A2D06}"/>
    <cellStyle name="Normal 134 3 2" xfId="11948" xr:uid="{545F5F4F-DD77-4119-BD37-6EF75F43D272}"/>
    <cellStyle name="Normal 134 4" xfId="9265" xr:uid="{6DE2928F-168D-4668-8156-0FEC6BEF7DC2}"/>
    <cellStyle name="Normal 134 5" xfId="11001" xr:uid="{F0927DF6-6525-4F01-885A-1C33AD1474AC}"/>
    <cellStyle name="Normal 134 6" xfId="4733" xr:uid="{3C572939-DB28-4831-82B3-870927387695}"/>
    <cellStyle name="Normal 134 7" xfId="3686" xr:uid="{4B0BFB7D-342C-4A0B-83EA-8D34CA2BEE67}"/>
    <cellStyle name="Normal 135" xfId="1536" xr:uid="{00000000-0005-0000-0000-000001060000}"/>
    <cellStyle name="Normal 135 2" xfId="5661" xr:uid="{247609FD-483C-4799-BAB9-55C3488FC58A}"/>
    <cellStyle name="Normal 135 2 2" xfId="11950" xr:uid="{37A33FA9-C3AA-484C-BD14-F7E5782E5759}"/>
    <cellStyle name="Normal 135 3" xfId="9939" xr:uid="{67542C5E-EDE5-4CE1-ADDA-8354A5BF6898}"/>
    <cellStyle name="Normal 135 4" xfId="11003" xr:uid="{ACD737FA-8DC1-4C81-83EF-727FE8A27038}"/>
    <cellStyle name="Normal 135 5" xfId="4735" xr:uid="{D1B8CDD1-1F25-4A93-BC95-8909FFB939FB}"/>
    <cellStyle name="Normal 135 6" xfId="3688" xr:uid="{8002E336-91A8-4524-B38E-51C8B4E043C4}"/>
    <cellStyle name="Normal 136" xfId="1537" xr:uid="{00000000-0005-0000-0000-000002060000}"/>
    <cellStyle name="Normal 136 2" xfId="5662" xr:uid="{F7CC96D1-8386-4F45-B604-802A2E2A5342}"/>
    <cellStyle name="Normal 136 2 2" xfId="11951" xr:uid="{E8149C53-C04F-42E1-AAB7-326EE5096CA3}"/>
    <cellStyle name="Normal 136 3" xfId="9905" xr:uid="{540E665B-987B-456B-9C6E-EE93B9745487}"/>
    <cellStyle name="Normal 136 4" xfId="11004" xr:uid="{68E5E341-F2AF-4B2B-9113-E18D3A53F7CF}"/>
    <cellStyle name="Normal 136 5" xfId="4736" xr:uid="{731269AC-E29F-4780-9AE8-A3DD19126C6F}"/>
    <cellStyle name="Normal 136 6" xfId="3689" xr:uid="{018042EA-D61F-4A2A-A012-45D164BF8BAB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2 2 2" xfId="11210" xr:uid="{8C6CFAD4-9D75-49D2-8F5F-3FAF13EE5FD8}"/>
    <cellStyle name="Normal 137 2 2 3" xfId="4944" xr:uid="{411FEB4A-BF08-4825-B18F-C446984F9A70}"/>
    <cellStyle name="Normal 137 2 2 4" xfId="3846" xr:uid="{F61D141E-1AEF-42A4-8102-A9F294FED0B9}"/>
    <cellStyle name="Normal 137 2 3" xfId="5664" xr:uid="{851CB4F9-98CC-4C64-8DBC-4AD133B97AD9}"/>
    <cellStyle name="Normal 137 2 3 2" xfId="11953" xr:uid="{BAD293B3-6C2F-4C96-AE9F-8E759EC75DBC}"/>
    <cellStyle name="Normal 137 2 4" xfId="9867" xr:uid="{440A498B-4964-4A48-992B-0525736A5527}"/>
    <cellStyle name="Normal 137 2 5" xfId="11006" xr:uid="{E3FC9C47-5580-4988-8B59-1E39C9ED30A7}"/>
    <cellStyle name="Normal 137 2 6" xfId="4738" xr:uid="{98B694E6-D0A3-466F-88F0-E9F39658984C}"/>
    <cellStyle name="Normal 137 2 7" xfId="3691" xr:uid="{F2F9E6D4-DD0F-4C0A-A77E-E72C536803C7}"/>
    <cellStyle name="Normal 137 3" xfId="2670" xr:uid="{DE2FAB10-EC26-4C42-9A25-5D9F87A07F8A}"/>
    <cellStyle name="Normal 137 3 2" xfId="11208" xr:uid="{8AF6EF3B-4CD0-48A0-9A5B-FF8884E17557}"/>
    <cellStyle name="Normal 137 3 3" xfId="4942" xr:uid="{B0AD6C93-23D7-4F8C-AB18-C48E5B58091B}"/>
    <cellStyle name="Normal 137 3 4" xfId="3844" xr:uid="{9B8C3B26-22C2-4E75-813F-C202742655F6}"/>
    <cellStyle name="Normal 137 4" xfId="5663" xr:uid="{D2786F40-D671-4910-8609-CCDD49383203}"/>
    <cellStyle name="Normal 137 4 2" xfId="11952" xr:uid="{5D3A676E-9853-48A7-ABA6-5AD0AC64573D}"/>
    <cellStyle name="Normal 137 5" xfId="9903" xr:uid="{5B678D1E-3153-4036-8AB9-9C7AD4F5F2BD}"/>
    <cellStyle name="Normal 137 6" xfId="11005" xr:uid="{3E88D80E-E82E-436A-9233-088E88706025}"/>
    <cellStyle name="Normal 137 7" xfId="4737" xr:uid="{17936CBD-C7B3-4E0B-9C3E-27E55E7E19F8}"/>
    <cellStyle name="Normal 137 8" xfId="3690" xr:uid="{76608A52-FC63-4ABA-82DB-C2E6C0141011}"/>
    <cellStyle name="Normal 138" xfId="10470" xr:uid="{03F94828-0B3E-459D-9BB9-B608F34518B2}"/>
    <cellStyle name="Normal 139" xfId="9995" xr:uid="{33638BD1-1ACE-401F-9A86-A12E2D82F424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 3" xfId="3693" xr:uid="{2DA9BC4A-4B53-4FF9-B493-F22DFA2ED732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 4" xfId="3692" xr:uid="{AFACDE15-4170-450D-AF77-F377A837428D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 3" xfId="3694" xr:uid="{959BC58B-3D0C-4CEA-9979-CDECE8D402F8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 3" xfId="3695" xr:uid="{E03DF15F-DC92-45D1-A773-AA03451FF6F4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3 2" xfId="3696" xr:uid="{96DD8EC7-E8BF-440F-895B-F302155CB739}"/>
    <cellStyle name="Normal 14 4" xfId="1567" xr:uid="{00000000-0005-0000-0000-000020060000}"/>
    <cellStyle name="Normal 14 4 2" xfId="3697" xr:uid="{CA0C5EFB-98E9-4EA8-A42B-E225CA81A53C}"/>
    <cellStyle name="Normal 14 5" xfId="1568" xr:uid="{00000000-0005-0000-0000-000021060000}"/>
    <cellStyle name="Normal 140" xfId="10655" xr:uid="{89B51047-84D3-451C-AA53-D04EE6D42169}"/>
    <cellStyle name="Normal 141" xfId="10820" xr:uid="{8F79611B-D984-44DD-9A73-77C12991EE93}"/>
    <cellStyle name="Normal 142" xfId="10945" xr:uid="{8797903B-394B-4BC4-9AB9-54C6D0F5033F}"/>
    <cellStyle name="Normal 143" xfId="10796" xr:uid="{3159C224-CEE7-4D8C-A078-2175FFD55B9D}"/>
    <cellStyle name="Normal 144" xfId="15966" xr:uid="{FD6A5F15-355E-45AE-8371-E7B0D86538F8}"/>
    <cellStyle name="Normal 145" xfId="15956" xr:uid="{3697A3DD-B907-40B4-A976-76FCDEBA8FA8}"/>
    <cellStyle name="Normal 146" xfId="4425" xr:uid="{B98F89F8-0A93-4F11-A15C-EBADD1D0C133}"/>
    <cellStyle name="Normal 147" xfId="4941" xr:uid="{35C38FAE-4377-43D5-994E-38410B79D3EF}"/>
    <cellStyle name="Normal 148" xfId="17174" xr:uid="{C9536F7A-1EE1-43D5-8CD1-E2F8CB74D67D}"/>
    <cellStyle name="Normal 149" xfId="17181" xr:uid="{4A7FB02C-7972-4C2E-9F5E-63EF75B4898C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2 2" xfId="3225" xr:uid="{469804F7-3008-40EE-8475-096C81A1903B}"/>
    <cellStyle name="Normal 16 3" xfId="1573" xr:uid="{00000000-0005-0000-0000-000026060000}"/>
    <cellStyle name="Normal 16 3 2" xfId="1574" xr:uid="{00000000-0005-0000-0000-000027060000}"/>
    <cellStyle name="Normal 16 3 2 2" xfId="3227" xr:uid="{80BCC00F-B4BA-4216-AF57-D314180E88FD}"/>
    <cellStyle name="Normal 16 3 3" xfId="3226" xr:uid="{BF46592C-7D9B-4E6A-A3BB-D6BB178D27C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6 2" xfId="3698" xr:uid="{3018EF1B-DA1B-43FD-B992-A81ACABE0DE4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 5" xfId="3228" xr:uid="{00E13CB6-6496-4455-9335-8882C57C172D}"/>
    <cellStyle name="Normal 18_4_Pembangunan JTM Baru Penyulang CPU 5" xfId="1596" xr:uid="{00000000-0005-0000-0000-00003D060000}"/>
    <cellStyle name="Normal 19" xfId="1597" xr:uid="{00000000-0005-0000-0000-00003E060000}"/>
    <cellStyle name="Normal 19 2" xfId="3229" xr:uid="{A9578905-9ACF-477E-895A-BCA084DCC6E7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 3" xfId="5873" xr:uid="{14ACD375-771B-46AF-B92F-3AE17F2E7E37}"/>
    <cellStyle name="Normal 2 10 4" xfId="3699" xr:uid="{80CDC249-2E83-4D8C-8B2A-0A162467A15E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6 2" xfId="3230" xr:uid="{1F218859-7734-4D1F-AE59-BA59E34B6CA2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08 2 2" xfId="3701" xr:uid="{0CE8C437-34A0-4063-8423-E293DAC320B7}"/>
    <cellStyle name="Normal 2 108 3" xfId="3700" xr:uid="{8DCD02B3-A34D-4BF6-B8B7-FDC17B09350C}"/>
    <cellStyle name="Normal 2 11" xfId="1616" xr:uid="{00000000-0005-0000-0000-000051060000}"/>
    <cellStyle name="Normal 2 11 2" xfId="1617" xr:uid="{00000000-0005-0000-0000-000052060000}"/>
    <cellStyle name="Normal 2 11 2 2" xfId="3232" xr:uid="{40BD4EB5-9E35-4456-A74C-0718FFCDF708}"/>
    <cellStyle name="Normal 2 11 3" xfId="1618" xr:uid="{00000000-0005-0000-0000-000053060000}"/>
    <cellStyle name="Normal 2 11 3 2" xfId="3233" xr:uid="{174BE4FE-933D-4145-A6E6-512C9E3975C4}"/>
    <cellStyle name="Normal 2 11 4" xfId="1619" xr:uid="{00000000-0005-0000-0000-000054060000}"/>
    <cellStyle name="Normal 2 11 4 2" xfId="3234" xr:uid="{5DE56B66-9BA1-4A42-9035-CDE8F118CD1B}"/>
    <cellStyle name="Normal 2 11 5" xfId="3231" xr:uid="{37706F11-C1ED-4FCA-A0B1-0AABDFC4E71A}"/>
    <cellStyle name="Normal 2 12" xfId="1620" xr:uid="{00000000-0005-0000-0000-000055060000}"/>
    <cellStyle name="Normal 2 12 2" xfId="1621" xr:uid="{00000000-0005-0000-0000-000056060000}"/>
    <cellStyle name="Normal 2 12 2 2" xfId="3236" xr:uid="{459196FE-F4B4-4F89-BC3B-98DE7FCB3B77}"/>
    <cellStyle name="Normal 2 12 3" xfId="3235" xr:uid="{16C84BE4-D66D-42B0-B754-0C24BAC8391F}"/>
    <cellStyle name="Normal 2 12_SR DERET_ASLI" xfId="1622" xr:uid="{00000000-0005-0000-0000-000057060000}"/>
    <cellStyle name="Normal 2 13" xfId="1623" xr:uid="{00000000-0005-0000-0000-000058060000}"/>
    <cellStyle name="Normal 2 13 2" xfId="3237" xr:uid="{A09F2046-923A-4D22-85B8-1CF03F9D0D67}"/>
    <cellStyle name="Normal 2 14" xfId="1624" xr:uid="{00000000-0005-0000-0000-000059060000}"/>
    <cellStyle name="Normal 2 14 2" xfId="3702" xr:uid="{0688BF51-6427-4C17-8B5C-F672292987F3}"/>
    <cellStyle name="Normal 2 15" xfId="1625" xr:uid="{00000000-0005-0000-0000-00005A060000}"/>
    <cellStyle name="Normal 2 15 2" xfId="3238" xr:uid="{BCAD801C-2AB4-49B0-8C8E-1E14F89C9BD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0 2" xfId="3239" xr:uid="{7B513C56-06D9-4ACB-886F-46D882696D20}"/>
    <cellStyle name="Normal 2 2 11" xfId="1636" xr:uid="{00000000-0005-0000-0000-000065060000}"/>
    <cellStyle name="Normal 2 2 11 2" xfId="3240" xr:uid="{2AA80F82-6862-4DE9-81CC-A3FB1C18DED9}"/>
    <cellStyle name="Normal 2 2 12" xfId="1637" xr:uid="{00000000-0005-0000-0000-000066060000}"/>
    <cellStyle name="Normal 2 2 12 2" xfId="3241" xr:uid="{CA783BF4-8540-4F0A-A2C8-74A5FF901CF4}"/>
    <cellStyle name="Normal 2 2 13" xfId="1638" xr:uid="{00000000-0005-0000-0000-000067060000}"/>
    <cellStyle name="Normal 2 2 13 2" xfId="3242" xr:uid="{7E198B14-004D-4F32-B384-E73A0990EA79}"/>
    <cellStyle name="Normal 2 2 14" xfId="1639" xr:uid="{00000000-0005-0000-0000-000068060000}"/>
    <cellStyle name="Normal 2 2 14 2" xfId="3243" xr:uid="{F69A8638-E557-4FF9-AB38-7BE0DAD53FE4}"/>
    <cellStyle name="Normal 2 2 15" xfId="1640" xr:uid="{00000000-0005-0000-0000-000069060000}"/>
    <cellStyle name="Normal 2 2 15 2" xfId="3244" xr:uid="{F7D2C6F3-5459-4DE1-A13F-C9DCA548B3BA}"/>
    <cellStyle name="Normal 2 2 16" xfId="1641" xr:uid="{00000000-0005-0000-0000-00006A060000}"/>
    <cellStyle name="Normal 2 2 16 2" xfId="3245" xr:uid="{1E607877-055E-4349-ADBC-A6CED71C36AC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2 2" xfId="3704" xr:uid="{E44BE1DD-A98A-424A-B122-EF660C833C92}"/>
    <cellStyle name="Normal 2 2 2 2 3 3" xfId="1652" xr:uid="{00000000-0005-0000-0000-000075060000}"/>
    <cellStyle name="Normal 2 2 2 2 3 3 2" xfId="1653" xr:uid="{00000000-0005-0000-0000-000076060000}"/>
    <cellStyle name="Normal 2 2 2 2 3 3 2 2" xfId="3706" xr:uid="{F68E329B-DCEA-404E-8D92-02753C104289}"/>
    <cellStyle name="Normal 2 2 2 2 3 3 3" xfId="3705" xr:uid="{942C5F6E-5E4D-4B23-9344-D3E9DC598E41}"/>
    <cellStyle name="Normal 2 2 2 2 3 4" xfId="3703" xr:uid="{6E580C90-34FE-401E-9C5B-D9E1EEBB3116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3 4" xfId="3707" xr:uid="{F99C0696-8827-4682-A72F-35AA5C3367E0}"/>
    <cellStyle name="Normal 2 2 3 5" xfId="3536" xr:uid="{D4BAAEB9-5066-4F35-ACD2-3A7A8726E4DA}"/>
    <cellStyle name="Normal 2 2 4" xfId="1673" xr:uid="{00000000-0005-0000-0000-00008A060000}"/>
    <cellStyle name="Normal 2 2 4 2" xfId="3246" xr:uid="{F35A8890-7C0F-49FC-ABDC-97F5D02302AC}"/>
    <cellStyle name="Normal 2 2 5" xfId="1674" xr:uid="{00000000-0005-0000-0000-00008B060000}"/>
    <cellStyle name="Normal 2 2 5 2" xfId="3247" xr:uid="{588C7E93-0BF6-4944-9A17-FD7B71128867}"/>
    <cellStyle name="Normal 2 2 6" xfId="1675" xr:uid="{00000000-0005-0000-0000-00008C060000}"/>
    <cellStyle name="Normal 2 2 6 2" xfId="3248" xr:uid="{5A8BE77A-6266-47E9-9860-ED67ABBFC909}"/>
    <cellStyle name="Normal 2 2 7" xfId="1676" xr:uid="{00000000-0005-0000-0000-00008D060000}"/>
    <cellStyle name="Normal 2 2 7 2" xfId="3249" xr:uid="{37E211E3-B185-434E-A067-861D36F60559}"/>
    <cellStyle name="Normal 2 2 8" xfId="1677" xr:uid="{00000000-0005-0000-0000-00008E060000}"/>
    <cellStyle name="Normal 2 2 8 2" xfId="3250" xr:uid="{058AB265-E415-40BB-8A82-C90B8AE796D7}"/>
    <cellStyle name="Normal 2 2 9" xfId="1678" xr:uid="{00000000-0005-0000-0000-00008F060000}"/>
    <cellStyle name="Normal 2 2 9 2" xfId="3251" xr:uid="{EC5DD65B-9D99-48BE-871C-3395949AFE5F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4 2" xfId="3708" xr:uid="{DFEB1B34-7D28-41F8-A53F-7663F4427287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2 2" xfId="3709" xr:uid="{F410DC44-017A-4C4D-B7DC-E843502097F7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4 2" xfId="3710" xr:uid="{F9F36B1F-C598-40C7-979F-B0EB3BF7EC1E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8 2" xfId="3711" xr:uid="{1B3A9DEC-E783-469B-A90E-36F01FA0FAC2}"/>
    <cellStyle name="Normal 2 39" xfId="1725" xr:uid="{00000000-0005-0000-0000-0000BE060000}"/>
    <cellStyle name="Normal 2 39 2" xfId="3712" xr:uid="{2FF3119D-95F4-4C96-98BB-01D405A88748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0 2" xfId="3713" xr:uid="{C6BF98F0-C1FC-418E-BC40-008BA2B6D297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10" xfId="8057" xr:uid="{7C7E9D42-7089-4270-A28A-8BC6E1F76135}"/>
    <cellStyle name="Normal 2 5 10 2" xfId="14528" xr:uid="{642E27DE-6B98-4362-AC14-4AB9C4FFF98D}"/>
    <cellStyle name="Normal 2 5 11" xfId="9262" xr:uid="{AB55CA67-97F5-40BD-B421-7FA8934A9121}"/>
    <cellStyle name="Normal 2 5 12" xfId="11007" xr:uid="{E6770498-8DBD-4CF1-B511-118EB29C598D}"/>
    <cellStyle name="Normal 2 5 13" xfId="15722" xr:uid="{8FF22329-5059-4B70-8D63-71A4346C79E0}"/>
    <cellStyle name="Normal 2 5 14" xfId="15989" xr:uid="{27D0F58B-6AD1-4B7F-A585-CE7DEB7ABD1C}"/>
    <cellStyle name="Normal 2 5 15" xfId="4739" xr:uid="{E03C8726-A99D-4388-8EB7-4A44FFBD4DFF}"/>
    <cellStyle name="Normal 2 5 16" xfId="3714" xr:uid="{FD21480D-4F9A-4286-AA15-D93C96518B33}"/>
    <cellStyle name="Normal 2 5 2" xfId="1752" xr:uid="{00000000-0005-0000-0000-0000D9060000}"/>
    <cellStyle name="Normal 2 5 2 2" xfId="1753" xr:uid="{00000000-0005-0000-0000-0000DA060000}"/>
    <cellStyle name="Normal 2 5 2 2 2" xfId="5668" xr:uid="{AF9DC3A6-7405-4D36-AD09-C7BBA4117BA0}"/>
    <cellStyle name="Normal 2 5 2 2 2 2" xfId="11957" xr:uid="{F5068DCA-F030-4689-AA32-24E0C7B93B3E}"/>
    <cellStyle name="Normal 2 5 2 2 3" xfId="9683" xr:uid="{D61BE38B-C33E-494C-9BEE-A219C04464C9}"/>
    <cellStyle name="Normal 2 5 2 2 4" xfId="11009" xr:uid="{CA9E53BF-052D-48FA-ACF4-9BD4A6BE953B}"/>
    <cellStyle name="Normal 2 5 2 2 5" xfId="4741" xr:uid="{EAB40D68-5EDF-43D8-9BA6-116717860FFA}"/>
    <cellStyle name="Normal 2 5 2 2 6" xfId="3716" xr:uid="{1E0A60CF-A5E7-424E-8F0A-B5362645AFC0}"/>
    <cellStyle name="Normal 2 5 2 3" xfId="5667" xr:uid="{9E0306C2-5949-4BDD-9CC7-A9788E0A74CA}"/>
    <cellStyle name="Normal 2 5 2 3 2" xfId="11956" xr:uid="{F7479A2C-BA56-400F-8C68-013100FBAF59}"/>
    <cellStyle name="Normal 2 5 2 4" xfId="9682" xr:uid="{4DA9793F-DEA8-454C-92AC-8174C9CE5919}"/>
    <cellStyle name="Normal 2 5 2 5" xfId="11008" xr:uid="{5CAE08C5-411E-41D8-9D4B-BC3C591C1C0C}"/>
    <cellStyle name="Normal 2 5 2 6" xfId="4740" xr:uid="{6CB07A68-8414-4AE4-BE64-BFB9CD6A8B6A}"/>
    <cellStyle name="Normal 2 5 2 7" xfId="3715" xr:uid="{A2FE5505-2C85-4A23-817B-E6F7CAD2C0E2}"/>
    <cellStyle name="Normal 2 5 3" xfId="1754" xr:uid="{00000000-0005-0000-0000-0000DB060000}"/>
    <cellStyle name="Normal 2 5 3 2" xfId="5669" xr:uid="{1F75EB63-82E8-43B1-A4ED-7661E79263F8}"/>
    <cellStyle name="Normal 2 5 3 2 2" xfId="11958" xr:uid="{D23CD450-32DA-4A5B-B1BE-608961C54F06}"/>
    <cellStyle name="Normal 2 5 3 3" xfId="9252" xr:uid="{5F5D6743-A599-4F16-923F-7CAEDAF2F6BB}"/>
    <cellStyle name="Normal 2 5 3 4" xfId="11010" xr:uid="{1DD532AA-3D12-4B49-99E7-EA97326C30DC}"/>
    <cellStyle name="Normal 2 5 3 5" xfId="4742" xr:uid="{28032A0A-2F78-4F94-BBD9-D1682893BBEC}"/>
    <cellStyle name="Normal 2 5 3 6" xfId="3717" xr:uid="{A8F53AB7-33D1-4016-BB18-1E654E495716}"/>
    <cellStyle name="Normal 2 5 4" xfId="2694" xr:uid="{B37BEAAF-FB27-40B1-9038-FD4B8C20F131}"/>
    <cellStyle name="Normal 2 5 4 2" xfId="11217" xr:uid="{5B8E3BD8-4689-4701-867E-C0304A37E343}"/>
    <cellStyle name="Normal 2 5 4 3" xfId="4951" xr:uid="{5F8FBDC1-F9E4-486C-8B7C-C0E75C2D934F}"/>
    <cellStyle name="Normal 2 5 4 4" xfId="3859" xr:uid="{F91B58E6-EE9F-4205-8953-E6168667C368}"/>
    <cellStyle name="Normal 2 5 5" xfId="5666" xr:uid="{C32693A0-4510-4E9B-A9A6-2B07AD836667}"/>
    <cellStyle name="Normal 2 5 5 2" xfId="11955" xr:uid="{AC0F391B-EB52-4B78-96C3-038D361EC725}"/>
    <cellStyle name="Normal 2 5 6" xfId="5895" xr:uid="{3AD4216C-93D1-4046-9407-4C2B65312DE9}"/>
    <cellStyle name="Normal 2 5 6 2" xfId="12366" xr:uid="{C0A87C74-27FF-4F87-A27C-5CF0F849ACBC}"/>
    <cellStyle name="Normal 2 5 7" xfId="6606" xr:uid="{3EFD2726-421A-4500-B029-111452993B78}"/>
    <cellStyle name="Normal 2 5 7 2" xfId="13077" xr:uid="{22767BC9-CB2C-446D-95CD-457654E8E405}"/>
    <cellStyle name="Normal 2 5 8" xfId="6627" xr:uid="{8D2F2F46-CD0A-455E-BED8-7E708F4F9060}"/>
    <cellStyle name="Normal 2 5 8 2" xfId="13098" xr:uid="{1BD12FBC-2D6F-4D06-96B9-0142560474C4}"/>
    <cellStyle name="Normal 2 5 9" xfId="7361" xr:uid="{5102CCBE-88ED-48FA-9287-01C683AFE588}"/>
    <cellStyle name="Normal 2 5 9 2" xfId="13832" xr:uid="{ED08CE84-871D-4C79-BD59-C4E7333429D4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 3" xfId="3252" xr:uid="{4A28238C-69BF-406C-BD0B-7493632CABDE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 2" xfId="3253" xr:uid="{66C99F88-08AE-4FB5-B926-6E75D4D05C2E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10" xfId="3254" xr:uid="{9DA8B097-FF12-4490-8DA0-C8DA1F98C3F6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 2" xfId="3255" xr:uid="{8A69BF62-6B54-4D79-B82F-D047755DAD6A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 7" xfId="3256" xr:uid="{9DCF3126-65FD-431F-97FF-31FD047276AE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 3" xfId="3257" xr:uid="{7B527FBC-D906-4207-93EB-01313229CC0E}"/>
    <cellStyle name="Normal 21_DATA DINGO &amp; IMG _OK" xfId="1884" xr:uid="{00000000-0005-0000-0000-00005D070000}"/>
    <cellStyle name="Normal 22" xfId="1885" xr:uid="{00000000-0005-0000-0000-00005E070000}"/>
    <cellStyle name="Normal 22 2" xfId="3258" xr:uid="{DA1100D7-310A-4637-A096-379E4A3F86A8}"/>
    <cellStyle name="Normal 23" xfId="1886" xr:uid="{00000000-0005-0000-0000-00005F070000}"/>
    <cellStyle name="Normal 23 2" xfId="3259" xr:uid="{67E4670F-3F33-4688-AFA5-BCC4B6AA72C5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6 2" xfId="3718" xr:uid="{BE43CDA0-48D5-4AA9-8F45-57D88D981AED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 3" xfId="3719" xr:uid="{779C8BE4-19B9-44B5-866E-125DD5A53C93}"/>
    <cellStyle name="Normal 28_Book2" xfId="1900" xr:uid="{00000000-0005-0000-0000-00006D070000}"/>
    <cellStyle name="Normal 29" xfId="1901" xr:uid="{00000000-0005-0000-0000-00006E070000}"/>
    <cellStyle name="Normal 29 2" xfId="3720" xr:uid="{B1D24E24-1F7A-417C-8EA4-CC880201AB0D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5 2 2" xfId="3722" xr:uid="{12661810-01DC-4346-A8D3-E4F3C440996B}"/>
    <cellStyle name="Normal 3 5 3" xfId="3721" xr:uid="{90C6C35D-60ED-4D29-A543-222FE73BE5B6}"/>
    <cellStyle name="Normal 3 6" xfId="1915" xr:uid="{00000000-0005-0000-0000-00007C070000}"/>
    <cellStyle name="Normal 3 6 2" xfId="3723" xr:uid="{A06A8842-440F-4FEC-B0F4-3321DDAF26BE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3 2" xfId="3724" xr:uid="{8B13508C-6F6A-4D86-A777-E91CF0A7794B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10" xfId="7354" xr:uid="{84C18447-7DA0-43C4-B0FF-EBBE6286A410}"/>
    <cellStyle name="Normal 4 10 2" xfId="13825" xr:uid="{C0AD10DE-6953-4C98-97B0-208A5D72019D}"/>
    <cellStyle name="Normal 4 11" xfId="8051" xr:uid="{152B53C4-2DEA-4CAA-BFFD-ADED4EBB771F}"/>
    <cellStyle name="Normal 4 11 2" xfId="14522" xr:uid="{34E6A578-6789-4308-89AC-DB5B40C9541F}"/>
    <cellStyle name="Normal 4 12" xfId="9256" xr:uid="{1E618E9F-2505-475E-B098-CBA1C39A65BE}"/>
    <cellStyle name="Normal 4 13" xfId="11012" xr:uid="{59395CC7-4280-46F4-9E88-957F5A431833}"/>
    <cellStyle name="Normal 4 14" xfId="15721" xr:uid="{2A693512-7B33-4AB0-9D17-F78307A1EC86}"/>
    <cellStyle name="Normal 4 15" xfId="15984" xr:uid="{7EFC1A2F-3584-42CE-BAE4-0ECD0074D408}"/>
    <cellStyle name="Normal 4 16" xfId="4743" xr:uid="{9790190B-61B2-4BA1-BC98-00570BA8DA4C}"/>
    <cellStyle name="Normal 4 17" xfId="3725" xr:uid="{83CE4E88-4389-44E5-ACE7-D98A42AFDEFE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3 2" xfId="3726" xr:uid="{49A64DA5-2555-438C-A3DE-6764F8421928}"/>
    <cellStyle name="Normal 4 4" xfId="1941" xr:uid="{00000000-0005-0000-0000-000096070000}"/>
    <cellStyle name="Normal 4 4 2" xfId="5671" xr:uid="{3EDE23AA-6272-4D07-9653-177FE23E8678}"/>
    <cellStyle name="Normal 4 4 2 2" xfId="11960" xr:uid="{0E166DB3-0AEC-4DB4-87AD-064EA5F78F2C}"/>
    <cellStyle name="Normal 4 4 3" xfId="9997" xr:uid="{1E39A84B-960D-42F2-902C-64688D85E0E7}"/>
    <cellStyle name="Normal 4 4 4" xfId="11013" xr:uid="{609D4A14-6B66-422C-8613-BE195A77C454}"/>
    <cellStyle name="Normal 4 4 5" xfId="4744" xr:uid="{3063C406-60A2-4117-B927-89D1EC2C5DD4}"/>
    <cellStyle name="Normal 4 4 6" xfId="3727" xr:uid="{5950E04B-227D-405D-8DF5-B1D9367A187D}"/>
    <cellStyle name="Normal 4 5" xfId="2692" xr:uid="{44F62430-6188-47B9-AE7F-EB79CCC4D478}"/>
    <cellStyle name="Normal 4 5 2" xfId="11215" xr:uid="{9311A341-85D3-4AAF-9725-C4116D8A2B4E}"/>
    <cellStyle name="Normal 4 5 3" xfId="4949" xr:uid="{98FACECF-197A-4179-9ED5-662F410909B4}"/>
    <cellStyle name="Normal 4 5 4" xfId="3857" xr:uid="{AA9D49A6-2575-4F99-87E4-5F1C459153D5}"/>
    <cellStyle name="Normal 4 6" xfId="5670" xr:uid="{34343F81-FEFE-46EA-93FD-F200992A2701}"/>
    <cellStyle name="Normal 4 6 2" xfId="11959" xr:uid="{9DA6BF1D-AF4C-4A86-A820-8BE0C0C8C10C}"/>
    <cellStyle name="Normal 4 7" xfId="5889" xr:uid="{F82D2ABB-EC6A-4849-8023-03506C16E8B0}"/>
    <cellStyle name="Normal 4 7 2" xfId="12360" xr:uid="{5C32BE1D-3218-4E0A-A31D-10A12C922CB2}"/>
    <cellStyle name="Normal 4 8" xfId="6605" xr:uid="{E04B5132-0110-4EDA-8787-3CADF05BFC4D}"/>
    <cellStyle name="Normal 4 8 2" xfId="13076" xr:uid="{2A101D8A-C999-4CCB-9C5E-A3D19D83D377}"/>
    <cellStyle name="Normal 4 9" xfId="6625" xr:uid="{A78157D7-3339-470F-AA35-9FA94624EAD5}"/>
    <cellStyle name="Normal 4 9 2" xfId="13096" xr:uid="{45F9E8F9-9785-4F02-9E08-ED5EEF4CD9C7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3 2" xfId="3728" xr:uid="{1CA3E7CA-591D-4743-8273-089E62BA61F4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3 2" xfId="3729" xr:uid="{5FC1525F-5569-401C-A1C5-302F93B7AB0C}"/>
    <cellStyle name="Normal 5 4" xfId="1966" xr:uid="{00000000-0005-0000-0000-0000AF070000}"/>
    <cellStyle name="Normal 5 4 2" xfId="3730" xr:uid="{7A190E39-8943-45EB-9FB7-26E49638B728}"/>
    <cellStyle name="Normal 5 5" xfId="1967" xr:uid="{00000000-0005-0000-0000-0000B0070000}"/>
    <cellStyle name="Normal 5 5 2" xfId="3731" xr:uid="{5B7673E8-E1ED-47B5-A21C-FF335DCE45A2}"/>
    <cellStyle name="Normal 5 6" xfId="1968" xr:uid="{00000000-0005-0000-0000-0000B1070000}"/>
    <cellStyle name="Normal 5 6 2" xfId="3732" xr:uid="{C59197B9-306F-40DB-9DD5-9937B5EA91F3}"/>
    <cellStyle name="Normal 5 7" xfId="1969" xr:uid="{00000000-0005-0000-0000-0000B2070000}"/>
    <cellStyle name="Normal 5 7 2" xfId="3733" xr:uid="{AC862935-EF73-43BF-A968-68524FB3C848}"/>
    <cellStyle name="Normal 5 8" xfId="1970" xr:uid="{00000000-0005-0000-0000-0000B3070000}"/>
    <cellStyle name="Normal 5 8 2" xfId="3734" xr:uid="{D31000BB-C817-4459-B03D-EBD1A9D5C0DB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1 2" xfId="3735" xr:uid="{AD6244B3-2D9D-4923-8929-3736B36219F7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5 2" xfId="3736" xr:uid="{5642CB73-D0F1-4451-97FA-B02B0AB262CE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7 2" xfId="3737" xr:uid="{0025FF8C-C4E4-444A-A40A-825A1149FC10}"/>
    <cellStyle name="Normal 58" xfId="1986" xr:uid="{00000000-0005-0000-0000-0000C3070000}"/>
    <cellStyle name="Normal 58 2" xfId="3738" xr:uid="{BE458596-C211-4C48-95E4-30C8425FEF2B}"/>
    <cellStyle name="Normal 59" xfId="1987" xr:uid="{00000000-0005-0000-0000-0000C4070000}"/>
    <cellStyle name="Normal 59 2" xfId="3739" xr:uid="{F036A959-85B3-47CC-B490-B6174AAEC726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0 2" xfId="3740" xr:uid="{3E206692-CE8D-4170-BC77-98380285A6EC}"/>
    <cellStyle name="Normal 61" xfId="1996" xr:uid="{00000000-0005-0000-0000-0000CD070000}"/>
    <cellStyle name="Normal 61 2" xfId="3741" xr:uid="{476F0802-B393-4D72-B141-51A8ACA8EABD}"/>
    <cellStyle name="Normal 62" xfId="1997" xr:uid="{00000000-0005-0000-0000-0000CE070000}"/>
    <cellStyle name="Normal 62 2" xfId="3742" xr:uid="{86A0ADA0-9AFE-4A2B-88BA-EEA0BDE77FA6}"/>
    <cellStyle name="Normal 63" xfId="1998" xr:uid="{00000000-0005-0000-0000-0000CF070000}"/>
    <cellStyle name="Normal 63 2" xfId="3743" xr:uid="{A9EDFE9E-6E5F-4613-AF0C-27C263CDEB8F}"/>
    <cellStyle name="Normal 64" xfId="1999" xr:uid="{00000000-0005-0000-0000-0000D0070000}"/>
    <cellStyle name="Normal 64 2" xfId="3744" xr:uid="{C84137C4-6265-4369-B232-A689E835C12D}"/>
    <cellStyle name="Normal 65" xfId="2000" xr:uid="{00000000-0005-0000-0000-0000D1070000}"/>
    <cellStyle name="Normal 65 2" xfId="3745" xr:uid="{5BB94D45-DA5E-4B99-89E7-01096856977E}"/>
    <cellStyle name="Normal 66" xfId="2001" xr:uid="{00000000-0005-0000-0000-0000D2070000}"/>
    <cellStyle name="Normal 66 2" xfId="3746" xr:uid="{C939966C-F41F-406A-A435-4C71B0B47544}"/>
    <cellStyle name="Normal 67" xfId="2002" xr:uid="{00000000-0005-0000-0000-0000D3070000}"/>
    <cellStyle name="Normal 67 2" xfId="3747" xr:uid="{BA292FBE-D3D7-449B-A1A6-BFFE00152CD3}"/>
    <cellStyle name="Normal 68" xfId="2003" xr:uid="{00000000-0005-0000-0000-0000D4070000}"/>
    <cellStyle name="Normal 68 2" xfId="3748" xr:uid="{88EF0665-F1E4-4F1B-81E4-371CDCC17B5A}"/>
    <cellStyle name="Normal 69" xfId="2004" xr:uid="{00000000-0005-0000-0000-0000D5070000}"/>
    <cellStyle name="Normal 69 2" xfId="3749" xr:uid="{34F2A14E-23E3-4329-A6DD-E39FD7AB61AA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0 2" xfId="3750" xr:uid="{70129A04-E3C4-4F6E-8247-801DBABF0AD1}"/>
    <cellStyle name="Normal 71" xfId="2013" xr:uid="{00000000-0005-0000-0000-0000DE070000}"/>
    <cellStyle name="Normal 71 2" xfId="3751" xr:uid="{E0AAA5C7-8D54-408D-98B4-B6957F1B2837}"/>
    <cellStyle name="Normal 72" xfId="2014" xr:uid="{00000000-0005-0000-0000-0000DF070000}"/>
    <cellStyle name="Normal 72 2" xfId="3752" xr:uid="{757B1322-8EAC-486A-B7D1-71E0B927FC6D}"/>
    <cellStyle name="Normal 73" xfId="2015" xr:uid="{00000000-0005-0000-0000-0000E0070000}"/>
    <cellStyle name="Normal 73 2" xfId="3753" xr:uid="{8E0CA481-657D-426C-AD83-6222023F4B42}"/>
    <cellStyle name="Normal 74" xfId="2016" xr:uid="{00000000-0005-0000-0000-0000E1070000}"/>
    <cellStyle name="Normal 74 2" xfId="3754" xr:uid="{F55AC13E-A72C-48D3-9B6A-7AD2708B1D20}"/>
    <cellStyle name="Normal 75" xfId="2017" xr:uid="{00000000-0005-0000-0000-0000E2070000}"/>
    <cellStyle name="Normal 75 2" xfId="3755" xr:uid="{9E39B496-BE56-4064-917E-E8AF0D22DA3A}"/>
    <cellStyle name="Normal 76" xfId="2018" xr:uid="{00000000-0005-0000-0000-0000E3070000}"/>
    <cellStyle name="Normal 76 2" xfId="3756" xr:uid="{BF3428D7-9E75-4318-8C28-47EBA7BD5EC0}"/>
    <cellStyle name="Normal 77" xfId="2019" xr:uid="{00000000-0005-0000-0000-0000E4070000}"/>
    <cellStyle name="Normal 77 2" xfId="3757" xr:uid="{C8EF7E9C-5A7D-405C-A64B-42956571E70A}"/>
    <cellStyle name="Normal 78" xfId="2020" xr:uid="{00000000-0005-0000-0000-0000E5070000}"/>
    <cellStyle name="Normal 78 2" xfId="3758" xr:uid="{EA3A45C3-5176-4962-839C-6366E9397915}"/>
    <cellStyle name="Normal 79" xfId="2021" xr:uid="{00000000-0005-0000-0000-0000E6070000}"/>
    <cellStyle name="Normal 79 2" xfId="3759" xr:uid="{8E1AF635-4ACF-49D3-A99F-F1AD122DFD83}"/>
    <cellStyle name="Normal 8" xfId="2022" xr:uid="{00000000-0005-0000-0000-0000E7070000}"/>
    <cellStyle name="Normal 8 10" xfId="8455" xr:uid="{19A67987-80CF-4874-B6A8-C9C90645184A}"/>
    <cellStyle name="Normal 8 10 2" xfId="14926" xr:uid="{B0826AA1-008E-4EFE-8697-8F52760F661B}"/>
    <cellStyle name="Normal 8 11" xfId="9733" xr:uid="{F11462AB-F7A9-47FB-9837-4ECE769ECEC4}"/>
    <cellStyle name="Normal 8 12" xfId="11014" xr:uid="{E92AB1FA-B7F1-461D-8FD4-0E3D71E0964C}"/>
    <cellStyle name="Normal 8 13" xfId="15768" xr:uid="{53905D98-F7C7-4478-B279-41C90DEFFEF8}"/>
    <cellStyle name="Normal 8 14" xfId="16391" xr:uid="{46AFF492-8A6C-4094-9E23-DBEC3D7463EE}"/>
    <cellStyle name="Normal 8 15" xfId="4745" xr:uid="{5B0E8413-5F54-4B49-8FE8-ACEFEC29E9AC}"/>
    <cellStyle name="Normal 8 16" xfId="3760" xr:uid="{C4169847-0578-4305-9A7C-5990C459425E}"/>
    <cellStyle name="Normal 8 2" xfId="2023" xr:uid="{00000000-0005-0000-0000-0000E8070000}"/>
    <cellStyle name="Normal 8 2 2" xfId="3261" xr:uid="{3E159338-D3F9-4B3D-B88D-4FE22516BED2}"/>
    <cellStyle name="Normal 8 3" xfId="2024" xr:uid="{00000000-0005-0000-0000-0000E9070000}"/>
    <cellStyle name="Normal 8 3 2" xfId="5673" xr:uid="{A35CDFC5-1A08-4F10-BE1C-7B5715081A0A}"/>
    <cellStyle name="Normal 8 3 2 2" xfId="11962" xr:uid="{8846727D-AA55-424D-A739-05C99F22D9C1}"/>
    <cellStyle name="Normal 8 3 3" xfId="10002" xr:uid="{EA12D44C-E27A-4F5C-A2D7-0FBCCD0AF502}"/>
    <cellStyle name="Normal 8 3 4" xfId="11015" xr:uid="{08ABD4D3-CD68-4657-BF80-5AF605335D0D}"/>
    <cellStyle name="Normal 8 3 5" xfId="4746" xr:uid="{2EA25CA3-FFF0-40E6-8B52-F61E748C4019}"/>
    <cellStyle name="Normal 8 3 6" xfId="3761" xr:uid="{1C588676-0F09-4923-A1D8-60751C5D4693}"/>
    <cellStyle name="Normal 8 4" xfId="3260" xr:uid="{E2C51F0A-73AE-43E6-AC62-98B10C0EB78F}"/>
    <cellStyle name="Normal 8 4 2" xfId="11544" xr:uid="{A2991D09-A189-4F67-B0BE-67EAC380E777}"/>
    <cellStyle name="Normal 8 4 3" xfId="5278" xr:uid="{3E1DE8B5-DBE0-431A-8F65-AB8E60D97B4A}"/>
    <cellStyle name="Normal 8 4 4" xfId="4226" xr:uid="{183353AA-B525-4694-8620-04168195DF30}"/>
    <cellStyle name="Normal 8 5" xfId="5672" xr:uid="{6CEB2461-6E4F-4775-B0D7-87C166E4CBF3}"/>
    <cellStyle name="Normal 8 5 2" xfId="11961" xr:uid="{776F7509-02C5-46BC-AF1A-F1CDE21D0486}"/>
    <cellStyle name="Normal 8 6" xfId="6231" xr:uid="{B183B536-FA77-488B-9C5D-D3339A01B010}"/>
    <cellStyle name="Normal 8 6 2" xfId="12702" xr:uid="{2E310EF4-693A-4DDA-9C4A-3084314542A3}"/>
    <cellStyle name="Normal 8 7" xfId="6608" xr:uid="{7B59F212-BF44-4D5E-A6AC-FE9D7DB85D0F}"/>
    <cellStyle name="Normal 8 7 2" xfId="13079" xr:uid="{0F70E8D9-3933-47B7-86AF-CB88DC04BE20}"/>
    <cellStyle name="Normal 8 8" xfId="7002" xr:uid="{DBD81CDB-B6FF-419E-A4F8-6A81ED2FC6BB}"/>
    <cellStyle name="Normal 8 8 2" xfId="13473" xr:uid="{605D442B-A969-4B96-B4A2-3188D8C23C7C}"/>
    <cellStyle name="Normal 8 9" xfId="7656" xr:uid="{FCDF5D79-8567-4346-95F0-3295DCC9FBFE}"/>
    <cellStyle name="Normal 8 9 2" xfId="14127" xr:uid="{C66923BA-DC77-44AC-BA2B-5D79BE617542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0 2" xfId="3762" xr:uid="{924C125A-1F49-4181-9C3B-3824C63D6722}"/>
    <cellStyle name="Normal 81" xfId="2027" xr:uid="{00000000-0005-0000-0000-0000EC070000}"/>
    <cellStyle name="Normal 81 2" xfId="3763" xr:uid="{023D96F1-BA2C-4D78-B0DC-AA66AB81563F}"/>
    <cellStyle name="Normal 82" xfId="2028" xr:uid="{00000000-0005-0000-0000-0000ED070000}"/>
    <cellStyle name="Normal 82 2" xfId="3764" xr:uid="{77AD791C-0F42-4D1A-9596-C12BBEDCF5DD}"/>
    <cellStyle name="Normal 83" xfId="2029" xr:uid="{00000000-0005-0000-0000-0000EE070000}"/>
    <cellStyle name="Normal 83 2" xfId="3765" xr:uid="{26A37E4E-321A-4180-881F-5F0D15F4DFB4}"/>
    <cellStyle name="Normal 84" xfId="2030" xr:uid="{00000000-0005-0000-0000-0000EF070000}"/>
    <cellStyle name="Normal 84 2" xfId="3766" xr:uid="{6D7C42AF-1EB6-49A0-8793-35BEA3C46244}"/>
    <cellStyle name="Normal 85" xfId="2031" xr:uid="{00000000-0005-0000-0000-0000F0070000}"/>
    <cellStyle name="Normal 85 2" xfId="3767" xr:uid="{3BC1479F-58A5-40E3-BBF4-B782201CD48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10" xfId="5674" xr:uid="{01C1B860-9BA4-4202-944B-61A0B4574DCF}"/>
    <cellStyle name="Normal 9 10 2" xfId="11963" xr:uid="{57A7E4EB-15EE-4329-9A93-1BA5186EEE33}"/>
    <cellStyle name="Normal 9 11" xfId="6242" xr:uid="{235C292F-B691-4727-BF62-44C0891B3F1B}"/>
    <cellStyle name="Normal 9 11 2" xfId="12713" xr:uid="{7B48EB7D-A4E1-462F-90EC-7267D76D1D6E}"/>
    <cellStyle name="Normal 9 12" xfId="6609" xr:uid="{FBDC8093-781D-4017-8448-01286EBCA9A2}"/>
    <cellStyle name="Normal 9 12 2" xfId="13080" xr:uid="{B1AD516F-9CD5-4D6E-A115-0A3D62CF6935}"/>
    <cellStyle name="Normal 9 13" xfId="7014" xr:uid="{B507442E-E211-4B65-921F-F4705A585E69}"/>
    <cellStyle name="Normal 9 13 2" xfId="13485" xr:uid="{01455711-885F-4AF0-9F1D-3EC9D1ED38AE}"/>
    <cellStyle name="Normal 9 14" xfId="7667" xr:uid="{BB539AAD-5F6E-4AA4-8087-D5B00950934D}"/>
    <cellStyle name="Normal 9 14 2" xfId="14138" xr:uid="{4ED2DBCA-D9A6-4B8A-815C-22CD063553CD}"/>
    <cellStyle name="Normal 9 15" xfId="8456" xr:uid="{C2A60EFE-A6F7-44C5-89BC-00915BA84232}"/>
    <cellStyle name="Normal 9 15 2" xfId="14927" xr:uid="{B382A8A2-2C3A-46B9-9A3E-F5519CAD3708}"/>
    <cellStyle name="Normal 9 16" xfId="9744" xr:uid="{9F73B256-1F54-4A67-B7F7-76C453536B97}"/>
    <cellStyle name="Normal 9 17" xfId="11016" xr:uid="{8221AABA-EEE2-4D4B-9080-58D9BCBE3ADD}"/>
    <cellStyle name="Normal 9 18" xfId="15776" xr:uid="{4318B49B-9301-4AEB-8D3B-AE55E215C222}"/>
    <cellStyle name="Normal 9 19" xfId="16401" xr:uid="{A0D47655-5E4A-4CE3-8ABA-DA37C47CC699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2 2" xfId="3265" xr:uid="{8F350100-C739-4180-A068-5F2FB842C2D3}"/>
    <cellStyle name="Normal 9 2 2 3" xfId="2046" xr:uid="{00000000-0005-0000-0000-0000FF070000}"/>
    <cellStyle name="Normal 9 2 2 3 2" xfId="3266" xr:uid="{F98B19BD-1C5E-4CDF-831C-74A602721705}"/>
    <cellStyle name="Normal 9 2 2 4" xfId="2047" xr:uid="{00000000-0005-0000-0000-000000080000}"/>
    <cellStyle name="Normal 9 2 2 4 2" xfId="3267" xr:uid="{D45E1165-7AA8-4D8C-B870-EADC19DF329D}"/>
    <cellStyle name="Normal 9 2 2 5" xfId="3264" xr:uid="{2AD69DF0-E355-4710-88F4-614B539DD7AA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2 2" xfId="3271" xr:uid="{4EEE29F5-48CC-4E50-B2E0-BF2B437DA8CF}"/>
    <cellStyle name="Normal 9 2 3 2 2 3" xfId="2052" xr:uid="{00000000-0005-0000-0000-000005080000}"/>
    <cellStyle name="Normal 9 2 3 2 2 3 2" xfId="3272" xr:uid="{60547F14-E138-4E27-99BF-836F02F0C2B2}"/>
    <cellStyle name="Normal 9 2 3 2 2 4" xfId="2053" xr:uid="{00000000-0005-0000-0000-000006080000}"/>
    <cellStyle name="Normal 9 2 3 2 2 4 2" xfId="3273" xr:uid="{F270A88A-D725-4C3B-B446-ABDA2A909B3D}"/>
    <cellStyle name="Normal 9 2 3 2 2 5" xfId="2054" xr:uid="{00000000-0005-0000-0000-000007080000}"/>
    <cellStyle name="Normal 9 2 3 2 2 5 2" xfId="3274" xr:uid="{7EC60295-A1E6-4E17-A437-D5CF1716BBE9}"/>
    <cellStyle name="Normal 9 2 3 2 2 6" xfId="3270" xr:uid="{DDF173A5-1711-4179-8AB5-C05CB9DC0351}"/>
    <cellStyle name="Normal 9 2 3 2 3" xfId="2055" xr:uid="{00000000-0005-0000-0000-000008080000}"/>
    <cellStyle name="Normal 9 2 3 2 3 2" xfId="2056" xr:uid="{00000000-0005-0000-0000-000009080000}"/>
    <cellStyle name="Normal 9 2 3 2 3 2 2" xfId="3276" xr:uid="{50A97F65-30E7-45BA-880F-93A33ED3EA30}"/>
    <cellStyle name="Normal 9 2 3 2 3 3" xfId="2057" xr:uid="{00000000-0005-0000-0000-00000A080000}"/>
    <cellStyle name="Normal 9 2 3 2 3 3 2" xfId="3277" xr:uid="{583C6C70-B038-4025-A938-70C9A2E2D481}"/>
    <cellStyle name="Normal 9 2 3 2 3 4" xfId="2058" xr:uid="{00000000-0005-0000-0000-00000B080000}"/>
    <cellStyle name="Normal 9 2 3 2 3 4 2" xfId="3278" xr:uid="{693F7350-8994-47C1-83DC-6989E8CC626D}"/>
    <cellStyle name="Normal 9 2 3 2 3 5" xfId="3275" xr:uid="{4E86051E-815F-481F-9D76-D810D018F615}"/>
    <cellStyle name="Normal 9 2 3 2 4" xfId="2059" xr:uid="{00000000-0005-0000-0000-00000C080000}"/>
    <cellStyle name="Normal 9 2 3 2 4 2" xfId="3279" xr:uid="{161C1D75-B03F-46EB-A5DA-6F940E3D62B2}"/>
    <cellStyle name="Normal 9 2 3 2 5" xfId="2060" xr:uid="{00000000-0005-0000-0000-00000D080000}"/>
    <cellStyle name="Normal 9 2 3 2 5 2" xfId="3280" xr:uid="{7FAC3F97-4F56-4E16-B732-190C4B8F3AEA}"/>
    <cellStyle name="Normal 9 2 3 2 6" xfId="2061" xr:uid="{00000000-0005-0000-0000-00000E080000}"/>
    <cellStyle name="Normal 9 2 3 2 6 2" xfId="3281" xr:uid="{D6EE37A7-674E-413E-96F4-5EFF87607155}"/>
    <cellStyle name="Normal 9 2 3 2 7" xfId="3269" xr:uid="{4A6B2967-2281-48A2-B71B-10FD663B16B1}"/>
    <cellStyle name="Normal 9 2 3 2_PETA POHON LITA TRW I 2010" xfId="2062" xr:uid="{00000000-0005-0000-0000-00000F080000}"/>
    <cellStyle name="Normal 9 2 3 3" xfId="2063" xr:uid="{00000000-0005-0000-0000-000010080000}"/>
    <cellStyle name="Normal 9 2 3 3 2" xfId="3282" xr:uid="{1627B9F1-161D-4473-B751-CA12F922FF38}"/>
    <cellStyle name="Normal 9 2 3 4" xfId="2064" xr:uid="{00000000-0005-0000-0000-000011080000}"/>
    <cellStyle name="Normal 9 2 3 4 2" xfId="3283" xr:uid="{E015B166-91A6-4A9C-901E-7EB8C70FBEA9}"/>
    <cellStyle name="Normal 9 2 3 5" xfId="2065" xr:uid="{00000000-0005-0000-0000-000012080000}"/>
    <cellStyle name="Normal 9 2 3 5 2" xfId="3284" xr:uid="{2D83EB4F-9E32-4FA9-8388-69789D3FF168}"/>
    <cellStyle name="Normal 9 2 3 6" xfId="3268" xr:uid="{115D64E1-AEAD-420B-85B8-521898BC46FE}"/>
    <cellStyle name="Normal 9 2 3_FORMAT PETA&amp;LOKASI RABAS2 JUNI 2010" xfId="2066" xr:uid="{00000000-0005-0000-0000-000013080000}"/>
    <cellStyle name="Normal 9 2 4" xfId="2067" xr:uid="{00000000-0005-0000-0000-000014080000}"/>
    <cellStyle name="Normal 9 2 4 2" xfId="3285" xr:uid="{A74933A4-0E17-42A8-8E25-AA6002297A55}"/>
    <cellStyle name="Normal 9 2 5" xfId="2068" xr:uid="{00000000-0005-0000-0000-000015080000}"/>
    <cellStyle name="Normal 9 2 5 2" xfId="3286" xr:uid="{9D3AD664-C763-43B9-AB34-13B5F0C02F31}"/>
    <cellStyle name="Normal 9 2 6" xfId="2069" xr:uid="{00000000-0005-0000-0000-000016080000}"/>
    <cellStyle name="Normal 9 2 6 2" xfId="3287" xr:uid="{A69E97E8-177A-4257-A916-2DA0209075A4}"/>
    <cellStyle name="Normal 9 2 7" xfId="3263" xr:uid="{B7D90789-1A48-466A-A456-97AC1D65C5F8}"/>
    <cellStyle name="Normal 9 2_ENTRI RABAS-RABAS TRW IV_LT_qq" xfId="2070" xr:uid="{00000000-0005-0000-0000-000017080000}"/>
    <cellStyle name="Normal 9 20" xfId="4747" xr:uid="{0D74A7EF-19A7-4364-BFCC-659BDA9046AA}"/>
    <cellStyle name="Normal 9 21" xfId="3768" xr:uid="{3A9A2BAE-B03E-4373-A2DF-4C023E5E20EA}"/>
    <cellStyle name="Normal 9 3" xfId="2071" xr:uid="{00000000-0005-0000-0000-000018080000}"/>
    <cellStyle name="Normal 9 3 2" xfId="3288" xr:uid="{DCC14D17-598E-4D77-AD62-BAB16B2394FE}"/>
    <cellStyle name="Normal 9 4" xfId="2072" xr:uid="{00000000-0005-0000-0000-000019080000}"/>
    <cellStyle name="Normal 9 4 2" xfId="3289" xr:uid="{94479833-7524-47AF-A727-43F916D2AE65}"/>
    <cellStyle name="Normal 9 5" xfId="2073" xr:uid="{00000000-0005-0000-0000-00001A080000}"/>
    <cellStyle name="Normal 9 5 2" xfId="3290" xr:uid="{00DA6A47-9CD7-4250-8A98-198C482F37E4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 7 2" xfId="5676" xr:uid="{DDA0C2B7-640D-4CA1-AA5E-E1C0F9EAF32D}"/>
    <cellStyle name="Normal 9 7 2 2" xfId="11964" xr:uid="{01ECBD47-D03D-4D9C-8D44-0B0893374B60}"/>
    <cellStyle name="Normal 9 7 3" xfId="10037" xr:uid="{12365E72-08BD-4911-83A3-964F336B4B96}"/>
    <cellStyle name="Normal 9 7 4" xfId="11017" xr:uid="{12328FEC-CA79-47A0-8B80-9C7910930B2F}"/>
    <cellStyle name="Normal 9 7 5" xfId="4748" xr:uid="{DEE142C0-BAE4-491F-8035-CB5D5BBEAD81}"/>
    <cellStyle name="Normal 9 7 6" xfId="3769" xr:uid="{3C4FFA60-8D81-4A3C-9B0A-A1C6253B5F8F}"/>
    <cellStyle name="Normal 9 8" xfId="3262" xr:uid="{7D930580-CBA0-45C0-962B-5257BAEA215B}"/>
    <cellStyle name="Normal 9 8 2" xfId="11545" xr:uid="{9CF7469E-D9A1-465C-B996-119AB8D2BB43}"/>
    <cellStyle name="Normal 9 8 3" xfId="5279" xr:uid="{83D517A9-0184-4AB0-89BF-0088F4DBFD7E}"/>
    <cellStyle name="Normal 9 8 4" xfId="4227" xr:uid="{82DAF725-A1A5-4769-A0B0-2568F540D81C}"/>
    <cellStyle name="Normal 9 9" xfId="4234" xr:uid="{930A1CB6-F70D-4C1E-B98E-05D38B52BE2C}"/>
    <cellStyle name="Normal 9 9 2" xfId="11613" xr:uid="{AA38116E-4ADC-4403-A19C-1F31D027E7E8}"/>
    <cellStyle name="Normal 9 9 3" xfId="5345" xr:uid="{778FB8CA-623B-4DEB-BE5D-7F17FA0F7E2F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2 2" xfId="3770" xr:uid="{480704E4-6B2D-4978-BBDD-D2D77CB2BC14}"/>
    <cellStyle name="Normal 93" xfId="2083" xr:uid="{00000000-0005-0000-0000-000024080000}"/>
    <cellStyle name="Normal 93 2" xfId="3771" xr:uid="{BAF9B4D5-34CF-4C52-8C58-C8B6C19388C4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5 2" xfId="3772" xr:uid="{560A2411-5D25-49BD-B273-3052D6DBF72F}"/>
    <cellStyle name="Normal 96" xfId="2087" xr:uid="{00000000-0005-0000-0000-000028080000}"/>
    <cellStyle name="Normal 96 2" xfId="3773" xr:uid="{E0978262-303E-464A-8269-4CF4AD226BF9}"/>
    <cellStyle name="Normal 97" xfId="2088" xr:uid="{00000000-0005-0000-0000-000029080000}"/>
    <cellStyle name="Normal 97 2" xfId="3774" xr:uid="{922BF7A1-F28E-4496-BDF0-9BCB4FF3407F}"/>
    <cellStyle name="Normal 98" xfId="2089" xr:uid="{00000000-0005-0000-0000-00002A080000}"/>
    <cellStyle name="Normal 98 2" xfId="3775" xr:uid="{26A9F474-1F46-4F9F-B819-388C4E7C005E}"/>
    <cellStyle name="Normal 99" xfId="2090" xr:uid="{00000000-0005-0000-0000-00002B080000}"/>
    <cellStyle name="Normal 99 2" xfId="3776" xr:uid="{C68AAA5B-6377-4BE6-B096-E22615C61DE5}"/>
    <cellStyle name="Note" xfId="2091" builtinId="10" customBuiltin="1"/>
    <cellStyle name="Note 10" xfId="2092" xr:uid="{00000000-0005-0000-0000-00002D080000}"/>
    <cellStyle name="Note 10 10" xfId="6922" xr:uid="{E6830702-CD2A-483D-872F-59AE96955CF4}"/>
    <cellStyle name="Note 10 10 2" xfId="13393" xr:uid="{DCD9617E-A82C-407A-954F-D82FE2836D01}"/>
    <cellStyle name="Note 10 11" xfId="7608" xr:uid="{B1F7F377-A982-48B5-AD7B-577C4EF3F535}"/>
    <cellStyle name="Note 10 11 2" xfId="14079" xr:uid="{A81281D1-1F4C-46DD-AAA4-A7A6406D926C}"/>
    <cellStyle name="Note 10 12" xfId="7452" xr:uid="{AA797C3B-ED53-4AE9-A59A-96F4B6EF238F}"/>
    <cellStyle name="Note 10 12 2" xfId="13923" xr:uid="{088E7D40-0AD8-4596-83EE-BA6EE4FC59CF}"/>
    <cellStyle name="Note 10 13" xfId="7833" xr:uid="{E8CF9345-9EC2-4CD5-B429-79BF1223B010}"/>
    <cellStyle name="Note 10 13 2" xfId="14304" xr:uid="{EF78DAE5-E861-4C3F-9103-506C400D81DD}"/>
    <cellStyle name="Note 10 14" xfId="8220" xr:uid="{6A24CC7B-747E-49E0-ABC4-205F9C005D13}"/>
    <cellStyle name="Note 10 14 2" xfId="14691" xr:uid="{00699399-0592-4A5D-A03C-97DF72EF5E70}"/>
    <cellStyle name="Note 10 15" xfId="8472" xr:uid="{9647DCED-268F-4FD6-BF04-7CBF6F03F19D}"/>
    <cellStyle name="Note 10 15 2" xfId="14943" xr:uid="{307E7426-9621-448B-8293-17EC9E26E4CA}"/>
    <cellStyle name="Note 10 16" xfId="8236" xr:uid="{0AE4634A-A7A7-41A0-876A-1A462C02B5E2}"/>
    <cellStyle name="Note 10 16 2" xfId="14707" xr:uid="{4CAB78AC-B3BD-4EBA-AA07-2C09C4FC79AF}"/>
    <cellStyle name="Note 10 17" xfId="8457" xr:uid="{D7DF388B-4A32-4AAB-9CA2-66E2D6D444CB}"/>
    <cellStyle name="Note 10 17 2" xfId="14928" xr:uid="{48656ED7-34F7-48B7-80ED-7F418E9FD264}"/>
    <cellStyle name="Note 10 18" xfId="8251" xr:uid="{69992DD5-7760-4B99-852E-B82BF5CB2DB7}"/>
    <cellStyle name="Note 10 18 2" xfId="14722" xr:uid="{EAA723F9-C791-469A-8556-240592A4266B}"/>
    <cellStyle name="Note 10 19" xfId="9684" xr:uid="{5D8BE793-64A7-497F-9667-818DFE33CE02}"/>
    <cellStyle name="Note 10 2" xfId="2093" xr:uid="{00000000-0005-0000-0000-00002E080000}"/>
    <cellStyle name="Note 10 2 10" xfId="7609" xr:uid="{8CBCAD37-A7E3-4067-A141-34A2B7E95AF5}"/>
    <cellStyle name="Note 10 2 10 2" xfId="14080" xr:uid="{81297C56-687F-4DA8-A448-0114018266BF}"/>
    <cellStyle name="Note 10 2 11" xfId="7453" xr:uid="{6A054E39-46F0-4E5E-93A0-02AE8A9B603B}"/>
    <cellStyle name="Note 10 2 11 2" xfId="13924" xr:uid="{089E3F30-5191-4C99-9DAE-D63CB82ABAD7}"/>
    <cellStyle name="Note 10 2 12" xfId="7834" xr:uid="{C9DFA268-6C28-4AF3-9E3A-A381A55305D9}"/>
    <cellStyle name="Note 10 2 12 2" xfId="14305" xr:uid="{BA74C0A5-A2E8-4EF7-A054-279DA2D434D2}"/>
    <cellStyle name="Note 10 2 13" xfId="8219" xr:uid="{FA8D200B-19C2-405F-94BC-2C7052FA85F5}"/>
    <cellStyle name="Note 10 2 13 2" xfId="14690" xr:uid="{42F1A0A8-53F1-4920-8435-6B940F85A0F9}"/>
    <cellStyle name="Note 10 2 14" xfId="8473" xr:uid="{6F3AB894-363B-4390-BFB4-CF85A5E4717E}"/>
    <cellStyle name="Note 10 2 14 2" xfId="14944" xr:uid="{3DEF2942-DC99-4049-9706-6A51B4624B0D}"/>
    <cellStyle name="Note 10 2 15" xfId="8235" xr:uid="{FA800495-73D7-41B3-AA5D-ED88EE8FAF7F}"/>
    <cellStyle name="Note 10 2 15 2" xfId="14706" xr:uid="{4DA8C014-948E-44D3-8BB3-144F7EFDE38B}"/>
    <cellStyle name="Note 10 2 16" xfId="8458" xr:uid="{7CF2863D-9C80-4926-996D-7B3352A13CED}"/>
    <cellStyle name="Note 10 2 16 2" xfId="14929" xr:uid="{F9DC7669-72DB-4757-A0C1-3249FC20769D}"/>
    <cellStyle name="Note 10 2 17" xfId="8250" xr:uid="{639AE64A-F27C-4407-B0B0-744875B6436F}"/>
    <cellStyle name="Note 10 2 17 2" xfId="14721" xr:uid="{52B97917-244D-4FF6-8A3B-89F94386ADFA}"/>
    <cellStyle name="Note 10 2 18" xfId="9685" xr:uid="{A297AEF6-0234-4180-9EE9-9D32E1E314F4}"/>
    <cellStyle name="Note 10 2 19" xfId="10049" xr:uid="{3930E908-6061-41B8-86D5-E85150BAB9F5}"/>
    <cellStyle name="Note 10 2 2" xfId="2094" xr:uid="{00000000-0005-0000-0000-00002F080000}"/>
    <cellStyle name="Note 10 2 2 2" xfId="5677" xr:uid="{255E750E-6B3B-4B3D-BD3F-35158947B193}"/>
    <cellStyle name="Note 10 2 2 2 2" xfId="11968" xr:uid="{160B8591-7BC5-401E-9236-07C436C2C459}"/>
    <cellStyle name="Note 10 2 2 3" xfId="10050" xr:uid="{EC46BDFB-1875-40F2-84CB-026F015FE674}"/>
    <cellStyle name="Note 10 2 2 4" xfId="11018" xr:uid="{FC8A5005-8146-4B2F-9FD4-60EFD06F6978}"/>
    <cellStyle name="Note 10 2 2 5" xfId="4749" xr:uid="{F90EB39D-F0BE-4352-9371-E1B761DF44A9}"/>
    <cellStyle name="Note 10 2 20" xfId="9424" xr:uid="{6C01D7DC-A120-43AB-A16B-E46FA8014AE8}"/>
    <cellStyle name="Note 10 2 21" xfId="10046" xr:uid="{73740167-8C4A-47CB-9DA4-4F4A395BA15E}"/>
    <cellStyle name="Note 10 2 22" xfId="9951" xr:uid="{CE13A574-FF44-4817-B4A9-BC93F7D36E26}"/>
    <cellStyle name="Note 10 2 23" xfId="9999" xr:uid="{870CF36B-7924-474E-925E-75670A151A36}"/>
    <cellStyle name="Note 10 2 24" xfId="15769" xr:uid="{6E006368-7436-47FB-BF86-F572D7E80A95}"/>
    <cellStyle name="Note 10 2 25" xfId="16392" xr:uid="{1D4C2701-B9DB-455D-BB59-40441A5EBBF1}"/>
    <cellStyle name="Note 10 2 26" xfId="16224" xr:uid="{CA7DFA39-06C1-426E-A415-8962B4DA931D}"/>
    <cellStyle name="Note 10 2 27" xfId="16639" xr:uid="{DFB8E1EE-01C6-4BA4-AADD-572B4CCB47C9}"/>
    <cellStyle name="Note 10 2 28" xfId="16210" xr:uid="{2AF6AE42-DD52-46E7-BE97-3182A7B23349}"/>
    <cellStyle name="Note 10 2 29" xfId="16624" xr:uid="{E555044F-4FC0-4CBF-904C-CE181EA1BB76}"/>
    <cellStyle name="Note 10 2 3" xfId="4236" xr:uid="{B3554D51-C04D-4DEA-9638-4AFC8C114464}"/>
    <cellStyle name="Note 10 2 3 2" xfId="11967" xr:uid="{1684720B-4B5B-44CE-8FEC-3EC02D1ADF99}"/>
    <cellStyle name="Note 10 2 4" xfId="6183" xr:uid="{AE7AFDF0-83CC-464E-9DCC-6FC26A95E207}"/>
    <cellStyle name="Note 10 2 4 2" xfId="12654" xr:uid="{1F8004AF-DD87-49AE-BF5C-35EC0EA60C3B}"/>
    <cellStyle name="Note 10 2 5" xfId="6025" xr:uid="{927AB56A-E97F-4F6B-A5DD-CF8FECE08AEF}"/>
    <cellStyle name="Note 10 2 5 2" xfId="12496" xr:uid="{9C130A5C-37E7-4CD8-8088-E8DD76369667}"/>
    <cellStyle name="Note 10 2 6" xfId="6412" xr:uid="{24659B9A-A5A2-4763-B849-2C5D0F2E6FCF}"/>
    <cellStyle name="Note 10 2 6 2" xfId="12883" xr:uid="{8A162D6B-A283-46E1-AB00-AE995CCF2E1F}"/>
    <cellStyle name="Note 10 2 7" xfId="6800" xr:uid="{7BCC8A95-A5CD-4934-B6EE-380ADDAAFCCA}"/>
    <cellStyle name="Note 10 2 7 2" xfId="13271" xr:uid="{46CD0259-8D70-4771-8D6A-4C56437777D4}"/>
    <cellStyle name="Note 10 2 8" xfId="7068" xr:uid="{02D905D8-0AE2-40E1-A41B-576D66FD4576}"/>
    <cellStyle name="Note 10 2 8 2" xfId="13539" xr:uid="{94590EDF-8580-4A0F-9F18-344FD807CCEA}"/>
    <cellStyle name="Note 10 2 9" xfId="6923" xr:uid="{42ED5FF6-D753-41C3-A637-E1F7185103F7}"/>
    <cellStyle name="Note 10 2 9 2" xfId="13394" xr:uid="{8F9C17B0-A1CF-48B4-AC36-101B368A572A}"/>
    <cellStyle name="Note 10 20" xfId="10048" xr:uid="{B6009BD3-4CBB-4B17-964A-AF09FEDF35FE}"/>
    <cellStyle name="Note 10 21" xfId="9425" xr:uid="{239FEDD3-CEAA-4815-8B94-0D793042F7EF}"/>
    <cellStyle name="Note 10 22" xfId="10045" xr:uid="{E8776E54-1611-495D-A70D-023C63B6AAED}"/>
    <cellStyle name="Note 10 23" xfId="9964" xr:uid="{466846AA-7D9E-4443-8B5E-B8860F9D0DDC}"/>
    <cellStyle name="Note 10 24" xfId="9998" xr:uid="{1300D279-3B6E-4249-8A90-0CF61A98A386}"/>
    <cellStyle name="Note 10 25" xfId="15962" xr:uid="{57119FBE-1470-4CF1-AF01-EF41FCAEEC72}"/>
    <cellStyle name="Note 10 26" xfId="16390" xr:uid="{36D923F1-D69F-4675-B071-DA9BF718326C}"/>
    <cellStyle name="Note 10 27" xfId="16223" xr:uid="{CBB2B5E0-FCBA-4940-A4CA-40204F238BFB}"/>
    <cellStyle name="Note 10 28" xfId="16638" xr:uid="{7452F016-D599-4271-81FB-279D973F4F47}"/>
    <cellStyle name="Note 10 29" xfId="16209" xr:uid="{6039D2EC-4AE6-4756-A68E-4431DE4EE33B}"/>
    <cellStyle name="Note 10 3" xfId="2095" xr:uid="{00000000-0005-0000-0000-000030080000}"/>
    <cellStyle name="Note 10 3 2" xfId="5678" xr:uid="{24C1BEFC-156F-4C75-A5C1-8FCF754007E3}"/>
    <cellStyle name="Note 10 3 2 2" xfId="11969" xr:uid="{DD5F54E8-0DC2-436E-9E7E-6D50FD6F78A0}"/>
    <cellStyle name="Note 10 3 3" xfId="10051" xr:uid="{7EC5DD2C-B7EA-4961-A522-C347079BD59D}"/>
    <cellStyle name="Note 10 3 4" xfId="11019" xr:uid="{FD457417-DBA2-4B77-BCF4-F5A289C0865A}"/>
    <cellStyle name="Note 10 3 5" xfId="4750" xr:uid="{85C6FC6F-41AF-4ACE-A9C9-E05D6ED870CC}"/>
    <cellStyle name="Note 10 30" xfId="16623" xr:uid="{A82A8269-1711-42FF-B835-1C21E7DA45CF}"/>
    <cellStyle name="Note 10 4" xfId="4235" xr:uid="{5E1E3CAF-C2DF-4A46-9DDC-D71C45933738}"/>
    <cellStyle name="Note 10 4 2" xfId="11966" xr:uid="{055F461F-F222-4291-B157-FDA0FA3D9E5D}"/>
    <cellStyle name="Note 10 5" xfId="6182" xr:uid="{A75211B1-E83B-4022-B313-9ACCF3CDE981}"/>
    <cellStyle name="Note 10 5 2" xfId="12653" xr:uid="{AC5317DF-2FEF-4797-A050-1CA388B58DDC}"/>
    <cellStyle name="Note 10 6" xfId="6024" xr:uid="{EF3E74B1-DCD3-4E94-850D-242D44DC8B3C}"/>
    <cellStyle name="Note 10 6 2" xfId="12495" xr:uid="{B9E8EAF2-2A03-479F-9A2E-52AFB142F147}"/>
    <cellStyle name="Note 10 7" xfId="6411" xr:uid="{255AAE0C-5412-48BB-A176-0D0CAF9B2F14}"/>
    <cellStyle name="Note 10 7 2" xfId="12882" xr:uid="{332F699C-42C5-490C-9CFB-84C1A1380613}"/>
    <cellStyle name="Note 10 8" xfId="6801" xr:uid="{8F6BA580-34CC-477E-804F-D3856F4BCCFB}"/>
    <cellStyle name="Note 10 8 2" xfId="13272" xr:uid="{DA6DBB19-15CE-4390-96A2-13E7F91C1780}"/>
    <cellStyle name="Note 10 9" xfId="7067" xr:uid="{0D7D4D77-79D7-4BE4-8093-25FC65CC9E3B}"/>
    <cellStyle name="Note 10 9 2" xfId="13538" xr:uid="{50EE8E09-BC12-4A17-B41B-BEE5E07507D3}"/>
    <cellStyle name="Note 10_TRAFO" xfId="2096" xr:uid="{00000000-0005-0000-0000-000031080000}"/>
    <cellStyle name="Note 100" xfId="15959" xr:uid="{F28596E6-5394-4BB0-A5E1-08F6D24C40A0}"/>
    <cellStyle name="Note 101" xfId="16000" xr:uid="{75424677-7EA8-4720-BAB0-5005E6C27BA7}"/>
    <cellStyle name="Note 102" xfId="16671" xr:uid="{476F0475-3D0B-48C6-B35A-6310CB4617D0}"/>
    <cellStyle name="Note 103" xfId="16372" xr:uid="{19EBCDC5-E73F-4855-A411-97CFE27145D8}"/>
    <cellStyle name="Note 104" xfId="16832" xr:uid="{067FEF75-72A7-4CFA-B570-2396396EA30E}"/>
    <cellStyle name="Note 105" xfId="16996" xr:uid="{636C563D-AB22-42F3-BA60-AFECE2C10BA7}"/>
    <cellStyle name="Note 11" xfId="2097" xr:uid="{00000000-0005-0000-0000-000032080000}"/>
    <cellStyle name="Note 11 10" xfId="7296" xr:uid="{F4B007A4-A74F-4453-BC97-9CB852817718}"/>
    <cellStyle name="Note 11 10 2" xfId="13767" xr:uid="{1D076AB9-D6F1-46F8-BEA1-1BE89F070E35}"/>
    <cellStyle name="Note 11 11" xfId="7808" xr:uid="{F95A2EE8-57CC-4D8A-8798-5980DE4B9D3F}"/>
    <cellStyle name="Note 11 11 2" xfId="14279" xr:uid="{FF53A7F5-D4FA-48A4-AF8B-1E1BB3ECA7F9}"/>
    <cellStyle name="Note 11 12" xfId="7778" xr:uid="{7D84CE25-C381-42A1-8506-56CDC1306064}"/>
    <cellStyle name="Note 11 12 2" xfId="14249" xr:uid="{91E88221-7FAF-4662-AD76-DD51D4A4B609}"/>
    <cellStyle name="Note 11 13" xfId="7835" xr:uid="{14B7C54F-42E2-4EA2-A01C-771820A56BF0}"/>
    <cellStyle name="Note 11 13 2" xfId="14306" xr:uid="{2D128355-329B-42D0-9947-62881FC1E6D4}"/>
    <cellStyle name="Note 11 14" xfId="8218" xr:uid="{46A56AC6-0A09-435E-804F-9C28ABF3B065}"/>
    <cellStyle name="Note 11 14 2" xfId="14689" xr:uid="{14BACDEF-0ED0-48E2-AF3C-DBB43149D29B}"/>
    <cellStyle name="Note 11 15" xfId="8474" xr:uid="{A8E46167-AE24-40C1-9777-8C3EED44FB0F}"/>
    <cellStyle name="Note 11 15 2" xfId="14945" xr:uid="{858282CD-8A57-444D-8A1A-1546001CEDC2}"/>
    <cellStyle name="Note 11 16" xfId="8234" xr:uid="{F7F98E20-5486-425A-814F-024A0AF95931}"/>
    <cellStyle name="Note 11 16 2" xfId="14705" xr:uid="{8930F9B8-DDAF-4401-B359-9A1F7D338B9F}"/>
    <cellStyle name="Note 11 17" xfId="8459" xr:uid="{F489754B-493D-4981-A3D9-AC283144841D}"/>
    <cellStyle name="Note 11 17 2" xfId="14930" xr:uid="{A469A482-1FC2-4DEE-A3D4-0D40869F7689}"/>
    <cellStyle name="Note 11 18" xfId="8249" xr:uid="{D102B7F3-179A-45C9-BDE8-49CCB489894C}"/>
    <cellStyle name="Note 11 18 2" xfId="14720" xr:uid="{71739F02-BB8C-4452-89FA-8D21C5B6C173}"/>
    <cellStyle name="Note 11 19" xfId="9898" xr:uid="{FF59E67A-AFC6-4F5C-A6CE-C9C239796D5D}"/>
    <cellStyle name="Note 11 2" xfId="2098" xr:uid="{00000000-0005-0000-0000-000033080000}"/>
    <cellStyle name="Note 11 2 10" xfId="7610" xr:uid="{7D7D6A26-8AB6-4BC8-AB29-8F9A72637DD0}"/>
    <cellStyle name="Note 11 2 10 2" xfId="14081" xr:uid="{20F0F0D6-BEEE-4B4C-B574-DD8F9926EF84}"/>
    <cellStyle name="Note 11 2 11" xfId="7454" xr:uid="{63E6FB80-8D01-4E08-A041-66FEE55DFF71}"/>
    <cellStyle name="Note 11 2 11 2" xfId="13925" xr:uid="{F57DED44-77C2-4CB3-9D3F-40B6D5773467}"/>
    <cellStyle name="Note 11 2 12" xfId="7836" xr:uid="{660C3D5D-6942-488B-8B3F-31672F7F3FE7}"/>
    <cellStyle name="Note 11 2 12 2" xfId="14307" xr:uid="{68F87111-06B4-49FE-BB8F-829CB644BE9B}"/>
    <cellStyle name="Note 11 2 13" xfId="8217" xr:uid="{F52DEEA1-B784-41C8-BB59-AEFBAAB859B0}"/>
    <cellStyle name="Note 11 2 13 2" xfId="14688" xr:uid="{F37B55EB-3A0A-4B70-B9D8-674B4525C31D}"/>
    <cellStyle name="Note 11 2 14" xfId="8475" xr:uid="{82F76FAE-E490-441E-BEEC-423690CBC89F}"/>
    <cellStyle name="Note 11 2 14 2" xfId="14946" xr:uid="{7303F9ED-4C90-43DB-B965-67ADBCC92C74}"/>
    <cellStyle name="Note 11 2 15" xfId="8233" xr:uid="{D852B6AB-AC96-4B06-9B98-7CFD5C9B85EC}"/>
    <cellStyle name="Note 11 2 15 2" xfId="14704" xr:uid="{AF2C730A-09EC-4B23-84A5-4B48E387E237}"/>
    <cellStyle name="Note 11 2 16" xfId="8460" xr:uid="{58CD2244-A351-4314-8EAD-EA16F05339C5}"/>
    <cellStyle name="Note 11 2 16 2" xfId="14931" xr:uid="{45ED6239-248E-40D3-A0D8-F52034560205}"/>
    <cellStyle name="Note 11 2 17" xfId="8248" xr:uid="{B50142BD-B906-4703-B37F-545B87B57DD5}"/>
    <cellStyle name="Note 11 2 17 2" xfId="14719" xr:uid="{87431C59-4722-460D-B3EE-670FD2103AAF}"/>
    <cellStyle name="Note 11 2 18" xfId="9686" xr:uid="{50EEAC24-2E6A-4EBE-869B-BA585D0A04B0}"/>
    <cellStyle name="Note 11 2 19" xfId="10053" xr:uid="{14F3A372-3EAF-47EC-80CB-81B1CDEE2FB4}"/>
    <cellStyle name="Note 11 2 2" xfId="2099" xr:uid="{00000000-0005-0000-0000-000034080000}"/>
    <cellStyle name="Note 11 2 2 2" xfId="5679" xr:uid="{D3BB64B0-F50C-4290-8134-15A7EF507C4E}"/>
    <cellStyle name="Note 11 2 2 2 2" xfId="11972" xr:uid="{CC7F0EE6-B871-4CAF-BBA5-138D16F88B2E}"/>
    <cellStyle name="Note 11 2 2 3" xfId="10054" xr:uid="{E3856CE3-FB72-4C05-9585-205769542990}"/>
    <cellStyle name="Note 11 2 2 4" xfId="11020" xr:uid="{0FCDD5DB-7074-4251-8BB6-0A8098E2EA06}"/>
    <cellStyle name="Note 11 2 2 5" xfId="4751" xr:uid="{9BCDDB25-6291-46E8-9AF2-2F14BD490A5E}"/>
    <cellStyle name="Note 11 2 20" xfId="9422" xr:uid="{613A825F-66E6-4AF7-A85F-C3F211A55487}"/>
    <cellStyle name="Note 11 2 21" xfId="10395" xr:uid="{4DA309E2-341A-4148-BF3B-BC4B545A098C}"/>
    <cellStyle name="Note 11 2 22" xfId="9433" xr:uid="{8DDC86FE-9628-4497-A152-2E682CCD9022}"/>
    <cellStyle name="Note 11 2 23" xfId="10001" xr:uid="{E037CEFA-7F50-4913-BA82-D967AD68BFEE}"/>
    <cellStyle name="Note 11 2 24" xfId="15771" xr:uid="{B343A17D-F5C2-43E1-84CB-03A97CA3D25F}"/>
    <cellStyle name="Note 11 2 25" xfId="16599" xr:uid="{8E1D03E0-7A34-4891-9B39-F4EF7A22E20F}"/>
    <cellStyle name="Note 11 2 26" xfId="16225" xr:uid="{8692C8B3-502D-4227-BFC8-7C19D2F483AE}"/>
    <cellStyle name="Note 11 2 27" xfId="16641" xr:uid="{D17ACF7C-0C6C-4EE2-95FD-A2FF586AC346}"/>
    <cellStyle name="Note 11 2 28" xfId="16212" xr:uid="{CE1A79E8-A0BC-4BD6-B224-CD342B7FCD65}"/>
    <cellStyle name="Note 11 2 29" xfId="16626" xr:uid="{0381790D-D909-4F5A-BD77-1CE975B722C2}"/>
    <cellStyle name="Note 11 2 3" xfId="4238" xr:uid="{61897F23-0FE4-45C0-AD5B-1A12A9FC6D01}"/>
    <cellStyle name="Note 11 2 3 2" xfId="11971" xr:uid="{6252FA7A-6428-4DA5-87F8-2A59377A6913}"/>
    <cellStyle name="Note 11 2 4" xfId="6184" xr:uid="{DD4D13AE-5F45-4DA8-AE03-8A55D5AE7104}"/>
    <cellStyle name="Note 11 2 4 2" xfId="12655" xr:uid="{1BA6B7FC-A888-4361-B109-D5A999086C6C}"/>
    <cellStyle name="Note 11 2 5" xfId="6026" xr:uid="{419C13B4-563F-47CE-8060-8CEE95A7529A}"/>
    <cellStyle name="Note 11 2 5 2" xfId="12497" xr:uid="{93539AD3-27C7-48F0-B3CA-6FCFED31B417}"/>
    <cellStyle name="Note 11 2 6" xfId="6414" xr:uid="{A8174461-6ADA-4FD5-9F58-638C7C246FFB}"/>
    <cellStyle name="Note 11 2 6 2" xfId="12885" xr:uid="{7FF45D63-3BC2-4530-A733-27A878B256F0}"/>
    <cellStyle name="Note 11 2 7" xfId="6798" xr:uid="{BD10BF28-12BB-49C3-A710-7B1FADCB6894}"/>
    <cellStyle name="Note 11 2 7 2" xfId="13269" xr:uid="{05A1B889-1EE1-45AB-AFF0-F3EF93E275A7}"/>
    <cellStyle name="Note 11 2 8" xfId="7069" xr:uid="{FCB6337B-391C-4D11-9C80-1F5B72DE6345}"/>
    <cellStyle name="Note 11 2 8 2" xfId="13540" xr:uid="{9B4FE144-0A10-4AF2-BC78-9CFF038433A9}"/>
    <cellStyle name="Note 11 2 9" xfId="6924" xr:uid="{A37D1D6E-386F-46A1-B95B-48E689AD1086}"/>
    <cellStyle name="Note 11 2 9 2" xfId="13395" xr:uid="{1C64612E-C133-43BB-B25C-1526EF609D75}"/>
    <cellStyle name="Note 11 20" xfId="10052" xr:uid="{5479EE6E-C0A7-4E37-A8FB-E85BCCA39A35}"/>
    <cellStyle name="Note 11 21" xfId="9423" xr:uid="{F5AF862D-5F71-499D-96C1-3FA9E58452AF}"/>
    <cellStyle name="Note 11 22" xfId="10394" xr:uid="{6135E3B9-3275-4BD7-B49B-EE3596453D58}"/>
    <cellStyle name="Note 11 23" xfId="9434" xr:uid="{17C2DA2A-8154-4F5E-AE6C-CFA600039827}"/>
    <cellStyle name="Note 11 24" xfId="10000" xr:uid="{6BB672EB-C04C-4157-9E79-427A2F2571DA}"/>
    <cellStyle name="Note 11 25" xfId="15770" xr:uid="{E4386AF5-98C2-4F35-8676-CD8EAE97AB15}"/>
    <cellStyle name="Note 11 26" xfId="16393" xr:uid="{BB2FA7DB-7B60-4C71-AAD2-894B4BE938F6}"/>
    <cellStyle name="Note 11 27" xfId="16560" xr:uid="{29541894-1AF7-4226-BC99-4B4840CC495F}"/>
    <cellStyle name="Note 11 28" xfId="16640" xr:uid="{BAB2F8C5-F9DA-4E23-83D5-BE383BA73AC0}"/>
    <cellStyle name="Note 11 29" xfId="16211" xr:uid="{7F721E3D-B9B0-45A9-B77E-1C4B331E72DF}"/>
    <cellStyle name="Note 11 3" xfId="2100" xr:uid="{00000000-0005-0000-0000-000035080000}"/>
    <cellStyle name="Note 11 3 2" xfId="5680" xr:uid="{07397622-7B61-401E-A69E-512B78EC1188}"/>
    <cellStyle name="Note 11 3 2 2" xfId="11973" xr:uid="{4BE27398-5A33-40A8-80EA-3F80E6964D73}"/>
    <cellStyle name="Note 11 3 3" xfId="10055" xr:uid="{0F6BB0BC-A114-491D-AC75-8F4CF0B99A77}"/>
    <cellStyle name="Note 11 3 4" xfId="11021" xr:uid="{DF343A26-8717-45CE-AAF2-BC31E03A9659}"/>
    <cellStyle name="Note 11 3 5" xfId="4752" xr:uid="{88EA33AD-A8C0-4625-8A89-C4613BE451B0}"/>
    <cellStyle name="Note 11 30" xfId="16625" xr:uid="{4A2D94E7-1866-46C4-9CE2-17DE24C109E8}"/>
    <cellStyle name="Note 11 4" xfId="4237" xr:uid="{370E2C15-10C2-420F-8635-CC238D5469AB}"/>
    <cellStyle name="Note 11 4 2" xfId="11970" xr:uid="{00D6B4FB-5DE9-4F48-A7EE-C8F4343DDE0C}"/>
    <cellStyle name="Note 11 5" xfId="6385" xr:uid="{FA402818-92F6-482A-85C3-BAA59CCD6D3E}"/>
    <cellStyle name="Note 11 5 2" xfId="12856" xr:uid="{196A017D-D480-48F3-B05D-A88C3862DD9E}"/>
    <cellStyle name="Note 11 6" xfId="6354" xr:uid="{8196F4BE-2E42-4231-A5A5-01847F4B9575}"/>
    <cellStyle name="Note 11 6 2" xfId="12825" xr:uid="{068AB4A9-F348-4F2F-850C-1DCFEA786441}"/>
    <cellStyle name="Note 11 7" xfId="6413" xr:uid="{79F36F74-3E47-4E61-A2FD-45545FE7356A}"/>
    <cellStyle name="Note 11 7 2" xfId="12884" xr:uid="{19287A3B-3A94-43B9-AF9E-2336654A8537}"/>
    <cellStyle name="Note 11 8" xfId="6799" xr:uid="{AA7BFABB-FD7A-4955-9EBF-A7C6CB0132AC}"/>
    <cellStyle name="Note 11 8 2" xfId="13270" xr:uid="{50A3BD2C-A83A-43DE-B05B-6B2B9B293921}"/>
    <cellStyle name="Note 11 9" xfId="7325" xr:uid="{C2FFC14B-45B8-4DBE-836F-8BA604595D99}"/>
    <cellStyle name="Note 11 9 2" xfId="13796" xr:uid="{1B9B6E9F-0B1C-47F0-8E7B-D0AE2743952C}"/>
    <cellStyle name="Note 11_TRAFO" xfId="2101" xr:uid="{00000000-0005-0000-0000-000036080000}"/>
    <cellStyle name="Note 12" xfId="2102" xr:uid="{00000000-0005-0000-0000-000037080000}"/>
    <cellStyle name="Note 12 10" xfId="6925" xr:uid="{83D2C8F3-39DA-47AB-8982-159BC2FF814F}"/>
    <cellStyle name="Note 12 10 2" xfId="13396" xr:uid="{96E6454B-7F02-4F5E-9E06-3E85594CD11F}"/>
    <cellStyle name="Note 12 11" xfId="7350" xr:uid="{8A9D9057-946A-4910-819A-83A9E84A2F6B}"/>
    <cellStyle name="Note 12 11 2" xfId="13821" xr:uid="{2A1FAA5B-AA24-4C8D-8F91-102DDF948368}"/>
    <cellStyle name="Note 12 12" xfId="7455" xr:uid="{766477AE-1066-4109-97D4-E1064A0D85D9}"/>
    <cellStyle name="Note 12 12 2" xfId="13926" xr:uid="{07A39625-DA1A-48AF-BEE0-BB50264E2817}"/>
    <cellStyle name="Note 12 13" xfId="7837" xr:uid="{B5EC320F-23A7-4905-A087-85DD122BA608}"/>
    <cellStyle name="Note 12 13 2" xfId="14308" xr:uid="{8302BDEA-D2AD-49AD-A586-A8842174B31F}"/>
    <cellStyle name="Note 12 14" xfId="8216" xr:uid="{416AA86C-7ABC-40AB-87F5-CA3B3CD0E8E6}"/>
    <cellStyle name="Note 12 14 2" xfId="14687" xr:uid="{664675CA-4C2B-4558-A672-1D3E9064BFA9}"/>
    <cellStyle name="Note 12 15" xfId="8476" xr:uid="{796BBA42-24C4-4F96-BACD-5E3F3753BF4C}"/>
    <cellStyle name="Note 12 15 2" xfId="14947" xr:uid="{0D541322-5922-4436-83EF-96789749C74D}"/>
    <cellStyle name="Note 12 16" xfId="8232" xr:uid="{542E93AA-7FED-4CD8-95A3-1B60940CE9E8}"/>
    <cellStyle name="Note 12 16 2" xfId="14703" xr:uid="{EECD9BDD-8AF8-4450-AFD2-B6AB80E3D837}"/>
    <cellStyle name="Note 12 17" xfId="8461" xr:uid="{7B29DF92-7B05-4287-92CB-D0D589E7F639}"/>
    <cellStyle name="Note 12 17 2" xfId="14932" xr:uid="{B16282B9-F9A1-4872-B803-2E2E9B4E9EA1}"/>
    <cellStyle name="Note 12 18" xfId="8247" xr:uid="{95EB14FD-8935-4323-BE2E-F5B9ACE70208}"/>
    <cellStyle name="Note 12 18 2" xfId="14718" xr:uid="{BB144D7D-81B0-48FF-AD24-6979D6F13795}"/>
    <cellStyle name="Note 12 19" xfId="9687" xr:uid="{07B50C11-B408-4C44-9CC9-2CFA05BC907D}"/>
    <cellStyle name="Note 12 2" xfId="2103" xr:uid="{00000000-0005-0000-0000-000038080000}"/>
    <cellStyle name="Note 12 2 10" xfId="7611" xr:uid="{B5EDEFD7-2C91-49C9-B948-5415E4BE60B1}"/>
    <cellStyle name="Note 12 2 10 2" xfId="14082" xr:uid="{E1025DFD-4FFF-4DA1-9E11-C8A66931D534}"/>
    <cellStyle name="Note 12 2 11" xfId="7456" xr:uid="{B05BC982-DF10-4980-A7F9-F951591258A5}"/>
    <cellStyle name="Note 12 2 11 2" xfId="13927" xr:uid="{6C207B2D-036E-44E3-BEC1-BB3D21D0760C}"/>
    <cellStyle name="Note 12 2 12" xfId="7838" xr:uid="{459B1032-B13F-4D24-83E3-3D986E50EAFA}"/>
    <cellStyle name="Note 12 2 12 2" xfId="14309" xr:uid="{C4A1DA74-3612-47B8-BC7C-D97E97EE7B67}"/>
    <cellStyle name="Note 12 2 13" xfId="8215" xr:uid="{208338D8-FA8D-4E26-AE2D-F14CDDA1AB09}"/>
    <cellStyle name="Note 12 2 13 2" xfId="14686" xr:uid="{25BCB1F2-809B-4328-8AA3-8FAB18BA6CA3}"/>
    <cellStyle name="Note 12 2 14" xfId="8477" xr:uid="{CE9FC68C-34E6-4AE8-ABCA-EA14A5E16CD5}"/>
    <cellStyle name="Note 12 2 14 2" xfId="14948" xr:uid="{41E1C82F-1B26-4AF2-9787-7A8508C9B6A7}"/>
    <cellStyle name="Note 12 2 15" xfId="8231" xr:uid="{C4116456-9CA2-4DC4-B5AD-F5C5BA960E6E}"/>
    <cellStyle name="Note 12 2 15 2" xfId="14702" xr:uid="{51AEE2E4-7400-48D6-824A-326D4172C8EC}"/>
    <cellStyle name="Note 12 2 16" xfId="8462" xr:uid="{5CC1522E-62C4-4B2F-AA1F-75CE00377B80}"/>
    <cellStyle name="Note 12 2 16 2" xfId="14933" xr:uid="{56E235E5-A4BE-4E97-B963-3E67F3AB7A55}"/>
    <cellStyle name="Note 12 2 17" xfId="8041" xr:uid="{22653F48-1C38-4B11-9FB8-E825841B9988}"/>
    <cellStyle name="Note 12 2 17 2" xfId="14512" xr:uid="{1100817D-9AFF-40D2-9A60-03EB891F9521}"/>
    <cellStyle name="Note 12 2 18" xfId="9688" xr:uid="{4F75D75A-9884-4C66-B2A0-45F8A3A2D769}"/>
    <cellStyle name="Note 12 2 19" xfId="10057" xr:uid="{035CE3E7-2DA2-4C2C-9C34-D54F1078B03F}"/>
    <cellStyle name="Note 12 2 2" xfId="2104" xr:uid="{00000000-0005-0000-0000-000039080000}"/>
    <cellStyle name="Note 12 2 2 2" xfId="5682" xr:uid="{81BAAE5F-7A04-4B4F-9C45-0C8D35D2A26E}"/>
    <cellStyle name="Note 12 2 2 2 2" xfId="11976" xr:uid="{1BE1C1A2-405A-433F-9F7E-C1586549B8CC}"/>
    <cellStyle name="Note 12 2 2 3" xfId="10058" xr:uid="{C1378281-BC06-4F75-874E-85F142D36AF2}"/>
    <cellStyle name="Note 12 2 2 4" xfId="11022" xr:uid="{C4536977-0814-4F4B-A90E-65B059557429}"/>
    <cellStyle name="Note 12 2 2 5" xfId="4753" xr:uid="{FF9F9885-5CB2-4FEB-99C9-E8281BC723FE}"/>
    <cellStyle name="Note 12 2 20" xfId="9420" xr:uid="{B4FEF1CE-71E3-4483-BC66-580F2C78DFB5}"/>
    <cellStyle name="Note 12 2 21" xfId="10467" xr:uid="{241D2E22-BC42-48E2-8A43-C5E518E9D236}"/>
    <cellStyle name="Note 12 2 22" xfId="9431" xr:uid="{C137D095-4F61-45F2-8C30-EAEB827E930A}"/>
    <cellStyle name="Note 12 2 23" xfId="10464" xr:uid="{8E4DEE0E-61D2-41B0-A901-2DFF3429F154}"/>
    <cellStyle name="Note 12 2 24" xfId="15773" xr:uid="{76E71035-855F-46C9-A79E-E523FAD1BFFC}"/>
    <cellStyle name="Note 12 2 25" xfId="16395" xr:uid="{5F455D83-A688-4E87-A9F7-A46268BFC0EB}"/>
    <cellStyle name="Note 12 2 26" xfId="16227" xr:uid="{2FCB873C-A591-41DB-B3BD-4A81E406B99E}"/>
    <cellStyle name="Note 12 2 27" xfId="16643" xr:uid="{CA7DC20B-F8A7-4983-BC09-645EE7EAFF2D}"/>
    <cellStyle name="Note 12 2 28" xfId="16214" xr:uid="{D11C6E0D-398F-404D-AA0C-4B9E84E13AFF}"/>
    <cellStyle name="Note 12 2 29" xfId="16628" xr:uid="{13A6A72F-56E9-4FE2-A341-AC07F95C6453}"/>
    <cellStyle name="Note 12 2 3" xfId="4240" xr:uid="{7DD4C095-675A-4994-91CB-43F9B79D9EC6}"/>
    <cellStyle name="Note 12 2 3 2" xfId="11975" xr:uid="{FD643E3B-F7FF-4BC1-A373-8BDCD0DCC1D1}"/>
    <cellStyle name="Note 12 2 4" xfId="6186" xr:uid="{46746415-EA95-4848-90E4-C0BBE4D08C02}"/>
    <cellStyle name="Note 12 2 4 2" xfId="12657" xr:uid="{EEF0C9FB-ED5C-4813-A109-1D021319D5DD}"/>
    <cellStyle name="Note 12 2 5" xfId="6028" xr:uid="{A98038D2-A170-4952-92BD-3E3A69E673BB}"/>
    <cellStyle name="Note 12 2 5 2" xfId="12499" xr:uid="{E07D058A-BAFD-4283-BA48-78741CE3F207}"/>
    <cellStyle name="Note 12 2 6" xfId="6416" xr:uid="{96FB4D07-7884-4A08-9DB5-B617F193C906}"/>
    <cellStyle name="Note 12 2 6 2" xfId="12887" xr:uid="{C9F64796-CD95-48EF-A662-0A029A18BAC8}"/>
    <cellStyle name="Note 12 2 7" xfId="6796" xr:uid="{149D4FAF-5478-4F0C-B1B0-41CC55154D5A}"/>
    <cellStyle name="Note 12 2 7 2" xfId="13267" xr:uid="{E0FB4AF3-5B26-4530-B26E-31D8D18985D1}"/>
    <cellStyle name="Note 12 2 8" xfId="7071" xr:uid="{27A13736-14CB-4B08-BDCD-DBD94217FC54}"/>
    <cellStyle name="Note 12 2 8 2" xfId="13542" xr:uid="{84815524-E38A-4B0D-9104-F99E61A1E3CB}"/>
    <cellStyle name="Note 12 2 9" xfId="6926" xr:uid="{F7FBA776-1074-4606-BD09-1E54B53AFA17}"/>
    <cellStyle name="Note 12 2 9 2" xfId="13397" xr:uid="{8E8D1F79-0652-4D7D-AE6C-3D86087D87DF}"/>
    <cellStyle name="Note 12 20" xfId="10056" xr:uid="{95CC0031-D027-45D6-B684-671B11F58F3E}"/>
    <cellStyle name="Note 12 21" xfId="9421" xr:uid="{AC27BF0E-531E-4069-9EA8-4BEADFAB0645}"/>
    <cellStyle name="Note 12 22" xfId="10396" xr:uid="{9D465337-821D-4D5A-8B3D-F91431198AD0}"/>
    <cellStyle name="Note 12 23" xfId="9432" xr:uid="{A22539AE-BF98-4AAE-BFA4-1019FC9FF25F}"/>
    <cellStyle name="Note 12 24" xfId="10003" xr:uid="{24EDEA27-E2F1-4B6D-9E90-33C830E5954D}"/>
    <cellStyle name="Note 12 25" xfId="15772" xr:uid="{CDF4D7E0-E4BB-4ABB-8539-3E7F1875317D}"/>
    <cellStyle name="Note 12 26" xfId="16394" xr:uid="{153B6826-BFBA-4A2C-BCF5-92418E3AE8C8}"/>
    <cellStyle name="Note 12 27" xfId="16226" xr:uid="{27D9D5EB-E3C9-402E-AC78-24EE5FA867B3}"/>
    <cellStyle name="Note 12 28" xfId="16642" xr:uid="{D1D6327C-862E-4D58-B6C3-DE21FECE59C7}"/>
    <cellStyle name="Note 12 29" xfId="16213" xr:uid="{C4829158-1A16-4D74-B768-189E11C65470}"/>
    <cellStyle name="Note 12 3" xfId="2105" xr:uid="{00000000-0005-0000-0000-00003A080000}"/>
    <cellStyle name="Note 12 3 2" xfId="5683" xr:uid="{118737FF-BFD6-493D-A431-29CE2C21BA52}"/>
    <cellStyle name="Note 12 3 2 2" xfId="11977" xr:uid="{F5557DD2-540C-4C7C-A657-BADBBBB904DA}"/>
    <cellStyle name="Note 12 3 3" xfId="10059" xr:uid="{092887A0-D718-4152-8C89-17515985BB94}"/>
    <cellStyle name="Note 12 3 4" xfId="11023" xr:uid="{C08BA1F7-598E-4CC0-8759-D92AEBD1F17A}"/>
    <cellStyle name="Note 12 3 5" xfId="4754" xr:uid="{46190A83-7340-460F-82BC-EBDCA808141E}"/>
    <cellStyle name="Note 12 30" xfId="16627" xr:uid="{432F0CAB-CD53-4E90-89FE-3C2396591C1B}"/>
    <cellStyle name="Note 12 4" xfId="4239" xr:uid="{3014C333-09E7-4BE6-9DFF-3863126548F4}"/>
    <cellStyle name="Note 12 4 2" xfId="11974" xr:uid="{901A061D-3ABF-48C8-84C2-44D930E7AB46}"/>
    <cellStyle name="Note 12 5" xfId="6185" xr:uid="{00F4E081-3E7F-4446-AC50-E5B8D74FC451}"/>
    <cellStyle name="Note 12 5 2" xfId="12656" xr:uid="{A9FBCD2A-E97A-44FF-93EA-CBB26DCD4026}"/>
    <cellStyle name="Note 12 6" xfId="6027" xr:uid="{EFA25796-D8E8-49E4-A55C-1D9B671BC8E3}"/>
    <cellStyle name="Note 12 6 2" xfId="12498" xr:uid="{687D5609-DCBA-4528-A2C9-0FCBCA757A1B}"/>
    <cellStyle name="Note 12 7" xfId="6415" xr:uid="{0130EB36-4561-4DFC-A9D6-F55AF0AD891E}"/>
    <cellStyle name="Note 12 7 2" xfId="12886" xr:uid="{69A46BC7-783E-4C23-9196-54DF3D6B2B11}"/>
    <cellStyle name="Note 12 8" xfId="6797" xr:uid="{EE0FAAC8-52BA-4874-A4BC-35658865152F}"/>
    <cellStyle name="Note 12 8 2" xfId="13268" xr:uid="{6DFB173A-2DEB-446A-8261-4ECE1348ECDC}"/>
    <cellStyle name="Note 12 9" xfId="7070" xr:uid="{717E7A35-E84B-4DF9-9E69-B096748C80CB}"/>
    <cellStyle name="Note 12 9 2" xfId="13541" xr:uid="{BADA2E7E-3664-4640-B02B-2146245B3986}"/>
    <cellStyle name="Note 12_TRAFO" xfId="2106" xr:uid="{00000000-0005-0000-0000-00003B080000}"/>
    <cellStyle name="Note 13" xfId="2107" xr:uid="{00000000-0005-0000-0000-00003C080000}"/>
    <cellStyle name="Note 13 10" xfId="6927" xr:uid="{189C27EE-992C-417A-8C98-B896CFD1FD71}"/>
    <cellStyle name="Note 13 10 2" xfId="13398" xr:uid="{935C5219-66D7-4A57-8ED3-382041E8A5BD}"/>
    <cellStyle name="Note 13 11" xfId="7612" xr:uid="{C745C015-8D84-485B-BA1B-FAF96A7DFEBB}"/>
    <cellStyle name="Note 13 11 2" xfId="14083" xr:uid="{4477D336-DDAA-45B1-AE66-8535808C9697}"/>
    <cellStyle name="Note 13 12" xfId="7457" xr:uid="{66DA0400-54B0-4CA1-A9EA-E8F0E80BE642}"/>
    <cellStyle name="Note 13 12 2" xfId="13928" xr:uid="{9F9F1B33-94B4-43EB-9306-F53F7515961A}"/>
    <cellStyle name="Note 13 13" xfId="7773" xr:uid="{EEE65BF2-91AD-46E5-BE9D-2117E42AA243}"/>
    <cellStyle name="Note 13 13 2" xfId="14244" xr:uid="{64B94A2B-C13D-4CE7-8EE5-F6156BA05A90}"/>
    <cellStyle name="Note 13 14" xfId="8214" xr:uid="{62C875C9-7A7D-47EF-B393-4D63C0A3FB14}"/>
    <cellStyle name="Note 13 14 2" xfId="14685" xr:uid="{98F99B2F-3DC5-42BD-914E-D45AD91AC8B4}"/>
    <cellStyle name="Note 13 15" xfId="8478" xr:uid="{32F2D20B-8643-425D-919C-300FF6558A0A}"/>
    <cellStyle name="Note 13 15 2" xfId="14949" xr:uid="{430C45CB-5BBB-4DCD-BC8F-1C96BAB529DD}"/>
    <cellStyle name="Note 13 16" xfId="8230" xr:uid="{3EC0A9F4-1B9E-400A-9B85-EED59EC283CF}"/>
    <cellStyle name="Note 13 16 2" xfId="14701" xr:uid="{387A3DDB-D1D7-4C43-AC9D-CD1608F01ADA}"/>
    <cellStyle name="Note 13 17" xfId="8463" xr:uid="{B93F8FDE-7CD9-4428-9191-CAFC9CC34EDC}"/>
    <cellStyle name="Note 13 17 2" xfId="14934" xr:uid="{65951C6D-7A46-4409-8921-3CFCBA546C51}"/>
    <cellStyle name="Note 13 18" xfId="8246" xr:uid="{56BD4037-9296-4AFB-875D-BED4EC49299B}"/>
    <cellStyle name="Note 13 18 2" xfId="14717" xr:uid="{1070E99D-46BC-4362-8998-86BED271D558}"/>
    <cellStyle name="Note 13 19" xfId="9689" xr:uid="{45109859-285A-496B-895E-017A6666FDCE}"/>
    <cellStyle name="Note 13 2" xfId="2108" xr:uid="{00000000-0005-0000-0000-00003D080000}"/>
    <cellStyle name="Note 13 2 10" xfId="7613" xr:uid="{7AC68AD4-3A8C-4866-963D-3E6B99DBECE1}"/>
    <cellStyle name="Note 13 2 10 2" xfId="14084" xr:uid="{BE831F96-73AD-48D6-81CE-C0B1B7EDA3F6}"/>
    <cellStyle name="Note 13 2 11" xfId="7458" xr:uid="{5843635C-50CE-4242-98EB-684AD17B3B46}"/>
    <cellStyle name="Note 13 2 11 2" xfId="13929" xr:uid="{9DF11AB9-0ED5-401A-844E-D7905D4C2E86}"/>
    <cellStyle name="Note 13 2 12" xfId="7839" xr:uid="{02DE0307-3AFB-45AC-A005-BEBA5F4D3439}"/>
    <cellStyle name="Note 13 2 12 2" xfId="14310" xr:uid="{5E01B0CB-68F7-420F-9737-A8047CEA0F45}"/>
    <cellStyle name="Note 13 2 13" xfId="8213" xr:uid="{C8EE6758-291D-415A-B75F-6CD15CA7AF15}"/>
    <cellStyle name="Note 13 2 13 2" xfId="14684" xr:uid="{655F7071-BF45-4B83-9CC6-F60557325EA1}"/>
    <cellStyle name="Note 13 2 14" xfId="8058" xr:uid="{44949B97-0C95-4892-9A02-F3B5F6A7A911}"/>
    <cellStyle name="Note 13 2 14 2" xfId="14529" xr:uid="{CE7B0462-5B4C-4279-8D80-F7FAC6DF800F}"/>
    <cellStyle name="Note 13 2 15" xfId="8229" xr:uid="{1EB57E51-A891-4A3D-B263-934F89151479}"/>
    <cellStyle name="Note 13 2 15 2" xfId="14700" xr:uid="{257E9862-571A-4ECD-ABF7-E3B9A66B39E1}"/>
    <cellStyle name="Note 13 2 16" xfId="8464" xr:uid="{7718274B-8890-4C15-A651-BC999C2213E6}"/>
    <cellStyle name="Note 13 2 16 2" xfId="14935" xr:uid="{7E27A82B-7669-4B3F-825D-A922714DD2B0}"/>
    <cellStyle name="Note 13 2 17" xfId="8245" xr:uid="{C19E97C5-2CBF-4097-B4A9-1CE85F928E40}"/>
    <cellStyle name="Note 13 2 17 2" xfId="14716" xr:uid="{66703126-8FA9-42FF-B68F-5975643613F5}"/>
    <cellStyle name="Note 13 2 18" xfId="9690" xr:uid="{FC190A10-57E7-4827-ABA0-114CCD9D1A04}"/>
    <cellStyle name="Note 13 2 19" xfId="10061" xr:uid="{57F65308-1861-4837-8016-40DFA89151F9}"/>
    <cellStyle name="Note 13 2 2" xfId="2109" xr:uid="{00000000-0005-0000-0000-00003E080000}"/>
    <cellStyle name="Note 13 2 2 2" xfId="5684" xr:uid="{782CDA49-6B98-4825-8D6B-D70EBDA87D2B}"/>
    <cellStyle name="Note 13 2 2 2 2" xfId="11980" xr:uid="{DF057A4E-26E2-4BBC-963A-845ABDBEC4B8}"/>
    <cellStyle name="Note 13 2 2 3" xfId="10062" xr:uid="{B6BE75B9-4FBA-472F-9CC2-CDD7AB182FFA}"/>
    <cellStyle name="Note 13 2 2 4" xfId="11024" xr:uid="{F6DE3E97-BD46-4D54-BF58-974124D192FB}"/>
    <cellStyle name="Note 13 2 2 5" xfId="4755" xr:uid="{58C7FA1E-96A5-47B3-99BF-84A8CDE2E3DA}"/>
    <cellStyle name="Note 13 2 20" xfId="9861" xr:uid="{6A7013D0-B4BF-4644-933B-84C6F54B307C}"/>
    <cellStyle name="Note 13 2 21" xfId="10398" xr:uid="{3C46956E-B718-4A69-BA59-2DFF96C59E39}"/>
    <cellStyle name="Note 13 2 22" xfId="9992" xr:uid="{BE051CBF-BEB1-43D0-9257-F8182DD8B552}"/>
    <cellStyle name="Note 13 2 23" xfId="10005" xr:uid="{09510174-BCDC-43C8-84AD-653D9046A0DE}"/>
    <cellStyle name="Note 13 2 24" xfId="15775" xr:uid="{2965800F-10DA-4818-B46D-F7D085B131A7}"/>
    <cellStyle name="Note 13 2 25" xfId="16397" xr:uid="{5277D120-85A5-43F3-BBB8-FF75BB32B231}"/>
    <cellStyle name="Note 13 2 26" xfId="16228" xr:uid="{475FFD72-A491-4E0D-86B4-166F3DEFA6AB}"/>
    <cellStyle name="Note 13 2 27" xfId="16644" xr:uid="{75AF50E3-88F0-4ED2-8B18-59DE0AF564D1}"/>
    <cellStyle name="Note 13 2 28" xfId="16215" xr:uid="{36C3362B-4E13-4872-A153-FE971EAC14D3}"/>
    <cellStyle name="Note 13 2 29" xfId="16630" xr:uid="{2F78328F-7DDF-4EFE-B938-7CE4167F3509}"/>
    <cellStyle name="Note 13 2 3" xfId="4242" xr:uid="{F1219D57-F70E-4CE8-B9C0-CF4DA78C1753}"/>
    <cellStyle name="Note 13 2 3 2" xfId="11979" xr:uid="{16A9E391-141D-41DF-AF5F-28FE42399020}"/>
    <cellStyle name="Note 13 2 4" xfId="6188" xr:uid="{AECFC9A4-E146-4D4A-B82C-CE6798C7C76F}"/>
    <cellStyle name="Note 13 2 4 2" xfId="12659" xr:uid="{9F911C26-8639-4A4B-9CB8-878E15C597FD}"/>
    <cellStyle name="Note 13 2 5" xfId="6030" xr:uid="{BFF17D63-DCF3-40E6-9917-A049E1CABAB3}"/>
    <cellStyle name="Note 13 2 5 2" xfId="12501" xr:uid="{F3A8836A-B507-4B56-AD64-3FB5C9E33128}"/>
    <cellStyle name="Note 13 2 6" xfId="6417" xr:uid="{A38D4FB5-D76F-4B74-8C57-4CE6A25E7945}"/>
    <cellStyle name="Note 13 2 6 2" xfId="12888" xr:uid="{9E6F4D53-2364-4630-AA3C-08D4947340FD}"/>
    <cellStyle name="Note 13 2 7" xfId="6794" xr:uid="{DCEEE4C6-2DE6-4BAF-AD0E-0E216186BE7E}"/>
    <cellStyle name="Note 13 2 7 2" xfId="13265" xr:uid="{6E588188-F4A5-4138-B9A0-B52BB6FD1E09}"/>
    <cellStyle name="Note 13 2 8" xfId="7073" xr:uid="{2E29D73C-ABBE-4110-99CB-2A716139B94F}"/>
    <cellStyle name="Note 13 2 8 2" xfId="13544" xr:uid="{1A94E3B6-672A-4424-95CA-912EE73856AE}"/>
    <cellStyle name="Note 13 2 9" xfId="6928" xr:uid="{543E61A9-4B2F-463B-A9F6-8D73A1B2BDEB}"/>
    <cellStyle name="Note 13 2 9 2" xfId="13399" xr:uid="{2C1C3FAE-0065-4F7A-8822-D72EE68A3715}"/>
    <cellStyle name="Note 13 20" xfId="10060" xr:uid="{06498057-4ECA-436A-AE3A-3659C1FB37E9}"/>
    <cellStyle name="Note 13 21" xfId="9862" xr:uid="{00C3AA12-3781-43DC-8ECF-F34739BC3AB8}"/>
    <cellStyle name="Note 13 22" xfId="10397" xr:uid="{09AD3C43-6A76-4616-BE3A-E6C99FF4DBB8}"/>
    <cellStyle name="Note 13 23" xfId="9430" xr:uid="{5FF73135-C0BB-485C-9D87-ED11CA4EBDA4}"/>
    <cellStyle name="Note 13 24" xfId="10004" xr:uid="{B3B9AA1C-2AD7-4D55-B3E9-3DDAFCCCC904}"/>
    <cellStyle name="Note 13 25" xfId="15774" xr:uid="{BA59D663-7374-471B-B572-D9FB344D853A}"/>
    <cellStyle name="Note 13 26" xfId="16396" xr:uid="{BEBDA01A-6C52-48B8-A538-CCA07D2AC4C8}"/>
    <cellStyle name="Note 13 27" xfId="16593" xr:uid="{32553430-D484-4A96-97E1-27D2D1E1DFDB}"/>
    <cellStyle name="Note 13 28" xfId="16612" xr:uid="{A9FB2D8F-F271-4DDC-B2D6-53F95F8C7159}"/>
    <cellStyle name="Note 13 29" xfId="16559" xr:uid="{EA765A17-EC66-485B-84E5-DCB573C92385}"/>
    <cellStyle name="Note 13 3" xfId="2110" xr:uid="{00000000-0005-0000-0000-00003F080000}"/>
    <cellStyle name="Note 13 3 2" xfId="5685" xr:uid="{C8C15BA5-6984-4926-81D2-3F4CEDEDAE62}"/>
    <cellStyle name="Note 13 3 2 2" xfId="11981" xr:uid="{04962738-90D1-4FC9-90A0-2BE2489251AB}"/>
    <cellStyle name="Note 13 3 3" xfId="10063" xr:uid="{C0F63478-63CE-4FDF-BD8A-F3AA665B9CCD}"/>
    <cellStyle name="Note 13 3 4" xfId="11025" xr:uid="{F0AE63AA-F035-496F-A758-B9788D68C8C3}"/>
    <cellStyle name="Note 13 3 5" xfId="4756" xr:uid="{5711098C-8C26-45BB-B388-D6E8C04A2F9B}"/>
    <cellStyle name="Note 13 30" xfId="16629" xr:uid="{90D8B5D6-A68B-4BF5-BAAF-225CF642100F}"/>
    <cellStyle name="Note 13 4" xfId="4241" xr:uid="{9E2FB29D-8F59-4379-8859-44DB9CE05C4D}"/>
    <cellStyle name="Note 13 4 2" xfId="11978" xr:uid="{E606EA4B-115F-4B6D-8135-778C3BAAE0E6}"/>
    <cellStyle name="Note 13 5" xfId="6187" xr:uid="{5B70E8A2-41D4-4646-9044-1F55357586AF}"/>
    <cellStyle name="Note 13 5 2" xfId="12658" xr:uid="{6A9275B4-35C9-4F3E-97EA-5594493E1EA1}"/>
    <cellStyle name="Note 13 6" xfId="6029" xr:uid="{42887E45-9CE2-4C50-9BCC-DE56440250A3}"/>
    <cellStyle name="Note 13 6 2" xfId="12500" xr:uid="{7014F28C-DEF6-4827-A196-99C273A33016}"/>
    <cellStyle name="Note 13 7" xfId="6349" xr:uid="{484D7EC9-3B3B-4A48-B823-E619752011F1}"/>
    <cellStyle name="Note 13 7 2" xfId="12820" xr:uid="{0979D24B-0DA0-45B0-9DF6-38A0BCAA9800}"/>
    <cellStyle name="Note 13 8" xfId="6795" xr:uid="{172A9F3F-E449-423F-A956-F281680A6E36}"/>
    <cellStyle name="Note 13 8 2" xfId="13266" xr:uid="{DE23237D-FD31-4384-A57B-B7CD161EDC4D}"/>
    <cellStyle name="Note 13 9" xfId="7072" xr:uid="{3EE4E472-0E90-4416-9E12-AB7A37A09561}"/>
    <cellStyle name="Note 13 9 2" xfId="13543" xr:uid="{BE30FA5C-D159-4A12-A439-6ED5B004B7DF}"/>
    <cellStyle name="Note 13_TRAFO" xfId="2111" xr:uid="{00000000-0005-0000-0000-000040080000}"/>
    <cellStyle name="Note 14" xfId="2112" xr:uid="{00000000-0005-0000-0000-000041080000}"/>
    <cellStyle name="Note 14 10" xfId="7185" xr:uid="{6ECFD3C6-9BCD-4912-99B8-159209259B3A}"/>
    <cellStyle name="Note 14 10 2" xfId="13656" xr:uid="{9B86CEAE-F960-4B0D-B0B3-CB9A4B38BC34}"/>
    <cellStyle name="Note 14 11" xfId="7614" xr:uid="{2F398BB2-AAD6-49D2-B7F7-3B9CADB48A87}"/>
    <cellStyle name="Note 14 11 2" xfId="14085" xr:uid="{1EF3FAFC-FAF6-47E4-B62A-D943001D1263}"/>
    <cellStyle name="Note 14 12" xfId="7827" xr:uid="{AC7F107F-FA5D-4749-9A72-B51F41B1ACFE}"/>
    <cellStyle name="Note 14 12 2" xfId="14298" xr:uid="{3B085EBA-6ACC-47D9-B80F-8C67D2579C7A}"/>
    <cellStyle name="Note 14 13" xfId="7840" xr:uid="{3D8FE26D-05B6-49B3-A4DC-1AB24F814B40}"/>
    <cellStyle name="Note 14 13 2" xfId="14311" xr:uid="{B6FA77B2-E7B1-448E-9CE0-3C56BAE6854A}"/>
    <cellStyle name="Note 14 14" xfId="8212" xr:uid="{8EA3808B-90AC-4058-86F2-0F95620310B0}"/>
    <cellStyle name="Note 14 14 2" xfId="14683" xr:uid="{C1986FFD-7915-4C47-981E-8308B9A2736A}"/>
    <cellStyle name="Note 14 15" xfId="8479" xr:uid="{6DE7AF00-EBE2-41A4-A2D7-1D1421CCDFFB}"/>
    <cellStyle name="Note 14 15 2" xfId="14950" xr:uid="{7B397A46-A027-42E1-85FC-78A32149BCC9}"/>
    <cellStyle name="Note 14 16" xfId="8228" xr:uid="{E84360B3-EE14-4D9E-91BE-FF4DDD078441}"/>
    <cellStyle name="Note 14 16 2" xfId="14699" xr:uid="{B1D4A201-8937-494D-9003-9BED791AEF4C}"/>
    <cellStyle name="Note 14 17" xfId="8465" xr:uid="{2623A58E-59E5-4FA3-9FC4-3488C411DD0B}"/>
    <cellStyle name="Note 14 17 2" xfId="14936" xr:uid="{DD3EA9F6-5F85-4DC0-9E12-DD05548BD98E}"/>
    <cellStyle name="Note 14 18" xfId="8244" xr:uid="{5F051D97-3B31-4621-99CE-C2A7CB7D4989}"/>
    <cellStyle name="Note 14 18 2" xfId="14715" xr:uid="{E2949582-8472-4D03-AE08-D7ACFE326F04}"/>
    <cellStyle name="Note 14 19" xfId="9691" xr:uid="{A1DC4511-E8DD-4BB9-BA5B-84B1A4FA5CDE}"/>
    <cellStyle name="Note 14 2" xfId="2113" xr:uid="{00000000-0005-0000-0000-000042080000}"/>
    <cellStyle name="Note 14 2 10" xfId="7615" xr:uid="{FCE426BF-B77A-4755-A211-DC0E3A8EEC5C}"/>
    <cellStyle name="Note 14 2 10 2" xfId="14086" xr:uid="{A8C6B9FD-42DB-41EC-9F69-344E8F79AD50}"/>
    <cellStyle name="Note 14 2 11" xfId="7459" xr:uid="{2A8DB3E5-B027-4FB1-8621-ECABFEAB010D}"/>
    <cellStyle name="Note 14 2 11 2" xfId="13930" xr:uid="{90787539-9A1F-441C-98AF-0C58A20AB36D}"/>
    <cellStyle name="Note 14 2 12" xfId="7841" xr:uid="{BE7892A9-A7F7-4E00-975F-F70B8DD0960B}"/>
    <cellStyle name="Note 14 2 12 2" xfId="14312" xr:uid="{23A214E9-9368-4E40-BC8F-56162E7D2DD6}"/>
    <cellStyle name="Note 14 2 13" xfId="8211" xr:uid="{FCFADDC4-0071-42BD-A248-B93A8D23F826}"/>
    <cellStyle name="Note 14 2 13 2" xfId="14682" xr:uid="{E2E20C3D-58A5-47EA-AC7E-4EEF4D93D1CE}"/>
    <cellStyle name="Note 14 2 14" xfId="8480" xr:uid="{7785D652-B8F0-4C75-8495-627621B28878}"/>
    <cellStyle name="Note 14 2 14 2" xfId="14951" xr:uid="{7EB0C2E3-12BE-45CA-B942-708D232BE681}"/>
    <cellStyle name="Note 14 2 15" xfId="8227" xr:uid="{54964C64-565A-427A-92DF-2707B7A82005}"/>
    <cellStyle name="Note 14 2 15 2" xfId="14698" xr:uid="{614E3E88-E8EB-431D-8617-6A9CE95B2C4B}"/>
    <cellStyle name="Note 14 2 16" xfId="8049" xr:uid="{282AE148-F53D-4A7C-9081-B99E2E92EAC2}"/>
    <cellStyle name="Note 14 2 16 2" xfId="14520" xr:uid="{65CCA7D7-1D08-4A44-BCFD-9483A746A85B}"/>
    <cellStyle name="Note 14 2 17" xfId="8243" xr:uid="{4BB128E7-94EC-4DCC-B4FD-DC8C4107F846}"/>
    <cellStyle name="Note 14 2 17 2" xfId="14714" xr:uid="{14F7D62C-BBD9-4ADB-A602-0CD4CD6A3A46}"/>
    <cellStyle name="Note 14 2 18" xfId="9692" xr:uid="{F3FA458D-0C0D-49C6-87FE-0AD517F32EE0}"/>
    <cellStyle name="Note 14 2 19" xfId="10065" xr:uid="{2E29849B-4994-40C5-81F1-0DCCC7589779}"/>
    <cellStyle name="Note 14 2 2" xfId="2114" xr:uid="{00000000-0005-0000-0000-000043080000}"/>
    <cellStyle name="Note 14 2 2 2" xfId="5686" xr:uid="{AA9C2F70-1D24-4DEA-9A5D-247D1B95455A}"/>
    <cellStyle name="Note 14 2 2 2 2" xfId="11984" xr:uid="{5B669E8A-62A1-4A9E-9F41-96967D53ECEA}"/>
    <cellStyle name="Note 14 2 2 3" xfId="10066" xr:uid="{13CEF153-E9F5-4F17-8321-A349C6F27917}"/>
    <cellStyle name="Note 14 2 2 4" xfId="11026" xr:uid="{7464D9E9-2AB9-4A62-BBBE-AA62BC7B191E}"/>
    <cellStyle name="Note 14 2 2 5" xfId="4757" xr:uid="{0657F754-4BF4-4741-9D4D-D362EA006C51}"/>
    <cellStyle name="Note 14 2 20" xfId="9418" xr:uid="{6554D442-4043-42CA-BD64-1158D284FE27}"/>
    <cellStyle name="Note 14 2 21" xfId="10400" xr:uid="{1ACDF8A1-C76A-47CB-8182-5935B2644F85}"/>
    <cellStyle name="Note 14 2 22" xfId="9863" xr:uid="{E2AEDF7D-F3D8-432C-A3BD-C9E7AE10449D}"/>
    <cellStyle name="Note 14 2 23" xfId="10007" xr:uid="{A4D7AA28-15E4-4636-922F-494822BA5018}"/>
    <cellStyle name="Note 14 2 24" xfId="15778" xr:uid="{C9893E13-7323-4CC0-8601-C5864E63D33A}"/>
    <cellStyle name="Note 14 2 25" xfId="16399" xr:uid="{6FD9F909-432F-4B75-953E-34354F368CFE}"/>
    <cellStyle name="Note 14 2 26" xfId="16229" xr:uid="{B1EE3E66-3A2F-405F-B346-61C7B2E4A399}"/>
    <cellStyle name="Note 14 2 27" xfId="16646" xr:uid="{E7DA0294-E9F3-4409-9D63-4258DF0654EE}"/>
    <cellStyle name="Note 14 2 28" xfId="16217" xr:uid="{A614DB51-3395-4536-84F7-69BC54787E76}"/>
    <cellStyle name="Note 14 2 29" xfId="16631" xr:uid="{3A133E27-730F-47BF-8A18-5D3F63B9AD55}"/>
    <cellStyle name="Note 14 2 3" xfId="4244" xr:uid="{074BD404-90A9-44C0-B573-2116489A214E}"/>
    <cellStyle name="Note 14 2 3 2" xfId="11983" xr:uid="{7A305B8A-1F8A-4721-A675-D2FB9C9C0A61}"/>
    <cellStyle name="Note 14 2 4" xfId="6190" xr:uid="{8861460D-E4B1-4AC4-BA93-960A6EC555F7}"/>
    <cellStyle name="Note 14 2 4 2" xfId="12661" xr:uid="{C6482470-EE86-4735-9761-783A01006ECE}"/>
    <cellStyle name="Note 14 2 5" xfId="6031" xr:uid="{C220AB77-7597-4B9D-B72D-0800F36E9BE0}"/>
    <cellStyle name="Note 14 2 5 2" xfId="12502" xr:uid="{BF7F700F-3A14-48C8-95BA-E5EFEA4E1912}"/>
    <cellStyle name="Note 14 2 6" xfId="6419" xr:uid="{5EA20665-1876-453F-912D-08B001CC0920}"/>
    <cellStyle name="Note 14 2 6 2" xfId="12890" xr:uid="{45B60791-3904-4FB9-AB80-001BF87DC403}"/>
    <cellStyle name="Note 14 2 7" xfId="6792" xr:uid="{373E4F03-F5D3-4E87-BFB9-21BBF95CF76A}"/>
    <cellStyle name="Note 14 2 7 2" xfId="13263" xr:uid="{EF81F1C9-7CE3-4995-8FB5-5B49227C3799}"/>
    <cellStyle name="Note 14 2 8" xfId="7075" xr:uid="{C343BBE8-4E6B-432C-B738-A75FC93D8908}"/>
    <cellStyle name="Note 14 2 8 2" xfId="13546" xr:uid="{9E4014A3-A4E5-46A1-A7D9-10B16D9D81EA}"/>
    <cellStyle name="Note 14 2 9" xfId="7200" xr:uid="{CA1C9261-B954-4A85-938D-C6DC66BFBE65}"/>
    <cellStyle name="Note 14 2 9 2" xfId="13671" xr:uid="{21B11558-EF06-4F0F-AFB9-102A628F16A7}"/>
    <cellStyle name="Note 14 20" xfId="10064" xr:uid="{33A8E604-B1F9-4F05-86A4-F6DD8EB78379}"/>
    <cellStyle name="Note 14 21" xfId="9419" xr:uid="{64C56998-A5B1-4D8E-84AC-BA99AA297437}"/>
    <cellStyle name="Note 14 22" xfId="10399" xr:uid="{A214E5F4-FBC0-47ED-8356-6100B364D6C3}"/>
    <cellStyle name="Note 14 23" xfId="9429" xr:uid="{BFF40FD6-E5FA-44D5-9081-2E472D4C9235}"/>
    <cellStyle name="Note 14 24" xfId="10006" xr:uid="{B12D7E1E-F129-4B65-AFD5-67091846D261}"/>
    <cellStyle name="Note 14 25" xfId="15777" xr:uid="{3EB9ABDB-362D-4D6D-BEAE-3B48C94669DF}"/>
    <cellStyle name="Note 14 26" xfId="16398" xr:uid="{09C202C7-600B-4793-9109-214C07E9ADC8}"/>
    <cellStyle name="Note 14 27" xfId="15995" xr:uid="{CCD9F506-8C7D-411E-AF09-D407B0153F9D}"/>
    <cellStyle name="Note 14 28" xfId="16645" xr:uid="{32C57B33-1E6F-49D4-BACE-3DB8E97F219D}"/>
    <cellStyle name="Note 14 29" xfId="16216" xr:uid="{936B571E-96E8-4368-B579-8E882000866A}"/>
    <cellStyle name="Note 14 3" xfId="2115" xr:uid="{00000000-0005-0000-0000-000044080000}"/>
    <cellStyle name="Note 14 3 2" xfId="5687" xr:uid="{C1CD6828-779A-4966-9E72-3DD15A712D8D}"/>
    <cellStyle name="Note 14 3 2 2" xfId="11985" xr:uid="{6437047A-2512-4423-9F8A-AB083EE50BCB}"/>
    <cellStyle name="Note 14 3 3" xfId="10067" xr:uid="{01146F54-FD8F-48F5-BC8F-AD5D3CD95F1D}"/>
    <cellStyle name="Note 14 3 4" xfId="11027" xr:uid="{62670C2F-36DF-42CB-99D5-2F16CDE866F4}"/>
    <cellStyle name="Note 14 3 5" xfId="4758" xr:uid="{69BF9413-38E2-4B47-BD9C-882329559373}"/>
    <cellStyle name="Note 14 30" xfId="16555" xr:uid="{6FC4154B-9161-4966-BA3D-7999B602BFCA}"/>
    <cellStyle name="Note 14 4" xfId="4243" xr:uid="{C57A1294-20A0-439B-B560-EBE4EA6E6252}"/>
    <cellStyle name="Note 14 4 2" xfId="11982" xr:uid="{44B8E24A-8761-4982-8C9C-2A7C109EB904}"/>
    <cellStyle name="Note 14 5" xfId="6189" xr:uid="{B8DC599D-F563-4B2E-AD30-CB7E72A8F130}"/>
    <cellStyle name="Note 14 5 2" xfId="12660" xr:uid="{DD7B8B6D-5A5A-4BFE-B9B7-2B8747192AF7}"/>
    <cellStyle name="Note 14 6" xfId="6404" xr:uid="{BC1FCE26-BA22-4D08-BB2C-EA3298CAB047}"/>
    <cellStyle name="Note 14 6 2" xfId="12875" xr:uid="{7806E153-E6CA-4E0A-B0C6-D91D5DA0B78F}"/>
    <cellStyle name="Note 14 7" xfId="6418" xr:uid="{6072CF68-5031-4C41-A0D4-0ECF197369A4}"/>
    <cellStyle name="Note 14 7 2" xfId="12889" xr:uid="{28F8964B-B966-4E11-9142-5ED938774035}"/>
    <cellStyle name="Note 14 8" xfId="6793" xr:uid="{A02DC29B-D98A-4D57-BA23-0768FCA8CAF1}"/>
    <cellStyle name="Note 14 8 2" xfId="13264" xr:uid="{478D7C7C-A07A-478B-BF31-4400D9AE736B}"/>
    <cellStyle name="Note 14 9" xfId="7074" xr:uid="{EC648350-0454-4D23-8214-AAAE8017E442}"/>
    <cellStyle name="Note 14 9 2" xfId="13545" xr:uid="{CA4D2B97-C419-45F3-83A8-2B13BA77B2B7}"/>
    <cellStyle name="Note 14_TRAFO" xfId="2116" xr:uid="{00000000-0005-0000-0000-000045080000}"/>
    <cellStyle name="Note 15" xfId="2117" xr:uid="{00000000-0005-0000-0000-000046080000}"/>
    <cellStyle name="Note 15 10" xfId="7163" xr:uid="{68A3C283-DE20-4E3F-A0E0-423CE0BE8E82}"/>
    <cellStyle name="Note 15 10 2" xfId="13634" xr:uid="{4955D32D-4468-42C8-A6C4-C9688A8C5FB1}"/>
    <cellStyle name="Note 15 11" xfId="7616" xr:uid="{3850B72E-A2F9-43B1-8217-2F47E1B3E22B}"/>
    <cellStyle name="Note 15 11 2" xfId="14087" xr:uid="{3BC8806B-C2EE-441B-8D96-FFAF6F01039B}"/>
    <cellStyle name="Note 15 12" xfId="7339" xr:uid="{20A5EC2F-B6AC-4012-9D59-006988CBFFB6}"/>
    <cellStyle name="Note 15 12 2" xfId="13810" xr:uid="{7B4803BF-ECF3-4E50-853D-FEEBDA8DD1BE}"/>
    <cellStyle name="Note 15 13" xfId="7842" xr:uid="{BE710B2D-6BE7-4BFD-A49D-527626466309}"/>
    <cellStyle name="Note 15 13 2" xfId="14313" xr:uid="{6F4548EC-D18F-4349-A974-A512766F27F2}"/>
    <cellStyle name="Note 15 14" xfId="8210" xr:uid="{C0719783-6A79-4542-8274-6956E1AC312E}"/>
    <cellStyle name="Note 15 14 2" xfId="14681" xr:uid="{84055617-428B-45E2-B8AB-C6BF895BBC37}"/>
    <cellStyle name="Note 15 15" xfId="8481" xr:uid="{D18B1095-DFF9-4CFE-82F8-7CD4FB7C3B97}"/>
    <cellStyle name="Note 15 15 2" xfId="14952" xr:uid="{95F81765-B741-4B25-8EC3-196A22EFC055}"/>
    <cellStyle name="Note 15 16" xfId="8226" xr:uid="{B827D998-2781-4E52-908D-CE87D8AC1D81}"/>
    <cellStyle name="Note 15 16 2" xfId="14697" xr:uid="{2EC2F4C1-29F7-4697-96BF-897F4DBB203D}"/>
    <cellStyle name="Note 15 17" xfId="8466" xr:uid="{E281116C-6FED-49C7-8895-EAA280BDDCC2}"/>
    <cellStyle name="Note 15 17 2" xfId="14937" xr:uid="{22A40CCF-EEB6-4273-BC94-9D35C4E64127}"/>
    <cellStyle name="Note 15 18" xfId="8242" xr:uid="{9495A139-4826-48BF-A4A5-CA98576EA5FF}"/>
    <cellStyle name="Note 15 18 2" xfId="14713" xr:uid="{676FE224-C839-475B-9463-F94DDFFB951C}"/>
    <cellStyle name="Note 15 19" xfId="9693" xr:uid="{3BB116D5-D195-4B1F-8B19-AB473515DF4B}"/>
    <cellStyle name="Note 15 2" xfId="2118" xr:uid="{00000000-0005-0000-0000-000047080000}"/>
    <cellStyle name="Note 15 2 10" xfId="7617" xr:uid="{F078CFB6-87BB-40EF-8F61-4FE8F15465AA}"/>
    <cellStyle name="Note 15 2 10 2" xfId="14088" xr:uid="{0E8351A9-2EA5-44EC-A6AE-03FC95254298}"/>
    <cellStyle name="Note 15 2 11" xfId="7460" xr:uid="{1A7AB14D-E64A-4A60-AAD1-384D0520BB93}"/>
    <cellStyle name="Note 15 2 11 2" xfId="13931" xr:uid="{CFBCED56-1BAF-4974-856A-7F391BEFCEE2}"/>
    <cellStyle name="Note 15 2 12" xfId="7843" xr:uid="{3566D689-6CDA-4C53-B2E7-641B73786374}"/>
    <cellStyle name="Note 15 2 12 2" xfId="14314" xr:uid="{B82D8774-415B-4DA4-BA48-936483ACF0E9}"/>
    <cellStyle name="Note 15 2 13" xfId="8209" xr:uid="{B74EC318-E12D-4FC9-B51F-BAEDC4898FCB}"/>
    <cellStyle name="Note 15 2 13 2" xfId="14680" xr:uid="{88F01050-C89E-4D18-BA4C-375EF5413CCC}"/>
    <cellStyle name="Note 15 2 14" xfId="8482" xr:uid="{424C6EC3-D4F2-4EEB-B35B-06FC49A816E2}"/>
    <cellStyle name="Note 15 2 14 2" xfId="14953" xr:uid="{5C3D5FD0-E7F3-4530-B553-B68013B1B5B6}"/>
    <cellStyle name="Note 15 2 15" xfId="8225" xr:uid="{E9B535F0-2F9F-422A-AC08-57D7F75AB3A2}"/>
    <cellStyle name="Note 15 2 15 2" xfId="14696" xr:uid="{78251323-97BC-49C7-A134-8968E5CB9034}"/>
    <cellStyle name="Note 15 2 16" xfId="8467" xr:uid="{5577E73A-DCDE-4A02-9155-FCD97C6D5BFA}"/>
    <cellStyle name="Note 15 2 16 2" xfId="14938" xr:uid="{7855DF44-D1C9-44D6-B0BE-298CD1F817C0}"/>
    <cellStyle name="Note 15 2 17" xfId="8241" xr:uid="{BB783602-9F9B-4FB7-BDA3-6E9DDBE49A75}"/>
    <cellStyle name="Note 15 2 17 2" xfId="14712" xr:uid="{1FBFCE89-925D-47EF-ACFB-E78C06AC03BA}"/>
    <cellStyle name="Note 15 2 18" xfId="9694" xr:uid="{D0FEEC97-80A5-4BCE-BC57-51E142B2F568}"/>
    <cellStyle name="Note 15 2 19" xfId="10069" xr:uid="{8E4C7B64-93E9-4B17-8D9B-B21222DCA98E}"/>
    <cellStyle name="Note 15 2 2" xfId="2119" xr:uid="{00000000-0005-0000-0000-000048080000}"/>
    <cellStyle name="Note 15 2 2 2" xfId="5688" xr:uid="{E9B3E0D4-C261-437B-AE52-D43B1ADF714F}"/>
    <cellStyle name="Note 15 2 2 2 2" xfId="11988" xr:uid="{FD66D9D9-B836-4913-984A-FE850AFB12D9}"/>
    <cellStyle name="Note 15 2 2 3" xfId="10070" xr:uid="{B48D9E37-3850-4FBA-8978-07B7CC2F3556}"/>
    <cellStyle name="Note 15 2 2 4" xfId="11028" xr:uid="{7322F6B4-B230-460B-8FDA-769A7EAFBFB2}"/>
    <cellStyle name="Note 15 2 2 5" xfId="4759" xr:uid="{FE930E92-EFF7-4E72-9614-8EB1A8BC1A2C}"/>
    <cellStyle name="Note 15 2 20" xfId="9416" xr:uid="{9DB88B57-8F98-4A5B-B57E-3EEE03E4B4F8}"/>
    <cellStyle name="Note 15 2 21" xfId="10402" xr:uid="{07B118D7-A677-4D9A-82C3-99D037ED24BB}"/>
    <cellStyle name="Note 15 2 22" xfId="9427" xr:uid="{B819B7E1-E2E0-47F9-AB3D-16773F794DE9}"/>
    <cellStyle name="Note 15 2 23" xfId="10009" xr:uid="{552E8AE3-60F1-4569-AE83-298FA2B69CD4}"/>
    <cellStyle name="Note 15 2 24" xfId="15780" xr:uid="{449C9704-553C-4A90-B0F0-CAADC8D97207}"/>
    <cellStyle name="Note 15 2 25" xfId="16402" xr:uid="{0A113AAF-CDB8-48D5-8708-283E76AF713D}"/>
    <cellStyle name="Note 15 2 26" xfId="16231" xr:uid="{82D66760-38EC-4E7A-9DD0-C71013FEADC3}"/>
    <cellStyle name="Note 15 2 27" xfId="16648" xr:uid="{E6D12577-5DA2-4417-9014-A61F2DFD94C5}"/>
    <cellStyle name="Note 15 2 28" xfId="15994" xr:uid="{4F1BBD0D-8186-4520-8910-F0EBC685227F}"/>
    <cellStyle name="Note 15 2 29" xfId="16633" xr:uid="{252DF8E4-924F-4642-A650-17F55EE8CE6C}"/>
    <cellStyle name="Note 15 2 3" xfId="4246" xr:uid="{6A2A0B9A-3ABF-4691-9D3A-E05BD7533F1B}"/>
    <cellStyle name="Note 15 2 3 2" xfId="11987" xr:uid="{7CDEFAA9-A87E-4EF4-BEA3-8A292CE46DD8}"/>
    <cellStyle name="Note 15 2 4" xfId="6192" xr:uid="{98231E2E-370B-43B5-B1EA-04802B183F2A}"/>
    <cellStyle name="Note 15 2 4 2" xfId="12663" xr:uid="{1BBC5603-DB1A-4050-8C32-2A06CA4D9976}"/>
    <cellStyle name="Note 15 2 5" xfId="5898" xr:uid="{1A5E6E8A-28D8-40E1-92CD-A8A795FAA26A}"/>
    <cellStyle name="Note 15 2 5 2" xfId="12369" xr:uid="{FE22F3EB-800E-470E-A356-1D289EE743B6}"/>
    <cellStyle name="Note 15 2 6" xfId="6421" xr:uid="{A3661909-8083-4DEA-8568-60CF0FF028E5}"/>
    <cellStyle name="Note 15 2 6 2" xfId="12892" xr:uid="{70483D27-E056-404E-82FD-7F6E87B7EE83}"/>
    <cellStyle name="Note 15 2 7" xfId="6791" xr:uid="{7AD31374-704F-498F-B498-DDC33116B585}"/>
    <cellStyle name="Note 15 2 7 2" xfId="13262" xr:uid="{168B4225-2EF4-4C51-9191-46FD9D709C44}"/>
    <cellStyle name="Note 15 2 8" xfId="7169" xr:uid="{AFB451FD-155F-4917-85A0-8467E9403DA2}"/>
    <cellStyle name="Note 15 2 8 2" xfId="13640" xr:uid="{EA78E5F8-F801-436A-8475-522B48221D1B}"/>
    <cellStyle name="Note 15 2 9" xfId="6929" xr:uid="{5405937A-3629-4893-A9DE-683277759676}"/>
    <cellStyle name="Note 15 2 9 2" xfId="13400" xr:uid="{EE3F96FD-306F-40C8-8496-5966A4CDD783}"/>
    <cellStyle name="Note 15 20" xfId="10068" xr:uid="{0082230D-D289-449D-8045-C921A38A9418}"/>
    <cellStyle name="Note 15 21" xfId="9417" xr:uid="{EC0FAA6C-4F6F-43F6-BE8A-EC90D0C1F614}"/>
    <cellStyle name="Note 15 22" xfId="10401" xr:uid="{42F5524C-D5C5-42D5-BC29-7ED4AE397F5F}"/>
    <cellStyle name="Note 15 23" xfId="9428" xr:uid="{B46DE829-4D28-4307-AE48-76BF49BAD6BC}"/>
    <cellStyle name="Note 15 24" xfId="10008" xr:uid="{3B0EA4B8-A66F-4C6C-B31E-2102792795CE}"/>
    <cellStyle name="Note 15 25" xfId="15779" xr:uid="{1421405A-55A0-44AB-847E-1910E4D2C1F3}"/>
    <cellStyle name="Note 15 26" xfId="16400" xr:uid="{A6494284-77EA-4A66-9B2E-605C483A93D6}"/>
    <cellStyle name="Note 15 27" xfId="16230" xr:uid="{DA4DA08B-5E33-49B9-8170-D8B98B2FC31B}"/>
    <cellStyle name="Note 15 28" xfId="16647" xr:uid="{A633827C-3D1F-4688-B0C0-D6072DEFFDBE}"/>
    <cellStyle name="Note 15 29" xfId="16218" xr:uid="{97461B21-E559-4E04-8FE6-5B6034C1029D}"/>
    <cellStyle name="Note 15 3" xfId="2120" xr:uid="{00000000-0005-0000-0000-000049080000}"/>
    <cellStyle name="Note 15 3 2" xfId="5689" xr:uid="{16BC8FD1-1E32-4525-9BFD-5934A7D13C46}"/>
    <cellStyle name="Note 15 3 2 2" xfId="11989" xr:uid="{0A0491BE-A607-441B-827C-BD4B593EA306}"/>
    <cellStyle name="Note 15 3 3" xfId="10071" xr:uid="{F2A6B699-1A8F-41C9-A6F3-1AD702039BFE}"/>
    <cellStyle name="Note 15 3 4" xfId="11029" xr:uid="{B628A1B9-5CD9-4091-908E-A28B0019DE2B}"/>
    <cellStyle name="Note 15 3 5" xfId="4760" xr:uid="{FA9F0A44-6B87-4681-B996-3070088D477F}"/>
    <cellStyle name="Note 15 30" xfId="16632" xr:uid="{96F13ED6-200E-4FD8-89AB-988BC6C70498}"/>
    <cellStyle name="Note 15 4" xfId="4245" xr:uid="{46578ACD-52FA-488B-A53F-D7D5251E982F}"/>
    <cellStyle name="Note 15 4 2" xfId="11986" xr:uid="{A4FB4926-0689-4787-A0ED-6483DDB70329}"/>
    <cellStyle name="Note 15 5" xfId="6191" xr:uid="{6D30DE55-1F4D-4677-BA4D-2B4EE524B7D5}"/>
    <cellStyle name="Note 15 5 2" xfId="12662" xr:uid="{1D54CE9D-E819-4FAE-9F64-27E73F3CB8C5}"/>
    <cellStyle name="Note 15 6" xfId="6032" xr:uid="{42B4D33C-6D57-4158-A802-6603910C8AF0}"/>
    <cellStyle name="Note 15 6 2" xfId="12503" xr:uid="{006FEC08-49BF-406A-B6E2-9A05EB3708A3}"/>
    <cellStyle name="Note 15 7" xfId="6420" xr:uid="{A1F3AEC1-E762-4C5D-A091-3B0BEA3BF5DD}"/>
    <cellStyle name="Note 15 7 2" xfId="12891" xr:uid="{2B2AEAB4-F612-45CD-90CB-ACD3CE50DA54}"/>
    <cellStyle name="Note 15 8" xfId="6611" xr:uid="{F6C08624-B1F9-447D-969C-EC0ECCE437EB}"/>
    <cellStyle name="Note 15 8 2" xfId="13082" xr:uid="{D506C2BC-AB33-4DB5-85B9-7A184AA41D4F}"/>
    <cellStyle name="Note 15 9" xfId="7076" xr:uid="{A6CB4D1D-BFEF-4BE3-8F55-8090BCD7D9DB}"/>
    <cellStyle name="Note 15 9 2" xfId="13547" xr:uid="{1D16835F-ED31-440D-8A38-A55A3E08A6F0}"/>
    <cellStyle name="Note 15_TRAFO" xfId="2121" xr:uid="{00000000-0005-0000-0000-00004A080000}"/>
    <cellStyle name="Note 16" xfId="2122" xr:uid="{00000000-0005-0000-0000-00004B080000}"/>
    <cellStyle name="Note 16 10" xfId="7077" xr:uid="{839D53A9-4071-4251-BAA4-1BF27F7463A7}"/>
    <cellStyle name="Note 16 10 2" xfId="13548" xr:uid="{427108D8-36A5-48DF-AE06-EAC9513E0C27}"/>
    <cellStyle name="Note 16 11" xfId="7177" xr:uid="{3E2A36B9-B2F5-4300-99D7-609C120CB37D}"/>
    <cellStyle name="Note 16 11 2" xfId="13648" xr:uid="{0BFAF14C-C2AC-4EC7-95DF-19F912968860}"/>
    <cellStyle name="Note 16 12" xfId="7618" xr:uid="{AA033651-D598-4C1D-9CF7-512D349B4732}"/>
    <cellStyle name="Note 16 12 2" xfId="14089" xr:uid="{B45A4846-7655-4998-9B7F-6D2011764C00}"/>
    <cellStyle name="Note 16 13" xfId="7819" xr:uid="{22686215-1956-46F9-B4C9-A1631CCD6D23}"/>
    <cellStyle name="Note 16 13 2" xfId="14290" xr:uid="{6EE05191-8A16-4CC3-8C5D-A4888ADA17DF}"/>
    <cellStyle name="Note 16 14" xfId="7844" xr:uid="{F7A1AA20-525F-44D6-8343-653CA71A14BE}"/>
    <cellStyle name="Note 16 14 2" xfId="14315" xr:uid="{7C46EBF6-60F5-4C99-A103-FC991E357479}"/>
    <cellStyle name="Note 16 15" xfId="8208" xr:uid="{8C03ED6C-3BDA-4902-8C2E-8F1BEB92C10B}"/>
    <cellStyle name="Note 16 15 2" xfId="14679" xr:uid="{F6791F1A-9B41-4910-88BC-48C464236801}"/>
    <cellStyle name="Note 16 16" xfId="8483" xr:uid="{EDD24B76-83C2-4BE5-BCDE-4B826356B69A}"/>
    <cellStyle name="Note 16 16 2" xfId="14954" xr:uid="{00A3DD86-9F1B-4C7D-90A5-0AE9AC871125}"/>
    <cellStyle name="Note 16 17" xfId="8224" xr:uid="{BB2D54A3-AF05-42D8-8BE1-24FED261759A}"/>
    <cellStyle name="Note 16 17 2" xfId="14695" xr:uid="{83E902BA-2CF7-4E41-9B12-371DD5E11FA3}"/>
    <cellStyle name="Note 16 18" xfId="8511" xr:uid="{47CA2819-84B0-410B-9863-F5C0898E7E5A}"/>
    <cellStyle name="Note 16 18 2" xfId="14982" xr:uid="{E69906FB-27E1-4B5C-A1A0-829162B0E57C}"/>
    <cellStyle name="Note 16 19" xfId="8556" xr:uid="{5C2768EE-5959-42EA-8AEF-62854F8DA7A6}"/>
    <cellStyle name="Note 16 19 2" xfId="15027" xr:uid="{380CF990-D32D-4D9A-871C-E80BB5EB24ED}"/>
    <cellStyle name="Note 16 2" xfId="2123" xr:uid="{00000000-0005-0000-0000-00004C080000}"/>
    <cellStyle name="Note 16 2 10" xfId="7619" xr:uid="{84D2303A-BC1E-4586-9345-8D03D4B106FE}"/>
    <cellStyle name="Note 16 2 10 2" xfId="14090" xr:uid="{709ED66F-D580-4CC5-864F-56C18D683CAF}"/>
    <cellStyle name="Note 16 2 11" xfId="7461" xr:uid="{C37E7794-3BFB-4055-8E20-492631745D3D}"/>
    <cellStyle name="Note 16 2 11 2" xfId="13932" xr:uid="{8F90B62F-7DFA-41AB-87F5-08DD1569A0DA}"/>
    <cellStyle name="Note 16 2 12" xfId="7845" xr:uid="{73A10AB9-A5CD-4CC9-B070-BF4F0DC51101}"/>
    <cellStyle name="Note 16 2 12 2" xfId="14316" xr:uid="{B4F259AE-B610-43E5-90FC-29A3B80F2C3F}"/>
    <cellStyle name="Note 16 2 13" xfId="8207" xr:uid="{F2C78CD6-1FB5-4C73-91FC-A9CDBEA067C8}"/>
    <cellStyle name="Note 16 2 13 2" xfId="14678" xr:uid="{A3678DC0-2E39-4E96-BB66-F5477AC1BB31}"/>
    <cellStyle name="Note 16 2 14" xfId="8484" xr:uid="{AB02453D-AFE4-4919-9A37-DB0F9EDB5E66}"/>
    <cellStyle name="Note 16 2 14 2" xfId="14955" xr:uid="{8BEAD707-D5AD-426D-9B0E-699DFAB06FEE}"/>
    <cellStyle name="Note 16 2 15" xfId="8223" xr:uid="{EDAF1584-1509-422F-A05F-5712BF48F90A}"/>
    <cellStyle name="Note 16 2 15 2" xfId="14694" xr:uid="{D5B1630A-CC69-4A79-9D2F-DDC388658FCB}"/>
    <cellStyle name="Note 16 2 16" xfId="8468" xr:uid="{2DEED6ED-7644-4B7A-A1C1-6752C86D0C1C}"/>
    <cellStyle name="Note 16 2 16 2" xfId="14939" xr:uid="{31C2CFB8-C64B-4515-BC00-BB71263B2E5A}"/>
    <cellStyle name="Note 16 2 17" xfId="8240" xr:uid="{95590A45-C20A-452B-8D78-AC84F0C46587}"/>
    <cellStyle name="Note 16 2 17 2" xfId="14711" xr:uid="{6EB57C7F-73DC-4C07-AFE0-BC31FED4C2B9}"/>
    <cellStyle name="Note 16 2 18" xfId="9253" xr:uid="{D5546C0A-686C-4EA2-BAF2-DE12B93005D5}"/>
    <cellStyle name="Note 16 2 19" xfId="10073" xr:uid="{E06AF1F2-FE24-42CF-AAC7-9431A5432920}"/>
    <cellStyle name="Note 16 2 2" xfId="2124" xr:uid="{00000000-0005-0000-0000-00004D080000}"/>
    <cellStyle name="Note 16 2 2 2" xfId="5690" xr:uid="{24F92C82-4F51-47A8-AAE4-FD418BB260AC}"/>
    <cellStyle name="Note 16 2 2 2 2" xfId="11992" xr:uid="{BCED4458-6B11-41FE-BC50-2B0E59126DA8}"/>
    <cellStyle name="Note 16 2 2 3" xfId="10074" xr:uid="{833DAC7B-7101-428D-894D-AA3E8D017386}"/>
    <cellStyle name="Note 16 2 2 4" xfId="11030" xr:uid="{A37640CC-3A3C-4ECD-898D-9BB6E709C7B1}"/>
    <cellStyle name="Note 16 2 2 5" xfId="4761" xr:uid="{57A7290F-BD79-48D3-8CF6-595FE3753C00}"/>
    <cellStyle name="Note 16 2 20" xfId="9414" xr:uid="{B1A5F1B1-98C5-4E42-81FE-2CA3D04A89FF}"/>
    <cellStyle name="Note 16 2 21" xfId="10404" xr:uid="{542E92FE-A6B2-48B6-8C89-1EF6B514B9E3}"/>
    <cellStyle name="Note 16 2 22" xfId="9855" xr:uid="{BE85C5F2-E67A-4758-9FB8-C113820818B7}"/>
    <cellStyle name="Note 16 2 23" xfId="10011" xr:uid="{4A20F19E-1356-44FF-B30B-1E5A859DCE1A}"/>
    <cellStyle name="Note 16 2 24" xfId="15781" xr:uid="{D9645612-827A-4FF6-9208-A75EFB4ECA96}"/>
    <cellStyle name="Note 16 2 25" xfId="16404" xr:uid="{C27ABB8E-2D18-4CB6-AB6D-AEE018F20DC3}"/>
    <cellStyle name="Note 16 2 26" xfId="16232" xr:uid="{54E11E8D-9AD5-459D-A80C-693A6BEFA0A5}"/>
    <cellStyle name="Note 16 2 27" xfId="16650" xr:uid="{F97AA456-B92B-4423-A5D8-29277BF9AE98}"/>
    <cellStyle name="Note 16 2 28" xfId="16220" xr:uid="{B324DD17-2893-4B0A-9940-62F195168BF6}"/>
    <cellStyle name="Note 16 2 29" xfId="16634" xr:uid="{D6E08AB8-5943-4D06-87CD-1DF592EC3493}"/>
    <cellStyle name="Note 16 2 3" xfId="4248" xr:uid="{A3824A0A-138F-4BAE-8DA0-86ED683FF35B}"/>
    <cellStyle name="Note 16 2 3 2" xfId="11991" xr:uid="{72E3952F-A701-4E91-9108-53957DE55E3D}"/>
    <cellStyle name="Note 16 2 4" xfId="5886" xr:uid="{3B725B47-FF21-4ACA-803B-434177E95578}"/>
    <cellStyle name="Note 16 2 4 2" xfId="12357" xr:uid="{EAF7E6FD-5F9B-4C01-88F6-F35AF146123B}"/>
    <cellStyle name="Note 16 2 5" xfId="6391" xr:uid="{43C208F9-BC6B-4A62-B7E7-8C129FDC97C4}"/>
    <cellStyle name="Note 16 2 5 2" xfId="12862" xr:uid="{0D482A02-3092-4C19-9AEA-F984349EFB32}"/>
    <cellStyle name="Note 16 2 6" xfId="6423" xr:uid="{00E3F2AE-087E-4014-A4DB-B0585D1D0736}"/>
    <cellStyle name="Note 16 2 6 2" xfId="12894" xr:uid="{BFA1C5C6-7E7A-4FCD-810F-80F846FD7979}"/>
    <cellStyle name="Note 16 2 7" xfId="6789" xr:uid="{D9619C10-572D-44AF-8825-1B2CF063141E}"/>
    <cellStyle name="Note 16 2 7 2" xfId="13260" xr:uid="{ED13EE9F-9CD7-4426-A356-E14CDE540875}"/>
    <cellStyle name="Note 16 2 8" xfId="7078" xr:uid="{9AE4CDCA-493C-43B6-A2B7-4C4259B18538}"/>
    <cellStyle name="Note 16 2 8 2" xfId="13549" xr:uid="{6A859196-7751-4FA1-B589-671ECF6CA683}"/>
    <cellStyle name="Note 16 2 9" xfId="6930" xr:uid="{E41C0FBE-A3E1-45D8-ADE9-DFDD1CE419AC}"/>
    <cellStyle name="Note 16 2 9 2" xfId="13401" xr:uid="{665E4572-7761-45DA-BCD4-9825007600A9}"/>
    <cellStyle name="Note 16 20" xfId="9695" xr:uid="{487B0E9A-5D16-45DD-9539-795E7F3C5526}"/>
    <cellStyle name="Note 16 21" xfId="10072" xr:uid="{4EC94647-9E68-4171-B890-CEE4B0CEE81D}"/>
    <cellStyle name="Note 16 22" xfId="9415" xr:uid="{EB160C58-37F4-4EF3-A3C8-D1A1045DBFF3}"/>
    <cellStyle name="Note 16 23" xfId="10403" xr:uid="{AD7E5FAE-DB8C-4CA3-8669-40BD0219AC18}"/>
    <cellStyle name="Note 16 24" xfId="9426" xr:uid="{40747E80-D6F7-49ED-A624-A807113C74B8}"/>
    <cellStyle name="Note 16 25" xfId="10010" xr:uid="{42E86AA6-087A-46BE-920B-E17BB2B2B602}"/>
    <cellStyle name="Note 16 26" xfId="15963" xr:uid="{DDCB0BF8-4F8E-4A4F-99B8-635D76B331D8}"/>
    <cellStyle name="Note 16 27" xfId="16403" xr:uid="{89833577-865E-4249-8B78-9A5D99C9312E}"/>
    <cellStyle name="Note 16 28" xfId="16003" xr:uid="{13D593DE-D607-418A-8254-BCD068A1CF00}"/>
    <cellStyle name="Note 16 29" xfId="16649" xr:uid="{15DA0F66-9720-457D-9D4B-456013E36A70}"/>
    <cellStyle name="Note 16 3" xfId="2125" xr:uid="{00000000-0005-0000-0000-00004E080000}"/>
    <cellStyle name="Note 16 3 2" xfId="5691" xr:uid="{2F6889CB-69CA-456A-93DE-9FC31EFFD4B0}"/>
    <cellStyle name="Note 16 3 2 2" xfId="11993" xr:uid="{B9F957CC-988B-48D8-8C0C-EEF9AE08DB2E}"/>
    <cellStyle name="Note 16 3 3" xfId="10075" xr:uid="{6A20C427-9A17-4D44-B013-1031F7FEA450}"/>
    <cellStyle name="Note 16 3 4" xfId="11031" xr:uid="{0240CBCE-3784-426F-92D0-97E2DDA25851}"/>
    <cellStyle name="Note 16 3 5" xfId="4762" xr:uid="{9EAD92DA-9876-4227-9BDC-008DB03EC764}"/>
    <cellStyle name="Note 16 3 6" xfId="3777" xr:uid="{375DBB60-2077-465F-BD85-32557074BC4B}"/>
    <cellStyle name="Note 16 30" xfId="16219" xr:uid="{CDA25AEF-F349-48AA-BCDB-95369513E7B7}"/>
    <cellStyle name="Note 16 31" xfId="16676" xr:uid="{54FF94EF-F3D5-41DB-9984-82E3CA4257C8}"/>
    <cellStyle name="Note 16 4" xfId="3291" xr:uid="{635301BC-F383-4E63-BF06-A50CA37FCD63}"/>
    <cellStyle name="Note 16 4 2" xfId="11546" xr:uid="{F3478859-E932-45DA-9FBE-44074C6E6D1A}"/>
    <cellStyle name="Note 16 4 3" xfId="5280" xr:uid="{A52AF205-D797-48A5-91C4-D260EAE38158}"/>
    <cellStyle name="Note 16 5" xfId="4247" xr:uid="{10249519-C7DD-4C6F-9F42-FF6626521BF6}"/>
    <cellStyle name="Note 16 5 2" xfId="11990" xr:uid="{5F24D856-ED59-426A-941E-E228E0A86CD6}"/>
    <cellStyle name="Note 16 6" xfId="6193" xr:uid="{99C90662-706A-4451-976C-65AE6C0E0B94}"/>
    <cellStyle name="Note 16 6 2" xfId="12664" xr:uid="{D932D065-6805-44F3-B8DF-10362F253969}"/>
    <cellStyle name="Note 16 7" xfId="6396" xr:uid="{01912DCD-A34A-4DF5-8D94-584348FBDB8D}"/>
    <cellStyle name="Note 16 7 2" xfId="12867" xr:uid="{AB0D862B-471D-4EA7-B9B8-63AF48CBEC5F}"/>
    <cellStyle name="Note 16 8" xfId="6422" xr:uid="{5260DDAB-9E4D-4694-A8BA-7620C4BC9CD4}"/>
    <cellStyle name="Note 16 8 2" xfId="12893" xr:uid="{9E44405B-BE29-45FF-866A-AC62DB1E1F0B}"/>
    <cellStyle name="Note 16 9" xfId="6790" xr:uid="{3A6C9913-9A65-4DA1-89EF-E9944578789B}"/>
    <cellStyle name="Note 16 9 2" xfId="13261" xr:uid="{29E33017-2CC1-48FE-9EF9-19203D9D05FF}"/>
    <cellStyle name="Note 16_TRAFO" xfId="2126" xr:uid="{00000000-0005-0000-0000-00004F080000}"/>
    <cellStyle name="Note 17" xfId="2127" xr:uid="{00000000-0005-0000-0000-000050080000}"/>
    <cellStyle name="Note 17 10" xfId="7326" xr:uid="{5D1A6B7D-2D13-4215-AF76-9270189F31EB}"/>
    <cellStyle name="Note 17 10 2" xfId="13797" xr:uid="{2F9CC636-1CB8-4422-AF7B-889A575806D3}"/>
    <cellStyle name="Note 17 11" xfId="7297" xr:uid="{3C182312-77B6-4908-BD77-274019E54209}"/>
    <cellStyle name="Note 17 11 2" xfId="13768" xr:uid="{0C9BA5CA-E765-46EB-9363-468A7074D3C2}"/>
    <cellStyle name="Note 17 12" xfId="7809" xr:uid="{223F01BB-610A-40F4-AB50-F1BFEF4E1002}"/>
    <cellStyle name="Note 17 12 2" xfId="14280" xr:uid="{287197B1-D232-4950-81F8-34692D5A367B}"/>
    <cellStyle name="Note 17 13" xfId="7779" xr:uid="{88371568-1ACD-4F4D-ABDC-952F798180A5}"/>
    <cellStyle name="Note 17 13 2" xfId="14250" xr:uid="{768CA978-6EA0-42A1-894F-4C3711A1C3D0}"/>
    <cellStyle name="Note 17 14" xfId="7846" xr:uid="{C41B6FC5-C929-4762-9D7E-0F503ED3ECC0}"/>
    <cellStyle name="Note 17 14 2" xfId="14317" xr:uid="{E2BA0D5D-98F6-411A-A5B3-C2832C74915E}"/>
    <cellStyle name="Note 17 15" xfId="8206" xr:uid="{67440FE9-C4B1-446D-9540-BDC53B972A7E}"/>
    <cellStyle name="Note 17 15 2" xfId="14677" xr:uid="{0704F85C-5AAC-4A5E-985A-80AFB189C3E5}"/>
    <cellStyle name="Note 17 16" xfId="8485" xr:uid="{D01523CC-41A8-41F2-9E67-64B9F79E7B8A}"/>
    <cellStyle name="Note 17 16 2" xfId="14956" xr:uid="{ED567E6A-C6DE-4A00-9D5E-4F95C04B8F6C}"/>
    <cellStyle name="Note 17 17" xfId="8040" xr:uid="{6F1DB99B-B43E-4C72-9DDA-C3F199FB1EC4}"/>
    <cellStyle name="Note 17 17 2" xfId="14511" xr:uid="{A8EDD4FD-399E-4788-B219-75ED2995AD47}"/>
    <cellStyle name="Note 17 18" xfId="8469" xr:uid="{5F8985EA-A85F-4D71-9DBA-AAF076254118}"/>
    <cellStyle name="Note 17 18 2" xfId="14940" xr:uid="{75033F03-050E-4134-8CDC-B57C68A96B22}"/>
    <cellStyle name="Note 17 19" xfId="8239" xr:uid="{ADD8A026-79B7-446B-9179-2807D151D2B7}"/>
    <cellStyle name="Note 17 19 2" xfId="14710" xr:uid="{AFDDF13F-86F6-4004-AE11-8BA570453B33}"/>
    <cellStyle name="Note 17 2" xfId="2128" xr:uid="{00000000-0005-0000-0000-000051080000}"/>
    <cellStyle name="Note 17 2 10" xfId="7620" xr:uid="{690116C8-73CF-4E17-895F-DC4F27257379}"/>
    <cellStyle name="Note 17 2 10 2" xfId="14091" xr:uid="{39F20627-DC5C-453A-8928-68825A5F202B}"/>
    <cellStyle name="Note 17 2 11" xfId="7812" xr:uid="{A0B66118-33DE-4A73-9FAB-8790C92A834D}"/>
    <cellStyle name="Note 17 2 11 2" xfId="14283" xr:uid="{58AF78D4-717A-478D-80E5-0DC0E6198F1D}"/>
    <cellStyle name="Note 17 2 12" xfId="7847" xr:uid="{194A15F5-C019-43D2-8183-D210A55D7633}"/>
    <cellStyle name="Note 17 2 12 2" xfId="14318" xr:uid="{B5823D41-EB7F-463A-818D-690323132607}"/>
    <cellStyle name="Note 17 2 13" xfId="8205" xr:uid="{6CC229A0-82A6-43BF-A7EB-C53DB35832CB}"/>
    <cellStyle name="Note 17 2 13 2" xfId="14676" xr:uid="{1BCE240A-23D4-46FF-9F38-5C27084952B2}"/>
    <cellStyle name="Note 17 2 14" xfId="8486" xr:uid="{5AEEFBB5-D13F-43D7-A4A3-2B2A05DD6AFB}"/>
    <cellStyle name="Note 17 2 14 2" xfId="14957" xr:uid="{F961E8A1-DC28-4C6F-B0A2-474EE6AC1BCA}"/>
    <cellStyle name="Note 17 2 15" xfId="8222" xr:uid="{39A9E067-9B57-49E8-9CE8-ECA27CB303EA}"/>
    <cellStyle name="Note 17 2 15 2" xfId="14693" xr:uid="{ED02757D-D556-4E0B-98A2-25DBA7DC1C63}"/>
    <cellStyle name="Note 17 2 16" xfId="8470" xr:uid="{E5F36B39-4750-4ED8-9E7E-A040F9D4B925}"/>
    <cellStyle name="Note 17 2 16 2" xfId="14941" xr:uid="{824A80D0-81F9-4CE5-81FC-25BFC71B3B8A}"/>
    <cellStyle name="Note 17 2 17" xfId="8238" xr:uid="{A7A979DA-14DB-4D4C-9985-234D6A4DCA30}"/>
    <cellStyle name="Note 17 2 17 2" xfId="14709" xr:uid="{1B426E4E-DEF3-4095-92C2-DD5341BF5336}"/>
    <cellStyle name="Note 17 2 18" xfId="9696" xr:uid="{4259D82E-13B2-487C-B06A-28F980461FFF}"/>
    <cellStyle name="Note 17 2 19" xfId="10077" xr:uid="{047C4636-5538-428D-B84B-0CDDDE5392A2}"/>
    <cellStyle name="Note 17 2 2" xfId="2129" xr:uid="{00000000-0005-0000-0000-000052080000}"/>
    <cellStyle name="Note 17 2 2 2" xfId="5692" xr:uid="{6AC478A8-97CB-4154-939C-55C072961D41}"/>
    <cellStyle name="Note 17 2 2 2 2" xfId="11996" xr:uid="{66AF5883-90EB-4DCE-A4B8-A828FDF962A5}"/>
    <cellStyle name="Note 17 2 2 3" xfId="10078" xr:uid="{1A582EC9-C9B4-408D-B700-83B2E8CCFE71}"/>
    <cellStyle name="Note 17 2 2 4" xfId="11032" xr:uid="{8D1C6325-B56C-471F-B56F-3F393A9C45C1}"/>
    <cellStyle name="Note 17 2 2 5" xfId="4763" xr:uid="{564EB242-802F-4E33-8F1D-E9E8D421C163}"/>
    <cellStyle name="Note 17 2 20" xfId="9413" xr:uid="{A523D2E4-E1B8-4A88-BF62-0DBC6BE3B0D9}"/>
    <cellStyle name="Note 17 2 21" xfId="10406" xr:uid="{503F803C-5F71-4FF4-B785-15011B277124}"/>
    <cellStyle name="Note 17 2 22" xfId="9894" xr:uid="{6E83213B-6C68-4923-93D6-CE8871E9CBB8}"/>
    <cellStyle name="Note 17 2 23" xfId="10013" xr:uid="{98B7B8E7-9EAC-480F-961A-21E799DD250D}"/>
    <cellStyle name="Note 17 2 24" xfId="15783" xr:uid="{85CDFE80-F5FC-47DB-A800-2CB6A7D5F462}"/>
    <cellStyle name="Note 17 2 25" xfId="16600" xr:uid="{42C99AFB-F78F-435E-AE1D-BB80B8566F7C}"/>
    <cellStyle name="Note 17 2 26" xfId="16233" xr:uid="{0334F899-85AE-461E-91A7-896AE32F2177}"/>
    <cellStyle name="Note 17 2 27" xfId="16652" xr:uid="{010D25FE-C6B6-48FA-95EF-C5AE39E5DF2E}"/>
    <cellStyle name="Note 17 2 28" xfId="16221" xr:uid="{D35D84DE-F3B5-49FC-8C07-791DC3E5E3DA}"/>
    <cellStyle name="Note 17 2 29" xfId="16636" xr:uid="{89C5FAF8-9859-4709-9180-E6E10419DD25}"/>
    <cellStyle name="Note 17 2 3" xfId="4250" xr:uid="{BD34B424-76CC-4A95-9F2B-9C25BF4EE5AE}"/>
    <cellStyle name="Note 17 2 3 2" xfId="11995" xr:uid="{8A2EC31C-915C-4BC3-B13B-723BB2F8F778}"/>
    <cellStyle name="Note 17 2 4" xfId="6194" xr:uid="{0F70D489-8B1C-48AF-8F41-A0E567EF27A9}"/>
    <cellStyle name="Note 17 2 4 2" xfId="12665" xr:uid="{159BE153-FB29-4B77-A647-40357B5A6089}"/>
    <cellStyle name="Note 17 2 5" xfId="6033" xr:uid="{9D76452B-F2BB-4A21-A671-AC41DCEDAB94}"/>
    <cellStyle name="Note 17 2 5 2" xfId="12504" xr:uid="{D94BF351-A726-4701-9BE2-2AD2A5D7623C}"/>
    <cellStyle name="Note 17 2 6" xfId="6425" xr:uid="{7EB267C3-1CED-42A1-91A6-EB20E2FA3F8F}"/>
    <cellStyle name="Note 17 2 6 2" xfId="12896" xr:uid="{C88632BE-439D-46AF-9C81-FD0EF1C5A85F}"/>
    <cellStyle name="Note 17 2 7" xfId="6787" xr:uid="{50F8F32E-4530-4530-B92B-F46CFD9207BB}"/>
    <cellStyle name="Note 17 2 7 2" xfId="13258" xr:uid="{FC1830C8-F4CA-46FB-8D04-61A7CBA784E2}"/>
    <cellStyle name="Note 17 2 8" xfId="7079" xr:uid="{08B75DF0-35D2-4F35-AB38-BD0A2B11996A}"/>
    <cellStyle name="Note 17 2 8 2" xfId="13550" xr:uid="{6E95CEA4-A3A5-42B4-A528-21AC148B93B2}"/>
    <cellStyle name="Note 17 2 9" xfId="6931" xr:uid="{122D1BA4-682A-408C-A0ED-07788471E98C}"/>
    <cellStyle name="Note 17 2 9 2" xfId="13402" xr:uid="{9455C0A6-DDA5-43DF-A3A6-F28839423F30}"/>
    <cellStyle name="Note 17 20" xfId="9899" xr:uid="{606D380D-908C-4B64-AACD-F8F86D03D95F}"/>
    <cellStyle name="Note 17 21" xfId="10076" xr:uid="{B354B464-DC1A-41B2-9CC8-28379871D4F3}"/>
    <cellStyle name="Note 17 22" xfId="9244" xr:uid="{4224A73C-2B42-4F91-9CBC-8596CBACB96C}"/>
    <cellStyle name="Note 17 23" xfId="10405" xr:uid="{61EFB243-93C1-4129-8BFE-507CFC0281C4}"/>
    <cellStyle name="Note 17 24" xfId="9245" xr:uid="{6B193374-C7DE-46B9-B9BA-99DF251E7971}"/>
    <cellStyle name="Note 17 25" xfId="10012" xr:uid="{B92BE262-3BE3-48AB-B26F-27CCC277C1B4}"/>
    <cellStyle name="Note 17 26" xfId="15782" xr:uid="{4FB6C8F2-6314-4BD3-924D-4342902DF9F9}"/>
    <cellStyle name="Note 17 27" xfId="16405" xr:uid="{EAA0DF17-1CDE-4C8C-9E1A-F4924C845143}"/>
    <cellStyle name="Note 17 28" xfId="16561" xr:uid="{4059B305-3893-4C5B-86F2-5CCFBE59731C}"/>
    <cellStyle name="Note 17 29" xfId="16651" xr:uid="{9E8076EB-47EF-4E15-9DAC-4ECC285EE193}"/>
    <cellStyle name="Note 17 3" xfId="2130" xr:uid="{00000000-0005-0000-0000-000053080000}"/>
    <cellStyle name="Note 17 3 2" xfId="5693" xr:uid="{B24FF5AC-3FB8-49EB-AF90-83557A02E82D}"/>
    <cellStyle name="Note 17 3 2 2" xfId="11997" xr:uid="{8309276B-D920-469C-8704-F559DEDDB607}"/>
    <cellStyle name="Note 17 3 3" xfId="10079" xr:uid="{7E8AB532-CE50-48A9-B470-E269F2A0CFE2}"/>
    <cellStyle name="Note 17 3 4" xfId="11033" xr:uid="{23364D21-8E48-41E8-AB15-74DC9EA56D0A}"/>
    <cellStyle name="Note 17 3 5" xfId="4764" xr:uid="{40801231-E7C8-40B8-BE6B-CC7FF66E46B2}"/>
    <cellStyle name="Note 17 3 6" xfId="3778" xr:uid="{649519D7-03F5-4254-8ED3-5AF291D2BD1E}"/>
    <cellStyle name="Note 17 30" xfId="16589" xr:uid="{016E5896-120F-43E6-BB12-302BAE07B744}"/>
    <cellStyle name="Note 17 31" xfId="16635" xr:uid="{0ED3753C-D97F-4D00-B774-0A5C2463B11B}"/>
    <cellStyle name="Note 17 4" xfId="3292" xr:uid="{FC7A31D4-D0D5-4DC0-9A7C-2D437D486A01}"/>
    <cellStyle name="Note 17 4 2" xfId="11547" xr:uid="{6679851F-CE58-41A4-9BD9-F29015D3321E}"/>
    <cellStyle name="Note 17 4 3" xfId="5281" xr:uid="{3DBE1728-E31C-4101-AD6E-5A3247FD6260}"/>
    <cellStyle name="Note 17 5" xfId="4249" xr:uid="{F44A9B94-484C-4662-ABBA-C1B60FC0BA52}"/>
    <cellStyle name="Note 17 5 2" xfId="11994" xr:uid="{A003ECD6-BA30-4955-A8DB-4D4B00AB709D}"/>
    <cellStyle name="Note 17 6" xfId="6386" xr:uid="{097598CC-2540-4319-B44E-21A82A1B8539}"/>
    <cellStyle name="Note 17 6 2" xfId="12857" xr:uid="{17D88B41-1402-4D3B-B8E9-ECA4BC0F96D7}"/>
    <cellStyle name="Note 17 7" xfId="6355" xr:uid="{70C39BD6-8D8D-42D1-8B2C-0E3A2B897BDF}"/>
    <cellStyle name="Note 17 7 2" xfId="12826" xr:uid="{0F513D2E-D7C4-4560-99BF-E38CDE98B68C}"/>
    <cellStyle name="Note 17 8" xfId="6424" xr:uid="{458B5A4F-E950-44E1-9D29-9892D1FC3BEF}"/>
    <cellStyle name="Note 17 8 2" xfId="12895" xr:uid="{FC0251AC-4278-4B44-8D0B-717C4F49609E}"/>
    <cellStyle name="Note 17 9" xfId="6788" xr:uid="{66657B9A-27DB-4C45-9B31-B06E9560D7D5}"/>
    <cellStyle name="Note 17 9 2" xfId="13259" xr:uid="{BF865187-64B2-4388-93D0-82E7DB07FFB4}"/>
    <cellStyle name="Note 17_TRAFO" xfId="2131" xr:uid="{00000000-0005-0000-0000-000054080000}"/>
    <cellStyle name="Note 18" xfId="2132" xr:uid="{00000000-0005-0000-0000-000055080000}"/>
    <cellStyle name="Note 18 10" xfId="7080" xr:uid="{F14ADD21-6563-4D8C-A510-BE7997618D5A}"/>
    <cellStyle name="Note 18 10 2" xfId="13551" xr:uid="{F84AB8D4-9F23-442E-8F72-58229B863401}"/>
    <cellStyle name="Note 18 11" xfId="6932" xr:uid="{AFB39046-3774-49DC-A927-DD5F065C9665}"/>
    <cellStyle name="Note 18 11 2" xfId="13403" xr:uid="{E590EA31-67D1-4A05-A26B-791C86B03502}"/>
    <cellStyle name="Note 18 12" xfId="7621" xr:uid="{2572CD0E-7224-44CE-B00A-BE6E84998446}"/>
    <cellStyle name="Note 18 12 2" xfId="14092" xr:uid="{E2BE6864-CA2E-4BDE-A54F-19CF8C8C99E2}"/>
    <cellStyle name="Note 18 13" xfId="7462" xr:uid="{5E0A83AD-B409-4D7A-AAFC-AFA5C3348B43}"/>
    <cellStyle name="Note 18 13 2" xfId="13933" xr:uid="{3AAD7D92-A907-4F1F-8312-D85EC1E4A9A7}"/>
    <cellStyle name="Note 18 14" xfId="7848" xr:uid="{9B674312-769E-4203-9A9A-543DC51DD3CF}"/>
    <cellStyle name="Note 18 14 2" xfId="14319" xr:uid="{C0E8F4B1-90F3-4A71-9812-91A25B25E847}"/>
    <cellStyle name="Note 18 15" xfId="8204" xr:uid="{EF0B9B09-E420-40D1-9F49-B990EB8B58C4}"/>
    <cellStyle name="Note 18 15 2" xfId="14675" xr:uid="{9CE91BB0-EDB9-4D09-BE83-09CCC0846CDF}"/>
    <cellStyle name="Note 18 16" xfId="8487" xr:uid="{C49B81E8-F911-4B2A-A0B1-AC42E1854ABD}"/>
    <cellStyle name="Note 18 16 2" xfId="14958" xr:uid="{C15B2AA8-9883-43B5-AB29-340F1F973C3B}"/>
    <cellStyle name="Note 18 17" xfId="8221" xr:uid="{B96AAED3-9DAC-4781-BC92-7E80AF281475}"/>
    <cellStyle name="Note 18 17 2" xfId="14692" xr:uid="{F15FE375-0535-4F7B-9398-2FBC691F5E7E}"/>
    <cellStyle name="Note 18 18" xfId="8471" xr:uid="{4217C1A7-3329-4A32-A2DF-735F33C17734}"/>
    <cellStyle name="Note 18 18 2" xfId="14942" xr:uid="{F76422D3-8209-4C4E-BBE6-1F173373871E}"/>
    <cellStyle name="Note 18 19" xfId="8237" xr:uid="{7D4C96FD-A7A3-4C1A-B9EF-676896C81E13}"/>
    <cellStyle name="Note 18 19 2" xfId="14708" xr:uid="{89F2F94B-6560-4BA8-9379-1BEF451F0335}"/>
    <cellStyle name="Note 18 2" xfId="2133" xr:uid="{00000000-0005-0000-0000-000056080000}"/>
    <cellStyle name="Note 18 2 10" xfId="7622" xr:uid="{2359579A-E435-4ABF-AAC2-D097C04142CD}"/>
    <cellStyle name="Note 18 2 10 2" xfId="14093" xr:uid="{1A8A9157-2823-4F72-8B0E-B3A4BABE6B31}"/>
    <cellStyle name="Note 18 2 11" xfId="7463" xr:uid="{38B8303F-4CA7-44B0-BBF7-A7DE9CCD0BFB}"/>
    <cellStyle name="Note 18 2 11 2" xfId="13934" xr:uid="{06374FD5-D5E0-4285-B052-EE51F502FE3A}"/>
    <cellStyle name="Note 18 2 12" xfId="7849" xr:uid="{228F74FC-FE16-4876-92B3-3A622E04AA2C}"/>
    <cellStyle name="Note 18 2 12 2" xfId="14320" xr:uid="{EA125611-EA07-4697-819F-32221AF3CA01}"/>
    <cellStyle name="Note 18 2 13" xfId="8203" xr:uid="{275CC848-CEA7-4660-A0DE-601E1F12AF09}"/>
    <cellStyle name="Note 18 2 13 2" xfId="14674" xr:uid="{996BEC41-30EF-4DCF-92E9-898E8CCAA728}"/>
    <cellStyle name="Note 18 2 14" xfId="8488" xr:uid="{4998D63C-18C6-4E70-89BD-C9587C6437A7}"/>
    <cellStyle name="Note 18 2 14 2" xfId="14959" xr:uid="{AE00589C-10D7-49D8-859A-4C20FC9AC5DD}"/>
    <cellStyle name="Note 18 2 15" xfId="8558" xr:uid="{5B952845-0523-4D54-9956-04FE8567A4F9}"/>
    <cellStyle name="Note 18 2 15 2" xfId="15029" xr:uid="{5004D635-C2F7-431D-832A-28768A6803D4}"/>
    <cellStyle name="Note 18 2 16" xfId="8737" xr:uid="{3D8E74C5-04AB-4BA4-8A98-1F9ECA346A0A}"/>
    <cellStyle name="Note 18 2 16 2" xfId="15208" xr:uid="{3C269FAF-470E-43EF-A59B-EC36D032EB23}"/>
    <cellStyle name="Note 18 2 17" xfId="8914" xr:uid="{F9FB215E-4720-460D-85A7-C475C2AA7F5E}"/>
    <cellStyle name="Note 18 2 17 2" xfId="15385" xr:uid="{A200E9F5-3A0D-4A6F-8821-A801B3F5E34B}"/>
    <cellStyle name="Note 18 2 18" xfId="9698" xr:uid="{82C1BC5A-6403-404D-95D7-9058B97F9771}"/>
    <cellStyle name="Note 18 2 19" xfId="10081" xr:uid="{1A72143F-626E-492A-8ED7-43B6A5E03434}"/>
    <cellStyle name="Note 18 2 2" xfId="2134" xr:uid="{00000000-0005-0000-0000-000057080000}"/>
    <cellStyle name="Note 18 2 2 2" xfId="5694" xr:uid="{CC5DB1AA-7DEC-4EA8-9774-000495F43E61}"/>
    <cellStyle name="Note 18 2 2 2 2" xfId="12000" xr:uid="{8B3C0513-4EE7-4468-85E8-E0E9DC9BBCF5}"/>
    <cellStyle name="Note 18 2 2 3" xfId="10082" xr:uid="{51FE2208-DABF-4D8F-897D-2EC54B28B151}"/>
    <cellStyle name="Note 18 2 2 4" xfId="11034" xr:uid="{24102EA9-3CA4-4D9A-9ED6-8B45D15168A9}"/>
    <cellStyle name="Note 18 2 2 5" xfId="4765" xr:uid="{37615E11-CFA8-4231-A80F-D9FF0BC7F468}"/>
    <cellStyle name="Note 18 2 20" xfId="9412" xr:uid="{094E34B5-8AF9-4170-8F2D-D1371A003FA6}"/>
    <cellStyle name="Note 18 2 21" xfId="10468" xr:uid="{09DB96AA-C819-4C3B-A89D-81F72BF807B3}"/>
    <cellStyle name="Note 18 2 22" xfId="9924" xr:uid="{FD779EF1-64C6-46BC-82E8-3DE81D5922CA}"/>
    <cellStyle name="Note 18 2 23" xfId="10015" xr:uid="{DA4C173A-307D-4E4B-9F7E-31799E9B04E2}"/>
    <cellStyle name="Note 18 2 24" xfId="15785" xr:uid="{3E0CB403-59CA-4BC6-AA5A-8B7959C920CA}"/>
    <cellStyle name="Note 18 2 25" xfId="16407" xr:uid="{D78E1B08-0576-410E-B807-C8498C8F5329}"/>
    <cellStyle name="Note 18 2 26" xfId="16235" xr:uid="{6704978F-5208-43CA-A799-6E9A51FBE910}"/>
    <cellStyle name="Note 18 2 27" xfId="16654" xr:uid="{F818E4B5-6CE8-4DA8-9414-FD11BCB28ED5}"/>
    <cellStyle name="Note 18 2 28" xfId="16550" xr:uid="{09E182E1-7BF4-4EDE-89A9-21CCCF101375}"/>
    <cellStyle name="Note 18 2 29" xfId="16854" xr:uid="{4366E72F-A664-4E85-B24C-ED32BAEF6106}"/>
    <cellStyle name="Note 18 2 3" xfId="4252" xr:uid="{E1613983-C0B5-4423-A429-BBFAC25F6390}"/>
    <cellStyle name="Note 18 2 3 2" xfId="11999" xr:uid="{68D2821C-C248-4A7E-A7AD-B63393E29EE0}"/>
    <cellStyle name="Note 18 2 4" xfId="6196" xr:uid="{A7059974-8748-45FD-8A60-7AA19BBB5E0C}"/>
    <cellStyle name="Note 18 2 4 2" xfId="12667" xr:uid="{55B34940-7C21-4875-972F-746F005F51D9}"/>
    <cellStyle name="Note 18 2 5" xfId="6035" xr:uid="{EBA99C8B-DF61-4F10-B11E-F46F5AF85B35}"/>
    <cellStyle name="Note 18 2 5 2" xfId="12506" xr:uid="{28B57881-C83A-457E-96A9-D46944994BAA}"/>
    <cellStyle name="Note 18 2 6" xfId="6427" xr:uid="{9200B2F0-D5C1-4DC1-8068-216A06DC5009}"/>
    <cellStyle name="Note 18 2 6 2" xfId="12898" xr:uid="{06109AB6-52C8-4DD0-948A-A3FAF6EA372F}"/>
    <cellStyle name="Note 18 2 7" xfId="6785" xr:uid="{7DEE2C34-7A77-45C5-9793-4B5F5910C589}"/>
    <cellStyle name="Note 18 2 7 2" xfId="13256" xr:uid="{17A47B8B-8FD7-47E9-9B8E-D59988BD508E}"/>
    <cellStyle name="Note 18 2 8" xfId="7081" xr:uid="{11BFC262-5368-4B17-A622-B6B5FC086055}"/>
    <cellStyle name="Note 18 2 8 2" xfId="13552" xr:uid="{E2849FB2-32F7-44C5-BAAC-CCA1219A0FFF}"/>
    <cellStyle name="Note 18 2 9" xfId="7187" xr:uid="{01A61E2E-A5FD-4ED4-9577-F62398ABC51A}"/>
    <cellStyle name="Note 18 2 9 2" xfId="13658" xr:uid="{C2F8E5E0-02AB-4B06-A2E8-9BED0C7D8E75}"/>
    <cellStyle name="Note 18 20" xfId="9697" xr:uid="{639FB27A-62C0-41DF-8271-5D60A71AEB23}"/>
    <cellStyle name="Note 18 21" xfId="10080" xr:uid="{A10A8B46-03E9-4D60-A490-C6F24734616A}"/>
    <cellStyle name="Note 18 22" xfId="9854" xr:uid="{97EA805F-5E9E-48EE-9613-ADC4CB2E6A3C}"/>
    <cellStyle name="Note 18 23" xfId="10407" xr:uid="{E6D25D98-6449-48F2-939C-A9D207E05EB6}"/>
    <cellStyle name="Note 18 24" xfId="9996" xr:uid="{0E184221-C85C-46DF-B1D9-9ECFC6294864}"/>
    <cellStyle name="Note 18 25" xfId="10014" xr:uid="{FABFAFCB-881C-4982-9119-FF9F089DAAB2}"/>
    <cellStyle name="Note 18 26" xfId="15784" xr:uid="{BB8090ED-6491-492D-ABAB-631A15CD150A}"/>
    <cellStyle name="Note 18 27" xfId="16406" xr:uid="{A99639AC-2BE3-4F63-B537-973B9BBF1D51}"/>
    <cellStyle name="Note 18 28" xfId="16234" xr:uid="{BD229EAB-FCC5-4E44-B04D-22A46197C112}"/>
    <cellStyle name="Note 18 29" xfId="16653" xr:uid="{A1421B6F-A9AE-4764-BC52-0152DC705D2C}"/>
    <cellStyle name="Note 18 3" xfId="2135" xr:uid="{00000000-0005-0000-0000-000058080000}"/>
    <cellStyle name="Note 18 3 2" xfId="5695" xr:uid="{62C899DC-B3B8-41A2-8A8B-A665E75645F3}"/>
    <cellStyle name="Note 18 3 2 2" xfId="12001" xr:uid="{C0225BEE-20FE-4D8B-9B2B-1753A17EC57A}"/>
    <cellStyle name="Note 18 3 3" xfId="10083" xr:uid="{E7A95A0C-225A-4674-B59A-E19F05155B0C}"/>
    <cellStyle name="Note 18 3 4" xfId="11035" xr:uid="{D428CA53-35CF-46BF-9907-D73EE6D7A2DE}"/>
    <cellStyle name="Note 18 3 5" xfId="4766" xr:uid="{E10754CB-71C6-44BF-ACAA-065CE987C80C}"/>
    <cellStyle name="Note 18 3 6" xfId="3779" xr:uid="{3CE462E8-8EEE-4E0F-984D-2F42E245BFD1}"/>
    <cellStyle name="Note 18 30" xfId="16222" xr:uid="{49940FFA-9F1D-449B-81A8-C4964D414888}"/>
    <cellStyle name="Note 18 31" xfId="16637" xr:uid="{01BE778B-EF19-4E7E-84F7-AF321B1E742B}"/>
    <cellStyle name="Note 18 4" xfId="3293" xr:uid="{D50CF4AC-B985-4C69-81E1-3BDA35AF95F0}"/>
    <cellStyle name="Note 18 4 2" xfId="11548" xr:uid="{C86023FF-FC9F-4B75-8863-6B8F6303C768}"/>
    <cellStyle name="Note 18 4 3" xfId="5282" xr:uid="{34E0F152-E00B-4BB6-9835-375B25197BE2}"/>
    <cellStyle name="Note 18 5" xfId="4251" xr:uid="{EA06DF34-2052-4658-842F-1570D97C2513}"/>
    <cellStyle name="Note 18 5 2" xfId="11998" xr:uid="{668A60DA-66FB-47E0-AD8D-278AE0F578D9}"/>
    <cellStyle name="Note 18 6" xfId="6195" xr:uid="{2BB7CECD-EC16-437F-9307-09661777B543}"/>
    <cellStyle name="Note 18 6 2" xfId="12666" xr:uid="{7F3FB876-7783-42EA-AB2B-520EEE1D0696}"/>
    <cellStyle name="Note 18 7" xfId="6034" xr:uid="{1F4D350F-AA3E-4B11-9F70-66BC0AD190BB}"/>
    <cellStyle name="Note 18 7 2" xfId="12505" xr:uid="{20615474-F743-4670-8283-C85B8F815ED3}"/>
    <cellStyle name="Note 18 8" xfId="6426" xr:uid="{1CE8D675-1F86-4DBE-8055-F5345A562921}"/>
    <cellStyle name="Note 18 8 2" xfId="12897" xr:uid="{C581AC3B-94AD-4A39-B85F-4404956807A6}"/>
    <cellStyle name="Note 18 9" xfId="6786" xr:uid="{1FA2CE27-6054-4359-B603-73F709B11192}"/>
    <cellStyle name="Note 18 9 2" xfId="13257" xr:uid="{5D3F128E-1CE8-4AD8-BECD-3BD79F72B0D6}"/>
    <cellStyle name="Note 18_TRAFO" xfId="2136" xr:uid="{00000000-0005-0000-0000-000059080000}"/>
    <cellStyle name="Note 19" xfId="2137" xr:uid="{00000000-0005-0000-0000-00005A080000}"/>
    <cellStyle name="Note 19 10" xfId="7082" xr:uid="{54E1B761-7134-4829-913A-EA99553C797B}"/>
    <cellStyle name="Note 19 10 2" xfId="13553" xr:uid="{03B859E8-9202-4794-A78C-B558394C7935}"/>
    <cellStyle name="Note 19 11" xfId="6933" xr:uid="{AC404377-73C3-4D5B-B308-4882E3A618CD}"/>
    <cellStyle name="Note 19 11 2" xfId="13404" xr:uid="{CAB17530-934B-4CA5-B224-194759093BD8}"/>
    <cellStyle name="Note 19 12" xfId="7623" xr:uid="{65ADC36B-01BC-4C07-BDE7-B176A45AD710}"/>
    <cellStyle name="Note 19 12 2" xfId="14094" xr:uid="{533241C2-4977-46B6-94AF-212C23EA59E2}"/>
    <cellStyle name="Note 19 13" xfId="7464" xr:uid="{EA1FBE18-21A2-4809-B94F-745A80046DF5}"/>
    <cellStyle name="Note 19 13 2" xfId="13935" xr:uid="{64059735-83AB-4AEC-84D2-FC50949CD985}"/>
    <cellStyle name="Note 19 14" xfId="7850" xr:uid="{A3CA09AF-C544-4A62-83B2-05FC7A3296A9}"/>
    <cellStyle name="Note 19 14 2" xfId="14321" xr:uid="{C0FA76F4-A854-4E2C-9DCE-6900CC5EAB99}"/>
    <cellStyle name="Note 19 15" xfId="8202" xr:uid="{85C36CCB-251C-459D-A6D9-ACAC28AC9DA5}"/>
    <cellStyle name="Note 19 15 2" xfId="14673" xr:uid="{115D3AA8-7DF7-4FD3-AB2B-D062E9AD1C5C}"/>
    <cellStyle name="Note 19 16" xfId="8489" xr:uid="{D4582846-80EE-4CEE-A9DE-5FA6DB01A817}"/>
    <cellStyle name="Note 19 16 2" xfId="14960" xr:uid="{771E49A9-77C3-49AF-8D84-267204A7D948}"/>
    <cellStyle name="Note 19 17" xfId="8517" xr:uid="{0BF72265-FF2D-49F9-98A3-9C1C70B7A817}"/>
    <cellStyle name="Note 19 17 2" xfId="14988" xr:uid="{156AEDA8-C2AD-4713-8BEF-B17F863AAA88}"/>
    <cellStyle name="Note 19 18" xfId="8698" xr:uid="{2E5CEFEA-47AB-4D00-B815-CFF973305B1B}"/>
    <cellStyle name="Note 19 18 2" xfId="15169" xr:uid="{68CD69C4-4B4B-4EDE-A35D-71DA40996A9C}"/>
    <cellStyle name="Note 19 19" xfId="8877" xr:uid="{5C697C88-BAC9-40A5-8389-6E78B7568A9B}"/>
    <cellStyle name="Note 19 19 2" xfId="15348" xr:uid="{6A789F25-D2DD-45B7-97FB-699148ED3DC8}"/>
    <cellStyle name="Note 19 2" xfId="2138" xr:uid="{00000000-0005-0000-0000-00005B080000}"/>
    <cellStyle name="Note 19 2 10" xfId="7624" xr:uid="{9A3388FD-662D-4B26-927F-BE048322C844}"/>
    <cellStyle name="Note 19 2 10 2" xfId="14095" xr:uid="{029243A9-726D-4A21-A6D2-D75D62DA8723}"/>
    <cellStyle name="Note 19 2 11" xfId="7818" xr:uid="{61954F8D-B177-492B-B9C4-4C374F4CBD03}"/>
    <cellStyle name="Note 19 2 11 2" xfId="14289" xr:uid="{CAB9E07A-5D2A-4A45-8A7F-83550A9C0374}"/>
    <cellStyle name="Note 19 2 12" xfId="7851" xr:uid="{8D81F82F-13FE-4162-8AA4-EEE4B457238D}"/>
    <cellStyle name="Note 19 2 12 2" xfId="14322" xr:uid="{0C75030C-CD96-43C8-A520-E64681F1E40A}"/>
    <cellStyle name="Note 19 2 13" xfId="8201" xr:uid="{43AB7D10-D57E-4B76-976D-42776E3C1F5E}"/>
    <cellStyle name="Note 19 2 13 2" xfId="14672" xr:uid="{FC801DB4-67D4-4D09-A3A7-1C1B804D4A0F}"/>
    <cellStyle name="Note 19 2 14" xfId="8490" xr:uid="{1B7A83CA-1EF7-42F0-BAAB-340B18976A24}"/>
    <cellStyle name="Note 19 2 14 2" xfId="14961" xr:uid="{FFB1D14F-A06F-4070-B95C-EAD21CB9B053}"/>
    <cellStyle name="Note 19 2 15" xfId="8518" xr:uid="{F06CF2CE-8DFB-4B99-9056-DA5FCEC39CE5}"/>
    <cellStyle name="Note 19 2 15 2" xfId="14989" xr:uid="{B209E1F4-290E-4F2D-A9E9-29A1A652D1E4}"/>
    <cellStyle name="Note 19 2 16" xfId="8699" xr:uid="{F62159CA-A003-440F-9A1C-2A9E7652DC14}"/>
    <cellStyle name="Note 19 2 16 2" xfId="15170" xr:uid="{1378FCB4-8DB6-49DB-A220-630533395C79}"/>
    <cellStyle name="Note 19 2 17" xfId="8878" xr:uid="{9A189155-1A3D-4464-9BB7-C2468FD8F69C}"/>
    <cellStyle name="Note 19 2 17 2" xfId="15349" xr:uid="{06555B04-5C9E-47FF-853E-8B99BFAE6755}"/>
    <cellStyle name="Note 19 2 18" xfId="9700" xr:uid="{436CDDEB-E310-419C-9179-350E99071AA9}"/>
    <cellStyle name="Note 19 2 19" xfId="10085" xr:uid="{01524F65-6B57-44B4-AE4B-0AF60790E0EB}"/>
    <cellStyle name="Note 19 2 2" xfId="2139" xr:uid="{00000000-0005-0000-0000-00005C080000}"/>
    <cellStyle name="Note 19 2 2 2" xfId="5696" xr:uid="{C54ACA7A-30D2-463A-95C8-DDFDCD5EF929}"/>
    <cellStyle name="Note 19 2 2 2 2" xfId="12004" xr:uid="{A111C0C6-8EA0-4E02-9FBC-D6647157E07C}"/>
    <cellStyle name="Note 19 2 2 3" xfId="10086" xr:uid="{AFF4980A-1065-4313-AA86-FEA8DC5D42E1}"/>
    <cellStyle name="Note 19 2 2 4" xfId="11036" xr:uid="{D93A13E4-47F1-4C60-B8C8-DB7F505C9AD3}"/>
    <cellStyle name="Note 19 2 2 5" xfId="4767" xr:uid="{F6E17305-A48B-42BF-88D4-352989D735C2}"/>
    <cellStyle name="Note 19 2 20" xfId="9410" xr:uid="{03E36264-06FC-45D0-A5AF-8B393493213B}"/>
    <cellStyle name="Note 19 2 21" xfId="10409" xr:uid="{E30AA9B2-BCDF-4690-AF22-C4A1B2E67F80}"/>
    <cellStyle name="Note 19 2 22" xfId="9993" xr:uid="{0F11AE28-97AE-4C7C-B2CC-5C3BDD2BAA51}"/>
    <cellStyle name="Note 19 2 23" xfId="10465" xr:uid="{110285D0-95C0-45B4-917D-8B104F21E864}"/>
    <cellStyle name="Note 19 2 24" xfId="15787" xr:uid="{1D587C6F-D297-44C1-9B4C-8401BB799439}"/>
    <cellStyle name="Note 19 2 25" xfId="16409" xr:uid="{F32565E6-00D6-4F09-910F-BA9C0DA5E50B}"/>
    <cellStyle name="Note 19 2 26" xfId="16004" xr:uid="{113B5B65-E2CC-4CC4-A90C-CA17A42081F9}"/>
    <cellStyle name="Note 19 2 27" xfId="16656" xr:uid="{E4DDE61B-E6AB-42B0-BD9B-5606C2EB1203}"/>
    <cellStyle name="Note 19 2 28" xfId="16361" xr:uid="{AF87BB76-EFBF-43BC-9BC5-069CCA67129D}"/>
    <cellStyle name="Note 19 2 29" xfId="16818" xr:uid="{98457267-3B45-4984-9775-7A1A59A2F5A9}"/>
    <cellStyle name="Note 19 2 3" xfId="4254" xr:uid="{F691EFE9-04E2-4811-B357-98049BBBAA6E}"/>
    <cellStyle name="Note 19 2 3 2" xfId="12003" xr:uid="{69B4A9C2-5B38-4871-9650-736C80F6CE37}"/>
    <cellStyle name="Note 19 2 4" xfId="6198" xr:uid="{1F02B646-2BBE-4175-862A-09098D4C947B}"/>
    <cellStyle name="Note 19 2 4 2" xfId="12669" xr:uid="{C0075ABA-0932-4B83-8941-734066D05193}"/>
    <cellStyle name="Note 19 2 5" xfId="6395" xr:uid="{07B73A40-F6D5-4513-AAF7-658DEC6A1A9B}"/>
    <cellStyle name="Note 19 2 5 2" xfId="12866" xr:uid="{D3B399AD-5C21-4FF2-8FC5-B1578876459F}"/>
    <cellStyle name="Note 19 2 6" xfId="6429" xr:uid="{3787F0C0-5ECB-4980-8A08-275558ED6920}"/>
    <cellStyle name="Note 19 2 6 2" xfId="12900" xr:uid="{116DDE6F-41A6-4799-926E-FA4F8B97D34D}"/>
    <cellStyle name="Note 19 2 7" xfId="6783" xr:uid="{91142F9B-F399-4EEF-AAB0-B2D41C00D6B5}"/>
    <cellStyle name="Note 19 2 7 2" xfId="13254" xr:uid="{B509396F-93F0-4883-8FDB-4B1662748B30}"/>
    <cellStyle name="Note 19 2 8" xfId="7083" xr:uid="{B3D52385-A29B-4BB4-9463-D4FFBEDA0186}"/>
    <cellStyle name="Note 19 2 8 2" xfId="13554" xr:uid="{A4D1FB1C-8BBF-44CE-8ECA-BDDAF32043DC}"/>
    <cellStyle name="Note 19 2 9" xfId="6610" xr:uid="{C2E434FF-A7CC-42BF-99DF-AE8DF8914459}"/>
    <cellStyle name="Note 19 2 9 2" xfId="13081" xr:uid="{FEADDEE3-538F-405D-8009-77F739C4DE10}"/>
    <cellStyle name="Note 19 20" xfId="9699" xr:uid="{70B5A7ED-BB87-494C-9F59-0150087056E4}"/>
    <cellStyle name="Note 19 21" xfId="10084" xr:uid="{C4CFCA4D-742F-4C22-BD6F-B1EB5354DAA9}"/>
    <cellStyle name="Note 19 22" xfId="9411" xr:uid="{1E450AD0-4C70-45BF-8775-52472EC4A6F0}"/>
    <cellStyle name="Note 19 23" xfId="10408" xr:uid="{EA45B8DA-F8D2-4A1B-8C9F-AC3847DA1CF1}"/>
    <cellStyle name="Note 19 24" xfId="9925" xr:uid="{B8FFE834-6E5F-40C4-93C4-B2ACAA56FD32}"/>
    <cellStyle name="Note 19 25" xfId="10651" xr:uid="{738683A9-F1E1-4BFD-8025-B85A70EBD28D}"/>
    <cellStyle name="Note 19 26" xfId="15786" xr:uid="{8459AFE4-F0EF-4235-8C77-12631E06AD81}"/>
    <cellStyle name="Note 19 27" xfId="16408" xr:uid="{EADFC119-A59A-411D-BE79-4D45D12C7574}"/>
    <cellStyle name="Note 19 28" xfId="16236" xr:uid="{472D66B0-3A74-4C19-84E4-A1F6AEF14BF7}"/>
    <cellStyle name="Note 19 29" xfId="16655" xr:uid="{AA28CF05-1797-4BF4-8F67-C5E46FD03E4E}"/>
    <cellStyle name="Note 19 3" xfId="2140" xr:uid="{00000000-0005-0000-0000-00005D080000}"/>
    <cellStyle name="Note 19 3 2" xfId="5697" xr:uid="{5693C5BE-55FE-4BA4-AD08-C710F05310EA}"/>
    <cellStyle name="Note 19 3 2 2" xfId="12005" xr:uid="{675562F2-85F5-4A82-B993-D1431117DE36}"/>
    <cellStyle name="Note 19 3 3" xfId="10087" xr:uid="{1CCE84BE-7470-4058-8614-3E32622A7651}"/>
    <cellStyle name="Note 19 3 4" xfId="11037" xr:uid="{E0D774FD-959E-406B-BD65-564B7C2EB350}"/>
    <cellStyle name="Note 19 3 5" xfId="4768" xr:uid="{55BD46E3-5429-45B3-8B64-628158F8665D}"/>
    <cellStyle name="Note 19 3 6" xfId="3780" xr:uid="{D1882226-3041-4491-B838-C1E2C8E54862}"/>
    <cellStyle name="Note 19 30" xfId="16008" xr:uid="{01073EB2-D55F-45D3-927F-1C16815C2625}"/>
    <cellStyle name="Note 19 31" xfId="16817" xr:uid="{BDFC58C4-50FF-4A3D-BE12-4F240FE98E82}"/>
    <cellStyle name="Note 19 4" xfId="3294" xr:uid="{1F04B7CF-6F4D-4E5C-B9E3-2932436C5F49}"/>
    <cellStyle name="Note 19 4 2" xfId="11549" xr:uid="{CFCA2A40-3528-413D-9BDD-A94A43667A4E}"/>
    <cellStyle name="Note 19 4 3" xfId="5283" xr:uid="{4220A605-3176-42D7-839B-91CF42153D28}"/>
    <cellStyle name="Note 19 5" xfId="4253" xr:uid="{170A185D-BCF6-4B43-B963-6F631A77F36B}"/>
    <cellStyle name="Note 19 5 2" xfId="12002" xr:uid="{C8D76100-B7BA-46A3-B5E2-D152D097EA46}"/>
    <cellStyle name="Note 19 6" xfId="6197" xr:uid="{0CAAD7B0-DF64-4846-BC5A-9312E42CDA95}"/>
    <cellStyle name="Note 19 6 2" xfId="12668" xr:uid="{96B97B74-06AE-4927-B584-F5BACCE36C12}"/>
    <cellStyle name="Note 19 7" xfId="6036" xr:uid="{255AA4C0-2DFE-4542-8E41-1113597B30F6}"/>
    <cellStyle name="Note 19 7 2" xfId="12507" xr:uid="{7BFE61EE-3A91-4C67-8BDA-672A4B78D35A}"/>
    <cellStyle name="Note 19 8" xfId="6428" xr:uid="{37FDB1AF-962B-4193-B7EF-1CE74A0BEB5E}"/>
    <cellStyle name="Note 19 8 2" xfId="12899" xr:uid="{ADFB8BDE-DC21-49E5-825B-E3A051E0060F}"/>
    <cellStyle name="Note 19 9" xfId="6784" xr:uid="{C6909F18-D7B9-4F63-8BAE-7B1E132090F8}"/>
    <cellStyle name="Note 19 9 2" xfId="13255" xr:uid="{29D5DF4E-FC51-4A7A-993B-1A539FBADBC4}"/>
    <cellStyle name="Note 19_TRAFO" xfId="2141" xr:uid="{00000000-0005-0000-0000-00005E080000}"/>
    <cellStyle name="Note 2" xfId="2142" xr:uid="{00000000-0005-0000-0000-00005F080000}"/>
    <cellStyle name="Note 2 10" xfId="7084" xr:uid="{A690EB0D-53BD-4E84-9897-80B6D1224D3A}"/>
    <cellStyle name="Note 2 10 2" xfId="13555" xr:uid="{AF181300-8479-4A73-B213-1834D6620B7D}"/>
    <cellStyle name="Note 2 11" xfId="6934" xr:uid="{BC20122C-813C-4DF2-B425-6CF653AFEC78}"/>
    <cellStyle name="Note 2 11 2" xfId="13405" xr:uid="{148B7F42-D3A1-45F1-8777-C96CC54ED53E}"/>
    <cellStyle name="Note 2 12" xfId="7625" xr:uid="{15F56DE9-A4BC-4D6D-88A8-A34E427EFCEA}"/>
    <cellStyle name="Note 2 12 2" xfId="14096" xr:uid="{1834C878-3052-4633-9DBD-E661A839B6D6}"/>
    <cellStyle name="Note 2 13" xfId="7465" xr:uid="{768DA7DD-647E-4A57-8FD8-DDB6455C381D}"/>
    <cellStyle name="Note 2 13 2" xfId="13936" xr:uid="{00DEDA94-495F-404B-9AD7-F8A1C49CFAB1}"/>
    <cellStyle name="Note 2 14" xfId="7852" xr:uid="{0A1BEEBD-A548-4B6B-A7A4-9C022BB7E0A2}"/>
    <cellStyle name="Note 2 14 2" xfId="14323" xr:uid="{79FCF1B2-6580-4D01-9CD8-E3A285BBA5CF}"/>
    <cellStyle name="Note 2 15" xfId="8200" xr:uid="{84E2A2AE-6181-44BA-9C07-FE238500EB00}"/>
    <cellStyle name="Note 2 15 2" xfId="14671" xr:uid="{26981917-8EB9-4B86-8A5D-941C7C12E049}"/>
    <cellStyle name="Note 2 16" xfId="8491" xr:uid="{F35935DB-3476-414C-9CFC-8A5C8BCCAA13}"/>
    <cellStyle name="Note 2 16 2" xfId="14962" xr:uid="{F04617FB-79E7-47BD-B922-011BB285A8E6}"/>
    <cellStyle name="Note 2 17" xfId="8502" xr:uid="{5C2DEF93-86C0-4B85-996C-173FDDA7AC2C}"/>
    <cellStyle name="Note 2 17 2" xfId="14973" xr:uid="{28B1002C-0CD3-458D-BC63-71FAE0CEDB16}"/>
    <cellStyle name="Note 2 18" xfId="8530" xr:uid="{B04CDD38-3FE3-436A-B84F-9A2BC49D9704}"/>
    <cellStyle name="Note 2 18 2" xfId="15001" xr:uid="{CDF41355-3896-4D13-9E60-E86804CEF49B}"/>
    <cellStyle name="Note 2 19" xfId="8711" xr:uid="{F23FB684-86FB-4AE5-ACAA-C728227501D4}"/>
    <cellStyle name="Note 2 19 2" xfId="15182" xr:uid="{D8683251-C76C-4CE2-9D04-B3FF5D83A4B7}"/>
    <cellStyle name="Note 2 2" xfId="2143" xr:uid="{00000000-0005-0000-0000-000060080000}"/>
    <cellStyle name="Note 2 2 10" xfId="7351" xr:uid="{3C4A72FC-3A76-49B7-A57F-E6D0CAA91436}"/>
    <cellStyle name="Note 2 2 10 2" xfId="13822" xr:uid="{C30451C2-74C1-43C8-AB77-BB50ED7BE788}"/>
    <cellStyle name="Note 2 2 11" xfId="7466" xr:uid="{B9432444-57EE-4AF5-B66F-6AB53B652FFC}"/>
    <cellStyle name="Note 2 2 11 2" xfId="13937" xr:uid="{1A6A4B50-56FC-466E-ACAF-250DC8D83A11}"/>
    <cellStyle name="Note 2 2 12" xfId="7853" xr:uid="{A9E680F6-D74F-4EDC-8C96-35BE833DF922}"/>
    <cellStyle name="Note 2 2 12 2" xfId="14324" xr:uid="{EF6BC2ED-B982-4590-9E1F-67E5458BC947}"/>
    <cellStyle name="Note 2 2 13" xfId="8199" xr:uid="{7122C6E4-B69F-4A78-87C9-DBAC030ACC5A}"/>
    <cellStyle name="Note 2 2 13 2" xfId="14670" xr:uid="{73486D5B-6D25-4708-8375-97705156449E}"/>
    <cellStyle name="Note 2 2 14" xfId="8492" xr:uid="{27EEE797-B62C-4A49-ADB4-395560EB0D88}"/>
    <cellStyle name="Note 2 2 14 2" xfId="14963" xr:uid="{6408326C-CE11-430A-9B1F-CD4C8758566D}"/>
    <cellStyle name="Note 2 2 15" xfId="8519" xr:uid="{DB86764F-6B01-4AB3-A3B8-0AB0EF4C1205}"/>
    <cellStyle name="Note 2 2 15 2" xfId="14990" xr:uid="{03CA6E1C-C7BC-46E3-B95D-2F3AB864ABAA}"/>
    <cellStyle name="Note 2 2 16" xfId="8700" xr:uid="{1B950310-F06D-4F5F-8404-3FFCF7C4E48D}"/>
    <cellStyle name="Note 2 2 16 2" xfId="15171" xr:uid="{65FD396C-2823-4524-A8FC-34146FB5BE10}"/>
    <cellStyle name="Note 2 2 17" xfId="8879" xr:uid="{2143E3AC-A9E7-48AC-A139-E47AEE1A20F7}"/>
    <cellStyle name="Note 2 2 17 2" xfId="15350" xr:uid="{3137FD06-487E-44D9-8B13-C0EE396E770C}"/>
    <cellStyle name="Note 2 2 18" xfId="9255" xr:uid="{1B2C43D0-EE91-424C-BA90-DCC76BCEF7CD}"/>
    <cellStyle name="Note 2 2 19" xfId="10089" xr:uid="{53EC7CAE-20E5-467E-AC9F-24B5E80390C4}"/>
    <cellStyle name="Note 2 2 2" xfId="2144" xr:uid="{00000000-0005-0000-0000-000061080000}"/>
    <cellStyle name="Note 2 2 2 2" xfId="5698" xr:uid="{21C10AFE-9E96-4A50-B6AF-F7BA226A3FFC}"/>
    <cellStyle name="Note 2 2 2 2 2" xfId="12008" xr:uid="{1B8F7CF5-2307-4F82-8AF7-20547A618FB4}"/>
    <cellStyle name="Note 2 2 2 3" xfId="10090" xr:uid="{8BDE9FD1-C5D5-4042-9DBC-DCEA3657107F}"/>
    <cellStyle name="Note 2 2 2 4" xfId="11038" xr:uid="{B75CAA9E-B2D5-4399-B077-136EAC54FB00}"/>
    <cellStyle name="Note 2 2 2 5" xfId="4769" xr:uid="{429D5DAB-13DB-44E8-9315-A4D731910454}"/>
    <cellStyle name="Note 2 2 20" xfId="9408" xr:uid="{00A4B452-0EA5-458E-BC61-15B208D56672}"/>
    <cellStyle name="Note 2 2 21" xfId="10411" xr:uid="{B674B71E-792E-4B21-BB48-15DC4CB442B2}"/>
    <cellStyle name="Note 2 2 22" xfId="9927" xr:uid="{0514CC8A-E831-4F99-9A9B-C298B0A92ABD}"/>
    <cellStyle name="Note 2 2 23" xfId="10017" xr:uid="{02473C64-2EBB-45D3-954B-D7A106331239}"/>
    <cellStyle name="Note 2 2 24" xfId="15789" xr:uid="{E815395F-9B3F-480D-A84A-6311366181A5}"/>
    <cellStyle name="Note 2 2 25" xfId="16411" xr:uid="{0B94504D-820C-4B93-BC46-B5CC5065A845}"/>
    <cellStyle name="Note 2 2 26" xfId="16238" xr:uid="{28380DC5-4D07-46AF-BDD8-D9A9B976535E}"/>
    <cellStyle name="Note 2 2 27" xfId="16658" xr:uid="{F5E120C1-9740-447B-91A6-0D806F4A64D0}"/>
    <cellStyle name="Note 2 2 28" xfId="16362" xr:uid="{77E2C5AA-6FE3-4648-A1BE-727ACB46375C}"/>
    <cellStyle name="Note 2 2 29" xfId="16819" xr:uid="{8B25E389-14AE-4236-B83F-75C50DCF8115}"/>
    <cellStyle name="Note 2 2 3" xfId="4256" xr:uid="{7B7C958B-D2A2-40B9-8CFF-03643FC3AA8D}"/>
    <cellStyle name="Note 2 2 3 2" xfId="12007" xr:uid="{59AD6933-F0A9-4FE6-B141-2DAA1963F5F4}"/>
    <cellStyle name="Note 2 2 4" xfId="5888" xr:uid="{84137BC5-DE4E-4D46-81B1-89CBE9886BC3}"/>
    <cellStyle name="Note 2 2 4 2" xfId="12359" xr:uid="{F7D0FA45-CAE9-466A-8487-507FC572722E}"/>
    <cellStyle name="Note 2 2 5" xfId="6038" xr:uid="{BAD1E8D4-8DF1-40C2-8C0C-5D5BF7986A77}"/>
    <cellStyle name="Note 2 2 5 2" xfId="12509" xr:uid="{ECD7FBAB-D803-4462-986C-3903EF230922}"/>
    <cellStyle name="Note 2 2 6" xfId="6431" xr:uid="{6998FBC8-486C-48DC-98A7-5526CC27008C}"/>
    <cellStyle name="Note 2 2 6 2" xfId="12902" xr:uid="{0539CF81-33E4-406B-9599-C3965372C805}"/>
    <cellStyle name="Note 2 2 7" xfId="6781" xr:uid="{DE14A8A7-9FE5-467D-BA14-5BB86DFA7ACD}"/>
    <cellStyle name="Note 2 2 7 2" xfId="13252" xr:uid="{B8AC14D5-DFFA-4BBA-A732-6005DCDC309B}"/>
    <cellStyle name="Note 2 2 8" xfId="7085" xr:uid="{3C3499AD-A4B9-4F31-9DD4-D0BE3B71B4C7}"/>
    <cellStyle name="Note 2 2 8 2" xfId="13556" xr:uid="{91066652-1CA7-492E-BD3A-20344A301FBB}"/>
    <cellStyle name="Note 2 2 9" xfId="6935" xr:uid="{A7130903-BCA6-4205-8F37-DC74578486F9}"/>
    <cellStyle name="Note 2 2 9 2" xfId="13406" xr:uid="{B94796AD-E57B-4647-A335-48F028B873C7}"/>
    <cellStyle name="Note 2 20" xfId="9254" xr:uid="{4F02CD23-1514-4208-AA2A-C72299696B59}"/>
    <cellStyle name="Note 2 21" xfId="10088" xr:uid="{4A380CB9-4601-4431-8CBB-667B6807CDBB}"/>
    <cellStyle name="Note 2 22" xfId="9409" xr:uid="{9D735285-F040-4660-BFDF-26C7C58BB12D}"/>
    <cellStyle name="Note 2 23" xfId="10410" xr:uid="{49C49262-45AF-4C08-9926-C46F657C892C}"/>
    <cellStyle name="Note 2 24" xfId="9926" xr:uid="{AD3D5C1B-4544-4C3A-BAAC-01ADF9752DF9}"/>
    <cellStyle name="Note 2 25" xfId="10016" xr:uid="{2E75E9B0-31A5-486E-9062-C997E47BE83B}"/>
    <cellStyle name="Note 2 26" xfId="15788" xr:uid="{00D3E670-D7AD-4987-AB0B-8671580DEEEC}"/>
    <cellStyle name="Note 2 27" xfId="16410" xr:uid="{823C30B6-C7E4-4161-9FEC-1EC3F0349E7C}"/>
    <cellStyle name="Note 2 28" xfId="16237" xr:uid="{B61A93B3-34F6-4116-A7E9-6FBA8F505707}"/>
    <cellStyle name="Note 2 29" xfId="16657" xr:uid="{08D70C0F-5F8D-4A91-BFAE-11325195A591}"/>
    <cellStyle name="Note 2 3" xfId="2145" xr:uid="{00000000-0005-0000-0000-000062080000}"/>
    <cellStyle name="Note 2 3 10" xfId="7352" xr:uid="{EE7F1F64-F188-4D67-A0F3-3272D10FE0AB}"/>
    <cellStyle name="Note 2 3 10 2" xfId="13823" xr:uid="{1055F051-E100-4F47-A140-484485F1D218}"/>
    <cellStyle name="Note 2 3 11" xfId="7467" xr:uid="{5F5210E7-58CD-461D-83E7-9D64E5A4C754}"/>
    <cellStyle name="Note 2 3 11 2" xfId="13938" xr:uid="{A9D2BA9B-4AAD-47EF-9504-6095A1A7158D}"/>
    <cellStyle name="Note 2 3 12" xfId="7854" xr:uid="{450038AD-6385-4610-B31A-9C97B725A466}"/>
    <cellStyle name="Note 2 3 12 2" xfId="14325" xr:uid="{22C747DD-03EE-427E-B564-1AF3DF5C1A80}"/>
    <cellStyle name="Note 2 3 13" xfId="8039" xr:uid="{757EFA01-278D-4629-A495-10EB7C4D3ADB}"/>
    <cellStyle name="Note 2 3 13 2" xfId="14510" xr:uid="{26C62419-4220-4FA7-87C0-B8368AF25FB5}"/>
    <cellStyle name="Note 2 3 14" xfId="8493" xr:uid="{CB9A27D6-5206-43D5-AF58-134F22A08078}"/>
    <cellStyle name="Note 2 3 14 2" xfId="14964" xr:uid="{7B7D307B-4C50-4FDD-B461-E1B1382660EA}"/>
    <cellStyle name="Note 2 3 15" xfId="8520" xr:uid="{AF585412-7C94-4C8D-AD8E-36D591E3C54A}"/>
    <cellStyle name="Note 2 3 15 2" xfId="14991" xr:uid="{D0DA12D9-0275-4306-A69E-1D81E1C0A4D9}"/>
    <cellStyle name="Note 2 3 16" xfId="8701" xr:uid="{F3E16043-F1DD-4815-B4F6-5B9F1D962AF0}"/>
    <cellStyle name="Note 2 3 16 2" xfId="15172" xr:uid="{F4A780DC-BF1D-4F68-8694-6E3C8268FE8D}"/>
    <cellStyle name="Note 2 3 17" xfId="8880" xr:uid="{80264735-531F-44BA-A539-8BF09195221F}"/>
    <cellStyle name="Note 2 3 17 2" xfId="15351" xr:uid="{183DAAEC-F9BB-49E4-A57F-B708BF7E9571}"/>
    <cellStyle name="Note 2 3 18" xfId="9701" xr:uid="{CCF08689-18CD-477E-BCE4-AB3ADA2E2F92}"/>
    <cellStyle name="Note 2 3 19" xfId="10091" xr:uid="{AE1CC18D-8749-4297-AC77-96D9CCC9E95F}"/>
    <cellStyle name="Note 2 3 2" xfId="2146" xr:uid="{00000000-0005-0000-0000-000063080000}"/>
    <cellStyle name="Note 2 3 2 2" xfId="5699" xr:uid="{4810B4E8-8597-4710-A26A-459BE69B4D80}"/>
    <cellStyle name="Note 2 3 2 2 2" xfId="12010" xr:uid="{47C47C5E-2B17-41C4-8C26-B9CEB22BB7B6}"/>
    <cellStyle name="Note 2 3 2 3" xfId="10092" xr:uid="{0FD31358-76D4-482A-AE1E-FDD1574FAAF2}"/>
    <cellStyle name="Note 2 3 2 4" xfId="11039" xr:uid="{398A2655-69B6-41A0-93F9-529364564A49}"/>
    <cellStyle name="Note 2 3 2 5" xfId="4770" xr:uid="{7184DDFB-AA2C-4B3C-BB13-66918FE29048}"/>
    <cellStyle name="Note 2 3 20" xfId="9407" xr:uid="{1E915DF6-19BA-4409-B549-50F05FD7F14C}"/>
    <cellStyle name="Note 2 3 21" xfId="10412" xr:uid="{D713A41D-6624-47A0-BDC4-5266EC1AB0DF}"/>
    <cellStyle name="Note 2 3 22" xfId="9928" xr:uid="{D23C3D5A-AF94-44C8-9688-AA10717558E4}"/>
    <cellStyle name="Note 2 3 23" xfId="10018" xr:uid="{9D05A1A8-0B8E-4751-AA2F-FF309987BE4C}"/>
    <cellStyle name="Note 2 3 24" xfId="15790" xr:uid="{E079A047-CA0C-45E1-9AC0-728BE8F87333}"/>
    <cellStyle name="Note 2 3 25" xfId="16412" xr:uid="{ACBBFA79-23D8-4337-A802-D58CB15DA251}"/>
    <cellStyle name="Note 2 3 26" xfId="16239" xr:uid="{A525FF1E-262C-4311-B385-DEC6DA44D452}"/>
    <cellStyle name="Note 2 3 27" xfId="16659" xr:uid="{AD35FC21-5B5E-401F-BFC6-BF460D99F63A}"/>
    <cellStyle name="Note 2 3 28" xfId="16363" xr:uid="{8F4F0FA7-9110-4CBD-A25E-10BBAE9061A7}"/>
    <cellStyle name="Note 2 3 29" xfId="16820" xr:uid="{8A112915-0184-465C-9FCF-3AC1407CFF16}"/>
    <cellStyle name="Note 2 3 3" xfId="4257" xr:uid="{0A932D31-F6AD-4866-9EAB-C0B6CA766B8F}"/>
    <cellStyle name="Note 2 3 3 2" xfId="12009" xr:uid="{36873B1B-5BB2-451A-A09C-44CE2D919728}"/>
    <cellStyle name="Note 2 3 4" xfId="6199" xr:uid="{7F6F6E8B-0FB8-4B4A-897F-DFF6067148CE}"/>
    <cellStyle name="Note 2 3 4 2" xfId="12670" xr:uid="{F9B7B630-8F3A-42C9-BF92-2F8B51B46CB6}"/>
    <cellStyle name="Note 2 3 5" xfId="6039" xr:uid="{51DC7BC3-E1CC-4C65-A5A0-007B7378C881}"/>
    <cellStyle name="Note 2 3 5 2" xfId="12510" xr:uid="{106EC358-5257-43C6-9249-4C2335AF2C48}"/>
    <cellStyle name="Note 2 3 6" xfId="6432" xr:uid="{6761BFAC-0A46-4AD8-B415-E6107FE76AFF}"/>
    <cellStyle name="Note 2 3 6 2" xfId="12903" xr:uid="{6014D709-CD72-487D-8B0C-D113B1551015}"/>
    <cellStyle name="Note 2 3 7" xfId="6780" xr:uid="{7870998F-3F26-4D23-AD07-5AAB16DB2E15}"/>
    <cellStyle name="Note 2 3 7 2" xfId="13251" xr:uid="{001B7282-914B-4FBA-8945-9AB02593879B}"/>
    <cellStyle name="Note 2 3 8" xfId="7086" xr:uid="{911DD89F-E28A-4CD3-B147-42272551EB62}"/>
    <cellStyle name="Note 2 3 8 2" xfId="13557" xr:uid="{F331D76E-9821-43F5-85C2-5D57DBB4FC92}"/>
    <cellStyle name="Note 2 3 9" xfId="6936" xr:uid="{08167DFC-98CD-4105-A13A-17FF0E113175}"/>
    <cellStyle name="Note 2 3 9 2" xfId="13407" xr:uid="{F24FC1B1-9953-4306-9820-8F76A3FB0C31}"/>
    <cellStyle name="Note 2 30" xfId="16669" xr:uid="{095BA048-8D10-4BB8-A9F8-B1493D0A047F}"/>
    <cellStyle name="Note 2 31" xfId="16371" xr:uid="{6E7D51AB-546D-415D-BC96-14FFE488CB6B}"/>
    <cellStyle name="Note 2 4" xfId="2147" xr:uid="{00000000-0005-0000-0000-000064080000}"/>
    <cellStyle name="Note 2 4 2" xfId="5700" xr:uid="{FB01A387-20A8-4D9E-85F2-438F25A1D20C}"/>
    <cellStyle name="Note 2 4 2 2" xfId="12011" xr:uid="{CD90CE64-209F-4D3D-A538-916685A86642}"/>
    <cellStyle name="Note 2 4 3" xfId="10093" xr:uid="{695CFD86-2D5A-42E0-A129-52B970C02BE8}"/>
    <cellStyle name="Note 2 4 4" xfId="11040" xr:uid="{378632A8-B4F2-468A-A422-EF9F4024E32B}"/>
    <cellStyle name="Note 2 4 5" xfId="4771" xr:uid="{17338119-0271-4C96-97B2-07793882E948}"/>
    <cellStyle name="Note 2 5" xfId="4255" xr:uid="{305D8A50-990A-4871-8FD1-A5355FDBD84C}"/>
    <cellStyle name="Note 2 5 2" xfId="12006" xr:uid="{6B716A55-C7DF-4833-879E-0E39B91F55CE}"/>
    <cellStyle name="Note 2 6" xfId="5887" xr:uid="{5E7688F6-3768-4DE3-9212-A2F5B0280EA5}"/>
    <cellStyle name="Note 2 6 2" xfId="12358" xr:uid="{A3C091B3-9894-4080-B286-A018922ECCDF}"/>
    <cellStyle name="Note 2 7" xfId="6037" xr:uid="{98F8D0F3-ADEC-41CB-82DB-A8D6A6AE2CF9}"/>
    <cellStyle name="Note 2 7 2" xfId="12508" xr:uid="{9AE0C4A7-B392-4525-BEE0-D9325E23E582}"/>
    <cellStyle name="Note 2 8" xfId="6430" xr:uid="{4C02B65D-F635-4A84-BB85-A118C58D226D}"/>
    <cellStyle name="Note 2 8 2" xfId="12901" xr:uid="{C0DA6C0C-8650-4A38-AB3C-96A78A8DF451}"/>
    <cellStyle name="Note 2 9" xfId="6782" xr:uid="{5B4A9780-071E-4929-95E1-4A7F655215A1}"/>
    <cellStyle name="Note 2 9 2" xfId="13253" xr:uid="{D5BF52A6-5F07-4DA7-BC2C-F554BF4E067B}"/>
    <cellStyle name="Note 2_TRAFO" xfId="2148" xr:uid="{00000000-0005-0000-0000-000065080000}"/>
    <cellStyle name="Note 20" xfId="2149" xr:uid="{00000000-0005-0000-0000-000066080000}"/>
    <cellStyle name="Note 20 10" xfId="7087" xr:uid="{BE0A78F5-0221-4D92-AB75-0E9C0E883F1B}"/>
    <cellStyle name="Note 20 10 2" xfId="13558" xr:uid="{698E7EC4-87FA-4F0B-9618-FE9953E0C9D7}"/>
    <cellStyle name="Note 20 11" xfId="6937" xr:uid="{D5CCC6EA-C7AF-4087-8F65-2BD0293FE677}"/>
    <cellStyle name="Note 20 11 2" xfId="13408" xr:uid="{85D0672E-8AF1-4DB5-9314-751501662678}"/>
    <cellStyle name="Note 20 12" xfId="7626" xr:uid="{B602EF23-3957-4556-8CF1-6D02CED18E5E}"/>
    <cellStyle name="Note 20 12 2" xfId="14097" xr:uid="{0AF43D77-EEC4-48D4-BCC0-4EF25F9119A0}"/>
    <cellStyle name="Note 20 13" xfId="7468" xr:uid="{8F745F77-F947-47A6-BA1B-46236E98B44D}"/>
    <cellStyle name="Note 20 13 2" xfId="13939" xr:uid="{C5E98594-B8ED-4806-8D92-A615C0503F01}"/>
    <cellStyle name="Note 20 14" xfId="7855" xr:uid="{C0762787-4ADF-4DEB-8318-A63E36DFDBA0}"/>
    <cellStyle name="Note 20 14 2" xfId="14326" xr:uid="{55563547-C7D3-4C53-A871-DDEE8BC0A077}"/>
    <cellStyle name="Note 20 15" xfId="8198" xr:uid="{0A41C69D-9C05-4423-9CB3-CC823F1E0F99}"/>
    <cellStyle name="Note 20 15 2" xfId="14669" xr:uid="{89D5AE2A-0F43-4EC9-80D3-103C749E5419}"/>
    <cellStyle name="Note 20 16" xfId="8494" xr:uid="{5FA834FA-70DB-47A8-B96E-DB4FE2CE5B84}"/>
    <cellStyle name="Note 20 16 2" xfId="14965" xr:uid="{CBEC35DD-CD39-4075-B626-3D11BA512F3C}"/>
    <cellStyle name="Note 20 17" xfId="8521" xr:uid="{BA563B56-8D1A-4A91-A270-F75814EDA21D}"/>
    <cellStyle name="Note 20 17 2" xfId="14992" xr:uid="{2E2B71B4-7F26-4DC5-AC34-97634FF52CB6}"/>
    <cellStyle name="Note 20 18" xfId="8702" xr:uid="{265E87C6-6051-4B59-9A76-501CAD71DDBE}"/>
    <cellStyle name="Note 20 18 2" xfId="15173" xr:uid="{4331603B-3162-4791-9834-DF2CF15D796F}"/>
    <cellStyle name="Note 20 19" xfId="8881" xr:uid="{ABE7F1D6-7CA3-4BE4-BBFA-7593F3AECA2C}"/>
    <cellStyle name="Note 20 19 2" xfId="15352" xr:uid="{A82F0CF9-F4CA-4A8B-BF74-FAF2F81CC4B9}"/>
    <cellStyle name="Note 20 2" xfId="2150" xr:uid="{00000000-0005-0000-0000-000067080000}"/>
    <cellStyle name="Note 20 2 10" xfId="7627" xr:uid="{40659796-8733-4D1D-BC1E-212B81351E40}"/>
    <cellStyle name="Note 20 2 10 2" xfId="14098" xr:uid="{F6F5A83F-02E3-485F-A426-0CA12D6F5DF4}"/>
    <cellStyle name="Note 20 2 11" xfId="7469" xr:uid="{5F6BFCAC-02ED-4C94-9AB3-6315534476D1}"/>
    <cellStyle name="Note 20 2 11 2" xfId="13940" xr:uid="{BF0F7302-C6A8-472F-8E30-F4B4044F0295}"/>
    <cellStyle name="Note 20 2 12" xfId="7856" xr:uid="{AD0C0FD9-DF28-49BE-8B61-E4CD0E4B1149}"/>
    <cellStyle name="Note 20 2 12 2" xfId="14327" xr:uid="{FA79680D-E851-4139-A924-8E39F2E042BE}"/>
    <cellStyle name="Note 20 2 13" xfId="8197" xr:uid="{4B764E78-4847-4DA1-B77E-6184E73C2A1D}"/>
    <cellStyle name="Note 20 2 13 2" xfId="14668" xr:uid="{27D34A35-13CB-4522-9C20-8498B0B3B453}"/>
    <cellStyle name="Note 20 2 14" xfId="8495" xr:uid="{99369DF5-F672-4FBB-8FCF-02D1F9ACFD8F}"/>
    <cellStyle name="Note 20 2 14 2" xfId="14966" xr:uid="{8098E6FD-DD0C-4A13-A1E4-7FE7CB2B3E34}"/>
    <cellStyle name="Note 20 2 15" xfId="8522" xr:uid="{F0D142FE-A3EF-48B0-8273-50CE345CF9C1}"/>
    <cellStyle name="Note 20 2 15 2" xfId="14993" xr:uid="{9DD5D9BE-8685-4D25-80AA-151B38D15B56}"/>
    <cellStyle name="Note 20 2 16" xfId="8703" xr:uid="{3B798846-A609-4C95-BC6D-FC2A3703331F}"/>
    <cellStyle name="Note 20 2 16 2" xfId="15174" xr:uid="{F65CF357-C47B-40CA-AE4E-352DB76036AC}"/>
    <cellStyle name="Note 20 2 17" xfId="8882" xr:uid="{2A6F49F5-CBA1-4308-AD30-F613C3F6951C}"/>
    <cellStyle name="Note 20 2 17 2" xfId="15353" xr:uid="{6D3DA41C-02D9-473A-87FD-58963DFE1EC1}"/>
    <cellStyle name="Note 20 2 18" xfId="9263" xr:uid="{2B1534F5-3381-40BF-8C0E-B1B7622146E5}"/>
    <cellStyle name="Note 20 2 19" xfId="10095" xr:uid="{F58BA0A8-9CBE-4CCF-AF96-0CD2E5E8D6B2}"/>
    <cellStyle name="Note 20 2 2" xfId="2151" xr:uid="{00000000-0005-0000-0000-000068080000}"/>
    <cellStyle name="Note 20 2 2 2" xfId="5701" xr:uid="{DF7D1F52-E6CD-44B5-BF0C-991BD7422ED8}"/>
    <cellStyle name="Note 20 2 2 2 2" xfId="12014" xr:uid="{E3266948-DBFA-4B72-909F-B20C69A615FA}"/>
    <cellStyle name="Note 20 2 2 3" xfId="10096" xr:uid="{277ADD13-561F-4C8E-8160-F6359E78F865}"/>
    <cellStyle name="Note 20 2 2 4" xfId="11041" xr:uid="{8B874F5E-FB5A-49A3-BED2-C4B669490F7C}"/>
    <cellStyle name="Note 20 2 2 5" xfId="4772" xr:uid="{F0B51BFB-2765-4783-B8B4-EA9D958A0BA7}"/>
    <cellStyle name="Note 20 2 20" xfId="9405" xr:uid="{F7D9286C-C795-41DF-9458-96C3860D03C1}"/>
    <cellStyle name="Note 20 2 21" xfId="10414" xr:uid="{7C2A73B6-6D23-492A-AFD5-D0AE18FF85CA}"/>
    <cellStyle name="Note 20 2 22" xfId="9930" xr:uid="{F07765CB-CE75-41C5-BE97-24D7888E8F52}"/>
    <cellStyle name="Note 20 2 23" xfId="10020" xr:uid="{D837447A-E0D0-4213-8C90-EE4AEC82224F}"/>
    <cellStyle name="Note 20 2 24" xfId="15792" xr:uid="{A176556E-A78E-4B10-8DF9-3D9D33759918}"/>
    <cellStyle name="Note 20 2 25" xfId="16414" xr:uid="{50F5863F-AED6-4726-AA26-088BE8708C29}"/>
    <cellStyle name="Note 20 2 26" xfId="16241" xr:uid="{DEB08601-7F5E-4C2A-9FE3-71DBCE348501}"/>
    <cellStyle name="Note 20 2 27" xfId="16661" xr:uid="{E8535DD3-E571-41D5-AA41-F1A49E0AEDF5}"/>
    <cellStyle name="Note 20 2 28" xfId="16364" xr:uid="{ACE64C7C-746B-46E2-A17B-DE80E6AE15E8}"/>
    <cellStyle name="Note 20 2 29" xfId="16822" xr:uid="{122377C8-891D-42A7-AB88-2F0775790419}"/>
    <cellStyle name="Note 20 2 3" xfId="4259" xr:uid="{E237BE23-24E7-4294-A9D2-553406A5765F}"/>
    <cellStyle name="Note 20 2 3 2" xfId="12013" xr:uid="{C7B4BA50-32A8-496F-96B3-135ADD2112B6}"/>
    <cellStyle name="Note 20 2 4" xfId="5896" xr:uid="{20048ED5-DA7B-494D-8F32-70DFA903D291}"/>
    <cellStyle name="Note 20 2 4 2" xfId="12367" xr:uid="{C7D4DAA6-5278-400E-8B3E-EB4A0B0A7D1E}"/>
    <cellStyle name="Note 20 2 5" xfId="6041" xr:uid="{0BE4F73D-D757-4363-8CA8-78866A8AD420}"/>
    <cellStyle name="Note 20 2 5 2" xfId="12512" xr:uid="{6E60ECEB-1487-4DC8-ACBF-CA75BE5306B4}"/>
    <cellStyle name="Note 20 2 6" xfId="6434" xr:uid="{B7EFF66B-C93C-40B1-B963-1E24E44FAB47}"/>
    <cellStyle name="Note 20 2 6 2" xfId="12905" xr:uid="{F19A6564-5328-41B3-B59E-2A58729FDBE8}"/>
    <cellStyle name="Note 20 2 7" xfId="6778" xr:uid="{74E12020-FACC-4FB1-9ACB-609A01C0EBF1}"/>
    <cellStyle name="Note 20 2 7 2" xfId="13249" xr:uid="{CE0BBADE-EA65-405A-8686-C733C87DC7FF}"/>
    <cellStyle name="Note 20 2 8" xfId="7170" xr:uid="{490D36DD-39AB-4969-A752-AFEE09DCD1FF}"/>
    <cellStyle name="Note 20 2 8 2" xfId="13641" xr:uid="{C6F69174-382F-4FAB-AC54-5904ABA4D353}"/>
    <cellStyle name="Note 20 2 9" xfId="6938" xr:uid="{1051E0BC-2D9F-44B5-B0E6-C5993BF2727A}"/>
    <cellStyle name="Note 20 2 9 2" xfId="13409" xr:uid="{8199FE2B-964B-4239-8F6E-37287AEABDB9}"/>
    <cellStyle name="Note 20 20" xfId="9702" xr:uid="{1BF07BCA-44DD-4916-8384-DA500F009F69}"/>
    <cellStyle name="Note 20 21" xfId="10094" xr:uid="{C692483D-8209-427F-A270-E4002376A2E9}"/>
    <cellStyle name="Note 20 22" xfId="9406" xr:uid="{9674A98A-73B6-4CBD-A50D-D680B9579B0C}"/>
    <cellStyle name="Note 20 23" xfId="10413" xr:uid="{D043AC78-DE88-4CBE-A8A7-42085EFC54BA}"/>
    <cellStyle name="Note 20 24" xfId="9929" xr:uid="{3757DF77-D983-41DF-8302-F45AF4289C7F}"/>
    <cellStyle name="Note 20 25" xfId="10019" xr:uid="{176E17DF-C565-4617-96F9-6C311987AC53}"/>
    <cellStyle name="Note 20 26" xfId="15791" xr:uid="{D21C43E3-87B2-46F4-8278-CDC129CDACF2}"/>
    <cellStyle name="Note 20 27" xfId="16413" xr:uid="{324AC567-6E47-476B-AF9A-A56EF9497FA7}"/>
    <cellStyle name="Note 20 28" xfId="16240" xr:uid="{BC578155-B2B1-4A2B-A6DF-BC183047D971}"/>
    <cellStyle name="Note 20 29" xfId="16660" xr:uid="{A66CC33E-6E2C-42B7-BCCD-93CDCEF9A1BE}"/>
    <cellStyle name="Note 20 3" xfId="2152" xr:uid="{00000000-0005-0000-0000-000069080000}"/>
    <cellStyle name="Note 20 3 2" xfId="5702" xr:uid="{0FD806E6-9AA8-4675-984D-85D5180A26B4}"/>
    <cellStyle name="Note 20 3 2 2" xfId="12015" xr:uid="{FC14B13B-3F27-454E-B5C9-D0E328B7F699}"/>
    <cellStyle name="Note 20 3 3" xfId="10097" xr:uid="{68C08FD8-4193-43A8-8B78-EAB477406354}"/>
    <cellStyle name="Note 20 3 4" xfId="11042" xr:uid="{CC71F5EC-CE64-467B-AF22-C782E8DB7208}"/>
    <cellStyle name="Note 20 3 5" xfId="4773" xr:uid="{78F15130-AA19-4DEB-9639-D69FFC74CE30}"/>
    <cellStyle name="Note 20 3 6" xfId="3781" xr:uid="{47EA3249-AA36-4C51-81C5-D678ED4612F7}"/>
    <cellStyle name="Note 20 30" xfId="16578" xr:uid="{E89D1667-0B4E-4A74-BDF3-0BCD2DEB245D}"/>
    <cellStyle name="Note 20 31" xfId="16821" xr:uid="{D282C076-9F4C-471F-B6BD-C9A2AC379E3B}"/>
    <cellStyle name="Note 20 4" xfId="3295" xr:uid="{5C632049-1586-4B5A-9123-1A05AFD9A020}"/>
    <cellStyle name="Note 20 4 2" xfId="11550" xr:uid="{24A9D306-AFF2-46B3-B3E2-87DA313FDB0F}"/>
    <cellStyle name="Note 20 4 3" xfId="5284" xr:uid="{86BD73C9-D474-4721-9BB8-E95758926600}"/>
    <cellStyle name="Note 20 5" xfId="4258" xr:uid="{5EF0C615-585B-470C-934A-83C2890EDF0E}"/>
    <cellStyle name="Note 20 5 2" xfId="12012" xr:uid="{3A3639AE-9BBE-496E-8BBC-CD6CAE74F356}"/>
    <cellStyle name="Note 20 6" xfId="6200" xr:uid="{9666AD87-DB32-45A4-8185-2D1AAB0983C8}"/>
    <cellStyle name="Note 20 6 2" xfId="12671" xr:uid="{B7F33120-714A-4879-8860-742458D87F36}"/>
    <cellStyle name="Note 20 7" xfId="6040" xr:uid="{69CF52A3-F67B-4969-BE60-A33740EDCB24}"/>
    <cellStyle name="Note 20 7 2" xfId="12511" xr:uid="{9F9057D4-2C2F-4DE4-AACB-23BBF3D5C5A6}"/>
    <cellStyle name="Note 20 8" xfId="6433" xr:uid="{850AD745-A5AD-410B-B901-4DEF2D488168}"/>
    <cellStyle name="Note 20 8 2" xfId="12904" xr:uid="{96CAE7A8-63F2-472B-BFB8-E208E70AF251}"/>
    <cellStyle name="Note 20 9" xfId="6779" xr:uid="{4675BF94-DA42-4886-B6EB-BAA417EA7612}"/>
    <cellStyle name="Note 20 9 2" xfId="13250" xr:uid="{FC0DABB9-2D58-45E7-A127-9D046154896E}"/>
    <cellStyle name="Note 20_TRAFO" xfId="2153" xr:uid="{00000000-0005-0000-0000-00006A080000}"/>
    <cellStyle name="Note 21" xfId="2154" xr:uid="{00000000-0005-0000-0000-00006B080000}"/>
    <cellStyle name="Note 21 10" xfId="7088" xr:uid="{15EBC851-5CBE-4E98-985A-A2B078F41982}"/>
    <cellStyle name="Note 21 10 2" xfId="13559" xr:uid="{C83A1DA5-AACF-41E3-A4D3-53900F57CA2D}"/>
    <cellStyle name="Note 21 11" xfId="7199" xr:uid="{8578EA48-2F3C-482E-9315-C96C13BEBE19}"/>
    <cellStyle name="Note 21 11 2" xfId="13670" xr:uid="{849633C1-F1CA-477B-B550-8077002F91DE}"/>
    <cellStyle name="Note 21 12" xfId="7362" xr:uid="{FA19E8E7-A26C-44C4-B521-B9AABDC4A436}"/>
    <cellStyle name="Note 21 12 2" xfId="13833" xr:uid="{4D6F9E18-CA5A-473B-AEF9-CE150F247EA1}"/>
    <cellStyle name="Note 21 13" xfId="7470" xr:uid="{410E586F-9C19-4E99-921E-BC7D40AD7627}"/>
    <cellStyle name="Note 21 13 2" xfId="13941" xr:uid="{9C5A0924-1576-47AF-9A3C-369CBA3AB70C}"/>
    <cellStyle name="Note 21 14" xfId="7857" xr:uid="{718DCC17-0579-425D-ABE1-5ED02EA244E1}"/>
    <cellStyle name="Note 21 14 2" xfId="14328" xr:uid="{F2208137-798A-4B46-84E8-D377442A3062}"/>
    <cellStyle name="Note 21 15" xfId="8196" xr:uid="{51C778F8-AE75-4F37-A914-89A979DC9A4E}"/>
    <cellStyle name="Note 21 15 2" xfId="14667" xr:uid="{45EDA7CA-F775-4F84-958C-397C820640AE}"/>
    <cellStyle name="Note 21 16" xfId="8514" xr:uid="{7A484540-4C7C-42C8-AFA7-3716DDD87B73}"/>
    <cellStyle name="Note 21 16 2" xfId="14985" xr:uid="{D68C1B1A-BF48-4FFF-8183-788E148F870B}"/>
    <cellStyle name="Note 21 17" xfId="8523" xr:uid="{6EF73ED0-0D30-41DE-B53A-681469CACF3D}"/>
    <cellStyle name="Note 21 17 2" xfId="14994" xr:uid="{73F3F37A-BECA-4E66-B731-417E9F2E2152}"/>
    <cellStyle name="Note 21 18" xfId="8704" xr:uid="{DA4C7848-393D-409A-A96D-875407CC8EFE}"/>
    <cellStyle name="Note 21 18 2" xfId="15175" xr:uid="{9C0960C7-3DAF-46CD-B1C7-3248404DC044}"/>
    <cellStyle name="Note 21 19" xfId="8883" xr:uid="{FFCC5A2A-4FB4-4710-9319-F1C528FF4668}"/>
    <cellStyle name="Note 21 19 2" xfId="15354" xr:uid="{8A23932E-ECDD-495E-9165-B4CD599110A1}"/>
    <cellStyle name="Note 21 2" xfId="2155" xr:uid="{00000000-0005-0000-0000-00006C080000}"/>
    <cellStyle name="Note 21 2 10" xfId="7628" xr:uid="{E1839E6A-5793-4D47-BF80-4DBE107FD84A}"/>
    <cellStyle name="Note 21 2 10 2" xfId="14099" xr:uid="{443F04A1-7F6F-42AF-8149-A88957BC00D9}"/>
    <cellStyle name="Note 21 2 11" xfId="7471" xr:uid="{454D1BE8-E340-47DC-A6C2-1D46A1FCE975}"/>
    <cellStyle name="Note 21 2 11 2" xfId="13942" xr:uid="{A34A1225-8B96-4C93-A37B-4410B95B9C96}"/>
    <cellStyle name="Note 21 2 12" xfId="7858" xr:uid="{3EFCC61E-788D-452F-9740-6BF3E9CD6009}"/>
    <cellStyle name="Note 21 2 12 2" xfId="14329" xr:uid="{1FFA63E4-7305-4B0F-A95F-D5D203E790B1}"/>
    <cellStyle name="Note 21 2 13" xfId="8195" xr:uid="{7EC49F01-15CC-4EEE-8CA7-1509CF4147F2}"/>
    <cellStyle name="Note 21 2 13 2" xfId="14666" xr:uid="{1B743972-67F6-4354-94DB-8799ED998973}"/>
    <cellStyle name="Note 21 2 14" xfId="8496" xr:uid="{1CAE0AEA-C8F4-45DB-90CB-DD7DA14CA260}"/>
    <cellStyle name="Note 21 2 14 2" xfId="14967" xr:uid="{B0331954-8543-414E-AB9B-97535D5060F9}"/>
    <cellStyle name="Note 21 2 15" xfId="8524" xr:uid="{22D3A3EC-F421-41C3-A418-2AFFDA5502FB}"/>
    <cellStyle name="Note 21 2 15 2" xfId="14995" xr:uid="{0D3EFD86-F718-448B-BD4E-07CD1679C344}"/>
    <cellStyle name="Note 21 2 16" xfId="8705" xr:uid="{96BC3624-E00E-41A6-81CA-A7F41FC4610E}"/>
    <cellStyle name="Note 21 2 16 2" xfId="15176" xr:uid="{6FFE195A-70A3-4CBE-A7A6-9A2BAAF9A1E1}"/>
    <cellStyle name="Note 21 2 17" xfId="8884" xr:uid="{80FF0E3C-7F7A-44F4-B76A-3CC24B2FADF6}"/>
    <cellStyle name="Note 21 2 17 2" xfId="15355" xr:uid="{94124AF9-F0C7-42A5-89E3-598C03318665}"/>
    <cellStyle name="Note 21 2 18" xfId="9704" xr:uid="{AE50D411-A948-41C8-A9BE-52AD39E295DD}"/>
    <cellStyle name="Note 21 2 19" xfId="10099" xr:uid="{30159963-27B5-445D-82C8-90A7665CB826}"/>
    <cellStyle name="Note 21 2 2" xfId="2156" xr:uid="{00000000-0005-0000-0000-00006D080000}"/>
    <cellStyle name="Note 21 2 2 2" xfId="5703" xr:uid="{72C80DBA-B5A0-4ADC-9E66-F02C432BD575}"/>
    <cellStyle name="Note 21 2 2 2 2" xfId="12018" xr:uid="{08CA1DB5-42E3-4A99-A1FD-6F1ACAB9645A}"/>
    <cellStyle name="Note 21 2 2 3" xfId="10100" xr:uid="{2B48B05A-5046-443D-BDD4-504BD5CF7CFD}"/>
    <cellStyle name="Note 21 2 2 4" xfId="11043" xr:uid="{61B74D5D-9042-4E1D-AAF9-8BA5D1655817}"/>
    <cellStyle name="Note 21 2 2 5" xfId="4774" xr:uid="{525D5267-A4D6-4043-A45B-C33A7B20497B}"/>
    <cellStyle name="Note 21 2 20" xfId="9403" xr:uid="{DBBB06C9-763C-4973-AD3F-A375BDE6FC79}"/>
    <cellStyle name="Note 21 2 21" xfId="10416" xr:uid="{63E82521-B313-4506-A4A1-9F57BCF0A3E4}"/>
    <cellStyle name="Note 21 2 22" xfId="9932" xr:uid="{751DB361-2762-4970-A069-6D60B804D193}"/>
    <cellStyle name="Note 21 2 23" xfId="10933" xr:uid="{34665944-DB55-4881-9206-AB10617A6209}"/>
    <cellStyle name="Note 21 2 24" xfId="15794" xr:uid="{0F3E82B4-E8A0-407C-963F-C53B88B25280}"/>
    <cellStyle name="Note 21 2 25" xfId="16416" xr:uid="{FF92A43B-D4AB-4A0A-8118-95CAE03D35CD}"/>
    <cellStyle name="Note 21 2 26" xfId="15974" xr:uid="{7CDA78B7-613A-425E-A6C8-12E6F3707559}"/>
    <cellStyle name="Note 21 2 27" xfId="16663" xr:uid="{6B1D910F-98E3-47B8-8CD7-0BC66B2CF4D0}"/>
    <cellStyle name="Note 21 2 28" xfId="16366" xr:uid="{C76DA50D-90E0-4267-89F2-E841C904D0CA}"/>
    <cellStyle name="Note 21 2 29" xfId="16824" xr:uid="{390C6E67-C275-459C-AB9B-F7F8ED518759}"/>
    <cellStyle name="Note 21 2 3" xfId="4261" xr:uid="{2950813E-33A5-4205-922B-CB2216A69408}"/>
    <cellStyle name="Note 21 2 3 2" xfId="12017" xr:uid="{7DE33EA7-80E6-469C-BE25-0B75EFEB3516}"/>
    <cellStyle name="Note 21 2 4" xfId="6202" xr:uid="{14BCD3E2-A085-4689-A4E4-762B1D1D2DB2}"/>
    <cellStyle name="Note 21 2 4 2" xfId="12673" xr:uid="{CAB08F83-CAD1-4AD8-B4A2-EB372F53A977}"/>
    <cellStyle name="Note 21 2 5" xfId="6043" xr:uid="{03276B6E-0955-417A-A2D0-DCCFBA4B2219}"/>
    <cellStyle name="Note 21 2 5 2" xfId="12514" xr:uid="{D5DA88F0-45F7-46AD-92DB-2AFB2FD003E4}"/>
    <cellStyle name="Note 21 2 6" xfId="6436" xr:uid="{142BA753-D523-4C14-A9BD-C58DCEAE8708}"/>
    <cellStyle name="Note 21 2 6 2" xfId="12907" xr:uid="{34C00015-7075-4282-A9D2-32B27AB5767E}"/>
    <cellStyle name="Note 21 2 7" xfId="6776" xr:uid="{F7E0A8D8-5060-4BAC-8E25-0D37A7D17F17}"/>
    <cellStyle name="Note 21 2 7 2" xfId="13247" xr:uid="{7D9E8443-F862-4A1D-A83B-E6FEF811E545}"/>
    <cellStyle name="Note 21 2 8" xfId="7089" xr:uid="{86134D7A-7403-4E39-AF25-515EDEF806FF}"/>
    <cellStyle name="Note 21 2 8 2" xfId="13560" xr:uid="{500B362E-FC11-4671-9419-7D966D0CC9DB}"/>
    <cellStyle name="Note 21 2 9" xfId="6939" xr:uid="{7AD6AA11-3D47-4735-BA26-49E977BE71AF}"/>
    <cellStyle name="Note 21 2 9 2" xfId="13410" xr:uid="{C96782E8-7696-4B55-AB43-AF0F26AD16B4}"/>
    <cellStyle name="Note 21 20" xfId="9703" xr:uid="{CFF2FAD1-25E1-4EED-919C-9DC3419E8661}"/>
    <cellStyle name="Note 21 21" xfId="10098" xr:uid="{5890CC55-92EF-45EA-BC8E-9FB9B775171A}"/>
    <cellStyle name="Note 21 22" xfId="9404" xr:uid="{E2BF98B3-3B07-4DFB-B64A-F11C04EE3F4A}"/>
    <cellStyle name="Note 21 23" xfId="10415" xr:uid="{FF7E13FB-FFB7-4BCA-B98C-FB87E497B02D}"/>
    <cellStyle name="Note 21 24" xfId="9931" xr:uid="{2F20DCCC-D4FB-4545-BDA6-DD3E2F3C9D8B}"/>
    <cellStyle name="Note 21 25" xfId="10021" xr:uid="{B67DA32E-073C-4897-98F0-9DB6DDEA4FA2}"/>
    <cellStyle name="Note 21 26" xfId="15793" xr:uid="{E3E8C8AB-5CE5-463C-9588-95DDDFE57C5C}"/>
    <cellStyle name="Note 21 27" xfId="16415" xr:uid="{4C2D0444-DC83-4189-8BF2-C118986B8350}"/>
    <cellStyle name="Note 21 28" xfId="16242" xr:uid="{B818CF0F-32EE-4969-A118-5F58AE179303}"/>
    <cellStyle name="Note 21 29" xfId="16662" xr:uid="{FD6241BB-28E8-4C33-B531-6A0D2B177C06}"/>
    <cellStyle name="Note 21 3" xfId="2157" xr:uid="{00000000-0005-0000-0000-00006E080000}"/>
    <cellStyle name="Note 21 3 2" xfId="5704" xr:uid="{05B9A82B-97EB-4156-88A8-CD43E5E1F926}"/>
    <cellStyle name="Note 21 3 2 2" xfId="12019" xr:uid="{D04AB838-0E23-4741-BEC9-98A68588DA11}"/>
    <cellStyle name="Note 21 3 3" xfId="10101" xr:uid="{2A742269-2A86-45DD-A10E-74D365D5CE14}"/>
    <cellStyle name="Note 21 3 4" xfId="11044" xr:uid="{B917FCBA-E32C-45D1-A38C-C931874CE62D}"/>
    <cellStyle name="Note 21 3 5" xfId="4775" xr:uid="{2A94677D-9151-4D33-B29A-361CA31C405D}"/>
    <cellStyle name="Note 21 3 6" xfId="3782" xr:uid="{39A68282-EF7C-47C7-A492-E0B6F2AEF6D4}"/>
    <cellStyle name="Note 21 30" xfId="16365" xr:uid="{5AA10A80-A19F-4810-A594-A554E4A7A8E5}"/>
    <cellStyle name="Note 21 31" xfId="16823" xr:uid="{468C8E2C-7847-4B32-B694-53F69494BB26}"/>
    <cellStyle name="Note 21 4" xfId="3296" xr:uid="{E3B5CF06-C930-4B74-A8B7-984186458630}"/>
    <cellStyle name="Note 21 4 2" xfId="11551" xr:uid="{431A4F42-7AAF-4403-921B-BFDD344AE939}"/>
    <cellStyle name="Note 21 4 3" xfId="5285" xr:uid="{81DD91FB-F336-4E4A-8C3D-496D0E850143}"/>
    <cellStyle name="Note 21 5" xfId="4260" xr:uid="{9314FAF4-77CF-489A-B280-8CD20ED318A6}"/>
    <cellStyle name="Note 21 5 2" xfId="12016" xr:uid="{683C352C-2824-4249-98F8-7648E52482F6}"/>
    <cellStyle name="Note 21 6" xfId="6201" xr:uid="{49C15899-BB42-48C8-897B-BD1863E2E1D8}"/>
    <cellStyle name="Note 21 6 2" xfId="12672" xr:uid="{3A2B107E-E542-4AAA-935A-3E0E08821A5C}"/>
    <cellStyle name="Note 21 7" xfId="6042" xr:uid="{81AAA38D-3F7A-49C1-9C81-7F25285F91C8}"/>
    <cellStyle name="Note 21 7 2" xfId="12513" xr:uid="{0319CAFB-D83E-4422-B99A-B9984287ED08}"/>
    <cellStyle name="Note 21 8" xfId="6435" xr:uid="{C672A451-6BA3-4A70-AD3A-947DA4009DBD}"/>
    <cellStyle name="Note 21 8 2" xfId="12906" xr:uid="{E0F79507-47D7-4902-8CE2-F1748C5DA2FD}"/>
    <cellStyle name="Note 21 9" xfId="6777" xr:uid="{90E8D858-9E7A-41F1-B5DB-5C34010E42A6}"/>
    <cellStyle name="Note 21 9 2" xfId="13248" xr:uid="{0A8D6178-0310-4447-A4B5-9254AE537A19}"/>
    <cellStyle name="Note 21_TRAFO" xfId="2158" xr:uid="{00000000-0005-0000-0000-00006F080000}"/>
    <cellStyle name="Note 22" xfId="2159" xr:uid="{00000000-0005-0000-0000-000070080000}"/>
    <cellStyle name="Note 22 10" xfId="7090" xr:uid="{FDBF0C43-359F-47D7-A3CC-8652003D5437}"/>
    <cellStyle name="Note 22 10 2" xfId="13561" xr:uid="{48194244-3D35-4C36-9F74-A81E6E6BDB65}"/>
    <cellStyle name="Note 22 11" xfId="6940" xr:uid="{B52E5651-AF70-482D-AFC9-11C0524CEE27}"/>
    <cellStyle name="Note 22 11 2" xfId="13411" xr:uid="{4AEB91E4-678F-484C-ABC1-59E288964A9B}"/>
    <cellStyle name="Note 22 12" xfId="7629" xr:uid="{F57F6FA7-59AE-42A0-95AD-24B80AF388BC}"/>
    <cellStyle name="Note 22 12 2" xfId="14100" xr:uid="{79A475D6-903A-4DCB-81F1-E1F5713DF9A8}"/>
    <cellStyle name="Note 22 13" xfId="7472" xr:uid="{BF2EE7C4-778B-4A2B-AB5E-807B93F7E6CC}"/>
    <cellStyle name="Note 22 13 2" xfId="13943" xr:uid="{6C425DBE-5D13-48A1-8C6D-093E03F87DBC}"/>
    <cellStyle name="Note 22 14" xfId="7859" xr:uid="{695CDE14-88CB-4CDF-ADDC-715309835037}"/>
    <cellStyle name="Note 22 14 2" xfId="14330" xr:uid="{9D200EED-D36B-43F2-98FD-AFE083BD83B4}"/>
    <cellStyle name="Note 22 15" xfId="8194" xr:uid="{471A3F74-5D17-4C28-BFD7-DCF37DE05E4F}"/>
    <cellStyle name="Note 22 15 2" xfId="14665" xr:uid="{864C62AD-A2C8-4F3E-BBA8-7877179968E7}"/>
    <cellStyle name="Note 22 16" xfId="8497" xr:uid="{925C02EA-10CA-4C6E-9B5F-DBC0FAC17872}"/>
    <cellStyle name="Note 22 16 2" xfId="14968" xr:uid="{682ED655-E607-48FF-8F18-96D4A2778D49}"/>
    <cellStyle name="Note 22 17" xfId="8525" xr:uid="{A7A0C269-46EB-45AC-AE22-58BCFC4A27C6}"/>
    <cellStyle name="Note 22 17 2" xfId="14996" xr:uid="{C96055F5-6C90-4A30-B6C0-54CB884810F6}"/>
    <cellStyle name="Note 22 18" xfId="8706" xr:uid="{4A2FED31-0ED6-4DA8-82AF-D70293A911B9}"/>
    <cellStyle name="Note 22 18 2" xfId="15177" xr:uid="{74B8F787-811C-4280-8D74-C42DE31627BF}"/>
    <cellStyle name="Note 22 19" xfId="8885" xr:uid="{DB7E1251-C48D-4A8E-9007-54BB196FAC8E}"/>
    <cellStyle name="Note 22 19 2" xfId="15356" xr:uid="{90637CC4-2ABD-482C-81E3-27AB9E47F334}"/>
    <cellStyle name="Note 22 2" xfId="2160" xr:uid="{00000000-0005-0000-0000-000071080000}"/>
    <cellStyle name="Note 22 2 10" xfId="7630" xr:uid="{6E421D52-027A-496F-9403-5648B42730D0}"/>
    <cellStyle name="Note 22 2 10 2" xfId="14101" xr:uid="{38CB406B-A967-4B5C-A15B-E582D53F0690}"/>
    <cellStyle name="Note 22 2 11" xfId="7832" xr:uid="{2517A9F6-8942-4517-B68F-7A8FB82014AD}"/>
    <cellStyle name="Note 22 2 11 2" xfId="14303" xr:uid="{225B6C1B-B159-4B55-9977-90863E937A45}"/>
    <cellStyle name="Note 22 2 12" xfId="7860" xr:uid="{83EB4DCD-D318-45E8-9EA9-B60B6F138464}"/>
    <cellStyle name="Note 22 2 12 2" xfId="14331" xr:uid="{25442511-1697-4BFF-8FF2-F88E0B019432}"/>
    <cellStyle name="Note 22 2 13" xfId="8193" xr:uid="{B4EC170C-52DD-4141-8A28-E90283385B17}"/>
    <cellStyle name="Note 22 2 13 2" xfId="14664" xr:uid="{38C73092-9B9B-4951-AF42-5EB30CC0F717}"/>
    <cellStyle name="Note 22 2 14" xfId="8498" xr:uid="{CD79812B-D90E-48E5-8274-F1CCF9E0058B}"/>
    <cellStyle name="Note 22 2 14 2" xfId="14969" xr:uid="{0D3DF515-BA52-4921-9CFF-A1E939FCC3A6}"/>
    <cellStyle name="Note 22 2 15" xfId="8526" xr:uid="{EB3E09C5-0272-40E4-BB2C-E1124BC43CE4}"/>
    <cellStyle name="Note 22 2 15 2" xfId="14997" xr:uid="{EABF4AFD-5331-47B9-918D-C796449A2569}"/>
    <cellStyle name="Note 22 2 16" xfId="8707" xr:uid="{41A12079-9A23-40C3-BF7F-DCC1438E2398}"/>
    <cellStyle name="Note 22 2 16 2" xfId="15178" xr:uid="{F16ABAB9-3D80-4597-B1BB-69F3D44FF7F8}"/>
    <cellStyle name="Note 22 2 17" xfId="8886" xr:uid="{9EB7D25E-E78C-4895-968B-3C71032B0D1D}"/>
    <cellStyle name="Note 22 2 17 2" xfId="15357" xr:uid="{380390F1-8CBE-492B-84B2-F9204BDF517E}"/>
    <cellStyle name="Note 22 2 18" xfId="9706" xr:uid="{3187264E-541D-4D3B-BFD9-8646A12F754E}"/>
    <cellStyle name="Note 22 2 19" xfId="10103" xr:uid="{4B02465F-7D53-46BA-9B5A-E72AE0AB8231}"/>
    <cellStyle name="Note 22 2 2" xfId="2161" xr:uid="{00000000-0005-0000-0000-000072080000}"/>
    <cellStyle name="Note 22 2 2 2" xfId="5705" xr:uid="{3C8E64BF-7084-4D1C-9E22-FD3F80C1E0DC}"/>
    <cellStyle name="Note 22 2 2 2 2" xfId="12022" xr:uid="{B0302010-80B7-4FFF-B53E-67DD184D9A18}"/>
    <cellStyle name="Note 22 2 2 3" xfId="10104" xr:uid="{72069327-3575-4513-A4D3-10B723DFAA55}"/>
    <cellStyle name="Note 22 2 2 4" xfId="11045" xr:uid="{4B3913CE-75AA-4533-9416-32C4A1386741}"/>
    <cellStyle name="Note 22 2 2 5" xfId="4776" xr:uid="{E0BC2F8A-7878-4F6D-B695-75C706C5DD93}"/>
    <cellStyle name="Note 22 2 20" xfId="9243" xr:uid="{924F4B6C-D43A-4F6C-90C0-D183243C96AB}"/>
    <cellStyle name="Note 22 2 21" xfId="10418" xr:uid="{51C5F747-EE37-4AD9-B9F1-E677FF400A6C}"/>
    <cellStyle name="Note 22 2 22" xfId="9934" xr:uid="{C79E1125-337D-46CF-B736-439FC154D5A4}"/>
    <cellStyle name="Note 22 2 23" xfId="10023" xr:uid="{F892F6B7-8671-46EE-BA8C-13B210C4F75F}"/>
    <cellStyle name="Note 22 2 24" xfId="15796" xr:uid="{D9CDC6E7-C3B3-4EEE-BF08-163CB9919EE1}"/>
    <cellStyle name="Note 22 2 25" xfId="16417" xr:uid="{8062C61D-7755-4E50-82F5-982D1A1F0E30}"/>
    <cellStyle name="Note 22 2 26" xfId="16243" xr:uid="{45EB360E-8F34-4C6F-B5D6-462747A67190}"/>
    <cellStyle name="Note 22 2 27" xfId="16665" xr:uid="{A0F58620-D9F5-4D2B-B87A-604275B27CF8}"/>
    <cellStyle name="Note 22 2 28" xfId="15980" xr:uid="{26C15FD6-7213-4255-B54E-7B0155EE558B}"/>
    <cellStyle name="Note 22 2 29" xfId="16826" xr:uid="{4592BA2E-5BE1-4AD9-9FF3-76DAA630C0EE}"/>
    <cellStyle name="Note 22 2 3" xfId="4263" xr:uid="{0DF79340-334B-4347-9E1D-67B734C7A279}"/>
    <cellStyle name="Note 22 2 3 2" xfId="12021" xr:uid="{539299A1-AE79-4064-B4BD-FED96AE71DAA}"/>
    <cellStyle name="Note 22 2 4" xfId="6204" xr:uid="{BFBF172B-8C8A-4527-BAD2-6EF80FFC5C44}"/>
    <cellStyle name="Note 22 2 4 2" xfId="12675" xr:uid="{876E973F-3107-47A0-B7DD-1B0669E59E6A}"/>
    <cellStyle name="Note 22 2 5" xfId="6410" xr:uid="{77081027-95A6-4121-9331-7A707AC016EF}"/>
    <cellStyle name="Note 22 2 5 2" xfId="12881" xr:uid="{71D730B5-37F4-4EAA-B857-3CFE4B84C384}"/>
    <cellStyle name="Note 22 2 6" xfId="6438" xr:uid="{EA92DFAC-AE50-4CD0-AACD-C17CB6A22003}"/>
    <cellStyle name="Note 22 2 6 2" xfId="12909" xr:uid="{A57623ED-D29B-4A7E-B9BA-354F91E7B415}"/>
    <cellStyle name="Note 22 2 7" xfId="6774" xr:uid="{76BA8F7F-DE7B-405F-849C-9936746F63DD}"/>
    <cellStyle name="Note 22 2 7 2" xfId="13245" xr:uid="{F64DCB4F-F739-457B-AC1C-8D854DED44FB}"/>
    <cellStyle name="Note 22 2 8" xfId="7091" xr:uid="{519D99A4-3F40-4935-9463-4FB14CF17FB0}"/>
    <cellStyle name="Note 22 2 8 2" xfId="13562" xr:uid="{DA7E4743-B282-4118-A3F8-4B80663B329A}"/>
    <cellStyle name="Note 22 2 9" xfId="7334" xr:uid="{1252DB35-1174-4EA7-945E-C09CA0AEA1EA}"/>
    <cellStyle name="Note 22 2 9 2" xfId="13805" xr:uid="{51B4A692-B3B0-415F-A3B2-6A931493B165}"/>
    <cellStyle name="Note 22 20" xfId="9705" xr:uid="{474C3937-8938-46EF-BF3C-7D44BDE0B177}"/>
    <cellStyle name="Note 22 21" xfId="10102" xr:uid="{A9E34815-9903-487A-91AF-485D7C80F080}"/>
    <cellStyle name="Note 22 22" xfId="9402" xr:uid="{53A8E4DA-038E-4F53-9073-B4E1C26A167B}"/>
    <cellStyle name="Note 22 23" xfId="10417" xr:uid="{C79C5F83-0A8A-466E-B2E1-CBF5EF387AED}"/>
    <cellStyle name="Note 22 24" xfId="9933" xr:uid="{F553F70F-0E3D-4691-ABDB-08EC4F2F9797}"/>
    <cellStyle name="Note 22 25" xfId="10022" xr:uid="{098524ED-7A17-42CA-85E4-83E98CA7B6F1}"/>
    <cellStyle name="Note 22 26" xfId="15795" xr:uid="{082A64F7-8C33-4B32-BED1-704FDB2D1600}"/>
    <cellStyle name="Note 22 27" xfId="16601" xr:uid="{F0120D86-6B12-4A77-B9EA-CDE626BB4BEB}"/>
    <cellStyle name="Note 22 28" xfId="15975" xr:uid="{5F2E8EBB-C117-4BD4-AAC8-764B527E023F}"/>
    <cellStyle name="Note 22 29" xfId="16664" xr:uid="{8EC38316-C1BB-450C-AA3C-4EFB15F7BF1C}"/>
    <cellStyle name="Note 22 3" xfId="2162" xr:uid="{00000000-0005-0000-0000-000073080000}"/>
    <cellStyle name="Note 22 3 2" xfId="5706" xr:uid="{4A75C738-42C2-4337-A050-C99264AFD810}"/>
    <cellStyle name="Note 22 3 2 2" xfId="12023" xr:uid="{CD90919B-AB01-48E3-A77F-6F8B81AE6B6C}"/>
    <cellStyle name="Note 22 3 3" xfId="10105" xr:uid="{33834370-1A55-4AD0-BF31-1D81390C9736}"/>
    <cellStyle name="Note 22 3 4" xfId="11046" xr:uid="{50591073-F5E5-410D-B331-AC0EA284DCBD}"/>
    <cellStyle name="Note 22 3 5" xfId="4777" xr:uid="{AC0D082F-4633-40E8-92CD-29E18E9CCCC1}"/>
    <cellStyle name="Note 22 3 6" xfId="3783" xr:uid="{D618795B-5192-4107-BABE-8E97E6CFCF9C}"/>
    <cellStyle name="Note 22 30" xfId="16367" xr:uid="{E06103F8-50B2-4EB2-B800-6D613ABB73DC}"/>
    <cellStyle name="Note 22 31" xfId="16825" xr:uid="{45455A66-14D2-4E07-9BB1-73FBFED79E43}"/>
    <cellStyle name="Note 22 4" xfId="3297" xr:uid="{B289E0C4-5219-4328-AC08-6E5162768C21}"/>
    <cellStyle name="Note 22 4 2" xfId="11552" xr:uid="{D0683C76-9B2C-4DC3-A0AC-48F8E25D0D71}"/>
    <cellStyle name="Note 22 4 3" xfId="5286" xr:uid="{7E7B2BCF-03F3-4C5C-A1B0-50196432E933}"/>
    <cellStyle name="Note 22 5" xfId="4262" xr:uid="{AF34A49A-9563-495E-A2AC-2B2AF86C9338}"/>
    <cellStyle name="Note 22 5 2" xfId="12020" xr:uid="{06981500-C841-40F0-8C27-4D56F9D58D94}"/>
    <cellStyle name="Note 22 6" xfId="6203" xr:uid="{E51996AD-FEA6-4660-9574-32BE495ADA47}"/>
    <cellStyle name="Note 22 6 2" xfId="12674" xr:uid="{03B8EB3E-15B3-4990-8AE2-EB7FDC19318C}"/>
    <cellStyle name="Note 22 7" xfId="6044" xr:uid="{7FBDBC63-D00B-4369-BBC3-2FF84A7BE4FA}"/>
    <cellStyle name="Note 22 7 2" xfId="12515" xr:uid="{40F8F913-5967-4B1E-BFDA-37C7D7FFB8E4}"/>
    <cellStyle name="Note 22 8" xfId="6437" xr:uid="{DF99C4F8-67E4-42E2-9CCF-500C69085114}"/>
    <cellStyle name="Note 22 8 2" xfId="12908" xr:uid="{027C4A0D-6850-4C00-B233-06D1962251EC}"/>
    <cellStyle name="Note 22 9" xfId="6775" xr:uid="{687A909B-E011-4F54-9ED0-79C09502C5F7}"/>
    <cellStyle name="Note 22 9 2" xfId="13246" xr:uid="{B43D1440-5FF5-449A-820C-6BDB059B470B}"/>
    <cellStyle name="Note 22_TRAFO" xfId="2163" xr:uid="{00000000-0005-0000-0000-000074080000}"/>
    <cellStyle name="Note 23" xfId="2164" xr:uid="{00000000-0005-0000-0000-000075080000}"/>
    <cellStyle name="Note 23 10" xfId="7092" xr:uid="{321FB80D-1B25-439E-9FB9-949403440D7C}"/>
    <cellStyle name="Note 23 10 2" xfId="13563" xr:uid="{1BB2F862-4572-498F-BEDF-C42635F47CE5}"/>
    <cellStyle name="Note 23 11" xfId="6941" xr:uid="{F8D15313-7D9F-481B-A9A6-C3C765BF4635}"/>
    <cellStyle name="Note 23 11 2" xfId="13412" xr:uid="{2DD3D067-9791-4877-906F-FCC006483469}"/>
    <cellStyle name="Note 23 12" xfId="7631" xr:uid="{3177A119-BE63-4CCF-84D5-932900969463}"/>
    <cellStyle name="Note 23 12 2" xfId="14102" xr:uid="{0DB04861-6634-4866-8B33-A835FD653A1E}"/>
    <cellStyle name="Note 23 13" xfId="7473" xr:uid="{69D9B682-2669-49AB-8CB3-7F92D357F842}"/>
    <cellStyle name="Note 23 13 2" xfId="13944" xr:uid="{B8E5F89D-6B97-497F-B628-B8478892073E}"/>
    <cellStyle name="Note 23 14" xfId="7861" xr:uid="{74E30303-EBD9-4876-9EC5-3C794C3EE49A}"/>
    <cellStyle name="Note 23 14 2" xfId="14332" xr:uid="{1177138F-EF39-4EB6-AE89-41DBCDF600C4}"/>
    <cellStyle name="Note 23 15" xfId="8192" xr:uid="{61F2A3A0-24BC-42A8-9103-8B4F06A6E74E}"/>
    <cellStyle name="Note 23 15 2" xfId="14663" xr:uid="{E6FA797B-0422-4A19-98DC-A8E0E878B34E}"/>
    <cellStyle name="Note 23 16" xfId="8499" xr:uid="{0134F1FF-5038-48BB-A393-D5323FD438E9}"/>
    <cellStyle name="Note 23 16 2" xfId="14970" xr:uid="{FBE77BF4-F34A-42EE-854A-E83BD72E6264}"/>
    <cellStyle name="Note 23 17" xfId="8527" xr:uid="{FF780E2C-9D2D-487B-A4E6-80FED031A1F4}"/>
    <cellStyle name="Note 23 17 2" xfId="14998" xr:uid="{9E4E0B0A-F9E0-4E5D-918B-8E79F21A320B}"/>
    <cellStyle name="Note 23 18" xfId="8708" xr:uid="{48E84ECD-2BF0-43E4-8857-9D8E5221E10B}"/>
    <cellStyle name="Note 23 18 2" xfId="15179" xr:uid="{5EAD204E-1A69-4FA7-9088-71963C7FE141}"/>
    <cellStyle name="Note 23 19" xfId="8887" xr:uid="{0005223F-45EB-4EDE-A5FA-78B80C427010}"/>
    <cellStyle name="Note 23 19 2" xfId="15358" xr:uid="{CC01E160-0887-494D-BAEE-3A55D59FC355}"/>
    <cellStyle name="Note 23 2" xfId="2165" xr:uid="{00000000-0005-0000-0000-000076080000}"/>
    <cellStyle name="Note 23 2 10" xfId="7632" xr:uid="{362AFBCC-6EC6-44DA-9A59-5017196E4F33}"/>
    <cellStyle name="Note 23 2 10 2" xfId="14103" xr:uid="{C0834485-3CD1-43B6-9DA5-48C2438E7870}"/>
    <cellStyle name="Note 23 2 11" xfId="7474" xr:uid="{A6664376-8078-49E1-B97A-12384066AAF3}"/>
    <cellStyle name="Note 23 2 11 2" xfId="13945" xr:uid="{72FF72AA-F1A2-4043-845A-66D9D8AE788D}"/>
    <cellStyle name="Note 23 2 12" xfId="7862" xr:uid="{F08BD6D0-FF86-42CE-B2FF-39B522BE791D}"/>
    <cellStyle name="Note 23 2 12 2" xfId="14333" xr:uid="{16F22E07-C081-4DA4-AAB6-F900107CEB2A}"/>
    <cellStyle name="Note 23 2 13" xfId="8191" xr:uid="{C65F98F5-AC53-41E1-B507-7FA8A097029F}"/>
    <cellStyle name="Note 23 2 13 2" xfId="14662" xr:uid="{4AA24943-3EA8-4391-8C41-3441E640FE58}"/>
    <cellStyle name="Note 23 2 14" xfId="8500" xr:uid="{E8650BC4-E9E6-46D3-90FC-057DD687E5D9}"/>
    <cellStyle name="Note 23 2 14 2" xfId="14971" xr:uid="{9965313C-2428-46FE-B988-84C341BA8484}"/>
    <cellStyle name="Note 23 2 15" xfId="8528" xr:uid="{EC65B8D5-38C2-45BB-B67D-8EF703233352}"/>
    <cellStyle name="Note 23 2 15 2" xfId="14999" xr:uid="{0FB28FE4-178B-4A48-9C2A-C7BACE3B515C}"/>
    <cellStyle name="Note 23 2 16" xfId="8709" xr:uid="{076288FC-2DA9-43E8-B7D2-F081100BF9A5}"/>
    <cellStyle name="Note 23 2 16 2" xfId="15180" xr:uid="{A64B7E99-7B05-46A3-ABC3-C0CFD56AFF0D}"/>
    <cellStyle name="Note 23 2 17" xfId="8888" xr:uid="{7659DF8C-E0B6-4013-880E-074050E19384}"/>
    <cellStyle name="Note 23 2 17 2" xfId="15359" xr:uid="{3BA0D51B-40E3-4CEA-87CB-399CD272D259}"/>
    <cellStyle name="Note 23 2 18" xfId="9708" xr:uid="{543C9F00-6C14-42BC-BACE-437310F89A28}"/>
    <cellStyle name="Note 23 2 19" xfId="10107" xr:uid="{502CC484-411D-410D-89BB-CE3F214AC0E0}"/>
    <cellStyle name="Note 23 2 2" xfId="2166" xr:uid="{00000000-0005-0000-0000-000077080000}"/>
    <cellStyle name="Note 23 2 2 2" xfId="5707" xr:uid="{27F37ABB-7550-4892-9E2E-3BF4BCCAB02A}"/>
    <cellStyle name="Note 23 2 2 2 2" xfId="12026" xr:uid="{736CBA8E-CD8D-4339-8238-515D6D59A858}"/>
    <cellStyle name="Note 23 2 2 3" xfId="10108" xr:uid="{79559439-B80B-4FFC-A78F-829FF492C3E1}"/>
    <cellStyle name="Note 23 2 2 4" xfId="11047" xr:uid="{D0BEF735-088A-43DC-A846-7100A2C244A6}"/>
    <cellStyle name="Note 23 2 2 5" xfId="4778" xr:uid="{C66489AD-A243-4016-862A-3A6D4A413FD1}"/>
    <cellStyle name="Note 23 2 20" xfId="9400" xr:uid="{B30A8921-0694-4538-84E5-9FD4DD3BDA01}"/>
    <cellStyle name="Note 23 2 21" xfId="10419" xr:uid="{6F3869A1-93B5-4164-9F43-B1B0FB6B95DE}"/>
    <cellStyle name="Note 23 2 22" xfId="9935" xr:uid="{9FA9BB64-619F-4BFF-BE2A-5398A8B54782}"/>
    <cellStyle name="Note 23 2 23" xfId="10025" xr:uid="{433B2E1C-7588-432D-8242-77AFF8A8EFBD}"/>
    <cellStyle name="Note 23 2 24" xfId="15798" xr:uid="{7D76E18A-F439-459A-971C-5970CDDFDB4A}"/>
    <cellStyle name="Note 23 2 25" xfId="16419" xr:uid="{C59EE9C1-6EDC-4083-81C2-8234FE13D6F6}"/>
    <cellStyle name="Note 23 2 26" xfId="16245" xr:uid="{58E90FF6-3EE7-4242-81CE-71EAF19301A3}"/>
    <cellStyle name="Note 23 2 27" xfId="16667" xr:uid="{47737CB1-A2D0-4CDD-AAA0-0EAA8E0CB3B5}"/>
    <cellStyle name="Note 23 2 28" xfId="16369" xr:uid="{912CCD4A-2476-4EB4-A0A2-DD5F6BACFA21}"/>
    <cellStyle name="Note 23 2 29" xfId="16828" xr:uid="{FDFFB27A-C15C-4175-A0A6-41AF5CE651B0}"/>
    <cellStyle name="Note 23 2 3" xfId="4265" xr:uid="{3968B397-F650-4A97-AAEA-C720B661E4DC}"/>
    <cellStyle name="Note 23 2 3 2" xfId="12025" xr:uid="{3AD76829-0CBE-414A-B2D8-436F6B23AB35}"/>
    <cellStyle name="Note 23 2 4" xfId="6206" xr:uid="{50750492-0026-435F-BFFD-33D928CBB415}"/>
    <cellStyle name="Note 23 2 4 2" xfId="12677" xr:uid="{38B9ADA6-A8A3-4CBC-B77D-D63A8EC89B4F}"/>
    <cellStyle name="Note 23 2 5" xfId="6046" xr:uid="{18E9F3AE-EB17-4C68-ABC1-F2DC95A3E3D1}"/>
    <cellStyle name="Note 23 2 5 2" xfId="12517" xr:uid="{CFAD202E-C33D-4EB8-92E2-B0A485C5A20F}"/>
    <cellStyle name="Note 23 2 6" xfId="6440" xr:uid="{9357F5FD-2995-43F8-A404-64B5C7E39DC6}"/>
    <cellStyle name="Note 23 2 6 2" xfId="12911" xr:uid="{F342FA32-0544-44D3-AB0B-41B6BB4C5AEA}"/>
    <cellStyle name="Note 23 2 7" xfId="6772" xr:uid="{01463845-1222-4420-9C57-959B1D416201}"/>
    <cellStyle name="Note 23 2 7 2" xfId="13243" xr:uid="{8E2A2B9B-3C75-4832-90EB-5C81514D1C42}"/>
    <cellStyle name="Note 23 2 8" xfId="7093" xr:uid="{27B514F5-03A6-45F3-BB2A-EA8D79E1410C}"/>
    <cellStyle name="Note 23 2 8 2" xfId="13564" xr:uid="{2AFB3362-2B2C-4F03-AFE0-099058016828}"/>
    <cellStyle name="Note 23 2 9" xfId="6942" xr:uid="{75E113A6-7AC7-4F2C-9A23-14E0C71A80DF}"/>
    <cellStyle name="Note 23 2 9 2" xfId="13413" xr:uid="{504FDB19-6A56-432D-AED3-8B86671F9B9C}"/>
    <cellStyle name="Note 23 20" xfId="9707" xr:uid="{CE1ADE46-16E0-4971-8C87-D863A0B252FC}"/>
    <cellStyle name="Note 23 21" xfId="10106" xr:uid="{3AB88FE4-7DC6-4F0C-8821-8E7F25959789}"/>
    <cellStyle name="Note 23 22" xfId="9401" xr:uid="{AE62E4F3-2520-45EE-89D5-40D8DBCA0E8A}"/>
    <cellStyle name="Note 23 23" xfId="10469" xr:uid="{1C07A115-D112-41FD-BF63-7D92088D90CF}"/>
    <cellStyle name="Note 23 24" xfId="9962" xr:uid="{94240DA7-152B-4806-B148-F197D56E31A4}"/>
    <cellStyle name="Note 23 25" xfId="10024" xr:uid="{2AF16E06-78F4-4797-9A7B-DE6837D9A53A}"/>
    <cellStyle name="Note 23 26" xfId="15797" xr:uid="{0CAE5BB2-381B-4950-A2A3-FFD42505893D}"/>
    <cellStyle name="Note 23 27" xfId="16418" xr:uid="{71B8E0C9-2AC5-4E93-951E-0D742C926D16}"/>
    <cellStyle name="Note 23 28" xfId="16244" xr:uid="{C76C8319-738B-41BB-ADE9-D9E7F069710A}"/>
    <cellStyle name="Note 23 29" xfId="16666" xr:uid="{BF639E4B-050F-434A-903C-84716F92890C}"/>
    <cellStyle name="Note 23 3" xfId="2167" xr:uid="{00000000-0005-0000-0000-000078080000}"/>
    <cellStyle name="Note 23 3 2" xfId="5708" xr:uid="{9373A25D-3AA3-47CB-AA8C-BBDA94B2377D}"/>
    <cellStyle name="Note 23 3 2 2" xfId="12027" xr:uid="{649D96E7-FE61-4376-8E4D-9E37C62B4F71}"/>
    <cellStyle name="Note 23 3 3" xfId="10109" xr:uid="{EECBF406-8B8B-4A58-9587-1FE1447A8537}"/>
    <cellStyle name="Note 23 3 4" xfId="11048" xr:uid="{9585AFAA-C988-4E0B-8C74-56283C377F86}"/>
    <cellStyle name="Note 23 3 5" xfId="4779" xr:uid="{12489D1E-062D-4D9D-AD81-341ED38A2E9A}"/>
    <cellStyle name="Note 23 3 6" xfId="3784" xr:uid="{FB554CDE-104E-4DD3-BE48-40805B90E88E}"/>
    <cellStyle name="Note 23 30" xfId="16368" xr:uid="{391AF82C-1C7C-4544-BAFE-454725D16B79}"/>
    <cellStyle name="Note 23 31" xfId="16827" xr:uid="{E0E5128A-EB40-473B-AED9-CB726250AA58}"/>
    <cellStyle name="Note 23 4" xfId="3298" xr:uid="{A022EFBD-0457-43FE-93A2-9680FCED381E}"/>
    <cellStyle name="Note 23 4 2" xfId="11553" xr:uid="{8A214CB0-B805-4C3B-A55F-7C2CDDFFDE4E}"/>
    <cellStyle name="Note 23 4 3" xfId="5287" xr:uid="{A4218292-C52A-4C21-A086-D1296FB744DE}"/>
    <cellStyle name="Note 23 5" xfId="4264" xr:uid="{8BA198AD-28AC-42F7-BD7C-60CAA74FD076}"/>
    <cellStyle name="Note 23 5 2" xfId="12024" xr:uid="{A152DB4C-3644-46CE-B0CD-E7C95880E1E8}"/>
    <cellStyle name="Note 23 6" xfId="6205" xr:uid="{C67EA5D6-6C82-4A94-9DF0-21762A8C94A4}"/>
    <cellStyle name="Note 23 6 2" xfId="12676" xr:uid="{97E2F0A5-2927-4BBB-8844-D27447DE5E11}"/>
    <cellStyle name="Note 23 7" xfId="6045" xr:uid="{6E5F3DD2-8781-414E-AEEC-8F3D6859679C}"/>
    <cellStyle name="Note 23 7 2" xfId="12516" xr:uid="{3179B05D-E4BF-445E-B2FD-A77833369632}"/>
    <cellStyle name="Note 23 8" xfId="6439" xr:uid="{7F79B66C-4F6F-402F-8666-A0E6BB844AC8}"/>
    <cellStyle name="Note 23 8 2" xfId="12910" xr:uid="{88D5638E-C1DD-4A23-922F-828E81C97105}"/>
    <cellStyle name="Note 23 9" xfId="6773" xr:uid="{2CF614F1-5A1C-4533-83F6-2F20A77C0B9D}"/>
    <cellStyle name="Note 23 9 2" xfId="13244" xr:uid="{3D4AF5DB-69DD-41DD-886A-D8CFFCF9FB36}"/>
    <cellStyle name="Note 23_TRAFO" xfId="2168" xr:uid="{00000000-0005-0000-0000-000079080000}"/>
    <cellStyle name="Note 24" xfId="2169" xr:uid="{00000000-0005-0000-0000-00007A080000}"/>
    <cellStyle name="Note 24 10" xfId="7094" xr:uid="{53E32767-9ECA-4746-8BD4-D5B26D9213BA}"/>
    <cellStyle name="Note 24 10 2" xfId="13565" xr:uid="{03A1F760-45F2-43F6-9B8E-83159BEDD530}"/>
    <cellStyle name="Note 24 11" xfId="7333" xr:uid="{36B99D7B-A22D-4601-9484-996875AF750E}"/>
    <cellStyle name="Note 24 11 2" xfId="13804" xr:uid="{4C243733-878C-43EC-A406-A0684D6CE675}"/>
    <cellStyle name="Note 24 12" xfId="7633" xr:uid="{5C69B613-77F7-40DB-8657-1A537498C168}"/>
    <cellStyle name="Note 24 12 2" xfId="14104" xr:uid="{0F1880E8-C991-44F8-9037-B4FEFD81AAD4}"/>
    <cellStyle name="Note 24 13" xfId="7831" xr:uid="{26740925-7194-43A3-9959-7824EDA481CC}"/>
    <cellStyle name="Note 24 13 2" xfId="14302" xr:uid="{64175A7A-5D9A-465B-8E6B-493EE6901B6F}"/>
    <cellStyle name="Note 24 14" xfId="7863" xr:uid="{DB656416-BB16-4AFC-A1C0-9355E7615863}"/>
    <cellStyle name="Note 24 14 2" xfId="14334" xr:uid="{9383C83F-743B-4105-9797-4147FF322C23}"/>
    <cellStyle name="Note 24 15" xfId="8190" xr:uid="{55BE60C1-968B-45DE-913C-919213373BEA}"/>
    <cellStyle name="Note 24 15 2" xfId="14661" xr:uid="{31D632A5-B403-4EC6-8E84-35399AF57033}"/>
    <cellStyle name="Note 24 16" xfId="8501" xr:uid="{A377BE4D-623D-42C9-8AD3-21C5D80A9D8B}"/>
    <cellStyle name="Note 24 16 2" xfId="14972" xr:uid="{23FEF5CF-D559-4A71-A94D-458E69309FFC}"/>
    <cellStyle name="Note 24 17" xfId="8529" xr:uid="{A9E9175A-AD6F-4A5E-9495-CC701BC23377}"/>
    <cellStyle name="Note 24 17 2" xfId="15000" xr:uid="{59E95091-56F3-45C2-90CF-FAE51AE88B35}"/>
    <cellStyle name="Note 24 18" xfId="8710" xr:uid="{2224C77F-312A-44C3-94D2-C33814C1F500}"/>
    <cellStyle name="Note 24 18 2" xfId="15181" xr:uid="{1F84AFFE-9C01-41CB-90F0-F6766D679783}"/>
    <cellStyle name="Note 24 19" xfId="8889" xr:uid="{D500255E-F101-4798-9252-CAA49745BD70}"/>
    <cellStyle name="Note 24 19 2" xfId="15360" xr:uid="{8603B931-BC76-4859-9930-4538AA1CA5A6}"/>
    <cellStyle name="Note 24 2" xfId="2170" xr:uid="{00000000-0005-0000-0000-00007B080000}"/>
    <cellStyle name="Note 24 2 10" xfId="7634" xr:uid="{8ABA25E9-0864-4B9D-AD89-031AEBE307EE}"/>
    <cellStyle name="Note 24 2 10 2" xfId="14105" xr:uid="{72A84BA5-65E2-4103-B56F-3145D5A5BCB2}"/>
    <cellStyle name="Note 24 2 11" xfId="7475" xr:uid="{663DF428-1F4E-47A8-9E4E-601A0504CB3F}"/>
    <cellStyle name="Note 24 2 11 2" xfId="13946" xr:uid="{F6B27688-6954-4480-9810-E37618C85421}"/>
    <cellStyle name="Note 24 2 12" xfId="7868" xr:uid="{CE8A0D07-F3E2-4B9E-8B76-6D514E2F4703}"/>
    <cellStyle name="Note 24 2 12 2" xfId="14339" xr:uid="{8978C794-1BD8-4609-A21F-A89B7AB8F3AD}"/>
    <cellStyle name="Note 24 2 13" xfId="8189" xr:uid="{433D14F5-8E91-4F7C-84AF-2EE0AFA8ACE1}"/>
    <cellStyle name="Note 24 2 13 2" xfId="14660" xr:uid="{7133B76B-28A8-4E01-9711-DA2313BB0560}"/>
    <cellStyle name="Note 24 2 14" xfId="8512" xr:uid="{18F72A88-576A-45BD-89B2-A6C457B84157}"/>
    <cellStyle name="Note 24 2 14 2" xfId="14983" xr:uid="{776FAC20-8C95-456D-B058-C8D3E6D4B981}"/>
    <cellStyle name="Note 24 2 15" xfId="8557" xr:uid="{E4763455-823C-467A-8BB7-82498E93F7E8}"/>
    <cellStyle name="Note 24 2 15 2" xfId="15028" xr:uid="{0162A4D1-4DA9-4EA2-8CB2-7F87810D8457}"/>
    <cellStyle name="Note 24 2 16" xfId="8736" xr:uid="{679E9360-26DC-40FD-9C1F-9C4D03C8BD57}"/>
    <cellStyle name="Note 24 2 16 2" xfId="15207" xr:uid="{EC6C333D-74B6-48A6-824B-7807020150A7}"/>
    <cellStyle name="Note 24 2 17" xfId="8913" xr:uid="{3EA99CE6-E6F0-4A91-B4C4-D3EC16E88BCA}"/>
    <cellStyle name="Note 24 2 17 2" xfId="15384" xr:uid="{BF861E30-979A-4FDB-873E-B6E53710B929}"/>
    <cellStyle name="Note 24 2 18" xfId="9710" xr:uid="{C37C1378-2516-45F5-8DDF-C14CFFF816FC}"/>
    <cellStyle name="Note 24 2 19" xfId="10111" xr:uid="{E589C917-78F5-4114-9815-A4F481DEEE13}"/>
    <cellStyle name="Note 24 2 2" xfId="2171" xr:uid="{00000000-0005-0000-0000-00007C080000}"/>
    <cellStyle name="Note 24 2 2 2" xfId="5709" xr:uid="{4A32B738-03E5-4C4C-8B29-56919C56B533}"/>
    <cellStyle name="Note 24 2 2 2 2" xfId="12030" xr:uid="{D6295F37-F534-4A5D-A062-284E6E5051C9}"/>
    <cellStyle name="Note 24 2 2 3" xfId="10112" xr:uid="{102EC586-1F3D-4D31-8B55-5D1C13ED57F5}"/>
    <cellStyle name="Note 24 2 2 4" xfId="11049" xr:uid="{5EA9ACD9-7744-46C7-ACF4-18C6180B9DE5}"/>
    <cellStyle name="Note 24 2 2 5" xfId="4780" xr:uid="{9B757164-7647-4A52-A540-52CCFC9D753F}"/>
    <cellStyle name="Note 24 2 20" xfId="9398" xr:uid="{3F951FE7-ED72-405D-80F9-C3A866021013}"/>
    <cellStyle name="Note 24 2 21" xfId="10473" xr:uid="{A2AE2575-4EC0-4823-989C-64E8B044CAF0}"/>
    <cellStyle name="Note 24 2 22" xfId="9966" xr:uid="{8E2D5E32-23E9-423B-AA56-7A006C6AD47F}"/>
    <cellStyle name="Note 24 2 23" xfId="10026" xr:uid="{7A4AE521-091E-412D-B1ED-1C788BA90BE4}"/>
    <cellStyle name="Note 24 2 24" xfId="15800" xr:uid="{263AF78E-4C7D-482D-B06C-040F33952AE7}"/>
    <cellStyle name="Note 24 2 25" xfId="16421" xr:uid="{75195BBC-C333-4B57-9321-ACF57411D639}"/>
    <cellStyle name="Note 24 2 26" xfId="16622" xr:uid="{2C817FF5-127E-47D1-94EF-74441AB46040}"/>
    <cellStyle name="Note 24 2 27" xfId="16677" xr:uid="{3A967E05-A7EC-47FB-88D6-5EEB85C63D07}"/>
    <cellStyle name="Note 24 2 28" xfId="16549" xr:uid="{D9CDB92B-F3A5-4DFC-B96A-0E89CFCAA1EE}"/>
    <cellStyle name="Note 24 2 29" xfId="16853" xr:uid="{3EA3C528-34EE-4608-BFD5-150097C96D41}"/>
    <cellStyle name="Note 24 2 3" xfId="4267" xr:uid="{2DDC4FFB-5419-4F83-8837-AC5120818700}"/>
    <cellStyle name="Note 24 2 3 2" xfId="12029" xr:uid="{7795D0A6-176D-46ED-92B0-E881D40DBA20}"/>
    <cellStyle name="Note 24 2 4" xfId="6208" xr:uid="{F0D40D48-92B7-4491-8712-786CC207AA4E}"/>
    <cellStyle name="Note 24 2 4 2" xfId="12679" xr:uid="{30ED0608-871B-47B6-A4EA-6C7A156AE8FE}"/>
    <cellStyle name="Note 24 2 5" xfId="6047" xr:uid="{961BBB5E-E6C7-4319-8866-1D8200CCC56F}"/>
    <cellStyle name="Note 24 2 5 2" xfId="12518" xr:uid="{AA382359-0E3D-4741-B4DF-996D0076BE48}"/>
    <cellStyle name="Note 24 2 6" xfId="6446" xr:uid="{702CCB93-9FB1-407A-ADDA-9BA223E00F4E}"/>
    <cellStyle name="Note 24 2 6 2" xfId="12917" xr:uid="{8F72B7B1-98FC-422B-983B-3446F386DB00}"/>
    <cellStyle name="Note 24 2 7" xfId="6770" xr:uid="{01218346-5D57-46DA-8A8D-26A8FCBDD2D8}"/>
    <cellStyle name="Note 24 2 7 2" xfId="13241" xr:uid="{9618EA05-00E2-4BA0-BC0E-3EE8951B1FD5}"/>
    <cellStyle name="Note 24 2 8" xfId="7095" xr:uid="{E0399570-27B5-4234-80C9-39EFED340996}"/>
    <cellStyle name="Note 24 2 8 2" xfId="13566" xr:uid="{7532081B-29F1-486F-AC27-74842454661D}"/>
    <cellStyle name="Note 24 2 9" xfId="6943" xr:uid="{AD1DDD76-0704-4872-AB46-88FAA84141BD}"/>
    <cellStyle name="Note 24 2 9 2" xfId="13414" xr:uid="{6EA648E3-99B4-4E68-BBDA-8533812ABE82}"/>
    <cellStyle name="Note 24 20" xfId="9709" xr:uid="{A44ECDA7-B612-436D-96B4-A60AE87B1551}"/>
    <cellStyle name="Note 24 21" xfId="10110" xr:uid="{B744BF6F-9D43-431E-B189-8FE780929EF3}"/>
    <cellStyle name="Note 24 22" xfId="9399" xr:uid="{42167E7A-38AC-4E5C-AA60-471B5AFE4D08}"/>
    <cellStyle name="Note 24 23" xfId="10472" xr:uid="{1DF2EA33-BBAC-4DAA-A52E-15D91EA58EB9}"/>
    <cellStyle name="Note 24 24" xfId="9994" xr:uid="{8DA81B3B-160C-4BDF-A875-0352967C0757}"/>
    <cellStyle name="Note 24 25" xfId="10652" xr:uid="{ADCCB5D9-4831-4093-B83B-6CC251A4651B}"/>
    <cellStyle name="Note 24 26" xfId="15799" xr:uid="{3BBF1F53-CCA4-43D5-A932-E656FCB76B28}"/>
    <cellStyle name="Note 24 27" xfId="16420" xr:uid="{FAADF361-5874-4645-A05D-D1AE775E64F4}"/>
    <cellStyle name="Note 24 28" xfId="16246" xr:uid="{38F23327-246C-47F4-AA2C-C76E2B71BF30}"/>
    <cellStyle name="Note 24 29" xfId="16668" xr:uid="{0AC0F0F5-48C4-4F94-8A39-E49860709A99}"/>
    <cellStyle name="Note 24 3" xfId="2172" xr:uid="{00000000-0005-0000-0000-00007D080000}"/>
    <cellStyle name="Note 24 3 2" xfId="5710" xr:uid="{8438F428-73CE-4C30-B6EC-31C380A6FF79}"/>
    <cellStyle name="Note 24 3 2 2" xfId="12031" xr:uid="{1656665B-3F10-4728-A7B4-60DA325E253F}"/>
    <cellStyle name="Note 24 3 3" xfId="10113" xr:uid="{9F9A2DFD-E062-4121-A6A2-181C9F9CD56F}"/>
    <cellStyle name="Note 24 3 4" xfId="11050" xr:uid="{2346A9BF-30FD-46EC-9899-E07A8B001011}"/>
    <cellStyle name="Note 24 3 5" xfId="4781" xr:uid="{3209E0A1-5B93-4A2D-87F9-B2C8BB74F0D2}"/>
    <cellStyle name="Note 24 3 6" xfId="3785" xr:uid="{7D50EC73-E18B-4243-93DE-06F2CD614BDE}"/>
    <cellStyle name="Note 24 30" xfId="16370" xr:uid="{0C95C301-FAFD-43A2-A2FE-C8128866509A}"/>
    <cellStyle name="Note 24 31" xfId="16829" xr:uid="{8985CD08-CC6E-4107-A12A-7F782F4313BE}"/>
    <cellStyle name="Note 24 4" xfId="3299" xr:uid="{20B1DF31-EE27-4BF4-9C5F-CB505333A17B}"/>
    <cellStyle name="Note 24 4 2" xfId="11554" xr:uid="{6ACC52FE-A384-4E69-9A12-D921945EFBD7}"/>
    <cellStyle name="Note 24 4 3" xfId="5288" xr:uid="{1AFD9CF5-F8AF-498C-90E6-52F981EA9C54}"/>
    <cellStyle name="Note 24 5" xfId="4266" xr:uid="{BCDBE680-CA6F-4CEA-9E24-E78FF7BC9EC5}"/>
    <cellStyle name="Note 24 5 2" xfId="12028" xr:uid="{19475312-8906-4F17-B0A0-40854A1EE212}"/>
    <cellStyle name="Note 24 6" xfId="6207" xr:uid="{44EAF8F7-96FB-42F4-ACF9-706DF9F58FCE}"/>
    <cellStyle name="Note 24 6 2" xfId="12678" xr:uid="{E3520C73-DC4E-4614-B6F9-6BF44A3CBFED}"/>
    <cellStyle name="Note 24 7" xfId="6409" xr:uid="{BF980D22-8327-4D10-91EF-9FB1EFFD0F0D}"/>
    <cellStyle name="Note 24 7 2" xfId="12880" xr:uid="{396CC6F4-3173-452F-B0B5-3DE47C3C0C8C}"/>
    <cellStyle name="Note 24 8" xfId="6441" xr:uid="{7E01E045-7CB8-4D8B-BCF2-3AD236A18611}"/>
    <cellStyle name="Note 24 8 2" xfId="12912" xr:uid="{EE0E3F2F-2087-4D49-AA03-839BF841B7FF}"/>
    <cellStyle name="Note 24 9" xfId="6771" xr:uid="{3C8FDBC7-08FF-48CE-ACCB-509CB8A470C7}"/>
    <cellStyle name="Note 24 9 2" xfId="13242" xr:uid="{A7105925-82BB-4AA7-8A0D-4294ED53DCE0}"/>
    <cellStyle name="Note 24_TRAFO" xfId="2173" xr:uid="{00000000-0005-0000-0000-00007E080000}"/>
    <cellStyle name="Note 25" xfId="2174" xr:uid="{00000000-0005-0000-0000-00007F080000}"/>
    <cellStyle name="Note 25 10" xfId="7096" xr:uid="{6AFB9D8D-E2D8-49D0-9568-5DF9A937A1CD}"/>
    <cellStyle name="Note 25 10 2" xfId="13567" xr:uid="{16C09470-F3E8-4B65-9F2C-A58D87C5AC5A}"/>
    <cellStyle name="Note 25 11" xfId="7317" xr:uid="{00E04567-174A-4F8F-8B60-1F1ED6F0FFEA}"/>
    <cellStyle name="Note 25 11 2" xfId="13788" xr:uid="{D9C9E3B0-08A9-473C-B49D-76DF368AB802}"/>
    <cellStyle name="Note 25 12" xfId="7635" xr:uid="{16951496-EE20-44D6-ABD7-02356B3CB1EF}"/>
    <cellStyle name="Note 25 12 2" xfId="14106" xr:uid="{83E7D8C6-5036-4FBD-B06F-43B58725F866}"/>
    <cellStyle name="Note 25 13" xfId="7799" xr:uid="{0E111B8D-838E-4EF0-BF46-B76C7B323F15}"/>
    <cellStyle name="Note 25 13 2" xfId="14270" xr:uid="{942C0ABB-C66C-427A-BCA7-A614A483E263}"/>
    <cellStyle name="Note 25 14" xfId="7869" xr:uid="{B65ED1E7-E5D1-4EFD-9884-861B987E477F}"/>
    <cellStyle name="Note 25 14 2" xfId="14340" xr:uid="{583F5D88-4667-4A82-A6D7-F37E0A3EACA2}"/>
    <cellStyle name="Note 25 15" xfId="8188" xr:uid="{54F3FF7E-B0F4-49EA-A272-2CDB541E65D1}"/>
    <cellStyle name="Note 25 15 2" xfId="14659" xr:uid="{C5957E55-0A1E-42E1-B878-3B70DCD0A72D}"/>
    <cellStyle name="Note 25 16" xfId="8559" xr:uid="{27369E7B-0A9D-478E-AE84-D74FE59A227F}"/>
    <cellStyle name="Note 25 16 2" xfId="15030" xr:uid="{3787D247-8523-4D56-8D8D-463B767CA55E}"/>
    <cellStyle name="Note 25 17" xfId="8738" xr:uid="{BF59AB23-1270-4D88-97B3-61EFB5D9FB24}"/>
    <cellStyle name="Note 25 17 2" xfId="15209" xr:uid="{B4F3466F-499F-41DA-A813-00B0B3640C91}"/>
    <cellStyle name="Note 25 18" xfId="8915" xr:uid="{02507977-4C0C-4952-8E95-CF0AC3F1CA6B}"/>
    <cellStyle name="Note 25 18 2" xfId="15386" xr:uid="{11013757-75F0-49A0-9780-3C735E69FDE0}"/>
    <cellStyle name="Note 25 19" xfId="9077" xr:uid="{4478B83E-C18E-43FC-9366-71BB24B814D1}"/>
    <cellStyle name="Note 25 19 2" xfId="15548" xr:uid="{4D4F08EB-E4B3-4D9C-8582-39A767C0CF5B}"/>
    <cellStyle name="Note 25 2" xfId="2175" xr:uid="{00000000-0005-0000-0000-000080080000}"/>
    <cellStyle name="Note 25 2 10" xfId="7636" xr:uid="{B3A68396-46E4-4E43-9B39-58F8D6BBD9A1}"/>
    <cellStyle name="Note 25 2 10 2" xfId="14107" xr:uid="{C62484F6-6A43-4A0E-AC64-1F109B52CB98}"/>
    <cellStyle name="Note 25 2 11" xfId="7476" xr:uid="{4A6C1F3B-8121-4384-8AD3-4CAE14292DBC}"/>
    <cellStyle name="Note 25 2 11 2" xfId="13947" xr:uid="{B510112D-04AC-4ED5-A020-A7EF87310A92}"/>
    <cellStyle name="Note 25 2 12" xfId="7870" xr:uid="{A79FB1D9-1872-42C1-8E00-62D2A3BBFA44}"/>
    <cellStyle name="Note 25 2 12 2" xfId="14341" xr:uid="{58E2D99C-D9A4-4919-B0DF-725329792A09}"/>
    <cellStyle name="Note 25 2 13" xfId="8038" xr:uid="{E91CA928-E414-4AC4-9BA1-46F85CD30397}"/>
    <cellStyle name="Note 25 2 13 2" xfId="14509" xr:uid="{4306B986-3251-455C-B80C-653FA17BE168}"/>
    <cellStyle name="Note 25 2 14" xfId="8560" xr:uid="{84CF584F-40B4-4F50-A2AC-17FB66A0E59B}"/>
    <cellStyle name="Note 25 2 14 2" xfId="15031" xr:uid="{BE8ADC03-874B-4BE3-B391-821804BBFC4A}"/>
    <cellStyle name="Note 25 2 15" xfId="8739" xr:uid="{CC97F9E9-83E1-4204-B71A-23D5ABCD8182}"/>
    <cellStyle name="Note 25 2 15 2" xfId="15210" xr:uid="{DF7C78BA-29CE-4F38-A62A-F6C7D8CB9B4E}"/>
    <cellStyle name="Note 25 2 16" xfId="8916" xr:uid="{9D33BA9D-AE16-42CC-BB21-4AB190CA0D8B}"/>
    <cellStyle name="Note 25 2 16 2" xfId="15387" xr:uid="{84678BE8-5D18-43BD-BAB1-165BF9C3F382}"/>
    <cellStyle name="Note 25 2 17" xfId="9078" xr:uid="{12880F0E-FAF7-45F5-8592-4B363F8AFFFC}"/>
    <cellStyle name="Note 25 2 17 2" xfId="15549" xr:uid="{5852BC6E-81E6-4D82-B2EE-692B7945624E}"/>
    <cellStyle name="Note 25 2 18" xfId="9712" xr:uid="{3DBF98C5-8236-4D0F-BA00-C0D31C8A0CDE}"/>
    <cellStyle name="Note 25 2 19" xfId="10115" xr:uid="{71E49143-8792-4B28-A258-84E06BE98A98}"/>
    <cellStyle name="Note 25 2 2" xfId="2176" xr:uid="{00000000-0005-0000-0000-000081080000}"/>
    <cellStyle name="Note 25 2 2 2" xfId="5711" xr:uid="{222C4C72-95FE-45CC-ADBD-C4BC4D24BD40}"/>
    <cellStyle name="Note 25 2 2 2 2" xfId="12034" xr:uid="{ADB7B39F-FB6A-42A9-A685-BE0D19BC5DEA}"/>
    <cellStyle name="Note 25 2 2 3" xfId="10116" xr:uid="{91E724D6-6BBD-4E4B-B819-E32AE65B9478}"/>
    <cellStyle name="Note 25 2 2 4" xfId="11051" xr:uid="{9B62E013-050A-4CEE-9B14-76C06D212F9B}"/>
    <cellStyle name="Note 25 2 2 5" xfId="4782" xr:uid="{1EA02EE5-8156-4A3A-9902-BA1D2E3D884B}"/>
    <cellStyle name="Note 25 2 20" xfId="9396" xr:uid="{484290BE-0D69-4640-BFA1-1E3DE0BF0A78}"/>
    <cellStyle name="Note 25 2 21" xfId="10475" xr:uid="{E5AE6D80-CAC3-4D5C-8FAA-AAE15193FBAD}"/>
    <cellStyle name="Note 25 2 22" xfId="10658" xr:uid="{CFBA586F-57F0-4B4B-AA34-4172CC0D97A5}"/>
    <cellStyle name="Note 25 2 23" xfId="10028" xr:uid="{28D12F6B-7B36-4E25-A8EE-222A07F3F3F9}"/>
    <cellStyle name="Note 25 2 24" xfId="15802" xr:uid="{06D10AA7-E3BD-491A-A528-E613D7B456E9}"/>
    <cellStyle name="Note 25 2 25" xfId="16423" xr:uid="{CD3AF3D8-97D1-4238-B8E7-C7CC4A95732F}"/>
    <cellStyle name="Note 25 2 26" xfId="16583" xr:uid="{7108F26F-BABC-4AAC-BA92-64FCB458268E}"/>
    <cellStyle name="Note 25 2 27" xfId="16679" xr:uid="{204643D7-6938-4BE6-9055-FA28955C7379}"/>
    <cellStyle name="Note 25 2 28" xfId="16856" xr:uid="{238E0916-7C58-40C3-B9E1-E88EDEC8C714}"/>
    <cellStyle name="Note 25 2 29" xfId="17018" xr:uid="{24DBC553-D6A1-403F-BC94-6543CD920AEC}"/>
    <cellStyle name="Note 25 2 3" xfId="4269" xr:uid="{116C2304-7627-46EE-9A8D-C0FE1860B0F1}"/>
    <cellStyle name="Note 25 2 3 2" xfId="12033" xr:uid="{D19EB23C-955E-425C-94C4-06CC6B83E83C}"/>
    <cellStyle name="Note 25 2 4" xfId="6210" xr:uid="{0025E7C6-CDC3-489D-81ED-04674284B3F9}"/>
    <cellStyle name="Note 25 2 4 2" xfId="12681" xr:uid="{2317EEC3-6AD2-46D8-84E2-3D6123CCB031}"/>
    <cellStyle name="Note 25 2 5" xfId="6048" xr:uid="{AA451F60-B77C-43E4-B154-A9F2AEA447A4}"/>
    <cellStyle name="Note 25 2 5 2" xfId="12519" xr:uid="{17826E90-A636-43D1-A6FC-1D38D5332B90}"/>
    <cellStyle name="Note 25 2 6" xfId="6448" xr:uid="{70B8C8C6-3E6E-4F3A-ACA6-B1A66EE6DFA5}"/>
    <cellStyle name="Note 25 2 6 2" xfId="12919" xr:uid="{668D04C0-9D17-4A53-B7C7-04F49BA46D0F}"/>
    <cellStyle name="Note 25 2 7" xfId="6768" xr:uid="{90B688E4-225D-4E30-B2A4-35760A2768F4}"/>
    <cellStyle name="Note 25 2 7 2" xfId="13239" xr:uid="{99165D89-CF90-4665-BEC6-E3EC346F9E1B}"/>
    <cellStyle name="Note 25 2 8" xfId="7097" xr:uid="{1872CE4E-6592-43B8-AA6C-17AABDC4B404}"/>
    <cellStyle name="Note 25 2 8 2" xfId="13568" xr:uid="{10947B8E-F281-40C5-ABD1-856871AEDC40}"/>
    <cellStyle name="Note 25 2 9" xfId="6944" xr:uid="{4EB86D6B-2DE7-40A8-A6F6-50E1F9361334}"/>
    <cellStyle name="Note 25 2 9 2" xfId="13415" xr:uid="{5D485DF4-2970-478A-9414-1C08F5A3A87D}"/>
    <cellStyle name="Note 25 20" xfId="9711" xr:uid="{2BF66C97-BA54-4AA4-9D88-F96E44474A2E}"/>
    <cellStyle name="Note 25 21" xfId="10114" xr:uid="{A849CE00-AFE1-4284-ACF1-9473E4936BE9}"/>
    <cellStyle name="Note 25 22" xfId="9397" xr:uid="{1051B26A-A6B2-4A89-BB29-475C43CDCC20}"/>
    <cellStyle name="Note 25 23" xfId="10474" xr:uid="{4E4C3A0F-78B1-4C8C-ACFC-18E1AB0AF12A}"/>
    <cellStyle name="Note 25 24" xfId="10657" xr:uid="{BFB10C30-CCD6-4556-99C1-7FAABF58BCDF}"/>
    <cellStyle name="Note 25 25" xfId="10027" xr:uid="{B1F82A50-6720-4044-BF5F-396910DBAEB7}"/>
    <cellStyle name="Note 25 26" xfId="15801" xr:uid="{E8E09746-9626-485D-8115-448CA045AA03}"/>
    <cellStyle name="Note 25 27" xfId="16422" xr:uid="{7108376A-D8AE-4B01-AFE2-5E1A5D1BA728}"/>
    <cellStyle name="Note 25 28" xfId="16247" xr:uid="{C783E2BD-0E06-4A00-B30C-6F9667C13D3B}"/>
    <cellStyle name="Note 25 29" xfId="16678" xr:uid="{92B936DE-80F5-4672-8EF1-A56147780EEC}"/>
    <cellStyle name="Note 25 3" xfId="2177" xr:uid="{00000000-0005-0000-0000-000082080000}"/>
    <cellStyle name="Note 25 3 2" xfId="5712" xr:uid="{6E42A26D-8BA5-47BD-98DD-3C3646009BB0}"/>
    <cellStyle name="Note 25 3 2 2" xfId="12035" xr:uid="{3BBCCB8A-0196-453A-9A7C-8CA6C3D5B61C}"/>
    <cellStyle name="Note 25 3 3" xfId="10117" xr:uid="{2E441E8A-C395-40DD-9202-F03A156988AD}"/>
    <cellStyle name="Note 25 3 4" xfId="11052" xr:uid="{74EAF9A7-9B6A-4ED0-87AC-8BE71AAB1182}"/>
    <cellStyle name="Note 25 3 5" xfId="4783" xr:uid="{E36FF33F-5921-46C8-B734-742F89B75CED}"/>
    <cellStyle name="Note 25 3 6" xfId="3787" xr:uid="{05B183FE-F9A0-4B57-A509-D57658631A43}"/>
    <cellStyle name="Note 25 30" xfId="16855" xr:uid="{ADAF8177-A7AE-4481-A499-1D1EE5290B74}"/>
    <cellStyle name="Note 25 31" xfId="17017" xr:uid="{BE93340A-8424-4890-B9C3-843D7A120C02}"/>
    <cellStyle name="Note 25 4" xfId="3300" xr:uid="{7D5523E1-E51F-43FA-9C11-61AE1ECCD06A}"/>
    <cellStyle name="Note 25 4 2" xfId="11555" xr:uid="{355D4ED9-A699-42F3-BACC-8ECFCFA7B008}"/>
    <cellStyle name="Note 25 4 3" xfId="5289" xr:uid="{4876A4ED-40FF-4751-A8F6-EA541747AA4F}"/>
    <cellStyle name="Note 25 5" xfId="4268" xr:uid="{9A32F225-E7BF-4E99-9B40-EDA5EABABD11}"/>
    <cellStyle name="Note 25 5 2" xfId="12032" xr:uid="{14C82F64-C687-4A4F-8D86-6A2DB525EE51}"/>
    <cellStyle name="Note 25 6" xfId="6209" xr:uid="{16AD5493-FA5D-452C-9474-0D9F1A405A42}"/>
    <cellStyle name="Note 25 6 2" xfId="12680" xr:uid="{F85D325B-75EF-43DB-8718-BEFEBDD047CD}"/>
    <cellStyle name="Note 25 7" xfId="6376" xr:uid="{C19935E8-3277-48FA-BEDE-4FC26139BE43}"/>
    <cellStyle name="Note 25 7 2" xfId="12847" xr:uid="{64DC6EEB-B047-4F3F-8677-66860BBEE59F}"/>
    <cellStyle name="Note 25 8" xfId="6447" xr:uid="{E993ED07-72F3-4D46-9E05-EADE8DF307E5}"/>
    <cellStyle name="Note 25 8 2" xfId="12918" xr:uid="{DBCF7129-230E-4245-B3F7-05016DCB6018}"/>
    <cellStyle name="Note 25 9" xfId="6769" xr:uid="{0860F5CD-BBF0-49A0-95E5-1A658D914FF9}"/>
    <cellStyle name="Note 25 9 2" xfId="13240" xr:uid="{3F960735-4428-44A3-982F-4EB43788D431}"/>
    <cellStyle name="Note 25_TRAFO" xfId="2178" xr:uid="{00000000-0005-0000-0000-000083080000}"/>
    <cellStyle name="Note 26" xfId="2179" xr:uid="{00000000-0005-0000-0000-000084080000}"/>
    <cellStyle name="Note 26 10" xfId="7098" xr:uid="{0C546E28-8CC7-486C-8491-8A9354CFEA16}"/>
    <cellStyle name="Note 26 10 2" xfId="13569" xr:uid="{40C8D5AD-16B0-4CC0-A9FB-D15854DA1D08}"/>
    <cellStyle name="Note 26 11" xfId="6945" xr:uid="{1B564DFB-0F86-47B2-9EAA-9869B76A4AEB}"/>
    <cellStyle name="Note 26 11 2" xfId="13416" xr:uid="{073B3081-DB0A-47F1-B3A6-1E1D551A0D79}"/>
    <cellStyle name="Note 26 12" xfId="7637" xr:uid="{A32A4B8B-37A5-4FD2-BF35-F51A0534248B}"/>
    <cellStyle name="Note 26 12 2" xfId="14108" xr:uid="{7B5A58F8-F347-4E23-8621-F01BEF8AEC0C}"/>
    <cellStyle name="Note 26 13" xfId="7477" xr:uid="{6532A7F0-6382-42BD-B68A-4B5F1B3A5741}"/>
    <cellStyle name="Note 26 13 2" xfId="13948" xr:uid="{A1EC5AC1-B2F1-4739-9D59-6A0D9124770B}"/>
    <cellStyle name="Note 26 14" xfId="7871" xr:uid="{770F5462-53DD-4AC0-B6CB-BF4D717FA5EE}"/>
    <cellStyle name="Note 26 14 2" xfId="14342" xr:uid="{F8A497E3-7ECA-4C50-A276-95E1B758D574}"/>
    <cellStyle name="Note 26 15" xfId="8187" xr:uid="{C48782D4-D8AB-456D-B2DB-4AAEB1F68C79}"/>
    <cellStyle name="Note 26 15 2" xfId="14658" xr:uid="{0BC291CC-7DF8-4342-B56D-EBC9C6EF1B32}"/>
    <cellStyle name="Note 26 16" xfId="8561" xr:uid="{FD50A043-C6F5-4AF4-88DC-33FD39FD23C5}"/>
    <cellStyle name="Note 26 16 2" xfId="15032" xr:uid="{38CD8C42-EA41-463C-B7D3-D9C35645BCBE}"/>
    <cellStyle name="Note 26 17" xfId="8740" xr:uid="{D52066F5-7484-4A3E-A8BA-27DEBB21A2D0}"/>
    <cellStyle name="Note 26 17 2" xfId="15211" xr:uid="{B7BE2809-A94D-44D0-BF5E-A983AF32B27E}"/>
    <cellStyle name="Note 26 18" xfId="8917" xr:uid="{F6D79DBD-6E22-4064-A51E-FC46F862D74C}"/>
    <cellStyle name="Note 26 18 2" xfId="15388" xr:uid="{7FB3B71B-0F6D-4E51-AA3B-52D46D86FADD}"/>
    <cellStyle name="Note 26 19" xfId="9079" xr:uid="{F1E0D2A7-861E-402A-8CFB-9746755F45D6}"/>
    <cellStyle name="Note 26 19 2" xfId="15550" xr:uid="{B3DF35FE-9007-4343-9D53-27A0A66284D3}"/>
    <cellStyle name="Note 26 2" xfId="2180" xr:uid="{00000000-0005-0000-0000-000085080000}"/>
    <cellStyle name="Note 26 2 10" xfId="7638" xr:uid="{7627FB42-E686-45FA-BDE3-1DFCDED00817}"/>
    <cellStyle name="Note 26 2 10 2" xfId="14109" xr:uid="{59EBE470-578B-46FD-B7FC-F8711554B739}"/>
    <cellStyle name="Note 26 2 11" xfId="7478" xr:uid="{5E945809-18E3-4D80-9318-CFC29F1346D3}"/>
    <cellStyle name="Note 26 2 11 2" xfId="13949" xr:uid="{7CA96161-3D3E-42B8-8FDA-8202AD015214}"/>
    <cellStyle name="Note 26 2 12" xfId="7872" xr:uid="{ADD2985B-A3F3-4D85-85DB-6719E2FFDF82}"/>
    <cellStyle name="Note 26 2 12 2" xfId="14343" xr:uid="{2879E301-D185-4E4F-B463-ED1A309766B9}"/>
    <cellStyle name="Note 26 2 13" xfId="8186" xr:uid="{21B3FC3B-F8C0-49EE-AF02-44A5A1D0F9C1}"/>
    <cellStyle name="Note 26 2 13 2" xfId="14657" xr:uid="{706FEB24-6D29-41D5-B3F1-09B6688F6CD5}"/>
    <cellStyle name="Note 26 2 14" xfId="8562" xr:uid="{78536192-DF70-4FA7-8A08-3C1025D4FAFE}"/>
    <cellStyle name="Note 26 2 14 2" xfId="15033" xr:uid="{FC16681A-E272-4736-9BB4-A392B6EC5384}"/>
    <cellStyle name="Note 26 2 15" xfId="8741" xr:uid="{86F96F38-706A-4860-A154-75601CC404B0}"/>
    <cellStyle name="Note 26 2 15 2" xfId="15212" xr:uid="{843FAEB4-F9B3-44E8-A3D6-E439D51A1CE1}"/>
    <cellStyle name="Note 26 2 16" xfId="8918" xr:uid="{DB3394EC-084A-4462-9CBE-98C17D4ABA55}"/>
    <cellStyle name="Note 26 2 16 2" xfId="15389" xr:uid="{3ABD9BEC-297E-406C-8E62-2779FA730BAF}"/>
    <cellStyle name="Note 26 2 17" xfId="9080" xr:uid="{0708E593-A425-4F45-A3A1-0E29D4929C5A}"/>
    <cellStyle name="Note 26 2 17 2" xfId="15551" xr:uid="{A494A286-1368-428E-A37E-5F5B439C7428}"/>
    <cellStyle name="Note 26 2 18" xfId="9714" xr:uid="{659DF934-8078-45C1-A664-3C49E03F4B4E}"/>
    <cellStyle name="Note 26 2 19" xfId="10119" xr:uid="{80C2F264-BECC-42E5-9DEB-B63BE5AADC8C}"/>
    <cellStyle name="Note 26 2 2" xfId="2181" xr:uid="{00000000-0005-0000-0000-000086080000}"/>
    <cellStyle name="Note 26 2 2 2" xfId="5713" xr:uid="{F0EA5FE1-C853-4AA4-AD53-5375D8E0E6D4}"/>
    <cellStyle name="Note 26 2 2 2 2" xfId="12038" xr:uid="{69783969-6866-4425-A3EE-0ACB25DE827A}"/>
    <cellStyle name="Note 26 2 2 3" xfId="10120" xr:uid="{6011F986-7B48-4408-8D01-632E0980128C}"/>
    <cellStyle name="Note 26 2 2 4" xfId="11053" xr:uid="{270924C3-621E-4C7F-8A1A-5B393A432BCA}"/>
    <cellStyle name="Note 26 2 2 5" xfId="4784" xr:uid="{0710422D-4EE2-403E-AD6D-ABF5B72F5EEC}"/>
    <cellStyle name="Note 26 2 20" xfId="9394" xr:uid="{B16129D3-13D9-4442-9F79-534F2FC7BAD1}"/>
    <cellStyle name="Note 26 2 21" xfId="10477" xr:uid="{BE8FD3FC-12F3-4357-9321-7B1F54A33FB0}"/>
    <cellStyle name="Note 26 2 22" xfId="10660" xr:uid="{D5CAEE48-6E59-4C7C-9D86-548F476FAAF7}"/>
    <cellStyle name="Note 26 2 23" xfId="10030" xr:uid="{B803D0BD-8749-40A3-981F-AB160C7F29D1}"/>
    <cellStyle name="Note 26 2 24" xfId="15804" xr:uid="{69F4BA6A-3665-42DB-9BF5-580FE949851D}"/>
    <cellStyle name="Note 26 2 25" xfId="16425" xr:uid="{C0C42869-9511-428B-B851-E882F6F3D111}"/>
    <cellStyle name="Note 26 2 26" xfId="15991" xr:uid="{58D20101-C669-4CF1-804F-E57904EE8039}"/>
    <cellStyle name="Note 26 2 27" xfId="16681" xr:uid="{5C0882D1-FA8F-4439-9DDC-F8D1ECDB7B07}"/>
    <cellStyle name="Note 26 2 28" xfId="16858" xr:uid="{8BEDF8BF-BE5D-4BDE-8ABA-EDC683D926AB}"/>
    <cellStyle name="Note 26 2 29" xfId="17020" xr:uid="{18394800-51F1-45E1-B74B-61F0890F6414}"/>
    <cellStyle name="Note 26 2 3" xfId="4271" xr:uid="{BC5BE51A-0162-483E-9FE9-6BD804728AC9}"/>
    <cellStyle name="Note 26 2 3 2" xfId="12037" xr:uid="{924C57C9-C6F9-43DE-B58B-D19841CFF39E}"/>
    <cellStyle name="Note 26 2 4" xfId="6212" xr:uid="{24D54B8A-B750-462F-AA75-2F8591045E40}"/>
    <cellStyle name="Note 26 2 4 2" xfId="12683" xr:uid="{3167253A-810C-4520-9FE2-6362722EB956}"/>
    <cellStyle name="Note 26 2 5" xfId="6050" xr:uid="{761A7FF3-3B21-4A9C-9133-0CD19035077C}"/>
    <cellStyle name="Note 26 2 5 2" xfId="12521" xr:uid="{40CF5410-71A7-4F6D-985B-4D7F5A30A74D}"/>
    <cellStyle name="Note 26 2 6" xfId="6450" xr:uid="{BDE6712B-7587-48D7-82B5-54E378E9B3CF}"/>
    <cellStyle name="Note 26 2 6 2" xfId="12921" xr:uid="{B7F83677-F58C-4A15-8DA7-41A942FA6AAD}"/>
    <cellStyle name="Note 26 2 7" xfId="6766" xr:uid="{36312019-B210-4968-949A-641A53CC05B8}"/>
    <cellStyle name="Note 26 2 7 2" xfId="13237" xr:uid="{BF3F452A-AA78-47DB-8BF4-871D6653FE52}"/>
    <cellStyle name="Note 26 2 8" xfId="7099" xr:uid="{E5C736EF-1393-45C9-89B8-EA303EFE85B1}"/>
    <cellStyle name="Note 26 2 8 2" xfId="13570" xr:uid="{1475EF24-D0F1-48C7-82F4-CF8FEC3A964E}"/>
    <cellStyle name="Note 26 2 9" xfId="6946" xr:uid="{FCA2FF84-C316-44EC-83BF-49310C13B6F6}"/>
    <cellStyle name="Note 26 2 9 2" xfId="13417" xr:uid="{F688DF0A-5BE6-4AD1-9DC9-FABBACC646E9}"/>
    <cellStyle name="Note 26 20" xfId="9713" xr:uid="{1AA7C894-5AAE-45F4-AD84-ECB1A8B3AB30}"/>
    <cellStyle name="Note 26 21" xfId="10118" xr:uid="{508349C6-5C60-47D3-B660-E844659C1131}"/>
    <cellStyle name="Note 26 22" xfId="9395" xr:uid="{81E8DD1B-A213-404D-8FB8-8A0C48ABA4F9}"/>
    <cellStyle name="Note 26 23" xfId="10476" xr:uid="{B5219232-A855-4A3E-BB3B-DC7AA2120105}"/>
    <cellStyle name="Note 26 24" xfId="10659" xr:uid="{E047538C-1B0E-4F47-A556-BF811B9F8D14}"/>
    <cellStyle name="Note 26 25" xfId="10029" xr:uid="{FB850487-B19F-4406-B813-3DD91D80C2A9}"/>
    <cellStyle name="Note 26 26" xfId="15803" xr:uid="{18325882-B5BE-4071-B11B-0975A001684F}"/>
    <cellStyle name="Note 26 27" xfId="16424" xr:uid="{69D35AD6-8035-44F2-80CB-64C470C32EF1}"/>
    <cellStyle name="Note 26 28" xfId="16248" xr:uid="{1CEAB837-50E2-4E08-8AF3-E86CB1F047AB}"/>
    <cellStyle name="Note 26 29" xfId="16680" xr:uid="{DAA5DBC7-9913-4B79-9651-E1C077D9695F}"/>
    <cellStyle name="Note 26 3" xfId="2182" xr:uid="{00000000-0005-0000-0000-000087080000}"/>
    <cellStyle name="Note 26 3 2" xfId="5714" xr:uid="{2098F242-DE46-4C60-9B8B-1B3A6368FA23}"/>
    <cellStyle name="Note 26 3 2 2" xfId="12039" xr:uid="{897930D2-2C7D-40CF-A53E-D51D5D7ABCA3}"/>
    <cellStyle name="Note 26 3 3" xfId="10121" xr:uid="{F07AA364-D67B-490B-95A9-90E1B3F18513}"/>
    <cellStyle name="Note 26 3 4" xfId="11054" xr:uid="{13DE9DC4-0702-4F76-9D22-91818FF98BC1}"/>
    <cellStyle name="Note 26 3 5" xfId="4785" xr:uid="{A6DE0BFA-CDFC-4631-9723-7EA3267DA4B3}"/>
    <cellStyle name="Note 26 3 6" xfId="3788" xr:uid="{8600267D-9D95-4777-83CD-06F9A594F8CB}"/>
    <cellStyle name="Note 26 30" xfId="16857" xr:uid="{B4CA19FB-CE65-42A5-9D69-F2D9AFF8EEC5}"/>
    <cellStyle name="Note 26 31" xfId="17019" xr:uid="{22E57DF3-E67C-4918-B603-A0D31C654591}"/>
    <cellStyle name="Note 26 4" xfId="3301" xr:uid="{DF392157-20FB-4C10-AC87-00CA2B72942E}"/>
    <cellStyle name="Note 26 4 2" xfId="11556" xr:uid="{94BAECA9-1715-4DF1-A332-8869D03F933D}"/>
    <cellStyle name="Note 26 4 3" xfId="5290" xr:uid="{DD932642-8518-431D-AE1F-BEC0D4DAF7EE}"/>
    <cellStyle name="Note 26 5" xfId="4270" xr:uid="{1B397817-9C1E-47E9-B7E1-24AC1FE6EB9D}"/>
    <cellStyle name="Note 26 5 2" xfId="12036" xr:uid="{2D9DEE0E-DFA4-43B6-BD6E-4219A90CCF69}"/>
    <cellStyle name="Note 26 6" xfId="6211" xr:uid="{3288212A-B474-4ED2-8C97-D8A4C2083FA7}"/>
    <cellStyle name="Note 26 6 2" xfId="12682" xr:uid="{A9CD6991-BCEE-4D3B-BD5D-8CFC82850A73}"/>
    <cellStyle name="Note 26 7" xfId="6049" xr:uid="{FB1CC6EA-42C1-4124-B763-32EC17AF2D30}"/>
    <cellStyle name="Note 26 7 2" xfId="12520" xr:uid="{620EC69C-F86D-48C5-A624-F55891F07B5E}"/>
    <cellStyle name="Note 26 8" xfId="6449" xr:uid="{DDF98E4C-FAF1-421F-87C9-BDDC04445300}"/>
    <cellStyle name="Note 26 8 2" xfId="12920" xr:uid="{F9338088-BB7C-4B93-BEDA-6E653663CEE5}"/>
    <cellStyle name="Note 26 9" xfId="6767" xr:uid="{ACD2F213-8498-4D6C-8BB8-CE23E4923735}"/>
    <cellStyle name="Note 26 9 2" xfId="13238" xr:uid="{D2155013-AFEF-4B7B-AEBC-4DF6D05B65FC}"/>
    <cellStyle name="Note 26_TRAFO" xfId="2183" xr:uid="{00000000-0005-0000-0000-000088080000}"/>
    <cellStyle name="Note 27" xfId="2184" xr:uid="{00000000-0005-0000-0000-000089080000}"/>
    <cellStyle name="Note 27 10" xfId="7329" xr:uid="{51861DB1-DE47-415C-89BC-C433046CBAE5}"/>
    <cellStyle name="Note 27 10 2" xfId="13800" xr:uid="{3F7AF378-F0D5-4358-B160-6AA55DF9E027}"/>
    <cellStyle name="Note 27 11" xfId="6947" xr:uid="{ED68FCD0-E163-426A-B733-8CFE4E54118C}"/>
    <cellStyle name="Note 27 11 2" xfId="13418" xr:uid="{8B58D142-63D6-4669-9A2B-B60D7BD74DB8}"/>
    <cellStyle name="Note 27 12" xfId="7363" xr:uid="{257F3532-7702-4915-A6EC-F2B65504FCC5}"/>
    <cellStyle name="Note 27 12 2" xfId="13834" xr:uid="{21E5B6A5-0381-4016-9CAD-23ACD830D25F}"/>
    <cellStyle name="Note 27 13" xfId="7479" xr:uid="{58097A6D-5DED-4380-98C8-3409047BA122}"/>
    <cellStyle name="Note 27 13 2" xfId="13950" xr:uid="{BF80EB8A-EC1C-4632-8D60-3A28E21ACCDB}"/>
    <cellStyle name="Note 27 14" xfId="7873" xr:uid="{E81C2F6E-BC85-4697-B549-39E9C8C84476}"/>
    <cellStyle name="Note 27 14 2" xfId="14344" xr:uid="{F6DE5347-A8E4-46E3-BA21-E15B1E10EF6E}"/>
    <cellStyle name="Note 27 15" xfId="8185" xr:uid="{C10D50D7-B094-4598-BCE7-3142E2B96013}"/>
    <cellStyle name="Note 27 15 2" xfId="14656" xr:uid="{D5979AC3-BEF1-4B2C-9AF6-1CA622F74732}"/>
    <cellStyle name="Note 27 16" xfId="8563" xr:uid="{86E4365A-956D-4613-AEC0-7296D895D52C}"/>
    <cellStyle name="Note 27 16 2" xfId="15034" xr:uid="{270D58C2-78BC-415C-8ECE-8B60BD18D1A0}"/>
    <cellStyle name="Note 27 17" xfId="8742" xr:uid="{2F72E551-2EF6-41BC-B6A4-08DF48BF291A}"/>
    <cellStyle name="Note 27 17 2" xfId="15213" xr:uid="{77F71931-64A2-4AC9-AC01-5CD2BC06F588}"/>
    <cellStyle name="Note 27 18" xfId="8919" xr:uid="{5B37BE1F-50B4-439B-8A9C-B50E4409DF6B}"/>
    <cellStyle name="Note 27 18 2" xfId="15390" xr:uid="{1CDDD6B4-32D3-4964-9EDB-861798E7E538}"/>
    <cellStyle name="Note 27 19" xfId="9081" xr:uid="{6D399DD6-B535-4A5C-9452-565AEFEC42E1}"/>
    <cellStyle name="Note 27 19 2" xfId="15552" xr:uid="{68B61CF7-F623-4DA2-AC88-58CE35CC2068}"/>
    <cellStyle name="Note 27 2" xfId="2185" xr:uid="{00000000-0005-0000-0000-00008A080000}"/>
    <cellStyle name="Note 27 2 10" xfId="7639" xr:uid="{B04C82A1-AC61-49DD-ABC9-A36A99780273}"/>
    <cellStyle name="Note 27 2 10 2" xfId="14110" xr:uid="{E28769C0-1720-4B13-9CDA-B169A7EBC5F7}"/>
    <cellStyle name="Note 27 2 11" xfId="7480" xr:uid="{A0D7702B-F74A-46CE-B1AB-C1D5799C315D}"/>
    <cellStyle name="Note 27 2 11 2" xfId="13951" xr:uid="{3AEAE3FE-9678-4022-84E0-FB3C3C1CD16C}"/>
    <cellStyle name="Note 27 2 12" xfId="7874" xr:uid="{E0D8B8BD-F5A1-41F9-AB2E-CF6C680C364A}"/>
    <cellStyle name="Note 27 2 12 2" xfId="14345" xr:uid="{D2FA1DD6-76A0-4DC4-A209-2F2005AFEC2D}"/>
    <cellStyle name="Note 27 2 13" xfId="8184" xr:uid="{BF9FDC02-FA06-41DB-B30A-36D3F273E82B}"/>
    <cellStyle name="Note 27 2 13 2" xfId="14655" xr:uid="{91780923-A74C-4B0F-A2DD-83E500C202C0}"/>
    <cellStyle name="Note 27 2 14" xfId="8564" xr:uid="{D439AC09-1A26-4931-8C9F-AEEC05294ADF}"/>
    <cellStyle name="Note 27 2 14 2" xfId="15035" xr:uid="{CBFD789F-DD2B-4796-9AB4-AEFDA6772DAA}"/>
    <cellStyle name="Note 27 2 15" xfId="8743" xr:uid="{FC4EDA86-F0E9-4461-8B99-C73C57319651}"/>
    <cellStyle name="Note 27 2 15 2" xfId="15214" xr:uid="{4F1305F8-A3BA-43D5-815A-C1DEB2F57AC7}"/>
    <cellStyle name="Note 27 2 16" xfId="8920" xr:uid="{A3736CDF-E4E6-4261-9CD9-37F859AC4A46}"/>
    <cellStyle name="Note 27 2 16 2" xfId="15391" xr:uid="{49D34BEF-39B8-4E76-9588-C35CA198D03E}"/>
    <cellStyle name="Note 27 2 17" xfId="9082" xr:uid="{4A673D3F-CA06-4B2E-9B2C-0DED918F06ED}"/>
    <cellStyle name="Note 27 2 17 2" xfId="15553" xr:uid="{8E1DA889-07A6-48B9-B88D-FC9A03354281}"/>
    <cellStyle name="Note 27 2 18" xfId="9716" xr:uid="{345D0FB9-0513-4C48-A12C-236F05812689}"/>
    <cellStyle name="Note 27 2 19" xfId="10123" xr:uid="{845564F6-B6D4-4480-A8ED-DF6E98A05825}"/>
    <cellStyle name="Note 27 2 2" xfId="2186" xr:uid="{00000000-0005-0000-0000-00008B080000}"/>
    <cellStyle name="Note 27 2 2 2" xfId="5715" xr:uid="{DF4C0A4F-65D8-4F3A-A734-A4EFE9A1F88F}"/>
    <cellStyle name="Note 27 2 2 2 2" xfId="12042" xr:uid="{2918035D-FF04-4840-9C89-8CA00E9794F6}"/>
    <cellStyle name="Note 27 2 2 3" xfId="10124" xr:uid="{6E27C847-6C82-422A-A96A-44B06C028121}"/>
    <cellStyle name="Note 27 2 2 4" xfId="11055" xr:uid="{4ADD6C7D-239D-4D6C-BF29-1773314F1D84}"/>
    <cellStyle name="Note 27 2 2 5" xfId="4786" xr:uid="{741BBE3E-88BA-4264-BF15-5D8013BF9BCF}"/>
    <cellStyle name="Note 27 2 20" xfId="9392" xr:uid="{5CF5B251-0769-43CC-91E4-6F5805A59127}"/>
    <cellStyle name="Note 27 2 21" xfId="10479" xr:uid="{9AC178FE-6BB3-4D45-A72D-AF2A7DC1A634}"/>
    <cellStyle name="Note 27 2 22" xfId="10662" xr:uid="{52F9E5E4-5506-44DA-AF4C-EE05B8D4425D}"/>
    <cellStyle name="Note 27 2 23" xfId="10934" xr:uid="{B9D8E521-3900-4E38-AEED-0A58E439E369}"/>
    <cellStyle name="Note 27 2 24" xfId="15805" xr:uid="{82965C1C-E6F2-40D9-B0FF-130ED5E8C74E}"/>
    <cellStyle name="Note 27 2 25" xfId="16427" xr:uid="{DE85A535-A678-40E5-9B02-34F1883C306B}"/>
    <cellStyle name="Note 27 2 26" xfId="16250" xr:uid="{7C95603E-0604-43FD-99E9-DD035CC6A031}"/>
    <cellStyle name="Note 27 2 27" xfId="16683" xr:uid="{910A4B2C-FF33-4471-8C7E-2CD9E34A38B8}"/>
    <cellStyle name="Note 27 2 28" xfId="16860" xr:uid="{05C5C8BB-C5BC-412A-A2FB-5C1D7AC92439}"/>
    <cellStyle name="Note 27 2 29" xfId="17022" xr:uid="{96076A57-6F58-4638-9CD3-4671EF6C49A3}"/>
    <cellStyle name="Note 27 2 3" xfId="4273" xr:uid="{F3F77017-6297-42AD-9B3C-AB5D09DA65B8}"/>
    <cellStyle name="Note 27 2 3 2" xfId="12041" xr:uid="{5A84CEF3-2186-4861-B81E-BC80AC082FC3}"/>
    <cellStyle name="Note 27 2 4" xfId="6214" xr:uid="{E80BE8E4-96B2-4A0F-825C-7E9A8C6B134D}"/>
    <cellStyle name="Note 27 2 4 2" xfId="12685" xr:uid="{8FB80FF0-BF90-46AF-ADE8-2F4BCD9196D4}"/>
    <cellStyle name="Note 27 2 5" xfId="6052" xr:uid="{4A3CB234-C5AB-45EC-8B03-B98B73DB01AB}"/>
    <cellStyle name="Note 27 2 5 2" xfId="12523" xr:uid="{ACB77F6A-436A-4F18-B985-0B6E4F650B27}"/>
    <cellStyle name="Note 27 2 6" xfId="6452" xr:uid="{5E70DA6A-8A59-4BFB-B4D1-8F1C3BD9C212}"/>
    <cellStyle name="Note 27 2 6 2" xfId="12923" xr:uid="{B8B12B1C-0246-4B54-B9BA-851D9BD7968C}"/>
    <cellStyle name="Note 27 2 7" xfId="6764" xr:uid="{404422EF-F6A8-425C-B8E3-3FFC35475540}"/>
    <cellStyle name="Note 27 2 7 2" xfId="13235" xr:uid="{554BFDC5-1BEC-415C-AAF4-BE86D4B03D26}"/>
    <cellStyle name="Note 27 2 8" xfId="7193" xr:uid="{7F5CE742-24D0-4C6E-9E29-5159A44C3454}"/>
    <cellStyle name="Note 27 2 8 2" xfId="13664" xr:uid="{0F858DB8-0AB4-4759-A4D0-7AC448B3FB1C}"/>
    <cellStyle name="Note 27 2 9" xfId="7192" xr:uid="{23A6E919-B424-411B-9ED5-7608E08AE08C}"/>
    <cellStyle name="Note 27 2 9 2" xfId="13663" xr:uid="{ED8674F8-B1F6-45FC-86AF-4A29C0FCD727}"/>
    <cellStyle name="Note 27 20" xfId="9715" xr:uid="{CE9CFAEF-9ADB-43DF-B989-1B0D3F243B00}"/>
    <cellStyle name="Note 27 21" xfId="10122" xr:uid="{6F4E8549-6E45-4C60-8874-259562913F7C}"/>
    <cellStyle name="Note 27 22" xfId="9393" xr:uid="{5D683A1A-7F94-4FA3-A94D-04A4E92C5DE8}"/>
    <cellStyle name="Note 27 23" xfId="10478" xr:uid="{DD6A5C03-9547-42C3-BF79-CE194A6640EF}"/>
    <cellStyle name="Note 27 24" xfId="10661" xr:uid="{9F9A96E0-EC84-4B42-B591-59FA30C4B3C9}"/>
    <cellStyle name="Note 27 25" xfId="10799" xr:uid="{4E864577-4BFD-4986-8B6F-DCB0B16E48F5}"/>
    <cellStyle name="Note 27 26" xfId="15719" xr:uid="{6C6AA47F-3B4F-4411-848C-93C63681B0C5}"/>
    <cellStyle name="Note 27 27" xfId="16426" xr:uid="{2DC2D9FD-FA7F-452E-921B-F6AB0063E917}"/>
    <cellStyle name="Note 27 28" xfId="16249" xr:uid="{6D37B7F8-D660-41AA-B8B4-E40FE7D0C81A}"/>
    <cellStyle name="Note 27 29" xfId="16682" xr:uid="{9C3C216E-9677-4892-8EFB-D6B7C2A62B5B}"/>
    <cellStyle name="Note 27 3" xfId="2187" xr:uid="{00000000-0005-0000-0000-00008C080000}"/>
    <cellStyle name="Note 27 3 2" xfId="5716" xr:uid="{A4A205DE-4F31-4F05-8F85-D34EC7106B27}"/>
    <cellStyle name="Note 27 3 2 2" xfId="12043" xr:uid="{31AFDF25-C9FC-442E-967F-1DB76973E922}"/>
    <cellStyle name="Note 27 3 3" xfId="10125" xr:uid="{46D34D27-68AC-4EDC-87FA-5F0C8FEBEFA7}"/>
    <cellStyle name="Note 27 3 4" xfId="11056" xr:uid="{9F1146EE-414B-4AED-952D-971E8C1E5F2F}"/>
    <cellStyle name="Note 27 3 5" xfId="4787" xr:uid="{39CB95E8-A067-4F1D-9F14-4D0191AA4EAD}"/>
    <cellStyle name="Note 27 3 6" xfId="3789" xr:uid="{218BFE8E-7FFC-4C28-875F-558553AADD6E}"/>
    <cellStyle name="Note 27 30" xfId="16859" xr:uid="{DF8CDB0D-7CAF-4022-9F7A-A889135A7DC4}"/>
    <cellStyle name="Note 27 31" xfId="17021" xr:uid="{E042F4D7-F169-4646-9800-12C13660106D}"/>
    <cellStyle name="Note 27 4" xfId="3302" xr:uid="{2DE4B2FC-83A0-42D7-94B8-94B0547F0684}"/>
    <cellStyle name="Note 27 4 2" xfId="11557" xr:uid="{340D3C41-388E-4F8D-B894-658820EB0657}"/>
    <cellStyle name="Note 27 4 3" xfId="5291" xr:uid="{78BF6C03-3D04-45A3-A1DC-90E9FCCED837}"/>
    <cellStyle name="Note 27 5" xfId="4272" xr:uid="{B593C3AE-7C89-4B37-AC7F-2E71132B0195}"/>
    <cellStyle name="Note 27 5 2" xfId="12040" xr:uid="{7B511BEC-4272-4975-878C-0ACA3DC57CED}"/>
    <cellStyle name="Note 27 6" xfId="6213" xr:uid="{CAEB1D6E-F72C-44C0-BE8F-51A57F46D324}"/>
    <cellStyle name="Note 27 6 2" xfId="12684" xr:uid="{5A91885B-3735-4B4C-97F6-F3EA3558E342}"/>
    <cellStyle name="Note 27 7" xfId="6051" xr:uid="{A6DC1A43-980B-4EF7-89AF-215EC18B60B6}"/>
    <cellStyle name="Note 27 7 2" xfId="12522" xr:uid="{F833854E-D6BD-4404-8C4F-92A7D130507C}"/>
    <cellStyle name="Note 27 8" xfId="6451" xr:uid="{4293B443-5FC0-4A95-BE69-103415C87558}"/>
    <cellStyle name="Note 27 8 2" xfId="12922" xr:uid="{8DAA9B8C-4512-4CE0-A344-2CF6811011F5}"/>
    <cellStyle name="Note 27 9" xfId="6765" xr:uid="{8DF7A684-FF23-401F-84B6-D8E837AE83F1}"/>
    <cellStyle name="Note 27 9 2" xfId="13236" xr:uid="{A9460354-AACF-4165-A900-7E268D19C65C}"/>
    <cellStyle name="Note 27_TRAFO" xfId="2188" xr:uid="{00000000-0005-0000-0000-00008D080000}"/>
    <cellStyle name="Note 28" xfId="2189" xr:uid="{00000000-0005-0000-0000-00008E080000}"/>
    <cellStyle name="Note 28 10" xfId="7100" xr:uid="{74E16A3A-AE86-40FA-9B71-57D11C1E7A81}"/>
    <cellStyle name="Note 28 10 2" xfId="13571" xr:uid="{DCF60EF7-5DE9-4854-A6D9-D00202DB5AE7}"/>
    <cellStyle name="Note 28 11" xfId="7191" xr:uid="{2A376B5F-426A-44BA-928B-D95BDC1D61B6}"/>
    <cellStyle name="Note 28 11 2" xfId="13662" xr:uid="{E4267DDE-0DE3-4B2E-9701-7EA435D03994}"/>
    <cellStyle name="Note 28 12" xfId="7640" xr:uid="{C803E0AF-93FE-4855-9321-12CAB0C1C0C0}"/>
    <cellStyle name="Note 28 12 2" xfId="14111" xr:uid="{13D34A97-B640-4F79-8D7E-E204030F36D7}"/>
    <cellStyle name="Note 28 13" xfId="7481" xr:uid="{802EE967-8B4F-444B-907B-82660EBB848B}"/>
    <cellStyle name="Note 28 13 2" xfId="13952" xr:uid="{B649F098-31BB-43CF-A579-D830FED4EBC7}"/>
    <cellStyle name="Note 28 14" xfId="7875" xr:uid="{46FD23F5-F420-4AE5-80D5-90D883EE3036}"/>
    <cellStyle name="Note 28 14 2" xfId="14346" xr:uid="{0CB13212-8446-4BDA-B526-4D1F5F9184B5}"/>
    <cellStyle name="Note 28 15" xfId="8183" xr:uid="{0EB5B313-A7D8-4EE9-9155-A49F70468596}"/>
    <cellStyle name="Note 28 15 2" xfId="14654" xr:uid="{D19CFA57-2605-49C1-A28B-A9765373D531}"/>
    <cellStyle name="Note 28 16" xfId="8565" xr:uid="{2B99F61F-0D36-42D6-8289-BB223DEDA56F}"/>
    <cellStyle name="Note 28 16 2" xfId="15036" xr:uid="{4A8493C6-527F-44C8-8ABE-C44DB4C9F091}"/>
    <cellStyle name="Note 28 17" xfId="8744" xr:uid="{10225EA5-5E28-4582-A0DB-8F0C2CC110E3}"/>
    <cellStyle name="Note 28 17 2" xfId="15215" xr:uid="{6A33CC6B-C23F-4925-A8DC-BF1356802861}"/>
    <cellStyle name="Note 28 18" xfId="8921" xr:uid="{31FEFB5F-0B5E-465B-A82B-8EDFA253F889}"/>
    <cellStyle name="Note 28 18 2" xfId="15392" xr:uid="{1B155585-013A-49CA-826E-3448A39D27E0}"/>
    <cellStyle name="Note 28 19" xfId="9083" xr:uid="{9D0EE817-77B1-4100-A1D4-B734B8C694AF}"/>
    <cellStyle name="Note 28 19 2" xfId="15554" xr:uid="{108E57F4-086E-4236-B321-F6354FA707E8}"/>
    <cellStyle name="Note 28 2" xfId="2190" xr:uid="{00000000-0005-0000-0000-00008F080000}"/>
    <cellStyle name="Note 28 2 10" xfId="7641" xr:uid="{894F7023-CDB1-49E3-8576-3D831DF2B2EB}"/>
    <cellStyle name="Note 28 2 10 2" xfId="14112" xr:uid="{9C53E344-8B01-4823-AF68-3FDF88985DFC}"/>
    <cellStyle name="Note 28 2 11" xfId="7482" xr:uid="{AF1A1C1B-F819-4A5C-906A-76B7C8224C8C}"/>
    <cellStyle name="Note 28 2 11 2" xfId="13953" xr:uid="{FEDF6D15-7D8B-4D82-956D-6E9A3BA029E8}"/>
    <cellStyle name="Note 28 2 12" xfId="7876" xr:uid="{6795BF3F-E5A4-462F-8F37-828B7D6388D4}"/>
    <cellStyle name="Note 28 2 12 2" xfId="14347" xr:uid="{467A3635-1172-4EF1-A4BC-B0644A0977F6}"/>
    <cellStyle name="Note 28 2 13" xfId="8182" xr:uid="{903DF48A-5F97-4ADF-9225-EDE58F85E034}"/>
    <cellStyle name="Note 28 2 13 2" xfId="14653" xr:uid="{CD43926A-308F-4550-A7EB-8A074B2F2512}"/>
    <cellStyle name="Note 28 2 14" xfId="8566" xr:uid="{363069D3-05E0-479C-A158-15DDB5BB9E15}"/>
    <cellStyle name="Note 28 2 14 2" xfId="15037" xr:uid="{C63F3C81-326D-4F36-80A0-65A00D7F9D9E}"/>
    <cellStyle name="Note 28 2 15" xfId="8745" xr:uid="{30CD5B39-C8F6-48D5-8385-1062FD61AA1F}"/>
    <cellStyle name="Note 28 2 15 2" xfId="15216" xr:uid="{E0E1E4D5-BBB0-4034-A80C-3F7FA1BA94DB}"/>
    <cellStyle name="Note 28 2 16" xfId="8922" xr:uid="{A3B9A23E-EDB5-4356-8C53-77B36FFFDB3B}"/>
    <cellStyle name="Note 28 2 16 2" xfId="15393" xr:uid="{51786000-7236-43A3-89C3-20C1F86E5C0C}"/>
    <cellStyle name="Note 28 2 17" xfId="9084" xr:uid="{F7BF3C7C-563A-4C86-843D-81AD70357C96}"/>
    <cellStyle name="Note 28 2 17 2" xfId="15555" xr:uid="{F51CDFB3-D501-42FA-B4AA-701870EEABE6}"/>
    <cellStyle name="Note 28 2 18" xfId="9718" xr:uid="{410A240D-7ED2-4594-A3B4-A01592FDF007}"/>
    <cellStyle name="Note 28 2 19" xfId="10127" xr:uid="{EBF39FE1-9619-41AA-8778-5E620217233D}"/>
    <cellStyle name="Note 28 2 2" xfId="2191" xr:uid="{00000000-0005-0000-0000-000090080000}"/>
    <cellStyle name="Note 28 2 2 2" xfId="5717" xr:uid="{5F38DAA9-6FC8-4993-86F3-901DCA2CCC3D}"/>
    <cellStyle name="Note 28 2 2 2 2" xfId="12046" xr:uid="{F8566A08-C859-428B-859E-3AC74094B0A3}"/>
    <cellStyle name="Note 28 2 2 3" xfId="10128" xr:uid="{403958A8-131B-4BA3-A625-ECBBCD54D97D}"/>
    <cellStyle name="Note 28 2 2 4" xfId="11057" xr:uid="{B4DBDC11-516C-4319-AA99-88A3DF7B8DF7}"/>
    <cellStyle name="Note 28 2 2 5" xfId="4788" xr:uid="{BD27E7F8-8A60-4598-9535-9523E29E1E0C}"/>
    <cellStyle name="Note 28 2 20" xfId="9390" xr:uid="{FD36B287-7F6C-4C63-8D81-68B1809E1604}"/>
    <cellStyle name="Note 28 2 21" xfId="10481" xr:uid="{54DCC277-7123-4CA3-AF54-BAC0D61F9634}"/>
    <cellStyle name="Note 28 2 22" xfId="10664" xr:uid="{B17DBF46-D662-4073-8972-621466500865}"/>
    <cellStyle name="Note 28 2 23" xfId="10032" xr:uid="{E1EAC0FE-865A-461F-8ADD-5E78A251B625}"/>
    <cellStyle name="Note 28 2 24" xfId="15807" xr:uid="{7813CB65-3274-4F1E-BA65-B4C3BD7CF079}"/>
    <cellStyle name="Note 28 2 25" xfId="15982" xr:uid="{78B4D45B-CB71-4C5B-9C2E-1436759DFB9E}"/>
    <cellStyle name="Note 28 2 26" xfId="16252" xr:uid="{7F80DE00-3731-4090-BC7E-3A8EAC551491}"/>
    <cellStyle name="Note 28 2 27" xfId="16685" xr:uid="{503E317E-1BA9-4434-B3E3-A1AC65C91AE6}"/>
    <cellStyle name="Note 28 2 28" xfId="16862" xr:uid="{FD170AAD-5941-47B4-96DD-AA9FB80090E8}"/>
    <cellStyle name="Note 28 2 29" xfId="17024" xr:uid="{1BD4D070-B2A7-4F38-A6E3-0CE4AF101AB8}"/>
    <cellStyle name="Note 28 2 3" xfId="4275" xr:uid="{19F11FAE-E9E6-400A-999C-24B01996AF0C}"/>
    <cellStyle name="Note 28 2 3 2" xfId="12045" xr:uid="{4059AF05-9828-4081-BF8C-C1FDDB5A4B03}"/>
    <cellStyle name="Note 28 2 4" xfId="6216" xr:uid="{F794427B-BCC3-490B-A399-F6BD5E1DF61C}"/>
    <cellStyle name="Note 28 2 4 2" xfId="12687" xr:uid="{220CA221-F4C0-4550-8B75-CD00CBA6EF5B}"/>
    <cellStyle name="Note 28 2 5" xfId="6054" xr:uid="{6173D31D-6F25-40D8-B640-DED28C6D9691}"/>
    <cellStyle name="Note 28 2 5 2" xfId="12525" xr:uid="{52934775-8037-4F63-BBE1-93C135C82526}"/>
    <cellStyle name="Note 28 2 6" xfId="6454" xr:uid="{24CEE37E-B666-4450-BE26-F81E37C80A27}"/>
    <cellStyle name="Note 28 2 6 2" xfId="12925" xr:uid="{2EAD2DB9-AB74-4C23-8026-5F919E0ECBD0}"/>
    <cellStyle name="Note 28 2 7" xfId="6762" xr:uid="{A86C9A41-6CA8-4EB0-A4C1-9CFF523BC8A4}"/>
    <cellStyle name="Note 28 2 7 2" xfId="13233" xr:uid="{3A8378C1-C5B5-4303-91F1-80E61E2735A2}"/>
    <cellStyle name="Note 28 2 8" xfId="7101" xr:uid="{A947554F-9A92-43BB-A278-8AE46517D04F}"/>
    <cellStyle name="Note 28 2 8 2" xfId="13572" xr:uid="{F3EA8D29-1A9D-4340-BA73-4E4839F7518B}"/>
    <cellStyle name="Note 28 2 9" xfId="6948" xr:uid="{7E5CE244-99E4-45EB-A2EF-E845CC2A2837}"/>
    <cellStyle name="Note 28 2 9 2" xfId="13419" xr:uid="{A0E4FA07-6560-42D8-844E-E71A0DAA0815}"/>
    <cellStyle name="Note 28 20" xfId="9717" xr:uid="{B2323205-A5E1-4FED-8858-2282A207A886}"/>
    <cellStyle name="Note 28 21" xfId="10126" xr:uid="{D6AD7806-1752-4CD8-951F-8A2E1E0EF923}"/>
    <cellStyle name="Note 28 22" xfId="9391" xr:uid="{2545FEC1-E63E-4E8D-92F1-AAA509465C94}"/>
    <cellStyle name="Note 28 23" xfId="10480" xr:uid="{640B728A-BBC4-4781-8634-E72639FA1913}"/>
    <cellStyle name="Note 28 24" xfId="10663" xr:uid="{4B9F508E-A94F-4329-BF71-94F454293B63}"/>
    <cellStyle name="Note 28 25" xfId="10031" xr:uid="{A2FFA3F0-81C4-4850-B3ED-4D3A66CCDD1F}"/>
    <cellStyle name="Note 28 26" xfId="15806" xr:uid="{C508A084-6002-4FE7-8F59-DD271245FBB4}"/>
    <cellStyle name="Note 28 27" xfId="16602" xr:uid="{DC746C65-5433-4A03-9AFF-4C538680A0CA}"/>
    <cellStyle name="Note 28 28" xfId="16251" xr:uid="{ECD009DD-3598-40B7-A9FC-1AB476A91089}"/>
    <cellStyle name="Note 28 29" xfId="16684" xr:uid="{A72BB428-3B8C-4D20-BA6E-BC1D522704EF}"/>
    <cellStyle name="Note 28 3" xfId="2192" xr:uid="{00000000-0005-0000-0000-000091080000}"/>
    <cellStyle name="Note 28 3 2" xfId="5718" xr:uid="{35D6E7A1-1B76-47DF-B23E-D7F5C97F3DD3}"/>
    <cellStyle name="Note 28 3 2 2" xfId="12047" xr:uid="{98316279-EE36-4F69-BA6C-454B6439D952}"/>
    <cellStyle name="Note 28 3 3" xfId="10129" xr:uid="{1F1A23B8-8DDE-458A-955D-4DAC07506A2D}"/>
    <cellStyle name="Note 28 3 4" xfId="11058" xr:uid="{15344372-FE68-48E4-874A-7888D0E8499C}"/>
    <cellStyle name="Note 28 3 5" xfId="4789" xr:uid="{F9755B60-E186-467F-8BCE-7530D452912D}"/>
    <cellStyle name="Note 28 3 6" xfId="3790" xr:uid="{BB8FC400-05EF-4892-9BF5-7589F5D5FD11}"/>
    <cellStyle name="Note 28 30" xfId="16861" xr:uid="{52A1A777-BEB2-4EAC-AB3D-9E4B45D954A5}"/>
    <cellStyle name="Note 28 31" xfId="17023" xr:uid="{2530F27C-89E2-4B55-A5B5-4F6F73E09E6C}"/>
    <cellStyle name="Note 28 4" xfId="3303" xr:uid="{54DE021C-7E40-4199-BB26-9C931E4F2FEC}"/>
    <cellStyle name="Note 28 4 2" xfId="11558" xr:uid="{03958CFB-1D48-47BD-801E-1DD38933DF1E}"/>
    <cellStyle name="Note 28 4 3" xfId="5292" xr:uid="{CA8454E3-1F30-48B4-AD52-8B762C055892}"/>
    <cellStyle name="Note 28 5" xfId="4274" xr:uid="{7F510367-9B53-4949-AAC5-7BA04C9559E0}"/>
    <cellStyle name="Note 28 5 2" xfId="12044" xr:uid="{79495DB9-ABB3-45FA-84F4-3CCF7A2D8E4F}"/>
    <cellStyle name="Note 28 6" xfId="6215" xr:uid="{E694580F-0A16-4034-B85A-1F9E38BB0D62}"/>
    <cellStyle name="Note 28 6 2" xfId="12686" xr:uid="{F1AC8E95-DCB1-40DA-920D-34E988AD2A3F}"/>
    <cellStyle name="Note 28 7" xfId="6053" xr:uid="{0D17C6BF-3890-4E44-BBF6-FF6C565E87C0}"/>
    <cellStyle name="Note 28 7 2" xfId="12524" xr:uid="{814D8377-A6F9-4AA9-BF08-4CDDA5D368AC}"/>
    <cellStyle name="Note 28 8" xfId="6453" xr:uid="{534BE045-5459-4F3A-AFF8-50F480B49A00}"/>
    <cellStyle name="Note 28 8 2" xfId="12924" xr:uid="{60FABE3E-1885-4927-A684-E59B59ACB7AF}"/>
    <cellStyle name="Note 28 9" xfId="6763" xr:uid="{B31EA963-E24D-463B-ACFE-15E8FF6E18AF}"/>
    <cellStyle name="Note 28 9 2" xfId="13234" xr:uid="{0E46425B-7A7B-4CD8-8CB8-063F9DAA4DDF}"/>
    <cellStyle name="Note 28_TRAFO" xfId="2193" xr:uid="{00000000-0005-0000-0000-000092080000}"/>
    <cellStyle name="Note 29" xfId="2194" xr:uid="{00000000-0005-0000-0000-000093080000}"/>
    <cellStyle name="Note 29 10" xfId="7102" xr:uid="{E6215200-09D1-4DE9-BDDA-1A15C32D8FF9}"/>
    <cellStyle name="Note 29 10 2" xfId="13573" xr:uid="{82C2001F-0F48-4D3E-8F38-D5F920176B09}"/>
    <cellStyle name="Note 29 11" xfId="6949" xr:uid="{B2195768-0293-4C96-BED7-4B72AA0B7FE8}"/>
    <cellStyle name="Note 29 11 2" xfId="13420" xr:uid="{5783906E-E549-4B72-A95F-C7AB7CEE2C66}"/>
    <cellStyle name="Note 29 12" xfId="7642" xr:uid="{E507824A-1A57-4F18-88EB-F03D758FE3CB}"/>
    <cellStyle name="Note 29 12 2" xfId="14113" xr:uid="{FE52E839-99B0-41B0-80C4-4CAD872C19BF}"/>
    <cellStyle name="Note 29 13" xfId="7483" xr:uid="{4604A0EB-9448-43D9-A2B4-3D405C3F588F}"/>
    <cellStyle name="Note 29 13 2" xfId="13954" xr:uid="{6F33CF80-FEB9-4023-9305-49DC85A9CD17}"/>
    <cellStyle name="Note 29 14" xfId="7877" xr:uid="{8CA3D0FC-3A6B-42BB-9F8B-1A6DB87B2157}"/>
    <cellStyle name="Note 29 14 2" xfId="14348" xr:uid="{14C1CBCC-38E2-4731-BC9B-70B88B17978E}"/>
    <cellStyle name="Note 29 15" xfId="8181" xr:uid="{78305002-9900-4A52-A449-A9369B2BAD11}"/>
    <cellStyle name="Note 29 15 2" xfId="14652" xr:uid="{B8D07134-C22E-4D8C-B37F-5921AD7EB15E}"/>
    <cellStyle name="Note 29 16" xfId="8567" xr:uid="{5B81FC12-FECD-4530-96F9-EB57CB21CB6A}"/>
    <cellStyle name="Note 29 16 2" xfId="15038" xr:uid="{5705FFAA-67AA-43C0-81F2-EB9406ACC6A7}"/>
    <cellStyle name="Note 29 17" xfId="8746" xr:uid="{10EE4F44-F4D8-4DD6-A73C-55E2D7E405F9}"/>
    <cellStyle name="Note 29 17 2" xfId="15217" xr:uid="{8D24FC5C-5436-4D2B-AE47-E423F8A2AFA0}"/>
    <cellStyle name="Note 29 18" xfId="8923" xr:uid="{BC54E51F-8264-44D2-911C-9CD3A6B9AF3F}"/>
    <cellStyle name="Note 29 18 2" xfId="15394" xr:uid="{1981DB04-492D-4010-A366-94ACC15EDAD5}"/>
    <cellStyle name="Note 29 19" xfId="9085" xr:uid="{79705531-C037-428B-A77A-0F3B0311F0F9}"/>
    <cellStyle name="Note 29 19 2" xfId="15556" xr:uid="{28995216-C6B1-49EC-B8AF-08358BA6CCAC}"/>
    <cellStyle name="Note 29 2" xfId="2195" xr:uid="{00000000-0005-0000-0000-000094080000}"/>
    <cellStyle name="Note 29 2 10" xfId="7643" xr:uid="{184829CA-C476-4791-8191-0D8E56DA3E07}"/>
    <cellStyle name="Note 29 2 10 2" xfId="14114" xr:uid="{FA0952F7-BC65-47A4-9F79-EE5E1A28A382}"/>
    <cellStyle name="Note 29 2 11" xfId="7484" xr:uid="{053AAEAE-945C-4E50-B714-2302BBC4A38A}"/>
    <cellStyle name="Note 29 2 11 2" xfId="13955" xr:uid="{2CC0549C-4A28-4D4E-9755-BEAABD66C4FA}"/>
    <cellStyle name="Note 29 2 12" xfId="7878" xr:uid="{6E767941-76CC-44BA-8D8A-C6AE3D8F7100}"/>
    <cellStyle name="Note 29 2 12 2" xfId="14349" xr:uid="{8235E2D1-A49E-4121-840A-88B4AA0480C5}"/>
    <cellStyle name="Note 29 2 13" xfId="8180" xr:uid="{1B25F3BE-6920-422F-92A1-F8E1A3DBE00C}"/>
    <cellStyle name="Note 29 2 13 2" xfId="14651" xr:uid="{A04534CE-0442-412A-8953-5D7D4F2EC4AC}"/>
    <cellStyle name="Note 29 2 14" xfId="8568" xr:uid="{FA2ECDBB-A67B-45D8-8BFA-22AB4752A1A8}"/>
    <cellStyle name="Note 29 2 14 2" xfId="15039" xr:uid="{73526F64-D51B-4E96-BD8B-859A7015665C}"/>
    <cellStyle name="Note 29 2 15" xfId="8747" xr:uid="{BD72ADCE-B7CC-4F79-A6C2-4FD8488764DB}"/>
    <cellStyle name="Note 29 2 15 2" xfId="15218" xr:uid="{1A7FA7A4-20BC-4185-B08E-9DA755C31B83}"/>
    <cellStyle name="Note 29 2 16" xfId="8924" xr:uid="{090D69BB-2311-4D28-A455-8465B48C664E}"/>
    <cellStyle name="Note 29 2 16 2" xfId="15395" xr:uid="{47C055F2-94E3-4978-BF68-E643B0F9F728}"/>
    <cellStyle name="Note 29 2 17" xfId="9086" xr:uid="{46DC80D9-C3D3-41A4-AE84-DBE5EF75001E}"/>
    <cellStyle name="Note 29 2 17 2" xfId="15557" xr:uid="{24C24D51-03E2-408C-AED0-C0209865E2C9}"/>
    <cellStyle name="Note 29 2 18" xfId="9720" xr:uid="{D9387E9C-F78C-4B9F-889C-4B194ED498F3}"/>
    <cellStyle name="Note 29 2 19" xfId="10131" xr:uid="{C804820E-0CF6-419A-8B44-3E4B34AA9358}"/>
    <cellStyle name="Note 29 2 2" xfId="2196" xr:uid="{00000000-0005-0000-0000-000095080000}"/>
    <cellStyle name="Note 29 2 2 2" xfId="5719" xr:uid="{70E5BEA6-2FB6-48DC-B490-A8139AF9531E}"/>
    <cellStyle name="Note 29 2 2 2 2" xfId="12050" xr:uid="{86EB7274-FE65-430E-9A3D-69283D84F392}"/>
    <cellStyle name="Note 29 2 2 3" xfId="10132" xr:uid="{DFBEE746-D0AA-4A60-84FB-89FD41CF10B8}"/>
    <cellStyle name="Note 29 2 2 4" xfId="11059" xr:uid="{7ECF6F8C-5772-4FA7-97E0-FF7B243D0170}"/>
    <cellStyle name="Note 29 2 2 5" xfId="4790" xr:uid="{971B6842-77EB-4DF8-AEDF-67B786FB99B2}"/>
    <cellStyle name="Note 29 2 20" xfId="9388" xr:uid="{1FC7016A-C21F-4EFA-8BC3-D6609BAB9046}"/>
    <cellStyle name="Note 29 2 21" xfId="10483" xr:uid="{97E3512C-F579-4B30-8E81-4BB9DF9B2419}"/>
    <cellStyle name="Note 29 2 22" xfId="10666" xr:uid="{715D8270-35FC-4FF0-AD56-7F6E4656A11B}"/>
    <cellStyle name="Note 29 2 23" xfId="10034" xr:uid="{830C8EFB-9F96-4131-A3DF-47181FC0E51B}"/>
    <cellStyle name="Note 29 2 24" xfId="15809" xr:uid="{55632959-8AB9-4A37-A1CB-9E94CBF36E9C}"/>
    <cellStyle name="Note 29 2 25" xfId="16429" xr:uid="{8E788EF0-012A-408B-9B16-56B296B2A792}"/>
    <cellStyle name="Note 29 2 26" xfId="15976" xr:uid="{C680F18E-8386-40E0-AE1D-E218BB7ACBFC}"/>
    <cellStyle name="Note 29 2 27" xfId="16687" xr:uid="{FEC32F52-1D78-40FF-AC82-7E91E33765B9}"/>
    <cellStyle name="Note 29 2 28" xfId="16864" xr:uid="{11D7950A-AEA3-40B6-87EF-4C37DE06AACD}"/>
    <cellStyle name="Note 29 2 29" xfId="17026" xr:uid="{8513BE36-4C92-4863-8935-177D580926C8}"/>
    <cellStyle name="Note 29 2 3" xfId="4277" xr:uid="{72CE9B65-2E32-42AA-AA93-D02D8DC46322}"/>
    <cellStyle name="Note 29 2 3 2" xfId="12049" xr:uid="{EB4AC1AB-C81B-4765-AB11-1C00952CE4FC}"/>
    <cellStyle name="Note 29 2 4" xfId="6218" xr:uid="{C64288AC-9B48-4E57-9457-124B6934C6D9}"/>
    <cellStyle name="Note 29 2 4 2" xfId="12689" xr:uid="{C7944674-8DB3-4F26-87AA-608BE005D9DC}"/>
    <cellStyle name="Note 29 2 5" xfId="6056" xr:uid="{00C18A65-B24F-431E-946E-1D3EE18E6FEF}"/>
    <cellStyle name="Note 29 2 5 2" xfId="12527" xr:uid="{2A4A6D20-B74D-4536-8775-C3CF02AAF073}"/>
    <cellStyle name="Note 29 2 6" xfId="6456" xr:uid="{1819D40C-C9C7-4AAA-B9B1-9D25A84F7869}"/>
    <cellStyle name="Note 29 2 6 2" xfId="12927" xr:uid="{E59EF939-136D-421E-80B9-736337A0D560}"/>
    <cellStyle name="Note 29 2 7" xfId="6760" xr:uid="{F0980646-C33C-4C1A-9398-2EE27F4D0E4E}"/>
    <cellStyle name="Note 29 2 7 2" xfId="13231" xr:uid="{4C0618A3-DA69-42C9-8FAC-D7BBD5AE69F5}"/>
    <cellStyle name="Note 29 2 8" xfId="7103" xr:uid="{BB33F984-3B23-4C9D-A9D7-FD946ACB526F}"/>
    <cellStyle name="Note 29 2 8 2" xfId="13574" xr:uid="{464C8EFF-AFD8-456D-86ED-CDF59365714D}"/>
    <cellStyle name="Note 29 2 9" xfId="7186" xr:uid="{09407DBC-C18F-493E-A26B-99F6B9DB4CC5}"/>
    <cellStyle name="Note 29 2 9 2" xfId="13657" xr:uid="{CCF1CCBF-3DD0-428D-9453-ED65709D417B}"/>
    <cellStyle name="Note 29 20" xfId="9719" xr:uid="{9BC3458E-A515-468E-B0B8-91FE490B4D1E}"/>
    <cellStyle name="Note 29 21" xfId="10130" xr:uid="{1D7A0776-D0CE-4BD0-8FF3-47F7CAFBB5ED}"/>
    <cellStyle name="Note 29 22" xfId="9389" xr:uid="{75DBD639-32F1-4722-924F-9644C93D2AD3}"/>
    <cellStyle name="Note 29 23" xfId="10482" xr:uid="{F4AE9244-1A50-4A92-83BF-54CE8F3007D3}"/>
    <cellStyle name="Note 29 24" xfId="10665" xr:uid="{FBBC9314-C97F-47CB-9024-41A7964C8955}"/>
    <cellStyle name="Note 29 25" xfId="10033" xr:uid="{2475E101-4A78-4110-8433-4889607C2E6E}"/>
    <cellStyle name="Note 29 26" xfId="15808" xr:uid="{3C3E4803-D40B-43E2-A54A-8F72F651D6F1}"/>
    <cellStyle name="Note 29 27" xfId="16428" xr:uid="{765516E2-5346-4D24-91AD-693EA588A5F2}"/>
    <cellStyle name="Note 29 28" xfId="16253" xr:uid="{572B1E9F-052D-4BB8-9EF2-9A10478DD8B3}"/>
    <cellStyle name="Note 29 29" xfId="16686" xr:uid="{2F970734-7D7E-4390-B4F6-C379ACB1724C}"/>
    <cellStyle name="Note 29 3" xfId="2197" xr:uid="{00000000-0005-0000-0000-000096080000}"/>
    <cellStyle name="Note 29 3 2" xfId="5720" xr:uid="{77F5EA7F-A4EC-426E-A913-1A27584B5A4C}"/>
    <cellStyle name="Note 29 3 2 2" xfId="12051" xr:uid="{E469D4CF-1852-4CF2-855B-4A2A19604371}"/>
    <cellStyle name="Note 29 3 3" xfId="10133" xr:uid="{37D3C264-DAF1-4017-981B-1FC04245ABAD}"/>
    <cellStyle name="Note 29 3 4" xfId="11060" xr:uid="{50A6B07C-A195-4967-A248-0F983158DE77}"/>
    <cellStyle name="Note 29 3 5" xfId="4791" xr:uid="{861BEEB2-9F00-42D6-85AC-A6EF0FCFCA6C}"/>
    <cellStyle name="Note 29 3 6" xfId="3791" xr:uid="{9E474BB8-ADBD-4CC1-BC50-F921B704E400}"/>
    <cellStyle name="Note 29 30" xfId="16863" xr:uid="{6A5DC58A-EEA8-42F3-B2F6-02627E00EA41}"/>
    <cellStyle name="Note 29 31" xfId="17025" xr:uid="{6DD72188-4CFB-4127-B591-8F718AB0F468}"/>
    <cellStyle name="Note 29 4" xfId="3304" xr:uid="{89E1DADF-8075-420F-8FEA-FA29055B5505}"/>
    <cellStyle name="Note 29 4 2" xfId="11559" xr:uid="{7BC8CF9A-92CB-4C8B-99EC-B967EDDB7F90}"/>
    <cellStyle name="Note 29 4 3" xfId="5293" xr:uid="{2021D841-C192-47AB-8C9A-71A584C3A5C5}"/>
    <cellStyle name="Note 29 5" xfId="4276" xr:uid="{0C4D8F06-2A87-4827-A28C-BAE82ED8A82A}"/>
    <cellStyle name="Note 29 5 2" xfId="12048" xr:uid="{9FE8DD52-5B48-4C27-B971-7A2C83DA73F7}"/>
    <cellStyle name="Note 29 6" xfId="6217" xr:uid="{4F38B390-4E86-4FBB-865C-C519DC8A0EB2}"/>
    <cellStyle name="Note 29 6 2" xfId="12688" xr:uid="{639982F4-7DA7-4084-9DC3-51ECB8C0C46A}"/>
    <cellStyle name="Note 29 7" xfId="6055" xr:uid="{A6A2BE6B-4D4C-49E4-8690-4E83C0A4D4EB}"/>
    <cellStyle name="Note 29 7 2" xfId="12526" xr:uid="{9073654B-6185-402F-83E7-DAB44DCC268B}"/>
    <cellStyle name="Note 29 8" xfId="6455" xr:uid="{580F3CCB-3A70-4BE2-A9FD-1C32FF511449}"/>
    <cellStyle name="Note 29 8 2" xfId="12926" xr:uid="{F2731F28-EA69-48FF-8800-7BD897F70B96}"/>
    <cellStyle name="Note 29 9" xfId="6761" xr:uid="{7F1DB94C-F6F9-4472-9B67-5FFDE51FA9A5}"/>
    <cellStyle name="Note 29 9 2" xfId="13232" xr:uid="{5B31CFD8-5447-4175-BF97-9E92EEF199A1}"/>
    <cellStyle name="Note 29_TRAFO" xfId="2198" xr:uid="{00000000-0005-0000-0000-000097080000}"/>
    <cellStyle name="Note 3" xfId="2199" xr:uid="{00000000-0005-0000-0000-000098080000}"/>
    <cellStyle name="Note 3 10" xfId="7320" xr:uid="{340B838F-2EAF-4809-897F-E212C354313D}"/>
    <cellStyle name="Note 3 10 2" xfId="13791" xr:uid="{C9416532-43BC-4705-B491-A0DD73596234}"/>
    <cellStyle name="Note 3 11" xfId="7644" xr:uid="{A67161D9-5B5C-457C-BC38-A7E02B5E6EB8}"/>
    <cellStyle name="Note 3 11 2" xfId="14115" xr:uid="{5FC5CD13-E567-4845-85D0-C5C33ACE90E1}"/>
    <cellStyle name="Note 3 12" xfId="7803" xr:uid="{5911FEAA-A9D4-4775-832D-E1A96BA56F8F}"/>
    <cellStyle name="Note 3 12 2" xfId="14274" xr:uid="{F2996A69-88E6-48CB-BE05-A9661F0A585F}"/>
    <cellStyle name="Note 3 13" xfId="7879" xr:uid="{9C86E1DF-AED9-4DA1-89A7-0AC5283CBED6}"/>
    <cellStyle name="Note 3 13 2" xfId="14350" xr:uid="{B680C0CF-2602-48C6-B8B1-EF3577966D07}"/>
    <cellStyle name="Note 3 14" xfId="8179" xr:uid="{CB3BDAA7-CEE3-4F4C-BC9A-336AFC48B5FC}"/>
    <cellStyle name="Note 3 14 2" xfId="14650" xr:uid="{A674D3E1-CF80-4C79-A970-E082C4B8C4CA}"/>
    <cellStyle name="Note 3 15" xfId="8569" xr:uid="{203E28C5-7AF2-4045-A620-5CF88CF6EBF3}"/>
    <cellStyle name="Note 3 15 2" xfId="15040" xr:uid="{B7608BC5-7E35-450E-9166-32758B2D22ED}"/>
    <cellStyle name="Note 3 16" xfId="8748" xr:uid="{5A24093C-71B1-4644-8414-431EC2E8F4D2}"/>
    <cellStyle name="Note 3 16 2" xfId="15219" xr:uid="{2AABFB51-BF25-4972-AE7E-9CD163294A7A}"/>
    <cellStyle name="Note 3 17" xfId="8925" xr:uid="{55D20F86-8437-4D80-B1A2-1E8B65270AAD}"/>
    <cellStyle name="Note 3 17 2" xfId="15396" xr:uid="{F4CBAF56-BBD1-42BB-94FD-DF1EDAA6A5EB}"/>
    <cellStyle name="Note 3 18" xfId="9087" xr:uid="{9F688CA5-B46C-45F8-8927-A796B1C0FBD0}"/>
    <cellStyle name="Note 3 18 2" xfId="15558" xr:uid="{0B71F2EB-C017-490A-AC34-C1273F2619EE}"/>
    <cellStyle name="Note 3 19" xfId="9721" xr:uid="{6B36B3FD-ED9B-419B-82CE-67DA980F86B7}"/>
    <cellStyle name="Note 3 2" xfId="2200" xr:uid="{00000000-0005-0000-0000-000099080000}"/>
    <cellStyle name="Note 3 2 10" xfId="7645" xr:uid="{4249B46B-4AD7-437B-A96F-E6F436AD3B81}"/>
    <cellStyle name="Note 3 2 10 2" xfId="14116" xr:uid="{CA8A93B2-1908-47E4-BBF1-ECA7A8F097C4}"/>
    <cellStyle name="Note 3 2 11" xfId="7485" xr:uid="{BFC9F23E-40CB-4EE6-A294-DCEDF50CD449}"/>
    <cellStyle name="Note 3 2 11 2" xfId="13956" xr:uid="{F33191AA-4B9A-4368-9625-22E972AB46FF}"/>
    <cellStyle name="Note 3 2 12" xfId="7880" xr:uid="{852B2A49-1AC3-4A2D-916E-05687DB65DF4}"/>
    <cellStyle name="Note 3 2 12 2" xfId="14351" xr:uid="{0089185C-EE88-4E73-979F-486402898ECD}"/>
    <cellStyle name="Note 3 2 13" xfId="8178" xr:uid="{64FD0DB0-5B1B-4538-B19A-1D9E1353E2AC}"/>
    <cellStyle name="Note 3 2 13 2" xfId="14649" xr:uid="{67E059A8-0034-4C96-BC6B-EE65242BB747}"/>
    <cellStyle name="Note 3 2 14" xfId="8570" xr:uid="{73C930DC-21FA-49C5-A9B5-52F4E3FE81DE}"/>
    <cellStyle name="Note 3 2 14 2" xfId="15041" xr:uid="{971E0819-7239-4DB0-9739-2C3760C9B792}"/>
    <cellStyle name="Note 3 2 15" xfId="8749" xr:uid="{F3DDFFEF-820B-4423-982C-56A6E6536161}"/>
    <cellStyle name="Note 3 2 15 2" xfId="15220" xr:uid="{13C19968-46F3-436F-8A21-8B5DA7E2F2FF}"/>
    <cellStyle name="Note 3 2 16" xfId="8926" xr:uid="{3ACF5580-A51E-4D92-AADC-B65B9C91F147}"/>
    <cellStyle name="Note 3 2 16 2" xfId="15397" xr:uid="{ED514EF5-B34D-41DF-B6F8-03B0390A09DE}"/>
    <cellStyle name="Note 3 2 17" xfId="9088" xr:uid="{9448CF07-7EFD-49CE-BEE3-1BD351018CE6}"/>
    <cellStyle name="Note 3 2 17 2" xfId="15559" xr:uid="{057582B0-86A0-4A27-A298-934AE47D1010}"/>
    <cellStyle name="Note 3 2 18" xfId="9722" xr:uid="{DEC41A02-DD0F-45F5-A4F2-F90E0BC2BA57}"/>
    <cellStyle name="Note 3 2 19" xfId="10135" xr:uid="{48C15997-EFE0-4CC0-984C-5E4B7F02E089}"/>
    <cellStyle name="Note 3 2 2" xfId="2201" xr:uid="{00000000-0005-0000-0000-00009A080000}"/>
    <cellStyle name="Note 3 2 2 2" xfId="5721" xr:uid="{EF234FD2-6934-4E8F-81D1-942B6D9AEDBA}"/>
    <cellStyle name="Note 3 2 2 2 2" xfId="12054" xr:uid="{04B27E54-FFAA-42E3-8BAE-1312EB3347E5}"/>
    <cellStyle name="Note 3 2 2 3" xfId="10136" xr:uid="{7D1D931E-5DB4-4CAA-9466-06A4952E9E82}"/>
    <cellStyle name="Note 3 2 2 4" xfId="11061" xr:uid="{4A7EA21C-5B1D-42A6-A4C0-62654CE424A5}"/>
    <cellStyle name="Note 3 2 2 5" xfId="4792" xr:uid="{92D32C2F-5422-475D-B4E6-CFB9E897CF3C}"/>
    <cellStyle name="Note 3 2 20" xfId="9386" xr:uid="{EE6F97B4-EF29-4FB2-94AC-1714B39BE2E9}"/>
    <cellStyle name="Note 3 2 21" xfId="10485" xr:uid="{7A848E95-8AF6-451C-895C-9D5326792970}"/>
    <cellStyle name="Note 3 2 22" xfId="10668" xr:uid="{D399F508-B5B8-4F67-BBA1-99FCF383D0ED}"/>
    <cellStyle name="Note 3 2 23" xfId="10036" xr:uid="{4576D0C0-546D-4509-8233-5798DD0FE565}"/>
    <cellStyle name="Note 3 2 24" xfId="15811" xr:uid="{ED043C68-9FEE-4968-88C1-17AD3473C389}"/>
    <cellStyle name="Note 3 2 25" xfId="16431" xr:uid="{59490B8C-1E82-4470-90DF-1C9A5E603271}"/>
    <cellStyle name="Note 3 2 26" xfId="16588" xr:uid="{5063C0C6-7C09-4814-AF22-12BAF4B6C924}"/>
    <cellStyle name="Note 3 2 27" xfId="16689" xr:uid="{43B6AB4F-093B-492B-9424-7F19058BE65B}"/>
    <cellStyle name="Note 3 2 28" xfId="16866" xr:uid="{B569A81F-47BA-4B51-BDB3-676C192BE3D3}"/>
    <cellStyle name="Note 3 2 29" xfId="17028" xr:uid="{55A27E7F-63AC-4297-BBE2-8EA236998E0A}"/>
    <cellStyle name="Note 3 2 3" xfId="4279" xr:uid="{FD67494C-6500-43E2-991C-BA17B7C6DA95}"/>
    <cellStyle name="Note 3 2 3 2" xfId="12053" xr:uid="{C572E355-56C1-4C8D-997D-9F749B02ADE0}"/>
    <cellStyle name="Note 3 2 4" xfId="6220" xr:uid="{93AFB234-3263-42C7-AFF3-DDFE305D0E53}"/>
    <cellStyle name="Note 3 2 4 2" xfId="12691" xr:uid="{4C12CB76-F0F3-4CB4-9C0A-2060B2FDB778}"/>
    <cellStyle name="Note 3 2 5" xfId="6057" xr:uid="{19D44FD4-5281-42A7-8CBE-26779D3406F8}"/>
    <cellStyle name="Note 3 2 5 2" xfId="12528" xr:uid="{2B892A9D-3082-4848-82E4-1B638ACF6DCB}"/>
    <cellStyle name="Note 3 2 6" xfId="6458" xr:uid="{DB5BD472-1936-445F-BD38-C814C9A1EAA4}"/>
    <cellStyle name="Note 3 2 6 2" xfId="12929" xr:uid="{0A05B070-08DD-478C-87E2-8AD612EEDD41}"/>
    <cellStyle name="Note 3 2 7" xfId="6758" xr:uid="{BCC9EB1C-95EC-462A-8DC4-A10F4BBDF009}"/>
    <cellStyle name="Note 3 2 7 2" xfId="13229" xr:uid="{4BB0FF9C-A233-4C2D-9CEF-B70204831283}"/>
    <cellStyle name="Note 3 2 8" xfId="7105" xr:uid="{A285C058-CF52-4E94-99FB-30F70A5CA8CC}"/>
    <cellStyle name="Note 3 2 8 2" xfId="13576" xr:uid="{9B3F7D0B-3EA3-4040-844F-1702946FA308}"/>
    <cellStyle name="Note 3 2 9" xfId="6950" xr:uid="{961CC91C-5DC9-493F-948B-377F53429461}"/>
    <cellStyle name="Note 3 2 9 2" xfId="13421" xr:uid="{7EA637DB-8914-4FE5-B924-3A99FF3A187B}"/>
    <cellStyle name="Note 3 20" xfId="10134" xr:uid="{AB1D67E6-1709-46D6-86F2-34AB5E771E16}"/>
    <cellStyle name="Note 3 21" xfId="9387" xr:uid="{5DF642A8-2C95-497E-96A3-31BAC76466BD}"/>
    <cellStyle name="Note 3 22" xfId="10484" xr:uid="{8464CD48-8038-4970-A746-A0F1C96803D4}"/>
    <cellStyle name="Note 3 23" xfId="10667" xr:uid="{17E74895-D84B-4F55-8D87-0198E3F33CB8}"/>
    <cellStyle name="Note 3 24" xfId="10035" xr:uid="{784BB35F-3C0A-4701-A4A8-B7A12B35A085}"/>
    <cellStyle name="Note 3 25" xfId="15810" xr:uid="{2C875172-697A-45D0-8BF0-E8D30F29A613}"/>
    <cellStyle name="Note 3 26" xfId="16430" xr:uid="{12B56DE7-B507-4437-A3A2-24A642FA595D}"/>
    <cellStyle name="Note 3 27" xfId="16254" xr:uid="{CFD12E97-12D8-4425-A4E9-A82C6A1667C3}"/>
    <cellStyle name="Note 3 28" xfId="16688" xr:uid="{1B092AD9-9447-4CDC-873F-294997838E31}"/>
    <cellStyle name="Note 3 29" xfId="16865" xr:uid="{4184AFBD-09D3-4BA0-9D8F-7BE5213A7E16}"/>
    <cellStyle name="Note 3 3" xfId="2202" xr:uid="{00000000-0005-0000-0000-00009B080000}"/>
    <cellStyle name="Note 3 3 2" xfId="5722" xr:uid="{B5FF7C51-10C7-4235-A1DA-FF02A82A09F7}"/>
    <cellStyle name="Note 3 3 2 2" xfId="12055" xr:uid="{F367D4D3-BDA8-4E38-A942-EDB1A301C150}"/>
    <cellStyle name="Note 3 3 3" xfId="10137" xr:uid="{3EFDADA6-C112-4D97-99AC-7557313C5D77}"/>
    <cellStyle name="Note 3 3 4" xfId="11062" xr:uid="{CF1BC5C0-0ACB-4960-81FE-3657378F1956}"/>
    <cellStyle name="Note 3 3 5" xfId="4793" xr:uid="{26449800-FE77-4EEE-A63E-E1B86ED13462}"/>
    <cellStyle name="Note 3 30" xfId="17027" xr:uid="{771A5F52-4E60-40E0-9613-4A778F1E191F}"/>
    <cellStyle name="Note 3 4" xfId="4278" xr:uid="{70473F0E-C4A2-4730-8763-6DF7DC88C695}"/>
    <cellStyle name="Note 3 4 2" xfId="12052" xr:uid="{A7C44957-1B03-4D6B-BC9F-7CF1F4F5AF10}"/>
    <cellStyle name="Note 3 5" xfId="6219" xr:uid="{F19968C3-D79E-41BE-8722-A04593564520}"/>
    <cellStyle name="Note 3 5 2" xfId="12690" xr:uid="{655BEC16-E58D-45F9-8132-D95AF99E3C7B}"/>
    <cellStyle name="Note 3 6" xfId="6379" xr:uid="{1DF60422-B246-4C11-9F43-122887A41543}"/>
    <cellStyle name="Note 3 6 2" xfId="12850" xr:uid="{F4663E1E-F43B-486B-B10D-F1D2DD886886}"/>
    <cellStyle name="Note 3 7" xfId="6457" xr:uid="{6601BAC5-A64E-4D19-9D76-657D9584125D}"/>
    <cellStyle name="Note 3 7 2" xfId="12928" xr:uid="{EBFED476-1AA5-4E61-BAE1-6E1573691E4A}"/>
    <cellStyle name="Note 3 8" xfId="6759" xr:uid="{4F95A830-2D85-4D7C-A23C-519B8EE7B0AA}"/>
    <cellStyle name="Note 3 8 2" xfId="13230" xr:uid="{6C5D0F22-7862-4464-98F5-DECDC91E41F9}"/>
    <cellStyle name="Note 3 9" xfId="7104" xr:uid="{FD9854C7-0A0A-4054-B0F5-4D500D2D686C}"/>
    <cellStyle name="Note 3 9 2" xfId="13575" xr:uid="{61FDCD55-A18A-4F54-A81F-A05B7806793E}"/>
    <cellStyle name="Note 3_TRAFO" xfId="2203" xr:uid="{00000000-0005-0000-0000-00009C080000}"/>
    <cellStyle name="Note 30" xfId="2204" xr:uid="{00000000-0005-0000-0000-00009D080000}"/>
    <cellStyle name="Note 30 10" xfId="7106" xr:uid="{DF7FC0E3-D45E-4DF0-9E0C-8CBE6ED73237}"/>
    <cellStyle name="Note 30 10 2" xfId="13577" xr:uid="{F078D906-FC0E-4F97-9755-00C595D03D8B}"/>
    <cellStyle name="Note 30 11" xfId="6951" xr:uid="{26BCC52A-1288-4809-93F8-879ECF86749E}"/>
    <cellStyle name="Note 30 11 2" xfId="13422" xr:uid="{B9D006A6-A039-4422-999C-80E1B8A2BCFA}"/>
    <cellStyle name="Note 30 12" xfId="7646" xr:uid="{A988A86E-C2B7-4F34-8178-3B18BAF8A8CB}"/>
    <cellStyle name="Note 30 12 2" xfId="14117" xr:uid="{1B05EFAF-8D0F-46B4-8E5E-DFF907CCF359}"/>
    <cellStyle name="Note 30 13" xfId="7486" xr:uid="{63F083D4-8A17-4250-BBA5-7CB1F62928F6}"/>
    <cellStyle name="Note 30 13 2" xfId="13957" xr:uid="{12498A14-6CBC-44C2-886E-A52D5DE5BDCF}"/>
    <cellStyle name="Note 30 14" xfId="7881" xr:uid="{1022B4E6-F797-454A-B16D-0C063C94F651}"/>
    <cellStyle name="Note 30 14 2" xfId="14352" xr:uid="{B6D06DFC-A0B3-4578-9786-984A4B0E5CC9}"/>
    <cellStyle name="Note 30 15" xfId="8177" xr:uid="{1A94BFB2-4FDF-4E92-895E-341EE27D7EB5}"/>
    <cellStyle name="Note 30 15 2" xfId="14648" xr:uid="{5040B73F-01A1-4A8D-A297-2F6EB1EAB5DE}"/>
    <cellStyle name="Note 30 16" xfId="8571" xr:uid="{50C331E9-1C88-4CB4-9779-B7FA710BD4B2}"/>
    <cellStyle name="Note 30 16 2" xfId="15042" xr:uid="{73EDAE50-EF3B-40E3-A7ED-3196C952192C}"/>
    <cellStyle name="Note 30 17" xfId="8750" xr:uid="{70D4D777-5E73-4575-A79E-39F6AF0BF1E4}"/>
    <cellStyle name="Note 30 17 2" xfId="15221" xr:uid="{5EC0F9DB-4EB3-4685-A2F2-797C97E5646D}"/>
    <cellStyle name="Note 30 18" xfId="8927" xr:uid="{1C3E8B8F-13D9-4E1B-8ABE-12CA0F41D45E}"/>
    <cellStyle name="Note 30 18 2" xfId="15398" xr:uid="{4AE96195-D662-4D17-BA62-754EFEEF48BD}"/>
    <cellStyle name="Note 30 19" xfId="9089" xr:uid="{AF2216C9-BBC5-477C-A51A-C481693C085A}"/>
    <cellStyle name="Note 30 19 2" xfId="15560" xr:uid="{C5179210-C8A6-4221-8DBD-DD1FD34B8A4B}"/>
    <cellStyle name="Note 30 2" xfId="2205" xr:uid="{00000000-0005-0000-0000-00009E080000}"/>
    <cellStyle name="Note 30 2 10" xfId="7647" xr:uid="{1B3BFC6D-E156-4E69-A06B-CC51126D8E08}"/>
    <cellStyle name="Note 30 2 10 2" xfId="14118" xr:uid="{C99CD4F5-8DD8-4EFA-BB92-83A172785490}"/>
    <cellStyle name="Note 30 2 11" xfId="7487" xr:uid="{B43114CF-0700-4079-B979-D5BF3B0A6E49}"/>
    <cellStyle name="Note 30 2 11 2" xfId="13958" xr:uid="{F393DFAF-E8FF-4072-84E0-3C503EED2DB3}"/>
    <cellStyle name="Note 30 2 12" xfId="7882" xr:uid="{9DDF3F5C-5827-4A0B-A2C4-42B50C96B610}"/>
    <cellStyle name="Note 30 2 12 2" xfId="14353" xr:uid="{29552BA0-5376-4312-87EA-9BF40383399A}"/>
    <cellStyle name="Note 30 2 13" xfId="8037" xr:uid="{68E954C3-3EE9-4578-B9E5-F331F57D869E}"/>
    <cellStyle name="Note 30 2 13 2" xfId="14508" xr:uid="{452DF808-7549-4BC5-A4DA-D8622E8B050F}"/>
    <cellStyle name="Note 30 2 14" xfId="8572" xr:uid="{43DF91B1-AED7-433D-A8D2-A5942B353505}"/>
    <cellStyle name="Note 30 2 14 2" xfId="15043" xr:uid="{ED219E33-D19A-48E5-BE89-DC35888593F9}"/>
    <cellStyle name="Note 30 2 15" xfId="8751" xr:uid="{0CF16613-9B94-42B4-AD7E-086A0CC12594}"/>
    <cellStyle name="Note 30 2 15 2" xfId="15222" xr:uid="{42D9EB83-A57C-48B2-8206-73FC3507C3D6}"/>
    <cellStyle name="Note 30 2 16" xfId="8928" xr:uid="{0347EB9F-1129-467A-86A9-7C8B87260D53}"/>
    <cellStyle name="Note 30 2 16 2" xfId="15399" xr:uid="{7387C734-7AD1-41DB-87E9-101114CB5228}"/>
    <cellStyle name="Note 30 2 17" xfId="9090" xr:uid="{6B1A55D8-E3DA-413B-AB8B-1BA376644270}"/>
    <cellStyle name="Note 30 2 17 2" xfId="15561" xr:uid="{59E3AD0E-20BB-4266-B90E-F8C30A3E66C9}"/>
    <cellStyle name="Note 30 2 18" xfId="9724" xr:uid="{117004DE-B931-4038-A4EB-5DD507C5F4BD}"/>
    <cellStyle name="Note 30 2 19" xfId="10139" xr:uid="{34E24D62-2367-4258-993F-7CF360FE1A78}"/>
    <cellStyle name="Note 30 2 2" xfId="2206" xr:uid="{00000000-0005-0000-0000-00009F080000}"/>
    <cellStyle name="Note 30 2 2 2" xfId="5723" xr:uid="{FD30E87D-6F1D-4B53-A64F-E9E4F0490B6A}"/>
    <cellStyle name="Note 30 2 2 2 2" xfId="12058" xr:uid="{F8B4B920-6638-47EF-8E72-B6F8AD4B2C43}"/>
    <cellStyle name="Note 30 2 2 3" xfId="10140" xr:uid="{E7962D60-01EA-4658-8D1A-F3D9AD1FDA3C}"/>
    <cellStyle name="Note 30 2 2 4" xfId="11063" xr:uid="{29EB83C2-835C-49B0-957B-CAF6C9180D6E}"/>
    <cellStyle name="Note 30 2 2 5" xfId="4794" xr:uid="{93128D21-97E2-420B-85A5-A354634B8D6B}"/>
    <cellStyle name="Note 30 2 20" xfId="9384" xr:uid="{E07769D7-F7E7-4BDA-9A8E-18C81762E784}"/>
    <cellStyle name="Note 30 2 21" xfId="10487" xr:uid="{0562A8F4-EBF7-4C58-9B7B-BA3C89B25133}"/>
    <cellStyle name="Note 30 2 22" xfId="10670" xr:uid="{66C4E9B5-F7D0-4EEC-ADF2-932F0A752CDF}"/>
    <cellStyle name="Note 30 2 23" xfId="10038" xr:uid="{A65BF21E-D15A-4D08-B678-4F1EFBC5582D}"/>
    <cellStyle name="Note 30 2 24" xfId="15813" xr:uid="{2870E955-A085-44C9-BE89-F346CF17EAA2}"/>
    <cellStyle name="Note 30 2 25" xfId="16433" xr:uid="{2F7B7EB2-A3D1-42C0-A627-7836EF5E3DCE}"/>
    <cellStyle name="Note 30 2 26" xfId="16256" xr:uid="{F0A8740C-5382-4AA5-9CF2-F28B2B40D33F}"/>
    <cellStyle name="Note 30 2 27" xfId="16691" xr:uid="{E8BB335F-06EC-4C8B-BC13-CB7C15399A37}"/>
    <cellStyle name="Note 30 2 28" xfId="16868" xr:uid="{A82727FD-1CE7-486A-AE96-D2892F2A06AF}"/>
    <cellStyle name="Note 30 2 29" xfId="17030" xr:uid="{D8E289AA-AAEA-4518-97A5-07CE1E540C91}"/>
    <cellStyle name="Note 30 2 3" xfId="4281" xr:uid="{A4057C60-630A-4632-B025-83DA3D28A8A7}"/>
    <cellStyle name="Note 30 2 3 2" xfId="12057" xr:uid="{94D183D9-CB16-4362-9395-AD336BA0C712}"/>
    <cellStyle name="Note 30 2 4" xfId="6222" xr:uid="{F3D60539-2235-47BB-ADED-6D44C70CE2A4}"/>
    <cellStyle name="Note 30 2 4 2" xfId="12693" xr:uid="{514BBAF8-0FB3-4E45-A772-DA7E124675CF}"/>
    <cellStyle name="Note 30 2 5" xfId="6059" xr:uid="{E3EFDBA6-B9D8-47D7-AF44-35E547B2ADF5}"/>
    <cellStyle name="Note 30 2 5 2" xfId="12530" xr:uid="{51271C5A-D31E-4587-8B6E-3CCEE263D0D8}"/>
    <cellStyle name="Note 30 2 6" xfId="6460" xr:uid="{8164F925-1543-4C74-88CA-F2551D1F72E9}"/>
    <cellStyle name="Note 30 2 6 2" xfId="12931" xr:uid="{6A7497B0-9451-4C4A-95AD-07D7E4D86D03}"/>
    <cellStyle name="Note 30 2 7" xfId="6756" xr:uid="{CCC49753-7754-4FB6-ADDA-ACFBAAA2A2F6}"/>
    <cellStyle name="Note 30 2 7 2" xfId="13227" xr:uid="{59EE9ECA-73FF-4A27-A91B-24D0FB77DB97}"/>
    <cellStyle name="Note 30 2 8" xfId="7107" xr:uid="{67C55C7E-D0A3-45E8-8EE5-0257D3302915}"/>
    <cellStyle name="Note 30 2 8 2" xfId="13578" xr:uid="{807BF4F5-1DD0-4FB2-96A4-24F5A4BF5AD6}"/>
    <cellStyle name="Note 30 2 9" xfId="6952" xr:uid="{300CADF2-C055-4CEE-B96E-6025C7A1CC85}"/>
    <cellStyle name="Note 30 2 9 2" xfId="13423" xr:uid="{A8E5F1B7-953B-4EEC-8978-38C70CA7204D}"/>
    <cellStyle name="Note 30 20" xfId="9723" xr:uid="{662EF597-C3A9-4270-8FD3-0BF0BC031D1F}"/>
    <cellStyle name="Note 30 21" xfId="10138" xr:uid="{0056B3AD-D812-4F74-9B88-E2987CBB7446}"/>
    <cellStyle name="Note 30 22" xfId="9385" xr:uid="{A9BD1F2F-BE20-467F-AE19-4724E3A75143}"/>
    <cellStyle name="Note 30 23" xfId="10486" xr:uid="{16640D13-DFA4-4D6B-A43B-252EACC2EE39}"/>
    <cellStyle name="Note 30 24" xfId="10669" xr:uid="{3786D49C-CA99-4E96-9EC2-66A2EF48477E}"/>
    <cellStyle name="Note 30 25" xfId="10653" xr:uid="{4E69D73A-FE1B-4CAA-AE63-0A546807372E}"/>
    <cellStyle name="Note 30 26" xfId="15812" xr:uid="{FDCE4CE9-E820-4222-A01F-7FE3222A5F83}"/>
    <cellStyle name="Note 30 27" xfId="16432" xr:uid="{440B02A2-E17B-4FD0-BD1A-B8A630EB4710}"/>
    <cellStyle name="Note 30 28" xfId="16255" xr:uid="{C9E5434A-9810-4133-B0BB-A8F22ED0913F}"/>
    <cellStyle name="Note 30 29" xfId="16690" xr:uid="{29C2F198-99AB-4E84-848E-95C6496E1F34}"/>
    <cellStyle name="Note 30 3" xfId="2207" xr:uid="{00000000-0005-0000-0000-0000A0080000}"/>
    <cellStyle name="Note 30 3 2" xfId="5724" xr:uid="{62C035A0-A774-48FB-B1F2-10FE60865DB9}"/>
    <cellStyle name="Note 30 3 2 2" xfId="12059" xr:uid="{79A9ECB5-C45C-437C-90FB-21923C8125B4}"/>
    <cellStyle name="Note 30 3 3" xfId="10141" xr:uid="{33FE5B9C-77C3-49D0-ACC3-BB4101CF2143}"/>
    <cellStyle name="Note 30 3 4" xfId="11064" xr:uid="{BE9E04B1-0BC9-4DD9-AC15-FB5B9A5AA76B}"/>
    <cellStyle name="Note 30 3 5" xfId="4795" xr:uid="{359C4216-96CC-458A-A4F2-9636F3D1E42B}"/>
    <cellStyle name="Note 30 3 6" xfId="3792" xr:uid="{488990D3-B345-4DD8-9AF1-6A3380339885}"/>
    <cellStyle name="Note 30 30" xfId="16867" xr:uid="{C6D2E8C8-0BE6-4B80-B400-3829F8085C69}"/>
    <cellStyle name="Note 30 31" xfId="17029" xr:uid="{2251B1B4-9B5C-4B19-93F3-FA9FFE5004B9}"/>
    <cellStyle name="Note 30 4" xfId="3305" xr:uid="{8505BD6A-B679-47FB-A836-85B46333D10C}"/>
    <cellStyle name="Note 30 4 2" xfId="11560" xr:uid="{C6C696A0-7B68-4B5C-9C75-671DEB207A7B}"/>
    <cellStyle name="Note 30 4 3" xfId="5294" xr:uid="{F7982166-56F1-4963-BB13-C14140028765}"/>
    <cellStyle name="Note 30 5" xfId="4280" xr:uid="{3CBC5743-815C-43F3-BF73-12303C142263}"/>
    <cellStyle name="Note 30 5 2" xfId="12056" xr:uid="{5CCD052F-BE72-4B85-854A-029D8E279745}"/>
    <cellStyle name="Note 30 6" xfId="6221" xr:uid="{0471B09E-F4E9-48B3-8359-594827C598E5}"/>
    <cellStyle name="Note 30 6 2" xfId="12692" xr:uid="{2CE10F4A-FD7C-4DAA-B83B-E27D64E84225}"/>
    <cellStyle name="Note 30 7" xfId="6058" xr:uid="{66620960-D0D6-4B00-AC02-567195D14664}"/>
    <cellStyle name="Note 30 7 2" xfId="12529" xr:uid="{36C2694B-2EDC-414B-B8E8-2E394EDF18B6}"/>
    <cellStyle name="Note 30 8" xfId="6459" xr:uid="{EC7D56B4-1134-4B17-A235-589F1B688120}"/>
    <cellStyle name="Note 30 8 2" xfId="12930" xr:uid="{7C8963C2-6A42-4356-9C0D-97C5E7FBAC00}"/>
    <cellStyle name="Note 30 9" xfId="6757" xr:uid="{A244A3C4-5B43-458C-BCFD-A1C692863F5C}"/>
    <cellStyle name="Note 30 9 2" xfId="13228" xr:uid="{2F8C9D47-A720-4DEB-8B72-56FC479511B0}"/>
    <cellStyle name="Note 30_TRAFO" xfId="2208" xr:uid="{00000000-0005-0000-0000-0000A1080000}"/>
    <cellStyle name="Note 31" xfId="2209" xr:uid="{00000000-0005-0000-0000-0000A2080000}"/>
    <cellStyle name="Note 31 10" xfId="7108" xr:uid="{B9E75756-060F-479C-91B7-80608B5C048D}"/>
    <cellStyle name="Note 31 10 2" xfId="13579" xr:uid="{0FB56D57-C451-4CB5-A167-E942E54856BC}"/>
    <cellStyle name="Note 31 11" xfId="7164" xr:uid="{E05A2E0B-BF5F-4579-B9FA-1B378C7E9421}"/>
    <cellStyle name="Note 31 11 2" xfId="13635" xr:uid="{5BEBAC0B-D587-4ECA-9F4B-93EB59B46032}"/>
    <cellStyle name="Note 31 12" xfId="7648" xr:uid="{06B34A14-40BE-4DB8-B0CE-F5A5CA45AF01}"/>
    <cellStyle name="Note 31 12 2" xfId="14119" xr:uid="{259D2DBF-F980-4EEB-B163-04C07ABB96A2}"/>
    <cellStyle name="Note 31 13" xfId="7488" xr:uid="{8B49E6F3-16C1-426F-BD68-9A3A06C15260}"/>
    <cellStyle name="Note 31 13 2" xfId="13959" xr:uid="{18F89466-16AE-4C76-9733-A5D29A0B3765}"/>
    <cellStyle name="Note 31 14" xfId="7883" xr:uid="{34C466BF-DA7E-413A-ACE6-CE1122C5999F}"/>
    <cellStyle name="Note 31 14 2" xfId="14354" xr:uid="{02990D8E-8221-4107-B297-DD04C25D02CE}"/>
    <cellStyle name="Note 31 15" xfId="8176" xr:uid="{F16DB8FE-103F-4CA2-9D70-04E1743F9AFA}"/>
    <cellStyle name="Note 31 15 2" xfId="14647" xr:uid="{14114CF9-E57F-494C-BC66-A15E92C66CC9}"/>
    <cellStyle name="Note 31 16" xfId="8573" xr:uid="{D8613371-EFEB-4932-9159-97FF70D0D3E5}"/>
    <cellStyle name="Note 31 16 2" xfId="15044" xr:uid="{1722AF17-C256-484B-AE4B-781B759A8562}"/>
    <cellStyle name="Note 31 17" xfId="8752" xr:uid="{B8EA98CD-78C7-4B18-8D08-529C411BB961}"/>
    <cellStyle name="Note 31 17 2" xfId="15223" xr:uid="{61D26191-8B22-4026-9686-ECC19141BF6E}"/>
    <cellStyle name="Note 31 18" xfId="8929" xr:uid="{D39E73A6-90F2-4251-BB3D-A657A1D8A2C1}"/>
    <cellStyle name="Note 31 18 2" xfId="15400" xr:uid="{F9E8A77A-68E2-4D80-A17B-135BE5256801}"/>
    <cellStyle name="Note 31 19" xfId="9091" xr:uid="{1EBE9813-3FEC-4F9B-8375-24A9F642E151}"/>
    <cellStyle name="Note 31 19 2" xfId="15562" xr:uid="{BF86557A-3193-4727-AAC7-05BD24E1D1B7}"/>
    <cellStyle name="Note 31 2" xfId="2210" xr:uid="{00000000-0005-0000-0000-0000A3080000}"/>
    <cellStyle name="Note 31 2 10" xfId="7649" xr:uid="{6EE6CA1D-6D4D-4B56-AC0B-2C9061BF3AD9}"/>
    <cellStyle name="Note 31 2 10 2" xfId="14120" xr:uid="{D7C278B5-6568-49A0-8AB7-42AC17A6FF59}"/>
    <cellStyle name="Note 31 2 11" xfId="7489" xr:uid="{D442427E-E9F5-4653-9964-CAFE0EE1C525}"/>
    <cellStyle name="Note 31 2 11 2" xfId="13960" xr:uid="{BDE04FB0-F7D0-4EB3-9EC4-301D3FF8D644}"/>
    <cellStyle name="Note 31 2 12" xfId="7884" xr:uid="{7C750ECE-26EA-4C31-BB81-2E26FB3ECEC5}"/>
    <cellStyle name="Note 31 2 12 2" xfId="14355" xr:uid="{BAF23C04-0CFE-4222-87BF-B0FF52338072}"/>
    <cellStyle name="Note 31 2 13" xfId="8175" xr:uid="{DC55B520-FBA3-4E3A-AB79-43D1558EA23F}"/>
    <cellStyle name="Note 31 2 13 2" xfId="14646" xr:uid="{5E72E66E-3739-4CDD-A4FB-0EC920E3B4C9}"/>
    <cellStyle name="Note 31 2 14" xfId="8574" xr:uid="{D5B63AFB-C2F6-484D-B939-14A9B0DAEF23}"/>
    <cellStyle name="Note 31 2 14 2" xfId="15045" xr:uid="{FB3623DC-3E01-4442-904F-7947CFE84948}"/>
    <cellStyle name="Note 31 2 15" xfId="8753" xr:uid="{A947A41D-F5B5-4BF9-B39F-C1CFE7517BB9}"/>
    <cellStyle name="Note 31 2 15 2" xfId="15224" xr:uid="{138A5B23-1A06-4F25-A397-0C94D8888440}"/>
    <cellStyle name="Note 31 2 16" xfId="8930" xr:uid="{C9D466F6-D370-448B-8928-223A4744C138}"/>
    <cellStyle name="Note 31 2 16 2" xfId="15401" xr:uid="{A6F04A2B-B231-4C12-B3AC-AEAE69B1C186}"/>
    <cellStyle name="Note 31 2 17" xfId="9092" xr:uid="{F10C8837-235C-4492-B5AF-E41D37660FB3}"/>
    <cellStyle name="Note 31 2 17 2" xfId="15563" xr:uid="{9191E63E-43A0-4809-AD2C-FDF1C76E94EE}"/>
    <cellStyle name="Note 31 2 18" xfId="9726" xr:uid="{58FE564F-3946-4E2C-A467-CA5FA6BECC2B}"/>
    <cellStyle name="Note 31 2 19" xfId="10143" xr:uid="{033EC6F2-5AAA-4668-BD57-C80A55EE6720}"/>
    <cellStyle name="Note 31 2 2" xfId="2211" xr:uid="{00000000-0005-0000-0000-0000A4080000}"/>
    <cellStyle name="Note 31 2 2 2" xfId="5725" xr:uid="{EE797905-56A3-42CF-BBA8-DDBFE7C8D6C2}"/>
    <cellStyle name="Note 31 2 2 2 2" xfId="12062" xr:uid="{1F0BC715-73B2-4A87-94AA-595F2C6703F2}"/>
    <cellStyle name="Note 31 2 2 3" xfId="10144" xr:uid="{56B3FD99-E39D-42FF-AB13-A26D43B6C703}"/>
    <cellStyle name="Note 31 2 2 4" xfId="11065" xr:uid="{11E3250B-B82A-43A7-BC42-D9FD1AF91BB6}"/>
    <cellStyle name="Note 31 2 2 5" xfId="4796" xr:uid="{3CDB6534-CE2A-4CD1-8C73-D2065D66103A}"/>
    <cellStyle name="Note 31 2 20" xfId="9382" xr:uid="{4C794F66-DEA9-4458-8776-DDD5746E6754}"/>
    <cellStyle name="Note 31 2 21" xfId="10489" xr:uid="{B229EC75-1C29-492B-8E06-457ACFA66BF3}"/>
    <cellStyle name="Note 31 2 22" xfId="10672" xr:uid="{69DC840F-6058-48C9-93AF-1123BFE8B630}"/>
    <cellStyle name="Note 31 2 23" xfId="10039" xr:uid="{487E54C3-55AD-4CCE-9BDB-CFCFDF0D4494}"/>
    <cellStyle name="Note 31 2 24" xfId="15815" xr:uid="{ACD39A54-CB38-4382-B554-DDDAFEB5A1A1}"/>
    <cellStyle name="Note 31 2 25" xfId="16435" xr:uid="{55D946CC-45DC-467C-8694-675E31E62D43}"/>
    <cellStyle name="Note 31 2 26" xfId="15985" xr:uid="{63B7FD54-3980-4A73-8BC0-32037B66E922}"/>
    <cellStyle name="Note 31 2 27" xfId="16693" xr:uid="{FE544927-2F96-440B-A847-1BC6E48BE7F2}"/>
    <cellStyle name="Note 31 2 28" xfId="16870" xr:uid="{73AD0C52-4D9E-42AF-BD3A-2D5DDAA54C49}"/>
    <cellStyle name="Note 31 2 29" xfId="17032" xr:uid="{9A1A9223-A096-40DD-AC0E-4F769340E3E0}"/>
    <cellStyle name="Note 31 2 3" xfId="4283" xr:uid="{A80592CC-EFDD-48C8-9975-328D607F839B}"/>
    <cellStyle name="Note 31 2 3 2" xfId="12061" xr:uid="{3D18FD0B-61F2-4C30-9F62-851B4F47E302}"/>
    <cellStyle name="Note 31 2 4" xfId="6224" xr:uid="{30BAA01D-B7A4-4AA4-AE79-B97566F3A70E}"/>
    <cellStyle name="Note 31 2 4 2" xfId="12695" xr:uid="{4F28444C-5D97-416D-B751-EF0C2655CFF6}"/>
    <cellStyle name="Note 31 2 5" xfId="6061" xr:uid="{3A8CD050-B3F0-41FC-BD4C-12F886984A3B}"/>
    <cellStyle name="Note 31 2 5 2" xfId="12532" xr:uid="{493BC9C3-79BA-48E0-8412-B721B46C18C0}"/>
    <cellStyle name="Note 31 2 6" xfId="6462" xr:uid="{D2AB3F20-698B-4CB4-A44A-B518FFFDEDCE}"/>
    <cellStyle name="Note 31 2 6 2" xfId="12933" xr:uid="{7BDBE50A-EEDB-4A78-895D-81A5E845B710}"/>
    <cellStyle name="Note 31 2 7" xfId="6754" xr:uid="{BF575787-40B5-4FD0-8778-93E4B92D1A01}"/>
    <cellStyle name="Note 31 2 7 2" xfId="13225" xr:uid="{E9532D63-57BA-48D5-A1DE-58E2DE20D28B}"/>
    <cellStyle name="Note 31 2 8" xfId="7109" xr:uid="{0ACD80C1-4F02-4183-B98F-25E1573B20E2}"/>
    <cellStyle name="Note 31 2 8 2" xfId="13580" xr:uid="{13C1564B-18C4-4DD6-952A-F734FF8346AD}"/>
    <cellStyle name="Note 31 2 9" xfId="6953" xr:uid="{967F05B9-8358-4388-9A0C-3AE7CA280EE2}"/>
    <cellStyle name="Note 31 2 9 2" xfId="13424" xr:uid="{344BBCA0-0C5D-4CC7-875F-BF7237552395}"/>
    <cellStyle name="Note 31 20" xfId="9725" xr:uid="{8E753EEB-3115-4EC1-AE5D-831AE93EEF3A}"/>
    <cellStyle name="Note 31 21" xfId="10142" xr:uid="{E0369A5D-3E1E-4093-9075-E2685562234B}"/>
    <cellStyle name="Note 31 22" xfId="9383" xr:uid="{857BA781-22BA-4F60-AF61-F16EA69822F6}"/>
    <cellStyle name="Note 31 23" xfId="10488" xr:uid="{7F331DA1-80EB-4D5A-AACE-60C60AE60FD9}"/>
    <cellStyle name="Note 31 24" xfId="10671" xr:uid="{5784DFB4-B717-4D3F-8698-7B4FAAE97CD7}"/>
    <cellStyle name="Note 31 25" xfId="10466" xr:uid="{BE4901D3-FE30-442A-A6B4-B717AE9A9CF2}"/>
    <cellStyle name="Note 31 26" xfId="15814" xr:uid="{D54B78EA-098B-407E-8322-3F64D16D8D55}"/>
    <cellStyle name="Note 31 27" xfId="16434" xr:uid="{DA78F12B-DAC0-44B3-8FE9-163EB143EC1D}"/>
    <cellStyle name="Note 31 28" xfId="16257" xr:uid="{EAB3E6C9-2B66-4095-8D21-963909A79E29}"/>
    <cellStyle name="Note 31 29" xfId="16692" xr:uid="{46A90B8E-DBF4-470E-9947-CC4123D80F20}"/>
    <cellStyle name="Note 31 3" xfId="2212" xr:uid="{00000000-0005-0000-0000-0000A5080000}"/>
    <cellStyle name="Note 31 3 2" xfId="5726" xr:uid="{D51EC9D6-3B9E-489A-B423-3C1CE1ACBB44}"/>
    <cellStyle name="Note 31 3 2 2" xfId="12063" xr:uid="{F850300F-B395-46B1-AD77-F7E876C9D37A}"/>
    <cellStyle name="Note 31 3 3" xfId="10145" xr:uid="{247BEBA4-AADB-4B6E-99C7-DAEC9E455572}"/>
    <cellStyle name="Note 31 3 4" xfId="11066" xr:uid="{D9CF55C5-A3D2-40D5-B33D-005FABF3897B}"/>
    <cellStyle name="Note 31 3 5" xfId="4797" xr:uid="{CFCED2A1-B55E-4F2F-B16D-50ACC7E555BE}"/>
    <cellStyle name="Note 31 3 6" xfId="3793" xr:uid="{C5786C79-AA0A-44F9-8F69-16A9AA9F43BC}"/>
    <cellStyle name="Note 31 30" xfId="16869" xr:uid="{D7CCEC33-DB18-4D78-AE98-132D97BD3837}"/>
    <cellStyle name="Note 31 31" xfId="17031" xr:uid="{4514FE92-FFBA-4092-9D29-50AE604B87BA}"/>
    <cellStyle name="Note 31 4" xfId="3306" xr:uid="{F2AAE5A1-C9B7-46F7-A1D2-A6FA25CC02E5}"/>
    <cellStyle name="Note 31 4 2" xfId="11561" xr:uid="{B04E72BF-9993-434E-8D61-91FD11A91830}"/>
    <cellStyle name="Note 31 4 3" xfId="5295" xr:uid="{5EEF1411-EB7D-4C54-A350-B3A84CA182F1}"/>
    <cellStyle name="Note 31 5" xfId="4282" xr:uid="{B791F260-92BE-4915-B1D5-9203E8B4A1AF}"/>
    <cellStyle name="Note 31 5 2" xfId="12060" xr:uid="{AB258A61-F7CE-4239-8D76-05777E3B1876}"/>
    <cellStyle name="Note 31 6" xfId="6223" xr:uid="{E6008629-2EC3-4063-9C1A-D0D190C00B47}"/>
    <cellStyle name="Note 31 6 2" xfId="12694" xr:uid="{A6ED5450-0DE2-4624-812B-305260245589}"/>
    <cellStyle name="Note 31 7" xfId="6060" xr:uid="{E4DFAD87-05B4-4B9B-97D1-E54AD8061F83}"/>
    <cellStyle name="Note 31 7 2" xfId="12531" xr:uid="{947D4266-E7F2-44E0-B88C-31FF30EFFA3F}"/>
    <cellStyle name="Note 31 8" xfId="6461" xr:uid="{FBE9ECB0-640C-4566-A02F-5B172F340F78}"/>
    <cellStyle name="Note 31 8 2" xfId="12932" xr:uid="{1AACF818-1629-4172-A853-33EBFA7440EB}"/>
    <cellStyle name="Note 31 9" xfId="6755" xr:uid="{1355F0B8-49A6-498A-9BE9-BEDA85ABD3FD}"/>
    <cellStyle name="Note 31 9 2" xfId="13226" xr:uid="{B985C8BF-92FB-43AE-BC17-C065F6D84878}"/>
    <cellStyle name="Note 31_TRAFO" xfId="2213" xr:uid="{00000000-0005-0000-0000-0000A6080000}"/>
    <cellStyle name="Note 32" xfId="2214" xr:uid="{00000000-0005-0000-0000-0000A7080000}"/>
    <cellStyle name="Note 32 10" xfId="7110" xr:uid="{0B87674C-D6C3-4A91-BC33-A9F0C2FDA7A1}"/>
    <cellStyle name="Note 32 10 2" xfId="13581" xr:uid="{991564EE-A7C0-4430-B905-84CB9CC1982C}"/>
    <cellStyle name="Note 32 11" xfId="6954" xr:uid="{9324D3A4-827E-4818-973C-FD6964628E39}"/>
    <cellStyle name="Note 32 11 2" xfId="13425" xr:uid="{857715E6-7CB8-4CAD-BBF4-46B014BBC122}"/>
    <cellStyle name="Note 32 12" xfId="7650" xr:uid="{02CE7610-3524-4798-8B91-02F18C478747}"/>
    <cellStyle name="Note 32 12 2" xfId="14121" xr:uid="{CE4CD71B-24FD-468B-B2C8-CDA0209C4F6C}"/>
    <cellStyle name="Note 32 13" xfId="7490" xr:uid="{EEF7C97A-9ED0-4C23-953A-5BE8A3334AF5}"/>
    <cellStyle name="Note 32 13 2" xfId="13961" xr:uid="{45C1EB07-064A-4BDC-99C3-11DFB79C00A7}"/>
    <cellStyle name="Note 32 14" xfId="7885" xr:uid="{FFEFFB33-5C72-45B0-9A28-C3E9863B51CB}"/>
    <cellStyle name="Note 32 14 2" xfId="14356" xr:uid="{D4BABFB4-0FBF-41EC-8595-88248092F120}"/>
    <cellStyle name="Note 32 15" xfId="8174" xr:uid="{2316B7DD-F179-402D-B5B5-717EEB4C97DD}"/>
    <cellStyle name="Note 32 15 2" xfId="14645" xr:uid="{E190B6F2-FCA5-42C6-9420-BBFDFA6CA6C6}"/>
    <cellStyle name="Note 32 16" xfId="8575" xr:uid="{2853989B-DDE4-4B47-8E09-83C2D981C42E}"/>
    <cellStyle name="Note 32 16 2" xfId="15046" xr:uid="{C928B950-D55E-4FE6-8B3F-14E052F6A267}"/>
    <cellStyle name="Note 32 17" xfId="8754" xr:uid="{C057976C-F0AA-4370-A467-BC3088A3DA7B}"/>
    <cellStyle name="Note 32 17 2" xfId="15225" xr:uid="{89741E62-1ED9-444E-AE87-3D31D1752D87}"/>
    <cellStyle name="Note 32 18" xfId="8931" xr:uid="{17E3A453-16B8-4ED9-A0BD-A54A8E7E6AD9}"/>
    <cellStyle name="Note 32 18 2" xfId="15402" xr:uid="{16D7B701-43D1-497D-A472-36F6B7DB07A1}"/>
    <cellStyle name="Note 32 19" xfId="9093" xr:uid="{4458D779-7514-485D-8E16-CA564EA54EF9}"/>
    <cellStyle name="Note 32 19 2" xfId="15564" xr:uid="{ECA496C7-8D40-40EB-B6C1-843EBAB669CD}"/>
    <cellStyle name="Note 32 2" xfId="2215" xr:uid="{00000000-0005-0000-0000-0000A8080000}"/>
    <cellStyle name="Note 32 2 10" xfId="7651" xr:uid="{F33BED50-2ED1-47D0-BCDF-C35CF8B448DB}"/>
    <cellStyle name="Note 32 2 10 2" xfId="14122" xr:uid="{F846DEFB-14BB-4482-B252-EA28FA41CE95}"/>
    <cellStyle name="Note 32 2 11" xfId="7491" xr:uid="{CD0BE485-0A46-4243-8159-BCCA7BD22DAB}"/>
    <cellStyle name="Note 32 2 11 2" xfId="13962" xr:uid="{C667FBE8-6C8D-4AAE-9BBC-09B99ABA46DA}"/>
    <cellStyle name="Note 32 2 12" xfId="7886" xr:uid="{97262CE5-4921-4346-BAF5-B2DB46FA9B24}"/>
    <cellStyle name="Note 32 2 12 2" xfId="14357" xr:uid="{243E4551-74F8-475C-AA4B-160955BEF836}"/>
    <cellStyle name="Note 32 2 13" xfId="8173" xr:uid="{BE538260-1E3F-4B18-B24C-90937296A445}"/>
    <cellStyle name="Note 32 2 13 2" xfId="14644" xr:uid="{D8F328D3-1393-48B3-837F-D5723949FE01}"/>
    <cellStyle name="Note 32 2 14" xfId="8576" xr:uid="{E9A60D36-BA41-4171-9C2D-07DCCBF8F42C}"/>
    <cellStyle name="Note 32 2 14 2" xfId="15047" xr:uid="{216C171C-A204-4CA5-9AA1-AC2E5BE17998}"/>
    <cellStyle name="Note 32 2 15" xfId="8755" xr:uid="{A3FD9F46-DB4D-4D0A-9296-413667936C02}"/>
    <cellStyle name="Note 32 2 15 2" xfId="15226" xr:uid="{939884BE-2797-4D5E-89CB-04C959C1CDB5}"/>
    <cellStyle name="Note 32 2 16" xfId="8932" xr:uid="{E354BAB7-3E5F-4089-B777-D5396C657AAF}"/>
    <cellStyle name="Note 32 2 16 2" xfId="15403" xr:uid="{EC399B39-21A8-49BC-BBA9-95CB42EC5C7F}"/>
    <cellStyle name="Note 32 2 17" xfId="9094" xr:uid="{5645B9B4-903D-4FFD-9B2A-2619F761D03E}"/>
    <cellStyle name="Note 32 2 17 2" xfId="15565" xr:uid="{130F2CD2-712F-4D49-A39C-7F24B9B5BD4F}"/>
    <cellStyle name="Note 32 2 18" xfId="9728" xr:uid="{D9570A0E-39CF-4227-9048-815B58F6C651}"/>
    <cellStyle name="Note 32 2 19" xfId="10147" xr:uid="{6F50E1F8-4092-484D-8C3B-F5BEA0F5A801}"/>
    <cellStyle name="Note 32 2 2" xfId="2216" xr:uid="{00000000-0005-0000-0000-0000A9080000}"/>
    <cellStyle name="Note 32 2 2 2" xfId="5727" xr:uid="{33D5FDAA-3641-467D-A236-7A3F3AE17B8E}"/>
    <cellStyle name="Note 32 2 2 2 2" xfId="12066" xr:uid="{6D9E4D06-5648-4F63-8AB7-AD017132C2B2}"/>
    <cellStyle name="Note 32 2 2 3" xfId="10148" xr:uid="{FCAA1AB9-2930-4DFC-A083-6CBE8B93D577}"/>
    <cellStyle name="Note 32 2 2 4" xfId="11067" xr:uid="{A72E6E9B-A90D-4BBC-82D9-D5B561D40A21}"/>
    <cellStyle name="Note 32 2 2 5" xfId="4798" xr:uid="{1D5081B8-6296-4D82-A0AF-FC9F42300C28}"/>
    <cellStyle name="Note 32 2 20" xfId="9380" xr:uid="{21199EB0-663F-4701-855A-7459258882EE}"/>
    <cellStyle name="Note 32 2 21" xfId="10491" xr:uid="{2EDFE84C-0703-468B-AA53-2178D6F3C8D1}"/>
    <cellStyle name="Note 32 2 22" xfId="10674" xr:uid="{4FA1864E-0C87-4A32-A144-E7E74A36CD37}"/>
    <cellStyle name="Note 32 2 23" xfId="10798" xr:uid="{4430BF90-14C3-4E1B-A217-66CF6C1C698A}"/>
    <cellStyle name="Note 32 2 24" xfId="15817" xr:uid="{4723C108-90F5-4154-8B0D-1E017CE5E4FE}"/>
    <cellStyle name="Note 32 2 25" xfId="16437" xr:uid="{55B76F27-5766-4815-A7A8-9D856CED1478}"/>
    <cellStyle name="Note 32 2 26" xfId="16259" xr:uid="{79E5291D-A110-4688-BC4A-23E78DA1675B}"/>
    <cellStyle name="Note 32 2 27" xfId="16695" xr:uid="{F759157A-BB26-4DDF-97DE-A769EED346C3}"/>
    <cellStyle name="Note 32 2 28" xfId="16872" xr:uid="{8603C523-B9E3-4CCF-8EDE-7AC7B3A2B2FE}"/>
    <cellStyle name="Note 32 2 29" xfId="17034" xr:uid="{476154DD-EF60-4D24-8744-FFEA6CC1D0FD}"/>
    <cellStyle name="Note 32 2 3" xfId="4285" xr:uid="{5E8F3F28-8035-4873-9D81-DE2C2C000F61}"/>
    <cellStyle name="Note 32 2 3 2" xfId="12065" xr:uid="{C6BDC1C0-BC8E-4D57-84F2-362696D1383C}"/>
    <cellStyle name="Note 32 2 4" xfId="6226" xr:uid="{336FAF60-57F8-4F98-B36D-8899C8CF07D7}"/>
    <cellStyle name="Note 32 2 4 2" xfId="12697" xr:uid="{D3E49013-D5C3-4D21-AAD4-69596F402702}"/>
    <cellStyle name="Note 32 2 5" xfId="6063" xr:uid="{7FF68352-47A3-4DE8-BD61-76C5D96C8176}"/>
    <cellStyle name="Note 32 2 5 2" xfId="12534" xr:uid="{B69440D0-E38E-4CEA-8579-47F1CA8FF5C0}"/>
    <cellStyle name="Note 32 2 6" xfId="6464" xr:uid="{5D47A2D4-6B54-4D6E-BCFC-216F794BFC0B}"/>
    <cellStyle name="Note 32 2 6 2" xfId="12935" xr:uid="{9C922ED7-2E4D-4DA1-8718-0576B57F9CB6}"/>
    <cellStyle name="Note 32 2 7" xfId="6752" xr:uid="{57EDBDCC-8A33-4584-BDDE-A92B4076B08D}"/>
    <cellStyle name="Note 32 2 7 2" xfId="13223" xr:uid="{7C02F5C0-8394-45E6-8786-05B0BCB65B94}"/>
    <cellStyle name="Note 32 2 8" xfId="7111" xr:uid="{64F06CF8-0EFF-420E-ADEE-7A22AF5ADFD7}"/>
    <cellStyle name="Note 32 2 8 2" xfId="13582" xr:uid="{52128FB3-0797-4FAE-9689-9F31109B4601}"/>
    <cellStyle name="Note 32 2 9" xfId="6955" xr:uid="{CDF3EC41-6AE1-419E-9AB5-EBE959D32E8C}"/>
    <cellStyle name="Note 32 2 9 2" xfId="13426" xr:uid="{D5A48DF3-1FB0-4D31-A52A-5AE83D0D7ECB}"/>
    <cellStyle name="Note 32 20" xfId="9727" xr:uid="{9225767F-1D80-409F-B5D7-F4ECA2ADF2A1}"/>
    <cellStyle name="Note 32 21" xfId="10146" xr:uid="{4B6B1312-D5C9-4A97-9647-836E8A839DA1}"/>
    <cellStyle name="Note 32 22" xfId="9381" xr:uid="{240B9C19-800D-49DE-BBC3-D32EF850ACE5}"/>
    <cellStyle name="Note 32 23" xfId="10490" xr:uid="{8B18C19A-A988-48C6-BC82-20FC7947B851}"/>
    <cellStyle name="Note 32 24" xfId="10673" xr:uid="{C8E90A45-97F0-4623-B8C0-6B38F0C42326}"/>
    <cellStyle name="Note 32 25" xfId="10040" xr:uid="{B06A864E-08B7-4B30-9FA7-9093AD6EC722}"/>
    <cellStyle name="Note 32 26" xfId="15816" xr:uid="{096544CD-944D-466D-A611-60740074DC33}"/>
    <cellStyle name="Note 32 27" xfId="16436" xr:uid="{D9D6BC06-EA7D-4550-8793-F61FFD021262}"/>
    <cellStyle name="Note 32 28" xfId="16258" xr:uid="{994C8D61-6A78-4699-A592-0BDCE57D9687}"/>
    <cellStyle name="Note 32 29" xfId="16694" xr:uid="{50BDA9D5-E73B-4D26-83EC-D25E4B7DD374}"/>
    <cellStyle name="Note 32 3" xfId="2217" xr:uid="{00000000-0005-0000-0000-0000AA080000}"/>
    <cellStyle name="Note 32 3 2" xfId="5728" xr:uid="{BA350C07-EA47-4607-A358-6F238172D8B0}"/>
    <cellStyle name="Note 32 3 2 2" xfId="12067" xr:uid="{DC70DAAA-A65B-4762-A066-36530336D7FC}"/>
    <cellStyle name="Note 32 3 3" xfId="10149" xr:uid="{EC8186A4-AC70-4420-A88A-66B4BB1B3620}"/>
    <cellStyle name="Note 32 3 4" xfId="11068" xr:uid="{2C6BF9EE-3A5F-4660-99F4-A2226A234388}"/>
    <cellStyle name="Note 32 3 5" xfId="4799" xr:uid="{EB7505BD-D039-4F88-9F67-C3FC6FAD61A4}"/>
    <cellStyle name="Note 32 3 6" xfId="3794" xr:uid="{CC14F654-8490-4D7B-A0B5-76D6A092363E}"/>
    <cellStyle name="Note 32 30" xfId="16871" xr:uid="{3380E7A3-48F5-42AF-9CF7-6097E5FAA049}"/>
    <cellStyle name="Note 32 31" xfId="17033" xr:uid="{8C756422-3131-4BE2-87DB-64E5DBA5805D}"/>
    <cellStyle name="Note 32 4" xfId="3307" xr:uid="{9B262350-0361-47E3-B23D-C3EFDD4AFE3F}"/>
    <cellStyle name="Note 32 4 2" xfId="11562" xr:uid="{609D769D-9D93-4E5E-AC11-69AF5F777112}"/>
    <cellStyle name="Note 32 4 3" xfId="5296" xr:uid="{B51EAA6B-B55F-4025-8109-35E9549172AA}"/>
    <cellStyle name="Note 32 5" xfId="4284" xr:uid="{6DB94B31-0C16-42D1-8CEA-5DE099099135}"/>
    <cellStyle name="Note 32 5 2" xfId="12064" xr:uid="{925F73CA-70A2-408C-A66D-38B58533D01A}"/>
    <cellStyle name="Note 32 6" xfId="6225" xr:uid="{60B1A184-FE44-4E32-840C-98745014E4BF}"/>
    <cellStyle name="Note 32 6 2" xfId="12696" xr:uid="{35678C5E-9CA1-4191-B238-F674101399F7}"/>
    <cellStyle name="Note 32 7" xfId="6062" xr:uid="{895248B5-DEF8-4891-A86F-17FE968DA76E}"/>
    <cellStyle name="Note 32 7 2" xfId="12533" xr:uid="{6CA17778-AF41-4926-8B8C-E95458D9D86A}"/>
    <cellStyle name="Note 32 8" xfId="6463" xr:uid="{AD5A51C5-6704-47FB-9CD1-14B4840A48F2}"/>
    <cellStyle name="Note 32 8 2" xfId="12934" xr:uid="{8AA29769-A15A-4AED-9FC6-84966F2F3651}"/>
    <cellStyle name="Note 32 9" xfId="6753" xr:uid="{50FFFDA9-D287-440E-AC92-F6F63D8AD45D}"/>
    <cellStyle name="Note 32 9 2" xfId="13224" xr:uid="{FD8CBADB-55FD-405E-BD80-3CE7133DE166}"/>
    <cellStyle name="Note 32_TRAFO" xfId="2218" xr:uid="{00000000-0005-0000-0000-0000AB080000}"/>
    <cellStyle name="Note 33" xfId="2219" xr:uid="{00000000-0005-0000-0000-0000AC080000}"/>
    <cellStyle name="Note 33 10" xfId="7171" xr:uid="{31055256-1C45-407D-B3DC-5139B4E7071F}"/>
    <cellStyle name="Note 33 10 2" xfId="13642" xr:uid="{EA991A51-430A-41E7-B266-B6A3F061D94B}"/>
    <cellStyle name="Note 33 11" xfId="6956" xr:uid="{C6571BE5-1B40-45C5-A76C-8CF4419CFE0A}"/>
    <cellStyle name="Note 33 11 2" xfId="13427" xr:uid="{7E07B879-5427-4CC8-B738-5E59EE570F76}"/>
    <cellStyle name="Note 33 12" xfId="7652" xr:uid="{164D1611-FC6C-4966-AF3D-F9D71EA812C6}"/>
    <cellStyle name="Note 33 12 2" xfId="14123" xr:uid="{4205F3A6-A606-4F7B-84B9-8F15059F23E7}"/>
    <cellStyle name="Note 33 13" xfId="7492" xr:uid="{4B23FEEF-D28D-413B-AA3A-8E58EEA0FDE1}"/>
    <cellStyle name="Note 33 13 2" xfId="13963" xr:uid="{2754747C-7472-433E-824D-A6261DB10954}"/>
    <cellStyle name="Note 33 14" xfId="7887" xr:uid="{776C4658-1AFA-4E0F-8AD4-7267D8CC3F25}"/>
    <cellStyle name="Note 33 14 2" xfId="14358" xr:uid="{C9E97E74-B17F-426C-9533-EE89B2DE412D}"/>
    <cellStyle name="Note 33 15" xfId="8172" xr:uid="{DF5DFEB1-B307-41FC-96A5-2FC7BF5BECD1}"/>
    <cellStyle name="Note 33 15 2" xfId="14643" xr:uid="{E5A00A43-4E8A-4663-811B-9D69908B5295}"/>
    <cellStyle name="Note 33 16" xfId="8577" xr:uid="{D750FC8B-A091-4A04-8525-6CE602BA94E7}"/>
    <cellStyle name="Note 33 16 2" xfId="15048" xr:uid="{91AC3A55-D753-49EC-9361-32F9DE363878}"/>
    <cellStyle name="Note 33 17" xfId="8756" xr:uid="{67DA7834-72BE-4166-9709-C98EEEE40B13}"/>
    <cellStyle name="Note 33 17 2" xfId="15227" xr:uid="{BEE64B37-411C-45AA-9784-72C0C29379BB}"/>
    <cellStyle name="Note 33 18" xfId="8933" xr:uid="{13599516-8B92-407B-BD9C-F5542C41B304}"/>
    <cellStyle name="Note 33 18 2" xfId="15404" xr:uid="{A627590F-6FBD-407C-9D4B-17AA9D9E3C4A}"/>
    <cellStyle name="Note 33 19" xfId="9095" xr:uid="{948059F6-EC11-48B6-8667-BA24EB4FB54E}"/>
    <cellStyle name="Note 33 19 2" xfId="15566" xr:uid="{869165AE-6AB8-4D6C-9F1D-A0FE9C83D1B9}"/>
    <cellStyle name="Note 33 2" xfId="2220" xr:uid="{00000000-0005-0000-0000-0000AD080000}"/>
    <cellStyle name="Note 33 2 10" xfId="7653" xr:uid="{1BB8D12D-C8AE-40E7-AB6D-8CBF4A68BC99}"/>
    <cellStyle name="Note 33 2 10 2" xfId="14124" xr:uid="{87923BB6-81EF-4AEC-A33B-98EFDA8CF29F}"/>
    <cellStyle name="Note 33 2 11" xfId="7493" xr:uid="{31A2430C-DAE4-414D-9BE8-BA015FFB720F}"/>
    <cellStyle name="Note 33 2 11 2" xfId="13964" xr:uid="{5A3AE35B-2FB7-4EF2-AE96-FBAD82198446}"/>
    <cellStyle name="Note 33 2 12" xfId="7888" xr:uid="{E50ED68D-F2B1-43FB-BC92-1F369EACCE21}"/>
    <cellStyle name="Note 33 2 12 2" xfId="14359" xr:uid="{DC02F32F-A78C-4F4B-9B0F-E120DA829596}"/>
    <cellStyle name="Note 33 2 13" xfId="8171" xr:uid="{A79BE9EE-5900-4878-B520-F27C7A7369A5}"/>
    <cellStyle name="Note 33 2 13 2" xfId="14642" xr:uid="{37613259-D5A2-4864-A9C5-44C93470262B}"/>
    <cellStyle name="Note 33 2 14" xfId="8578" xr:uid="{76580404-C86D-494B-A1DA-578C7C5B50B0}"/>
    <cellStyle name="Note 33 2 14 2" xfId="15049" xr:uid="{A16B2699-B652-4BB0-8BFC-552C8F8D5424}"/>
    <cellStyle name="Note 33 2 15" xfId="8757" xr:uid="{ADECB4E0-6125-4540-88E5-782516BD8E6F}"/>
    <cellStyle name="Note 33 2 15 2" xfId="15228" xr:uid="{07253273-8752-44FD-B5B4-A34E25E94044}"/>
    <cellStyle name="Note 33 2 16" xfId="8934" xr:uid="{43F1D65B-491B-48C4-A9A1-3BD195A7C5BD}"/>
    <cellStyle name="Note 33 2 16 2" xfId="15405" xr:uid="{AAB84143-B2BE-4E48-A072-5283D46BCC09}"/>
    <cellStyle name="Note 33 2 17" xfId="9096" xr:uid="{437A89D8-47B0-448C-A8B7-416A8C05AF61}"/>
    <cellStyle name="Note 33 2 17 2" xfId="15567" xr:uid="{E1633EA5-AF15-4ABC-AF22-49AFB3DD172F}"/>
    <cellStyle name="Note 33 2 18" xfId="9730" xr:uid="{C8C1C2A7-DFAF-4DB7-BB0E-082752857962}"/>
    <cellStyle name="Note 33 2 19" xfId="10151" xr:uid="{FB21D49F-F2BD-43BC-8E9C-65219E1D3E26}"/>
    <cellStyle name="Note 33 2 2" xfId="2221" xr:uid="{00000000-0005-0000-0000-0000AE080000}"/>
    <cellStyle name="Note 33 2 2 2" xfId="5729" xr:uid="{8B097C00-EA70-46B5-A990-10596946C138}"/>
    <cellStyle name="Note 33 2 2 2 2" xfId="12070" xr:uid="{01DB248E-0755-40AA-939A-7813B56F03B5}"/>
    <cellStyle name="Note 33 2 2 3" xfId="10152" xr:uid="{EC14D236-1DBA-4C1B-B959-E69EB47EEF83}"/>
    <cellStyle name="Note 33 2 2 4" xfId="11069" xr:uid="{30A1F02D-473D-44B1-869B-CE6CBCB1C57C}"/>
    <cellStyle name="Note 33 2 2 5" xfId="4800" xr:uid="{43DC6657-E40F-46CD-A3A4-0E51272E06DC}"/>
    <cellStyle name="Note 33 2 20" xfId="9378" xr:uid="{758A58EB-070B-4E71-B7D3-3B865B359EF3}"/>
    <cellStyle name="Note 33 2 21" xfId="10493" xr:uid="{C0903FEB-6A0E-4854-8158-A542DF32B6A0}"/>
    <cellStyle name="Note 33 2 22" xfId="10676" xr:uid="{FF503011-CA43-441C-9AD3-A725AE3A91DA}"/>
    <cellStyle name="Note 33 2 23" xfId="10042" xr:uid="{ABA19E51-485B-4777-BED7-EF8322A9EA1C}"/>
    <cellStyle name="Note 33 2 24" xfId="15819" xr:uid="{55FED735-CDAD-41B8-9EF2-FE7E78394AA3}"/>
    <cellStyle name="Note 33 2 25" xfId="16438" xr:uid="{7D7956AB-FBCE-4A77-88A1-29B20F8B1B46}"/>
    <cellStyle name="Note 33 2 26" xfId="16261" xr:uid="{AB3FF9CD-28B2-4CBE-A9C8-71CFB7D9F031}"/>
    <cellStyle name="Note 33 2 27" xfId="16697" xr:uid="{96E3F412-4B66-419D-8AE1-A512DDAAFF80}"/>
    <cellStyle name="Note 33 2 28" xfId="16874" xr:uid="{CABCBF57-1524-462D-A0D7-D0B8BE143E54}"/>
    <cellStyle name="Note 33 2 29" xfId="17036" xr:uid="{9E3C3C21-CA72-45F2-8EF6-FFACF6065823}"/>
    <cellStyle name="Note 33 2 3" xfId="4287" xr:uid="{ADBFC013-91B8-49A6-BAC0-76D8062CCFF2}"/>
    <cellStyle name="Note 33 2 3 2" xfId="12069" xr:uid="{C4220330-04C0-4AA7-A2C3-24E9AF4398E5}"/>
    <cellStyle name="Note 33 2 4" xfId="6228" xr:uid="{801A2D69-9587-4FF6-A7A7-CD75CE23A353}"/>
    <cellStyle name="Note 33 2 4 2" xfId="12699" xr:uid="{2B5889B8-1279-4511-AC01-D62DC0C7870C}"/>
    <cellStyle name="Note 33 2 5" xfId="6065" xr:uid="{BAA2C035-796A-41E4-8024-E86835CB43D9}"/>
    <cellStyle name="Note 33 2 5 2" xfId="12536" xr:uid="{6384A8EC-CD39-4D39-992D-BC34F47EE168}"/>
    <cellStyle name="Note 33 2 6" xfId="6466" xr:uid="{1D3336F3-FD01-4F5F-9837-D3D840F3C823}"/>
    <cellStyle name="Note 33 2 6 2" xfId="12937" xr:uid="{5FE2DA52-8B6A-4FD9-BEE6-E24012C17D08}"/>
    <cellStyle name="Note 33 2 7" xfId="6750" xr:uid="{33CA992A-8DC6-49E0-B05C-76877F5E6A0E}"/>
    <cellStyle name="Note 33 2 7 2" xfId="13221" xr:uid="{EBAB655B-E414-404C-B30F-BF4D8760A514}"/>
    <cellStyle name="Note 33 2 8" xfId="7112" xr:uid="{8282AEB5-8FB0-405F-A7E1-58782296AB8D}"/>
    <cellStyle name="Note 33 2 8 2" xfId="13583" xr:uid="{F9DAFED1-1B82-4F70-A5A5-ABE80D702BF5}"/>
    <cellStyle name="Note 33 2 9" xfId="6957" xr:uid="{4D598BB6-947D-44BD-82A9-572237B3E58E}"/>
    <cellStyle name="Note 33 2 9 2" xfId="13428" xr:uid="{EE1E4B57-C769-4000-9C3D-74C0AACB3B49}"/>
    <cellStyle name="Note 33 20" xfId="9729" xr:uid="{6FF790B8-3CA4-4F18-ADD3-0B82125CDDCF}"/>
    <cellStyle name="Note 33 21" xfId="10150" xr:uid="{7DBFD47E-1345-46AE-8EB1-4DC3793BE38C}"/>
    <cellStyle name="Note 33 22" xfId="9379" xr:uid="{CC65436A-49E4-433D-8361-6C4F70B09EAD}"/>
    <cellStyle name="Note 33 23" xfId="10492" xr:uid="{077005E9-2C77-4BA6-A3C1-E03E1215E08B}"/>
    <cellStyle name="Note 33 24" xfId="10675" xr:uid="{41D4D19F-EB35-444D-B75B-5644F715BFF4}"/>
    <cellStyle name="Note 33 25" xfId="10041" xr:uid="{7DFF751C-B1DB-4942-AB03-421090118E58}"/>
    <cellStyle name="Note 33 26" xfId="15818" xr:uid="{E3DFCED6-6756-46E8-A6A4-321FE40309EA}"/>
    <cellStyle name="Note 33 27" xfId="15983" xr:uid="{6D9302E7-61DB-4E61-9C1E-F998C85EEE6F}"/>
    <cellStyle name="Note 33 28" xfId="16260" xr:uid="{DF7156F7-E43C-4C56-9E99-7B280F7DD113}"/>
    <cellStyle name="Note 33 29" xfId="16696" xr:uid="{EB540E60-A30A-4D27-B83B-49662A3FD4D6}"/>
    <cellStyle name="Note 33 3" xfId="2222" xr:uid="{00000000-0005-0000-0000-0000AF080000}"/>
    <cellStyle name="Note 33 3 2" xfId="5730" xr:uid="{A26DC88B-D40E-43AB-AEA5-23E287ADEB8B}"/>
    <cellStyle name="Note 33 3 2 2" xfId="12071" xr:uid="{E8B9F7FF-A3C9-4C00-B6F1-FEC0A6DBCA16}"/>
    <cellStyle name="Note 33 3 3" xfId="10153" xr:uid="{49791881-B3DF-4705-986F-5A93A51AD5F6}"/>
    <cellStyle name="Note 33 3 4" xfId="11070" xr:uid="{7F06FE41-0738-4E08-AB50-71A746C51770}"/>
    <cellStyle name="Note 33 3 5" xfId="4801" xr:uid="{0373152B-9BCC-4979-B6C5-C7257E107331}"/>
    <cellStyle name="Note 33 3 6" xfId="3795" xr:uid="{8A0A438D-30A8-4A9E-9185-BCF74CAA8C07}"/>
    <cellStyle name="Note 33 30" xfId="16873" xr:uid="{7C6D15CF-1597-4E80-B303-D8BE63056587}"/>
    <cellStyle name="Note 33 31" xfId="17035" xr:uid="{28612D5E-F1BC-4A00-B54A-AA8E8FF7103C}"/>
    <cellStyle name="Note 33 4" xfId="3308" xr:uid="{F8AA5604-C2D9-4BE0-B93D-9A34B1900D2B}"/>
    <cellStyle name="Note 33 4 2" xfId="11563" xr:uid="{F51D6EAA-5A07-4712-8DF6-9F936432927A}"/>
    <cellStyle name="Note 33 4 3" xfId="5297" xr:uid="{194689FF-856F-42A7-9437-3787B060CC88}"/>
    <cellStyle name="Note 33 5" xfId="4286" xr:uid="{66FC2ED2-75B7-4EA0-AAB1-04A1338BE4E6}"/>
    <cellStyle name="Note 33 5 2" xfId="12068" xr:uid="{629AE2B2-5655-4D07-9503-72BAC00F1236}"/>
    <cellStyle name="Note 33 6" xfId="6227" xr:uid="{138E9439-A019-4439-9A76-7FEAC4F2E38D}"/>
    <cellStyle name="Note 33 6 2" xfId="12698" xr:uid="{077AC67B-C5C2-434D-8FD2-3ADCED6968B0}"/>
    <cellStyle name="Note 33 7" xfId="6064" xr:uid="{6008BB1B-7382-42ED-9557-3BD38FC9FA32}"/>
    <cellStyle name="Note 33 7 2" xfId="12535" xr:uid="{ED7D81B8-39DF-4F50-B341-EE185272BAC3}"/>
    <cellStyle name="Note 33 8" xfId="6465" xr:uid="{2AE5D101-A35F-4ECE-A0F5-A0DF481ADDEE}"/>
    <cellStyle name="Note 33 8 2" xfId="12936" xr:uid="{66CEC26F-AB71-4D49-B157-E181E491406F}"/>
    <cellStyle name="Note 33 9" xfId="6751" xr:uid="{5E0636BF-AE31-42C3-9138-502C65123A3D}"/>
    <cellStyle name="Note 33 9 2" xfId="13222" xr:uid="{155AB58A-423A-4A04-BDF7-B60808F50823}"/>
    <cellStyle name="Note 33_TRAFO" xfId="2223" xr:uid="{00000000-0005-0000-0000-0000B0080000}"/>
    <cellStyle name="Note 34" xfId="2224" xr:uid="{00000000-0005-0000-0000-0000B1080000}"/>
    <cellStyle name="Note 34 10" xfId="7113" xr:uid="{028F61BD-48BB-4029-9AE1-188823439C07}"/>
    <cellStyle name="Note 34 10 2" xfId="13584" xr:uid="{FA22FAFD-2C4D-4F71-9266-DB9FDD8058D8}"/>
    <cellStyle name="Note 34 11" xfId="6958" xr:uid="{8C0DC5EF-C054-4E09-80BE-700ED341008C}"/>
    <cellStyle name="Note 34 11 2" xfId="13429" xr:uid="{7789C8D8-C2E4-4D15-B090-5F243CA2E402}"/>
    <cellStyle name="Note 34 12" xfId="7654" xr:uid="{BA63FD17-2A93-445E-8997-1A7B5ABFDC33}"/>
    <cellStyle name="Note 34 12 2" xfId="14125" xr:uid="{3FC8B75C-3640-489E-A56E-3C2FA11FCB29}"/>
    <cellStyle name="Note 34 13" xfId="7494" xr:uid="{8E6C9F95-9D96-4065-BD46-15DAD027111B}"/>
    <cellStyle name="Note 34 13 2" xfId="13965" xr:uid="{6EB37485-1A7D-4479-B8A4-F04A237F8992}"/>
    <cellStyle name="Note 34 14" xfId="7889" xr:uid="{6EA0FFC6-EE88-4CF5-8680-A77B0A6C3EAB}"/>
    <cellStyle name="Note 34 14 2" xfId="14360" xr:uid="{947AD425-E428-4241-A952-F73783D2DB3F}"/>
    <cellStyle name="Note 34 15" xfId="8170" xr:uid="{0059C22D-B8C7-49DA-879F-8223A8270796}"/>
    <cellStyle name="Note 34 15 2" xfId="14641" xr:uid="{B5DE21AD-4E66-4610-AC5F-B45493BAD499}"/>
    <cellStyle name="Note 34 16" xfId="8579" xr:uid="{C3654545-C15B-4AE9-A91F-19D6020C78D3}"/>
    <cellStyle name="Note 34 16 2" xfId="15050" xr:uid="{F1871228-5271-4595-9854-90AC15BAC9F7}"/>
    <cellStyle name="Note 34 17" xfId="8758" xr:uid="{8D73A20D-8D3F-4094-80D8-D70CB415D722}"/>
    <cellStyle name="Note 34 17 2" xfId="15229" xr:uid="{AA0D7636-398A-4155-BD8D-B24FCA487CB0}"/>
    <cellStyle name="Note 34 18" xfId="8935" xr:uid="{1854DAD7-C2D5-4B65-A18A-3742820A4427}"/>
    <cellStyle name="Note 34 18 2" xfId="15406" xr:uid="{D4329A21-CF42-4A00-B53A-4A93136AD5BB}"/>
    <cellStyle name="Note 34 19" xfId="9097" xr:uid="{81C3407D-2E26-40AE-B8A0-22793891AB0F}"/>
    <cellStyle name="Note 34 19 2" xfId="15568" xr:uid="{0283FD0D-B189-486A-BD2F-A9B460EBC303}"/>
    <cellStyle name="Note 34 2" xfId="2225" xr:uid="{00000000-0005-0000-0000-0000B2080000}"/>
    <cellStyle name="Note 34 2 10" xfId="7655" xr:uid="{D355FCAD-58E9-45F4-BC19-6FCC4D140DDE}"/>
    <cellStyle name="Note 34 2 10 2" xfId="14126" xr:uid="{D2C4EEC3-F013-4EE1-AE1C-653A38321C5A}"/>
    <cellStyle name="Note 34 2 11" xfId="7495" xr:uid="{915719F6-31A6-4E8E-BCCF-95BBC265617F}"/>
    <cellStyle name="Note 34 2 11 2" xfId="13966" xr:uid="{7F3DA50D-19E3-438A-8F6E-E0BBF10C37E3}"/>
    <cellStyle name="Note 34 2 12" xfId="7890" xr:uid="{B4290647-7C92-4549-82B1-86D85DFCE9FC}"/>
    <cellStyle name="Note 34 2 12 2" xfId="14361" xr:uid="{A9B4704C-D4A8-4703-8DD7-B8CA4F7780EE}"/>
    <cellStyle name="Note 34 2 13" xfId="8169" xr:uid="{28E94C03-1B8B-4728-81A7-4E111382517E}"/>
    <cellStyle name="Note 34 2 13 2" xfId="14640" xr:uid="{7B93402C-7372-4E32-9006-6E2E6E6403E7}"/>
    <cellStyle name="Note 34 2 14" xfId="8580" xr:uid="{2383C815-95CC-412B-B1FA-1B2749443EF4}"/>
    <cellStyle name="Note 34 2 14 2" xfId="15051" xr:uid="{EC124259-264D-4545-BFC7-219ADD0845D9}"/>
    <cellStyle name="Note 34 2 15" xfId="8759" xr:uid="{A06CE6EE-E344-4A6D-A2FD-305FB3629A3C}"/>
    <cellStyle name="Note 34 2 15 2" xfId="15230" xr:uid="{659DB5CE-7AF1-4743-84C9-FEC19004C5AD}"/>
    <cellStyle name="Note 34 2 16" xfId="8936" xr:uid="{84D3CF3B-283E-4186-AD1C-8B81AEBC75D0}"/>
    <cellStyle name="Note 34 2 16 2" xfId="15407" xr:uid="{327A79D7-F7D4-42C7-B8D4-52871C15CCFF}"/>
    <cellStyle name="Note 34 2 17" xfId="9098" xr:uid="{65FDDB00-47FA-4104-BF59-353C61FA01EE}"/>
    <cellStyle name="Note 34 2 17 2" xfId="15569" xr:uid="{66462BFB-4B8B-4C87-9717-6258761B7DDC}"/>
    <cellStyle name="Note 34 2 18" xfId="9732" xr:uid="{2963C79D-A8CA-4580-B9CB-5A029FDA20B7}"/>
    <cellStyle name="Note 34 2 19" xfId="10155" xr:uid="{0DAA7E9F-44A5-4F1E-A0C2-21AD58CF4A60}"/>
    <cellStyle name="Note 34 2 2" xfId="2226" xr:uid="{00000000-0005-0000-0000-0000B3080000}"/>
    <cellStyle name="Note 34 2 2 2" xfId="5731" xr:uid="{ACE9F32A-CF4C-49C3-9D79-D3CDE5896F3D}"/>
    <cellStyle name="Note 34 2 2 2 2" xfId="12074" xr:uid="{2D38802E-38A1-400C-B2E7-8A615387F683}"/>
    <cellStyle name="Note 34 2 2 3" xfId="10156" xr:uid="{3181EBB1-4D3F-4BF3-83CD-8CE8079DDFE1}"/>
    <cellStyle name="Note 34 2 2 4" xfId="11071" xr:uid="{B734BD16-0A49-47D2-9AF4-A426DF70817B}"/>
    <cellStyle name="Note 34 2 2 5" xfId="4802" xr:uid="{9686666A-BDA2-4207-883F-063AA865120E}"/>
    <cellStyle name="Note 34 2 20" xfId="9377" xr:uid="{6DB8EC84-1095-415A-B9E8-5FA6B32604B2}"/>
    <cellStyle name="Note 34 2 21" xfId="10495" xr:uid="{7D379B4F-7C0E-455D-9617-701AECF92F5B}"/>
    <cellStyle name="Note 34 2 22" xfId="10678" xr:uid="{0DDBAAF5-2155-4D95-BF9C-666F346EE0BB}"/>
    <cellStyle name="Note 34 2 23" xfId="10044" xr:uid="{DD5CFD21-21F6-41D5-914C-9D1CC0BCC540}"/>
    <cellStyle name="Note 34 2 24" xfId="15821" xr:uid="{67A5FD69-DEF5-47BB-9A8D-C22FE3610736}"/>
    <cellStyle name="Note 34 2 25" xfId="16440" xr:uid="{541A7C6C-95BD-4D70-BBEC-95904D0CAC85}"/>
    <cellStyle name="Note 34 2 26" xfId="16263" xr:uid="{7A9D55CA-5573-43BC-B35A-4FF5EF97E525}"/>
    <cellStyle name="Note 34 2 27" xfId="16699" xr:uid="{4B53E381-23A8-4360-8E7D-F8745066730A}"/>
    <cellStyle name="Note 34 2 28" xfId="16876" xr:uid="{01BB5EA0-AF71-4DF7-BED9-D17B96F9EDF9}"/>
    <cellStyle name="Note 34 2 29" xfId="17038" xr:uid="{017ECE0C-9957-44C1-8628-0CE1A73801CE}"/>
    <cellStyle name="Note 34 2 3" xfId="4289" xr:uid="{5287E93A-0108-416D-97B6-A20FA69C1F7F}"/>
    <cellStyle name="Note 34 2 3 2" xfId="12073" xr:uid="{8FF60A5F-4070-4FC2-93C0-4630C8B5997F}"/>
    <cellStyle name="Note 34 2 4" xfId="6230" xr:uid="{036B7E36-876E-49C2-BD11-FA4B554B0762}"/>
    <cellStyle name="Note 34 2 4 2" xfId="12701" xr:uid="{7844CA8E-C341-436E-BD47-0A91D7BD042F}"/>
    <cellStyle name="Note 34 2 5" xfId="6067" xr:uid="{2D3882EC-4097-492A-9B48-7044C6F1F81D}"/>
    <cellStyle name="Note 34 2 5 2" xfId="12538" xr:uid="{86DB42E6-88C5-49DA-9DCF-2FE7DA44FA3B}"/>
    <cellStyle name="Note 34 2 6" xfId="6468" xr:uid="{60509667-B02D-4747-AC17-BDEDE3958F5C}"/>
    <cellStyle name="Note 34 2 6 2" xfId="12939" xr:uid="{E09A4B6F-CBC8-4C97-90AA-0AE912D69664}"/>
    <cellStyle name="Note 34 2 7" xfId="6748" xr:uid="{704F3D81-BFDC-464F-AA58-74BDED68080F}"/>
    <cellStyle name="Note 34 2 7 2" xfId="13219" xr:uid="{F276FF4A-EAD6-4426-858E-5384F9AE3BCC}"/>
    <cellStyle name="Note 34 2 8" xfId="7114" xr:uid="{69AA4590-25D8-40E2-8E30-659AF303BCC7}"/>
    <cellStyle name="Note 34 2 8 2" xfId="13585" xr:uid="{C673B338-2F9A-4DF2-A53E-E95822B9C9EF}"/>
    <cellStyle name="Note 34 2 9" xfId="6959" xr:uid="{9086B933-9047-4D1F-B318-A7C8E03C7F7A}"/>
    <cellStyle name="Note 34 2 9 2" xfId="13430" xr:uid="{EF9DDCBD-45B7-485F-9B62-C5B05F807E4B}"/>
    <cellStyle name="Note 34 20" xfId="9731" xr:uid="{C7B32C4E-A6BF-4DDE-8740-28B952F961B3}"/>
    <cellStyle name="Note 34 21" xfId="10154" xr:uid="{15B34007-44A9-4FF1-BA93-239EB75D6E71}"/>
    <cellStyle name="Note 34 22" xfId="9242" xr:uid="{AFD70F0E-A05D-4229-8C13-DC0F07BF29C6}"/>
    <cellStyle name="Note 34 23" xfId="10494" xr:uid="{13B336D3-DFE3-4E96-A37A-69A550AF0EE5}"/>
    <cellStyle name="Note 34 24" xfId="10677" xr:uid="{DF1F7C93-D94A-49C9-872C-69078AA925C2}"/>
    <cellStyle name="Note 34 25" xfId="10043" xr:uid="{3CA25A4C-A287-4BC4-BACB-A6C29A3DD9BC}"/>
    <cellStyle name="Note 34 26" xfId="15820" xr:uid="{39D3CEED-E3D9-493D-88E9-EC97813C687C}"/>
    <cellStyle name="Note 34 27" xfId="16439" xr:uid="{4448803F-F4A6-4DE7-867B-C4C604061BEB}"/>
    <cellStyle name="Note 34 28" xfId="16262" xr:uid="{5FDC8FA3-8BB4-41A6-87B7-512BD6B18842}"/>
    <cellStyle name="Note 34 29" xfId="16698" xr:uid="{1913ABE8-78C4-47B1-9D5A-459CD622BA6A}"/>
    <cellStyle name="Note 34 3" xfId="2227" xr:uid="{00000000-0005-0000-0000-0000B4080000}"/>
    <cellStyle name="Note 34 3 2" xfId="5732" xr:uid="{D3040339-028B-464E-91DA-049D1A30647C}"/>
    <cellStyle name="Note 34 3 2 2" xfId="12075" xr:uid="{3B72BE7F-D602-4705-87C4-D4746218C208}"/>
    <cellStyle name="Note 34 3 3" xfId="10157" xr:uid="{57700D52-907D-4BA3-BC25-C77992A11E57}"/>
    <cellStyle name="Note 34 3 4" xfId="11072" xr:uid="{64FE03CB-B32F-43E4-9A57-73E8FA24C0B2}"/>
    <cellStyle name="Note 34 3 5" xfId="4803" xr:uid="{78E93AE5-07A0-4A4A-8908-AF7B14071C4A}"/>
    <cellStyle name="Note 34 3 6" xfId="3796" xr:uid="{CE9649CB-83A3-4F01-A6EB-235FFA154F8F}"/>
    <cellStyle name="Note 34 30" xfId="16875" xr:uid="{EB5CBA6A-9856-482D-9130-C0449AAC3A6F}"/>
    <cellStyle name="Note 34 31" xfId="17037" xr:uid="{BDBE4443-38FE-4093-A06F-091182744C96}"/>
    <cellStyle name="Note 34 4" xfId="3309" xr:uid="{B5ACD420-A955-4AF6-9320-2EF6F5AD10C9}"/>
    <cellStyle name="Note 34 4 2" xfId="11564" xr:uid="{8C686230-F55D-4BCB-88E5-74DF080E0EF5}"/>
    <cellStyle name="Note 34 4 3" xfId="5298" xr:uid="{6FCD1238-2B4E-498C-B126-7802FD1104A6}"/>
    <cellStyle name="Note 34 5" xfId="4288" xr:uid="{46362D04-1D49-4390-8F09-8992564C3287}"/>
    <cellStyle name="Note 34 5 2" xfId="12072" xr:uid="{D1D35391-378F-4CFD-94DE-35790E799DE8}"/>
    <cellStyle name="Note 34 6" xfId="6229" xr:uid="{DDBD3D6E-4A74-4B00-B4E9-AA20A66391C8}"/>
    <cellStyle name="Note 34 6 2" xfId="12700" xr:uid="{8751F859-1929-46F2-89C7-D69795745B6B}"/>
    <cellStyle name="Note 34 7" xfId="6066" xr:uid="{1EF93B7E-7A31-46D0-A9AA-C71035DF2AFB}"/>
    <cellStyle name="Note 34 7 2" xfId="12537" xr:uid="{BB1246BE-DF9A-40BD-A952-96E328FB9BEF}"/>
    <cellStyle name="Note 34 8" xfId="6467" xr:uid="{BDFEC1FC-34FB-4765-9E14-BA383355B7D0}"/>
    <cellStyle name="Note 34 8 2" xfId="12938" xr:uid="{F725637D-E673-470C-8357-4EAC2FC3573C}"/>
    <cellStyle name="Note 34 9" xfId="6749" xr:uid="{A151F77A-86D0-442B-A818-2D1FD9B46477}"/>
    <cellStyle name="Note 34 9 2" xfId="13220" xr:uid="{F21A3050-3DC0-4698-A64A-57E076AD4B63}"/>
    <cellStyle name="Note 34_TRAFO" xfId="2228" xr:uid="{00000000-0005-0000-0000-0000B5080000}"/>
    <cellStyle name="Note 35" xfId="2229" xr:uid="{00000000-0005-0000-0000-0000B6080000}"/>
    <cellStyle name="Note 35 10" xfId="7115" xr:uid="{A215872C-3507-4FB1-9641-8F2FF352A253}"/>
    <cellStyle name="Note 35 10 2" xfId="13586" xr:uid="{37589709-6577-4CE0-9C32-7A7C95A324C8}"/>
    <cellStyle name="Note 35 11" xfId="6960" xr:uid="{1167005B-4981-4512-A534-5AEFCC75E9C9}"/>
    <cellStyle name="Note 35 11 2" xfId="13431" xr:uid="{7D8394A9-9C2A-46F8-A530-7C1AD0252534}"/>
    <cellStyle name="Note 35 12" xfId="7657" xr:uid="{25A6BCDE-DDB0-43C8-A491-969A0A6F7C85}"/>
    <cellStyle name="Note 35 12 2" xfId="14128" xr:uid="{87B609CA-093F-4CD7-A361-BFBC50F4F25D}"/>
    <cellStyle name="Note 35 13" xfId="7496" xr:uid="{92D8A21C-C2B3-4768-87C5-D4F2996FC5BD}"/>
    <cellStyle name="Note 35 13 2" xfId="13967" xr:uid="{D41A3683-5C32-43B7-BE53-B5B99E2778CD}"/>
    <cellStyle name="Note 35 14" xfId="7891" xr:uid="{9A89F5FD-C3B2-4637-88DA-8F4F4022D3CE}"/>
    <cellStyle name="Note 35 14 2" xfId="14362" xr:uid="{244E4107-5E69-4254-8DDF-F6E6B9A287C5}"/>
    <cellStyle name="Note 35 15" xfId="8168" xr:uid="{1D4A0DFD-8111-46D6-935C-47E94D196214}"/>
    <cellStyle name="Note 35 15 2" xfId="14639" xr:uid="{88D7EFA5-D61C-4376-AD69-A9486110D198}"/>
    <cellStyle name="Note 35 16" xfId="8581" xr:uid="{7E587859-7BAA-4C7F-AE41-D654ACD04937}"/>
    <cellStyle name="Note 35 16 2" xfId="15052" xr:uid="{DADDB058-08EB-4752-B035-7DBE0EDBDDE9}"/>
    <cellStyle name="Note 35 17" xfId="8760" xr:uid="{EC402C11-2654-4DEF-9B9B-2AFC1B2B1797}"/>
    <cellStyle name="Note 35 17 2" xfId="15231" xr:uid="{D5793149-AF28-4A5F-8CD9-D1F5E25CE938}"/>
    <cellStyle name="Note 35 18" xfId="8937" xr:uid="{DD133ABA-D9B1-49A4-B45F-59C9DA69DC9E}"/>
    <cellStyle name="Note 35 18 2" xfId="15408" xr:uid="{C6E683AB-4FB2-4B14-A56E-AB9D649E0962}"/>
    <cellStyle name="Note 35 19" xfId="9099" xr:uid="{0112BF40-1D89-456B-A237-9DF43072122F}"/>
    <cellStyle name="Note 35 19 2" xfId="15570" xr:uid="{7043B4A4-C4C8-4537-BC0E-6ECAAB05E6CB}"/>
    <cellStyle name="Note 35 2" xfId="2230" xr:uid="{00000000-0005-0000-0000-0000B7080000}"/>
    <cellStyle name="Note 35 2 10" xfId="7658" xr:uid="{1139C9A8-1940-4B76-9DE2-B67FEA28A572}"/>
    <cellStyle name="Note 35 2 10 2" xfId="14129" xr:uid="{A4974F04-0C8F-4D10-9C78-E3982ED166D5}"/>
    <cellStyle name="Note 35 2 11" xfId="7497" xr:uid="{D5CA64D7-5266-4F09-A0A7-219D123A55CF}"/>
    <cellStyle name="Note 35 2 11 2" xfId="13968" xr:uid="{AEFBCA53-4C80-492D-A8DC-D9D6A1323D02}"/>
    <cellStyle name="Note 35 2 12" xfId="7892" xr:uid="{739BCE0F-8776-490E-AE5E-717B8A71F6C2}"/>
    <cellStyle name="Note 35 2 12 2" xfId="14363" xr:uid="{7CFF466B-A37A-4466-9C7A-15FA69BEE3BF}"/>
    <cellStyle name="Note 35 2 13" xfId="8167" xr:uid="{2D73BF7C-E4F7-45C0-9464-40ED41AD558B}"/>
    <cellStyle name="Note 35 2 13 2" xfId="14638" xr:uid="{9E25F33B-D2E0-43FC-8C9E-A38AB6BAB5B6}"/>
    <cellStyle name="Note 35 2 14" xfId="8582" xr:uid="{02CB4AC2-35E0-4703-83B1-BCF97E35EDB7}"/>
    <cellStyle name="Note 35 2 14 2" xfId="15053" xr:uid="{E8396427-6FA0-4E13-9F1E-E0445ADFEE4A}"/>
    <cellStyle name="Note 35 2 15" xfId="8761" xr:uid="{2BEC3DC7-E019-4450-B720-B472DF75A494}"/>
    <cellStyle name="Note 35 2 15 2" xfId="15232" xr:uid="{BD16CA1E-1DE4-4027-9427-E2877F21FD9A}"/>
    <cellStyle name="Note 35 2 16" xfId="8938" xr:uid="{DD49201B-AFB8-41EB-9AEE-CE0852D74A6F}"/>
    <cellStyle name="Note 35 2 16 2" xfId="15409" xr:uid="{32DA8F65-1161-432B-A19C-F64645BEF1C8}"/>
    <cellStyle name="Note 35 2 17" xfId="9100" xr:uid="{66C129F1-8D3E-415F-BCCE-2CF954DBBFDD}"/>
    <cellStyle name="Note 35 2 17 2" xfId="15571" xr:uid="{C6D142B5-77CB-43CC-AF8B-BE067948084A}"/>
    <cellStyle name="Note 35 2 18" xfId="9735" xr:uid="{75C4771E-0012-46F2-9343-F46664139AC1}"/>
    <cellStyle name="Note 35 2 19" xfId="10159" xr:uid="{6DD7A74C-8D07-427E-99B7-A48637F4C466}"/>
    <cellStyle name="Note 35 2 2" xfId="2231" xr:uid="{00000000-0005-0000-0000-0000B8080000}"/>
    <cellStyle name="Note 35 2 2 2" xfId="5733" xr:uid="{AC537918-3749-443C-92D9-51543B7B3754}"/>
    <cellStyle name="Note 35 2 2 2 2" xfId="12078" xr:uid="{2D9A325C-9310-4810-A843-276C1E53E96D}"/>
    <cellStyle name="Note 35 2 2 3" xfId="10160" xr:uid="{80D76F49-A65A-42B5-B7A5-737AF58AC95F}"/>
    <cellStyle name="Note 35 2 2 4" xfId="11073" xr:uid="{E8C3094D-24F2-4BC0-89EF-53ED31D3CBEF}"/>
    <cellStyle name="Note 35 2 2 5" xfId="4804" xr:uid="{2370DD26-4D7C-4F59-B50B-727B4C9CDBB5}"/>
    <cellStyle name="Note 35 2 20" xfId="9375" xr:uid="{89629FE1-4004-4A98-95B0-3B849B40D5C9}"/>
    <cellStyle name="Note 35 2 21" xfId="10497" xr:uid="{91C25AE7-697C-4A5E-BE82-9A3C19E24543}"/>
    <cellStyle name="Note 35 2 22" xfId="10680" xr:uid="{4F154B31-5427-49C9-BD2A-757E8AD1647E}"/>
    <cellStyle name="Note 35 2 23" xfId="10613" xr:uid="{39632D0F-9943-466D-8721-506BD1FEE7E9}"/>
    <cellStyle name="Note 35 2 24" xfId="15823" xr:uid="{7B452FB5-4754-458B-B947-C1512005485A}"/>
    <cellStyle name="Note 35 2 25" xfId="16442" xr:uid="{CC4597C1-97E2-49A1-89B5-3CD5A34F7AD6}"/>
    <cellStyle name="Note 35 2 26" xfId="15986" xr:uid="{163D0CC8-1DA6-44DB-BC57-7251214DF5EE}"/>
    <cellStyle name="Note 35 2 27" xfId="16701" xr:uid="{2D170247-361E-4DA5-B081-1920FC91E688}"/>
    <cellStyle name="Note 35 2 28" xfId="16878" xr:uid="{29A58236-85FB-4176-BE6A-CFE8AB9FCE13}"/>
    <cellStyle name="Note 35 2 29" xfId="17040" xr:uid="{4FE78D9C-D326-441B-BF00-44A44A1DC25C}"/>
    <cellStyle name="Note 35 2 3" xfId="4291" xr:uid="{6F183B3E-1EC9-41AA-B3F6-7C733C529125}"/>
    <cellStyle name="Note 35 2 3 2" xfId="12077" xr:uid="{B8343728-0D15-4A06-B486-88585CCCE57C}"/>
    <cellStyle name="Note 35 2 4" xfId="6233" xr:uid="{F54DCF64-39D3-4A7C-87F8-60E327D0C0BD}"/>
    <cellStyle name="Note 35 2 4 2" xfId="12704" xr:uid="{946204A0-389F-4C41-94BD-23B3AFA22C96}"/>
    <cellStyle name="Note 35 2 5" xfId="6069" xr:uid="{1CBBF0A9-882E-4FAA-87AB-A9ACF80234A0}"/>
    <cellStyle name="Note 35 2 5 2" xfId="12540" xr:uid="{0AEA8D09-74A0-4307-B696-FBAC73CB15EA}"/>
    <cellStyle name="Note 35 2 6" xfId="6470" xr:uid="{DD27CCF4-6D4B-4C5A-A9DD-DC6D0184FB14}"/>
    <cellStyle name="Note 35 2 6 2" xfId="12941" xr:uid="{D7CD41D3-0CDB-4C56-84FD-1FAC0B345444}"/>
    <cellStyle name="Note 35 2 7" xfId="6746" xr:uid="{7016C1A2-6FF8-402A-A42E-A285D91CDBF9}"/>
    <cellStyle name="Note 35 2 7 2" xfId="13217" xr:uid="{6315B597-7EBF-4865-BA5B-F76A4D5BDC1F}"/>
    <cellStyle name="Note 35 2 8" xfId="7116" xr:uid="{ECAE4F7C-AE4A-4D63-BF80-F470D9F4CE43}"/>
    <cellStyle name="Note 35 2 8 2" xfId="13587" xr:uid="{29AD55C1-7676-4CE5-9F33-A58DCFFD0247}"/>
    <cellStyle name="Note 35 2 9" xfId="6961" xr:uid="{59674DC5-B048-4B76-8025-7762A3E35376}"/>
    <cellStyle name="Note 35 2 9 2" xfId="13432" xr:uid="{C54D815F-DAAB-4F13-8306-35D7BE53D947}"/>
    <cellStyle name="Note 35 20" xfId="9734" xr:uid="{F4C6A9F0-BCF9-458C-B2E9-1462A434F4DD}"/>
    <cellStyle name="Note 35 21" xfId="10158" xr:uid="{37BD6533-994D-4CD6-A7AE-6B2260C73671}"/>
    <cellStyle name="Note 35 22" xfId="9376" xr:uid="{E0E7A481-EF71-4B60-8E14-E682703BB13D}"/>
    <cellStyle name="Note 35 23" xfId="10496" xr:uid="{1D707A4E-73A0-4632-95B8-020F5EC68D8F}"/>
    <cellStyle name="Note 35 24" xfId="10679" xr:uid="{AD8551A3-79F4-4515-815B-3B7EFAEEF5E8}"/>
    <cellStyle name="Note 35 25" xfId="10656" xr:uid="{E66F3EFE-8A95-49FC-B25D-39C3E9400D5B}"/>
    <cellStyle name="Note 35 26" xfId="15822" xr:uid="{575CB686-16BD-48C9-A859-D96AE66910C9}"/>
    <cellStyle name="Note 35 27" xfId="16441" xr:uid="{1F7EC7A7-FE36-4B1A-B11D-11EC1DD42B81}"/>
    <cellStyle name="Note 35 28" xfId="16585" xr:uid="{B7726336-3A38-4C83-9C67-5024F22DA096}"/>
    <cellStyle name="Note 35 29" xfId="16700" xr:uid="{C3E7864B-192C-4475-80C6-E411BE30BAB5}"/>
    <cellStyle name="Note 35 3" xfId="2232" xr:uid="{00000000-0005-0000-0000-0000B9080000}"/>
    <cellStyle name="Note 35 3 2" xfId="5734" xr:uid="{F087FC88-CBD1-4E2C-81D6-44BFE0668C63}"/>
    <cellStyle name="Note 35 3 2 2" xfId="12079" xr:uid="{82473205-EA0E-4DAF-8E54-6575FD286723}"/>
    <cellStyle name="Note 35 3 3" xfId="10161" xr:uid="{329FBD2A-0A99-4DCC-93E4-211EC850D28C}"/>
    <cellStyle name="Note 35 3 4" xfId="11074" xr:uid="{F13F6166-23E3-4653-BADF-31F5BD141351}"/>
    <cellStyle name="Note 35 3 5" xfId="4805" xr:uid="{488553AC-A458-4E7A-AA65-8DED632C85E5}"/>
    <cellStyle name="Note 35 3 6" xfId="3797" xr:uid="{D40081D3-5D21-4BAF-852E-786C05764150}"/>
    <cellStyle name="Note 35 30" xfId="16877" xr:uid="{C1BBB963-685C-401A-82CE-9756BE6E803F}"/>
    <cellStyle name="Note 35 31" xfId="17039" xr:uid="{0479C5E3-4645-4B53-B907-5141BCAD74EE}"/>
    <cellStyle name="Note 35 4" xfId="3310" xr:uid="{61BF7309-909A-4ECA-B0AE-E074E4D3769C}"/>
    <cellStyle name="Note 35 4 2" xfId="11565" xr:uid="{EECC764B-533E-474B-ABB4-09AAB3E73F93}"/>
    <cellStyle name="Note 35 4 3" xfId="5299" xr:uid="{ECA09DB1-1D2C-43E6-98D0-B447BF86BDDA}"/>
    <cellStyle name="Note 35 5" xfId="4290" xr:uid="{BC291B00-DAF4-4CC1-A943-4D9FA441305D}"/>
    <cellStyle name="Note 35 5 2" xfId="12076" xr:uid="{5C4F6DB6-6BA0-4D6F-B9B5-86244DF7CE26}"/>
    <cellStyle name="Note 35 6" xfId="6232" xr:uid="{F30A8C3C-E4CC-43A0-BD29-E929146ACBE3}"/>
    <cellStyle name="Note 35 6 2" xfId="12703" xr:uid="{E376E068-619E-41DB-B59D-C1DA21D8741A}"/>
    <cellStyle name="Note 35 7" xfId="6068" xr:uid="{327EFC64-FB55-4312-B620-051D8BF13655}"/>
    <cellStyle name="Note 35 7 2" xfId="12539" xr:uid="{B2A30BE3-F2FC-4CA6-A357-9F3232297A6B}"/>
    <cellStyle name="Note 35 8" xfId="6469" xr:uid="{0095DF64-7202-44A5-81FB-E24EFE532520}"/>
    <cellStyle name="Note 35 8 2" xfId="12940" xr:uid="{6215F25A-0B9D-4DA2-93CA-5082512CB1C4}"/>
    <cellStyle name="Note 35 9" xfId="6747" xr:uid="{ADF11101-89BC-4F62-A5E0-96AECD0A7C93}"/>
    <cellStyle name="Note 35 9 2" xfId="13218" xr:uid="{3F6C1DD9-324D-43AB-A052-47FFE718CC6F}"/>
    <cellStyle name="Note 35_TRAFO" xfId="2233" xr:uid="{00000000-0005-0000-0000-0000BA080000}"/>
    <cellStyle name="Note 36" xfId="2234" xr:uid="{00000000-0005-0000-0000-0000BB080000}"/>
    <cellStyle name="Note 36 10" xfId="7117" xr:uid="{27BE24A3-8B2A-405E-946F-45E0CEEC8D22}"/>
    <cellStyle name="Note 36 10 2" xfId="13588" xr:uid="{1CF94769-7440-40E4-A6BC-93C774347408}"/>
    <cellStyle name="Note 36 11" xfId="7184" xr:uid="{3C02ACFF-CEB0-4966-AF3D-60CAD74E2F9D}"/>
    <cellStyle name="Note 36 11 2" xfId="13655" xr:uid="{36FA2482-F621-401F-B975-DE98D2CC640B}"/>
    <cellStyle name="Note 36 12" xfId="7659" xr:uid="{FCB611DE-2A5F-4810-B450-1DACB7C39C14}"/>
    <cellStyle name="Note 36 12 2" xfId="14130" xr:uid="{2493DE9B-ADCA-4365-AC00-95294FB91465}"/>
    <cellStyle name="Note 36 13" xfId="7826" xr:uid="{349849B8-9EB5-41A8-B41A-32EA5C01B70B}"/>
    <cellStyle name="Note 36 13 2" xfId="14297" xr:uid="{1D304146-35FE-4F47-B2F9-E29408BD855D}"/>
    <cellStyle name="Note 36 14" xfId="7893" xr:uid="{6414FB48-321A-4469-BD42-EAD155740144}"/>
    <cellStyle name="Note 36 14 2" xfId="14364" xr:uid="{1973C493-14A7-4F52-9891-A4B2C7E529F7}"/>
    <cellStyle name="Note 36 15" xfId="8166" xr:uid="{75CA925D-6911-48A5-BA9D-1CD3E90B4EB7}"/>
    <cellStyle name="Note 36 15 2" xfId="14637" xr:uid="{DFBE4F6E-B486-4EEF-8E9A-B2533D37DD0A}"/>
    <cellStyle name="Note 36 16" xfId="8583" xr:uid="{7448F9F1-E66F-4674-BEED-0284D55CC86C}"/>
    <cellStyle name="Note 36 16 2" xfId="15054" xr:uid="{A2D5EF22-9F5A-4BE1-8923-E389DCAD3C4B}"/>
    <cellStyle name="Note 36 17" xfId="8762" xr:uid="{08062955-EE18-4FFF-BCBD-6AFC93F5E7B6}"/>
    <cellStyle name="Note 36 17 2" xfId="15233" xr:uid="{5DA24FA1-03C7-4380-A3AB-AEF01AA81402}"/>
    <cellStyle name="Note 36 18" xfId="8939" xr:uid="{1BC19FF7-FE88-4968-9B87-C695268DF97C}"/>
    <cellStyle name="Note 36 18 2" xfId="15410" xr:uid="{BD1418D8-CF57-4E98-822E-DED1AE21972C}"/>
    <cellStyle name="Note 36 19" xfId="9101" xr:uid="{BAC9CF04-D269-4EAC-ACB1-CA506832E73A}"/>
    <cellStyle name="Note 36 19 2" xfId="15572" xr:uid="{81D5DB20-2D5E-412E-9E8F-66D97AB1BB14}"/>
    <cellStyle name="Note 36 2" xfId="2235" xr:uid="{00000000-0005-0000-0000-0000BC080000}"/>
    <cellStyle name="Note 36 2 10" xfId="7660" xr:uid="{21E5D75D-8BA9-47E8-B7A2-82CEBF144EA1}"/>
    <cellStyle name="Note 36 2 10 2" xfId="14131" xr:uid="{14F2A908-16DF-4C54-AF7F-460576650267}"/>
    <cellStyle name="Note 36 2 11" xfId="7817" xr:uid="{46DE84E2-0F81-4C00-BE82-30C17BC2619A}"/>
    <cellStyle name="Note 36 2 11 2" xfId="14288" xr:uid="{906687C1-13A1-4BEC-B2D5-6DC46CDDD5F2}"/>
    <cellStyle name="Note 36 2 12" xfId="7894" xr:uid="{4510A758-50AD-4E89-A274-02B7B734B9C3}"/>
    <cellStyle name="Note 36 2 12 2" xfId="14365" xr:uid="{927F8397-1243-475B-9212-4953052A8235}"/>
    <cellStyle name="Note 36 2 13" xfId="8036" xr:uid="{0DA3BEE8-56D9-4BF9-BCC8-538E32C0E419}"/>
    <cellStyle name="Note 36 2 13 2" xfId="14507" xr:uid="{539F8DAF-C12F-4362-B02A-795459D0666E}"/>
    <cellStyle name="Note 36 2 14" xfId="8584" xr:uid="{A2C454BB-B619-40DB-9AF8-2A0B3F674524}"/>
    <cellStyle name="Note 36 2 14 2" xfId="15055" xr:uid="{126FD0DC-7C68-49FD-8FE4-976641C8088C}"/>
    <cellStyle name="Note 36 2 15" xfId="8763" xr:uid="{3BFC10D8-AB94-4619-AEC3-996918027CD4}"/>
    <cellStyle name="Note 36 2 15 2" xfId="15234" xr:uid="{A06998FA-0215-4CF4-AF0A-2C5A36240B2C}"/>
    <cellStyle name="Note 36 2 16" xfId="8940" xr:uid="{7100AF76-98CA-4CE5-9064-D442EA4B14D4}"/>
    <cellStyle name="Note 36 2 16 2" xfId="15411" xr:uid="{FB85C69B-C0E0-4AA2-89CF-6047A1107A6C}"/>
    <cellStyle name="Note 36 2 17" xfId="9102" xr:uid="{AFD78E2D-2BC7-4F2B-87CA-9E2517A4A81F}"/>
    <cellStyle name="Note 36 2 17 2" xfId="15573" xr:uid="{A7EF8967-6828-4F30-847C-4F62117D0291}"/>
    <cellStyle name="Note 36 2 18" xfId="9737" xr:uid="{5BCAD4CC-AFE3-49D5-83D7-EE467CAA42E7}"/>
    <cellStyle name="Note 36 2 19" xfId="10163" xr:uid="{4BC7D365-52E8-4E3E-BAD2-0F56A51042FA}"/>
    <cellStyle name="Note 36 2 2" xfId="2236" xr:uid="{00000000-0005-0000-0000-0000BD080000}"/>
    <cellStyle name="Note 36 2 2 2" xfId="5735" xr:uid="{AD09FC47-5CDB-40E1-84AF-52E0432FB36F}"/>
    <cellStyle name="Note 36 2 2 2 2" xfId="12082" xr:uid="{4F2685C8-0241-482D-956B-9D6325789953}"/>
    <cellStyle name="Note 36 2 2 3" xfId="10164" xr:uid="{67F7FD75-0189-4B22-B4D0-188EA327BD2D}"/>
    <cellStyle name="Note 36 2 2 4" xfId="11075" xr:uid="{B366D046-F9FD-47FA-8325-868EB1A12A12}"/>
    <cellStyle name="Note 36 2 2 5" xfId="4806" xr:uid="{ACF45C71-0F65-439A-9B29-0BE5E2AE64FC}"/>
    <cellStyle name="Note 36 2 20" xfId="9373" xr:uid="{41ABC80A-D7BB-4332-86B0-9A0EA3344855}"/>
    <cellStyle name="Note 36 2 21" xfId="10499" xr:uid="{84482AA2-DF16-4292-AF93-8CA992171E73}"/>
    <cellStyle name="Note 36 2 22" xfId="10682" xr:uid="{E3B4A51D-BCCD-4DCD-9A4B-7CB21FD28756}"/>
    <cellStyle name="Note 36 2 23" xfId="10654" xr:uid="{DA9E4199-FA2D-4EB6-9835-1A6D179C67C3}"/>
    <cellStyle name="Note 36 2 24" xfId="15825" xr:uid="{DCDA1513-C5AC-4060-A7F6-5246DBB89C97}"/>
    <cellStyle name="Note 36 2 25" xfId="16444" xr:uid="{F9214BDC-6806-41B4-B22A-97B695AF5F26}"/>
    <cellStyle name="Note 36 2 26" xfId="16005" xr:uid="{B67792E4-FD59-41D9-94A3-2F69C3AB7771}"/>
    <cellStyle name="Note 36 2 27" xfId="16703" xr:uid="{37D6E650-7EB7-4CBF-8F83-216092B2F18E}"/>
    <cellStyle name="Note 36 2 28" xfId="16880" xr:uid="{D89327AF-25B8-4232-9789-F3E39F12C512}"/>
    <cellStyle name="Note 36 2 29" xfId="17042" xr:uid="{86D71993-C643-4945-A377-8823E097E372}"/>
    <cellStyle name="Note 36 2 3" xfId="4293" xr:uid="{F34937C5-5BCC-4D16-AA69-33E3C66B2BEA}"/>
    <cellStyle name="Note 36 2 3 2" xfId="12081" xr:uid="{5B031BDA-D095-4CEE-BD07-221684C6E99F}"/>
    <cellStyle name="Note 36 2 4" xfId="6235" xr:uid="{DD5A5A19-3B7E-4484-9E9B-D133797EC3D2}"/>
    <cellStyle name="Note 36 2 4 2" xfId="12706" xr:uid="{3E764358-D743-4B2E-93E4-297B976EC939}"/>
    <cellStyle name="Note 36 2 5" xfId="6394" xr:uid="{5265BC3F-FF1B-49CC-8E46-59DB920889CF}"/>
    <cellStyle name="Note 36 2 5 2" xfId="12865" xr:uid="{FF60ED34-096B-4E3B-B18F-D6EFFBBCD76E}"/>
    <cellStyle name="Note 36 2 6" xfId="6472" xr:uid="{FCB62FCB-EED8-4104-A82D-3E6776771EEB}"/>
    <cellStyle name="Note 36 2 6 2" xfId="12943" xr:uid="{88949D43-42F3-41E3-8151-92C203134270}"/>
    <cellStyle name="Note 36 2 7" xfId="6744" xr:uid="{713C205F-DA94-43D1-8F92-571FCFC78F04}"/>
    <cellStyle name="Note 36 2 7 2" xfId="13215" xr:uid="{4637B74F-C5FD-4187-8DF6-EC615B4CE108}"/>
    <cellStyle name="Note 36 2 8" xfId="7118" xr:uid="{A44A3B36-BE9D-4C28-B587-00D14075A50F}"/>
    <cellStyle name="Note 36 2 8 2" xfId="13589" xr:uid="{721AE248-7ACE-477B-AAF0-3231AC3CA12D}"/>
    <cellStyle name="Note 36 2 9" xfId="6802" xr:uid="{D68E1AF7-18C3-4934-B526-F9FE86F13E3B}"/>
    <cellStyle name="Note 36 2 9 2" xfId="13273" xr:uid="{B0AE6BC9-DCBA-4751-99EF-87C6F4A3BE46}"/>
    <cellStyle name="Note 36 20" xfId="9736" xr:uid="{AB844BFB-8F54-4B51-9AD1-71CAE7F72561}"/>
    <cellStyle name="Note 36 21" xfId="10162" xr:uid="{3570815F-2E01-4A45-A718-9695576C246F}"/>
    <cellStyle name="Note 36 22" xfId="9374" xr:uid="{0103616A-8C1F-4A8D-A542-D8F5A0210E27}"/>
    <cellStyle name="Note 36 23" xfId="10498" xr:uid="{D88BB571-6DB4-4AF3-8689-FD068CEFF291}"/>
    <cellStyle name="Note 36 24" xfId="10681" xr:uid="{0CA804DC-94EC-4373-B948-7025B3D6F07A}"/>
    <cellStyle name="Note 36 25" xfId="10614" xr:uid="{ACC6E483-75E2-42CB-9FA8-0CDC2B5BF24F}"/>
    <cellStyle name="Note 36 26" xfId="15824" xr:uid="{C0D351CB-EF2E-4153-A606-BD643E7FCF67}"/>
    <cellStyle name="Note 36 27" xfId="16443" xr:uid="{8C6AB744-B16A-48D4-9E59-65286E04477A}"/>
    <cellStyle name="Note 36 28" xfId="15996" xr:uid="{44FFF6A2-7125-40C5-8E5B-0BB0A8E90D70}"/>
    <cellStyle name="Note 36 29" xfId="16702" xr:uid="{2B80F366-FABC-4F13-916D-F7470F69C2B7}"/>
    <cellStyle name="Note 36 3" xfId="2237" xr:uid="{00000000-0005-0000-0000-0000BE080000}"/>
    <cellStyle name="Note 36 3 2" xfId="5736" xr:uid="{E71A6AD9-819F-4849-A857-88ABC5102393}"/>
    <cellStyle name="Note 36 3 2 2" xfId="12083" xr:uid="{F2A519AD-47F3-4B7B-9FFA-A56EFECE9546}"/>
    <cellStyle name="Note 36 3 3" xfId="10165" xr:uid="{9617175F-650F-44D8-BF2A-2391F490F6BD}"/>
    <cellStyle name="Note 36 3 4" xfId="11076" xr:uid="{024970CA-E6CD-483D-8C8E-D53690F03749}"/>
    <cellStyle name="Note 36 3 5" xfId="4807" xr:uid="{15F246EA-EAD8-4F0F-92BA-3FE2200A3E4E}"/>
    <cellStyle name="Note 36 3 6" xfId="3798" xr:uid="{BDB1F319-8436-45C8-B166-5A3C4405490B}"/>
    <cellStyle name="Note 36 30" xfId="16879" xr:uid="{8A95B18A-D8E8-47F8-BE76-B5526A333740}"/>
    <cellStyle name="Note 36 31" xfId="17041" xr:uid="{D086F03C-014A-4CBA-A54F-677CCF03EB08}"/>
    <cellStyle name="Note 36 4" xfId="3311" xr:uid="{7093E9B6-ED01-45E0-BEC8-A2F2498F82EA}"/>
    <cellStyle name="Note 36 4 2" xfId="11566" xr:uid="{B4227F1E-5150-4519-AF73-285FB25A3CA8}"/>
    <cellStyle name="Note 36 4 3" xfId="5300" xr:uid="{21B15017-06C2-4E2B-90B0-ECF2BA8B1906}"/>
    <cellStyle name="Note 36 5" xfId="4292" xr:uid="{C49F582B-E67A-471B-9012-B3B9B10C3458}"/>
    <cellStyle name="Note 36 5 2" xfId="12080" xr:uid="{2D81B766-DE75-4651-AA13-60B222F4A818}"/>
    <cellStyle name="Note 36 6" xfId="6234" xr:uid="{F63E9DEA-F9FC-4EA9-B04F-805BFA994D7D}"/>
    <cellStyle name="Note 36 6 2" xfId="12705" xr:uid="{635430A8-D4CE-4410-BE76-144FB76E2A31}"/>
    <cellStyle name="Note 36 7" xfId="6403" xr:uid="{B4110723-D176-4B04-9FD6-3AB6A1AC420C}"/>
    <cellStyle name="Note 36 7 2" xfId="12874" xr:uid="{C067697C-5F70-4957-A771-C160724628A9}"/>
    <cellStyle name="Note 36 8" xfId="6471" xr:uid="{DD4DB22A-E4DC-40A2-B2E7-B124DB0A838D}"/>
    <cellStyle name="Note 36 8 2" xfId="12942" xr:uid="{0DAD5D7A-1E9D-41EC-A70E-BEF470143DC6}"/>
    <cellStyle name="Note 36 9" xfId="6745" xr:uid="{EAD47CE8-D91C-4A7D-AC15-35230092DE66}"/>
    <cellStyle name="Note 36 9 2" xfId="13216" xr:uid="{B7D64B01-9C2C-4726-97D9-3C6ABA1624E7}"/>
    <cellStyle name="Note 36_TRAFO" xfId="2238" xr:uid="{00000000-0005-0000-0000-0000BF080000}"/>
    <cellStyle name="Note 37" xfId="2239" xr:uid="{00000000-0005-0000-0000-0000C0080000}"/>
    <cellStyle name="Note 37 10" xfId="6622" xr:uid="{4E631EF4-E63C-4C77-83E1-ED7C4E145E66}"/>
    <cellStyle name="Note 37 10 2" xfId="13093" xr:uid="{9ADF2DD2-A4ED-41FB-80BA-0675F88EDAE3}"/>
    <cellStyle name="Note 37 11" xfId="6962" xr:uid="{1BEC8BCB-6F52-4561-80FA-2D2D95B580E2}"/>
    <cellStyle name="Note 37 11 2" xfId="13433" xr:uid="{8223D2CB-4FF3-4029-A465-A5D4C9488CFB}"/>
    <cellStyle name="Note 37 12" xfId="7661" xr:uid="{042D4E11-D612-4E8D-87FD-E60008546A21}"/>
    <cellStyle name="Note 37 12 2" xfId="14132" xr:uid="{4E3D8B7B-618C-463D-8B37-4A03716518F8}"/>
    <cellStyle name="Note 37 13" xfId="7498" xr:uid="{5513F281-C54B-49DF-9EB1-24284D9BCDB4}"/>
    <cellStyle name="Note 37 13 2" xfId="13969" xr:uid="{0CE6E910-148D-4A26-8295-129E17F0DA6B}"/>
    <cellStyle name="Note 37 14" xfId="7895" xr:uid="{492DB727-2B94-472D-9938-C61364D5E763}"/>
    <cellStyle name="Note 37 14 2" xfId="14366" xr:uid="{6E4DD38E-AE68-4241-8CCE-3F8043E408F0}"/>
    <cellStyle name="Note 37 15" xfId="8165" xr:uid="{0822A156-166E-4B42-872D-8D21F22FB569}"/>
    <cellStyle name="Note 37 15 2" xfId="14636" xr:uid="{1FA0A180-3C37-4700-BC89-20A56A30439E}"/>
    <cellStyle name="Note 37 16" xfId="8585" xr:uid="{AF81A26B-E352-49AC-A6D1-70D04341147C}"/>
    <cellStyle name="Note 37 16 2" xfId="15056" xr:uid="{DA330806-E9B8-48E5-A53C-4BFB7C654F3B}"/>
    <cellStyle name="Note 37 17" xfId="8764" xr:uid="{01043FCC-8D61-44DB-867A-888230AF3B11}"/>
    <cellStyle name="Note 37 17 2" xfId="15235" xr:uid="{D0F2212A-0533-4EC3-9330-2196D25241E1}"/>
    <cellStyle name="Note 37 18" xfId="8941" xr:uid="{E7594D12-640E-4E21-A71F-A130BB78F6E6}"/>
    <cellStyle name="Note 37 18 2" xfId="15412" xr:uid="{8DCF5B94-78C1-431C-8964-74C30BC8675F}"/>
    <cellStyle name="Note 37 19" xfId="9103" xr:uid="{0FACCCC5-47E7-4F0A-BE6A-17033B38F6AB}"/>
    <cellStyle name="Note 37 19 2" xfId="15574" xr:uid="{E99655F9-B636-4CE4-A06C-51E10ADF42F2}"/>
    <cellStyle name="Note 37 2" xfId="2240" xr:uid="{00000000-0005-0000-0000-0000C1080000}"/>
    <cellStyle name="Note 37 2 10" xfId="7662" xr:uid="{4EA2EE41-6B0D-41DB-8FF0-1F8A7A5DC119}"/>
    <cellStyle name="Note 37 2 10 2" xfId="14133" xr:uid="{8086B9BF-167E-4D3E-BD40-12BBFB772394}"/>
    <cellStyle name="Note 37 2 11" xfId="7825" xr:uid="{1086E327-3F73-470D-9EE6-5B10607C7367}"/>
    <cellStyle name="Note 37 2 11 2" xfId="14296" xr:uid="{E77771B1-89C7-41A0-98BD-015E3FEDF22D}"/>
    <cellStyle name="Note 37 2 12" xfId="7896" xr:uid="{538F7C5C-F3F7-4AB4-8EAC-DA1094F5B0C2}"/>
    <cellStyle name="Note 37 2 12 2" xfId="14367" xr:uid="{7B7B9404-1403-4CD2-AE61-D9FF4CCC10F4}"/>
    <cellStyle name="Note 37 2 13" xfId="8164" xr:uid="{BA0C5478-CEAC-49F1-9520-E66BE163FAC5}"/>
    <cellStyle name="Note 37 2 13 2" xfId="14635" xr:uid="{3BCE7E5A-355B-4058-8C8A-07515570B382}"/>
    <cellStyle name="Note 37 2 14" xfId="8586" xr:uid="{7E88C4A0-C929-4AD3-8639-04A129D249C2}"/>
    <cellStyle name="Note 37 2 14 2" xfId="15057" xr:uid="{6E60AC4C-179E-411C-9FDC-A205FC07F9DF}"/>
    <cellStyle name="Note 37 2 15" xfId="8765" xr:uid="{34F40959-2228-4798-BCD0-E07734011154}"/>
    <cellStyle name="Note 37 2 15 2" xfId="15236" xr:uid="{5649CDFB-AAA4-4054-BEE4-7EBB5139808B}"/>
    <cellStyle name="Note 37 2 16" xfId="8942" xr:uid="{E2225DB6-6DDA-440F-81BC-9A25F8F5602C}"/>
    <cellStyle name="Note 37 2 16 2" xfId="15413" xr:uid="{BB0EA498-443D-46CC-98E5-B53102A70748}"/>
    <cellStyle name="Note 37 2 17" xfId="9104" xr:uid="{30C34F6A-FB7A-4C93-AC2D-DD80B9DC4E4A}"/>
    <cellStyle name="Note 37 2 17 2" xfId="15575" xr:uid="{B0A7843F-5EF9-447D-9B2A-D72481E6CF3B}"/>
    <cellStyle name="Note 37 2 18" xfId="9739" xr:uid="{25B9DE1F-1FE9-4B75-987A-1C27DA0D4C4C}"/>
    <cellStyle name="Note 37 2 19" xfId="10167" xr:uid="{E499B354-F257-4037-9FEF-EBADF571459C}"/>
    <cellStyle name="Note 37 2 2" xfId="2241" xr:uid="{00000000-0005-0000-0000-0000C2080000}"/>
    <cellStyle name="Note 37 2 2 2" xfId="5737" xr:uid="{608D0107-10E3-42FC-9AD8-FCEBF2E681B4}"/>
    <cellStyle name="Note 37 2 2 2 2" xfId="12086" xr:uid="{13141240-0D1D-4C38-B8F4-0904E98431C6}"/>
    <cellStyle name="Note 37 2 2 3" xfId="10168" xr:uid="{61B81A6C-FCE7-417A-8E5B-FBA6811C2B86}"/>
    <cellStyle name="Note 37 2 2 4" xfId="11077" xr:uid="{214454E0-DCD5-41F9-9D63-FF65CDA1F5CF}"/>
    <cellStyle name="Note 37 2 2 5" xfId="4808" xr:uid="{6E2DBE48-2CE1-4D3E-8F6D-0B2735F35DDA}"/>
    <cellStyle name="Note 37 2 20" xfId="9371" xr:uid="{EF402BF9-613F-4E0E-9A23-C881104C546D}"/>
    <cellStyle name="Note 37 2 21" xfId="10501" xr:uid="{60D1D100-371C-4D75-8306-2A01E872F713}"/>
    <cellStyle name="Note 37 2 22" xfId="10684" xr:uid="{1EDF32BF-7A61-428C-B83D-CD37052357E5}"/>
    <cellStyle name="Note 37 2 23" xfId="10616" xr:uid="{CF7B72CB-5FD1-4944-A865-5FE31A1923C9}"/>
    <cellStyle name="Note 37 2 24" xfId="15827" xr:uid="{F60970C9-1F26-43A1-B584-EA97332892D4}"/>
    <cellStyle name="Note 37 2 25" xfId="16446" xr:uid="{F72FB24C-7539-4780-B3E8-9647D063FECE}"/>
    <cellStyle name="Note 37 2 26" xfId="15997" xr:uid="{525AA8B1-E01F-4504-93EB-01C71EBFE263}"/>
    <cellStyle name="Note 37 2 27" xfId="16705" xr:uid="{531A58EA-476E-4DB2-8AA2-7BD72D7A5E83}"/>
    <cellStyle name="Note 37 2 28" xfId="16882" xr:uid="{B5374756-A1BF-404E-A518-9C8EF714FE51}"/>
    <cellStyle name="Note 37 2 29" xfId="17044" xr:uid="{9A8DDE5B-E7D0-461A-8F47-9A86D492B0CB}"/>
    <cellStyle name="Note 37 2 3" xfId="4295" xr:uid="{7E01DE95-4D3B-479D-B148-C5013BAD9D4F}"/>
    <cellStyle name="Note 37 2 3 2" xfId="12085" xr:uid="{BCFC2273-521C-4AD0-93B1-A7173CAB9BD3}"/>
    <cellStyle name="Note 37 2 4" xfId="6237" xr:uid="{8C2A3A17-F428-4C63-B5BF-29AFF1F51C45}"/>
    <cellStyle name="Note 37 2 4 2" xfId="12708" xr:uid="{FC79249A-318F-435F-AB74-F88CD10E458E}"/>
    <cellStyle name="Note 37 2 5" xfId="6402" xr:uid="{3EAA0646-9131-4B52-9A9C-50DFB1323C8C}"/>
    <cellStyle name="Note 37 2 5 2" xfId="12873" xr:uid="{13472589-DD98-4174-B6FD-FDE442CFB07C}"/>
    <cellStyle name="Note 37 2 6" xfId="6474" xr:uid="{94A93033-DB9E-4958-8730-73EF69B36F1D}"/>
    <cellStyle name="Note 37 2 6 2" xfId="12945" xr:uid="{67A3738E-6D83-4AF3-8798-FBB4C9512C42}"/>
    <cellStyle name="Note 37 2 7" xfId="6742" xr:uid="{891D7B30-5EE5-4B8A-925C-9686744B06EF}"/>
    <cellStyle name="Note 37 2 7 2" xfId="13213" xr:uid="{BD6795B7-DD5A-40E6-8BA1-3944D7DE7DA4}"/>
    <cellStyle name="Note 37 2 8" xfId="7119" xr:uid="{380AC98E-1CC9-4025-9256-834EE5C2313F}"/>
    <cellStyle name="Note 37 2 8 2" xfId="13590" xr:uid="{CD86F95C-E407-405B-9447-210F3AB9DC82}"/>
    <cellStyle name="Note 37 2 9" xfId="7183" xr:uid="{CEB9DE4B-9D8F-4CFC-8CCF-0DFABB32A7B8}"/>
    <cellStyle name="Note 37 2 9 2" xfId="13654" xr:uid="{811F93C9-B4E7-4784-A1E8-21D6B40B7DD0}"/>
    <cellStyle name="Note 37 20" xfId="9738" xr:uid="{545337A5-8DD6-470E-8CB1-E76A794F7540}"/>
    <cellStyle name="Note 37 21" xfId="10166" xr:uid="{CFAA8D90-AF02-4D5C-B674-6721D05BA5D0}"/>
    <cellStyle name="Note 37 22" xfId="9372" xr:uid="{AFD6849D-C10C-4096-B3CC-5B18C3971A88}"/>
    <cellStyle name="Note 37 23" xfId="10500" xr:uid="{765F4AA3-18D7-4F75-8647-B6EC68122C19}"/>
    <cellStyle name="Note 37 24" xfId="10683" xr:uid="{43AA9CDD-FE10-4A62-BA47-5FD788883A8C}"/>
    <cellStyle name="Note 37 25" xfId="10615" xr:uid="{220B1C19-CF38-4345-A9BB-A78C73C95492}"/>
    <cellStyle name="Note 37 26" xfId="15826" xr:uid="{9296A616-75A8-4E4E-B33E-9FB24E18E2FD}"/>
    <cellStyle name="Note 37 27" xfId="16445" xr:uid="{CAE4E77A-96A5-455D-BE4D-61640B25861F}"/>
    <cellStyle name="Note 37 28" xfId="16264" xr:uid="{4EE172F0-5E99-4EB2-B0DE-1349AF0A1FA2}"/>
    <cellStyle name="Note 37 29" xfId="16704" xr:uid="{4711F340-FCAC-4DF2-BD43-7223A0C1C71E}"/>
    <cellStyle name="Note 37 3" xfId="2242" xr:uid="{00000000-0005-0000-0000-0000C3080000}"/>
    <cellStyle name="Note 37 3 2" xfId="5738" xr:uid="{0D7B1176-B5A3-4BAC-AB81-7925D47F0A94}"/>
    <cellStyle name="Note 37 3 2 2" xfId="12087" xr:uid="{03F21B22-5F18-4A5F-90FC-834C60369167}"/>
    <cellStyle name="Note 37 3 3" xfId="10169" xr:uid="{0B8C5E1F-E3D7-4657-8D10-13002811041F}"/>
    <cellStyle name="Note 37 3 4" xfId="11078" xr:uid="{DEF714BB-F824-48C9-95DC-84B4B9AD7A46}"/>
    <cellStyle name="Note 37 3 5" xfId="4809" xr:uid="{5882290A-4B9F-4FD3-A0F6-FDB0635E6EF2}"/>
    <cellStyle name="Note 37 3 6" xfId="3799" xr:uid="{C455E7DA-FD75-436B-ADBE-BCE6E53408C6}"/>
    <cellStyle name="Note 37 30" xfId="16881" xr:uid="{19652BD5-A7D1-48C9-848F-7B61FB9C8E4C}"/>
    <cellStyle name="Note 37 31" xfId="17043" xr:uid="{5B0E5A09-EDC8-46DE-8040-39158B4DB00C}"/>
    <cellStyle name="Note 37 4" xfId="3312" xr:uid="{4A7AED1F-3FC2-4C72-B973-8AF1D1B8ACDA}"/>
    <cellStyle name="Note 37 4 2" xfId="11567" xr:uid="{E1B985C6-CDF7-4431-B095-372762C046C4}"/>
    <cellStyle name="Note 37 4 3" xfId="5301" xr:uid="{A357D74F-F69B-4E40-8A3C-92AD75EA854A}"/>
    <cellStyle name="Note 37 5" xfId="4294" xr:uid="{D43BB359-D862-4A41-8415-29AC4E08B4C5}"/>
    <cellStyle name="Note 37 5 2" xfId="12084" xr:uid="{F95AEE77-0FB1-4939-90FC-EF117B7DECA4}"/>
    <cellStyle name="Note 37 6" xfId="6236" xr:uid="{D341F197-05B1-4C37-B369-BACB644D01E3}"/>
    <cellStyle name="Note 37 6 2" xfId="12707" xr:uid="{BE59398F-E211-473B-ACE7-363A299E8D93}"/>
    <cellStyle name="Note 37 7" xfId="6070" xr:uid="{C5E773F1-C49C-4F26-A766-D977163C73A3}"/>
    <cellStyle name="Note 37 7 2" xfId="12541" xr:uid="{43EEE025-DA0C-4DC8-B89D-6FAF809BFAD2}"/>
    <cellStyle name="Note 37 8" xfId="6473" xr:uid="{2CBC9060-41B8-4E31-9DCB-7A7B7D8B3344}"/>
    <cellStyle name="Note 37 8 2" xfId="12944" xr:uid="{641A5ABB-F554-4A41-87A8-DFC51AF490CE}"/>
    <cellStyle name="Note 37 9" xfId="6743" xr:uid="{F6B3640E-BCB9-4365-A46D-8A734FA58BF9}"/>
    <cellStyle name="Note 37 9 2" xfId="13214" xr:uid="{C4CFB141-05B3-4C50-9C8E-C7CE488C2D75}"/>
    <cellStyle name="Note 37_TRAFO" xfId="2243" xr:uid="{00000000-0005-0000-0000-0000C4080000}"/>
    <cellStyle name="Note 38" xfId="2244" xr:uid="{00000000-0005-0000-0000-0000C5080000}"/>
    <cellStyle name="Note 38 10" xfId="7120" xr:uid="{5D15A832-DF0D-47A0-91AB-C5BC67A68CF7}"/>
    <cellStyle name="Note 38 10 2" xfId="13591" xr:uid="{28FEF3B4-16D2-4872-8926-178FF10C393B}"/>
    <cellStyle name="Note 38 11" xfId="6963" xr:uid="{4CAE9553-98C5-492A-9CF8-E51B3FBC13A6}"/>
    <cellStyle name="Note 38 11 2" xfId="13434" xr:uid="{5598B940-1ACA-49AE-B292-4ED05AF473B3}"/>
    <cellStyle name="Note 38 12" xfId="7663" xr:uid="{4DE4B2EF-B962-4328-B22E-B7929806A185}"/>
    <cellStyle name="Note 38 12 2" xfId="14134" xr:uid="{31AA34F0-5809-4326-BF2C-DDE5961817D7}"/>
    <cellStyle name="Note 38 13" xfId="7499" xr:uid="{E1F6E875-0381-4441-91B9-0A11B2E81650}"/>
    <cellStyle name="Note 38 13 2" xfId="13970" xr:uid="{E7DBEB1C-998E-4785-A669-D5075180F8A4}"/>
    <cellStyle name="Note 38 14" xfId="7897" xr:uid="{55BEF1F8-4971-447C-B882-C28BBECC5784}"/>
    <cellStyle name="Note 38 14 2" xfId="14368" xr:uid="{C2BFA327-2EA3-4443-9AA2-69FBAD8F3D8F}"/>
    <cellStyle name="Note 38 15" xfId="8163" xr:uid="{D20B1733-9CBC-4AE7-851F-9E65C1CBA307}"/>
    <cellStyle name="Note 38 15 2" xfId="14634" xr:uid="{303BCEDB-63C1-4C65-94E7-06F6F997B5F0}"/>
    <cellStyle name="Note 38 16" xfId="8587" xr:uid="{61BEF894-EE44-456A-ABED-768FC1568C00}"/>
    <cellStyle name="Note 38 16 2" xfId="15058" xr:uid="{C515593C-DCB2-4DF4-9AFA-7F0D86B6611B}"/>
    <cellStyle name="Note 38 17" xfId="8766" xr:uid="{66F885DB-3CD6-4EF1-86FB-AD0F037CF5F3}"/>
    <cellStyle name="Note 38 17 2" xfId="15237" xr:uid="{E36902C1-033F-486C-8518-45BB5503E193}"/>
    <cellStyle name="Note 38 18" xfId="8943" xr:uid="{68153C99-AABD-4569-87DA-AF59A85BC0BD}"/>
    <cellStyle name="Note 38 18 2" xfId="15414" xr:uid="{80061EEE-55A3-4658-8584-959CC5C20050}"/>
    <cellStyle name="Note 38 19" xfId="9105" xr:uid="{5DE46243-7C08-4793-80F6-7F6E97B9AB02}"/>
    <cellStyle name="Note 38 19 2" xfId="15576" xr:uid="{B6987AA6-D839-42A9-AAD2-5BC40CD09CA4}"/>
    <cellStyle name="Note 38 2" xfId="2245" xr:uid="{00000000-0005-0000-0000-0000C6080000}"/>
    <cellStyle name="Note 38 2 10" xfId="7664" xr:uid="{2E73E2C0-3936-4C75-8A62-DD0AAE5C770B}"/>
    <cellStyle name="Note 38 2 10 2" xfId="14135" xr:uid="{E81F1FF7-0C88-4699-A898-EC7877A164BB}"/>
    <cellStyle name="Note 38 2 11" xfId="7500" xr:uid="{1E728DFE-A85F-46F6-A861-EA212744AA5B}"/>
    <cellStyle name="Note 38 2 11 2" xfId="13971" xr:uid="{FE2A45F1-397F-4DC8-945E-85E4447943C6}"/>
    <cellStyle name="Note 38 2 12" xfId="7898" xr:uid="{8AD34C2D-E12B-41EC-A745-B9590268F42F}"/>
    <cellStyle name="Note 38 2 12 2" xfId="14369" xr:uid="{A53A75C7-9611-4B90-906F-2299363E7EF8}"/>
    <cellStyle name="Note 38 2 13" xfId="8162" xr:uid="{05162B7E-B3A3-4ECA-B534-4A701FE2B018}"/>
    <cellStyle name="Note 38 2 13 2" xfId="14633" xr:uid="{8BDF014E-BDF2-4539-A72C-24A57CA9B497}"/>
    <cellStyle name="Note 38 2 14" xfId="8588" xr:uid="{9797BFE3-9740-4BC1-8960-2201E2DC1C90}"/>
    <cellStyle name="Note 38 2 14 2" xfId="15059" xr:uid="{A12A1CBB-CA1C-4BDC-9540-D8F19C4622CD}"/>
    <cellStyle name="Note 38 2 15" xfId="8767" xr:uid="{962B6B05-AF95-46AA-882D-086A92CEAAFE}"/>
    <cellStyle name="Note 38 2 15 2" xfId="15238" xr:uid="{A60606B0-28A8-4914-A048-18659D06289F}"/>
    <cellStyle name="Note 38 2 16" xfId="8944" xr:uid="{9DBC985B-2519-4F55-82E6-2A630504934F}"/>
    <cellStyle name="Note 38 2 16 2" xfId="15415" xr:uid="{2B23DFF3-9FD2-4802-8133-86964F9F111C}"/>
    <cellStyle name="Note 38 2 17" xfId="9106" xr:uid="{CE6069E7-FDB3-45C0-9E05-36F902447247}"/>
    <cellStyle name="Note 38 2 17 2" xfId="15577" xr:uid="{5107E1FB-5D77-4144-A978-BE0706D6CA0E}"/>
    <cellStyle name="Note 38 2 18" xfId="9741" xr:uid="{BFE611AD-CDEE-4540-A726-D5A5845C9938}"/>
    <cellStyle name="Note 38 2 19" xfId="10171" xr:uid="{0089792D-1729-4843-B28D-629B5E1775AB}"/>
    <cellStyle name="Note 38 2 2" xfId="2246" xr:uid="{00000000-0005-0000-0000-0000C7080000}"/>
    <cellStyle name="Note 38 2 2 2" xfId="5739" xr:uid="{EF727CFE-325C-47EB-BE07-AB0EED48D5FC}"/>
    <cellStyle name="Note 38 2 2 2 2" xfId="12090" xr:uid="{0E929062-ED3A-4216-A1D1-E6B09F815C7F}"/>
    <cellStyle name="Note 38 2 2 3" xfId="10172" xr:uid="{0495FDB3-B9A4-4673-90DE-021024E809AD}"/>
    <cellStyle name="Note 38 2 2 4" xfId="11079" xr:uid="{45FF2C4D-EE3E-49FF-9B07-40286C4B51C9}"/>
    <cellStyle name="Note 38 2 2 5" xfId="4810" xr:uid="{62760214-C53B-4E24-99C3-8BDEF16B7ED8}"/>
    <cellStyle name="Note 38 2 20" xfId="9369" xr:uid="{06C57E77-E8F4-422D-957A-E27B50D675D3}"/>
    <cellStyle name="Note 38 2 21" xfId="10503" xr:uid="{B64CD812-0438-48B3-A686-85A52C53DF6F}"/>
    <cellStyle name="Note 38 2 22" xfId="10686" xr:uid="{D3746C66-681B-4925-AF99-8FD1DDE50248}"/>
    <cellStyle name="Note 38 2 23" xfId="10935" xr:uid="{2F42ED05-6054-4EF5-98A9-3F5CC1EECFFA}"/>
    <cellStyle name="Note 38 2 24" xfId="15829" xr:uid="{12E3E353-A9C7-4EAF-BF90-9F26E10D673B}"/>
    <cellStyle name="Note 38 2 25" xfId="16448" xr:uid="{2209DDBF-A204-4D62-9197-C1A00B1BBBE9}"/>
    <cellStyle name="Note 38 2 26" xfId="16265" xr:uid="{ED5C3863-848D-4419-BFAA-5B7B3AACD5C9}"/>
    <cellStyle name="Note 38 2 27" xfId="16707" xr:uid="{83A974C0-7868-4841-A858-F62E51E96D5B}"/>
    <cellStyle name="Note 38 2 28" xfId="16884" xr:uid="{2CEA192C-82C1-4479-A369-84042CD9673A}"/>
    <cellStyle name="Note 38 2 29" xfId="17046" xr:uid="{FA557B38-F143-4BD6-BF1C-9D6BC8B6D420}"/>
    <cellStyle name="Note 38 2 3" xfId="4297" xr:uid="{F536E4E3-CC98-45AD-A458-F65A830C2A4D}"/>
    <cellStyle name="Note 38 2 3 2" xfId="12089" xr:uid="{7D97A05C-85BE-4AC6-8A2C-BA8E1C6C5DC3}"/>
    <cellStyle name="Note 38 2 4" xfId="6239" xr:uid="{9BB5984A-E835-4D4D-BD6F-F17E65119BA4}"/>
    <cellStyle name="Note 38 2 4 2" xfId="12710" xr:uid="{13CAD311-6DA7-4F06-8386-5F08AC878587}"/>
    <cellStyle name="Note 38 2 5" xfId="6072" xr:uid="{66872B56-784B-48EA-B94E-136B16289662}"/>
    <cellStyle name="Note 38 2 5 2" xfId="12543" xr:uid="{794B58CF-9E6D-45C7-B634-84481459288E}"/>
    <cellStyle name="Note 38 2 6" xfId="6476" xr:uid="{C10EA71E-3EA5-4472-8893-ABB415AF4DE9}"/>
    <cellStyle name="Note 38 2 6 2" xfId="12947" xr:uid="{EC2EB00C-3B8D-49D5-8EA2-3FA62F606A8E}"/>
    <cellStyle name="Note 38 2 7" xfId="6740" xr:uid="{3C524B31-3420-4E14-A34E-AEE8EDAE5B67}"/>
    <cellStyle name="Note 38 2 7 2" xfId="13211" xr:uid="{F73D5CFA-ED23-4114-A9A4-369C495AECC0}"/>
    <cellStyle name="Note 38 2 8" xfId="7121" xr:uid="{D6A98455-86F0-41C3-B6F2-AE148BF3A17A}"/>
    <cellStyle name="Note 38 2 8 2" xfId="13592" xr:uid="{82E0D19C-D4B9-4960-AEAB-5D0D45F7E680}"/>
    <cellStyle name="Note 38 2 9" xfId="6619" xr:uid="{5790D6F9-64E9-4263-95E1-B18C69497B6F}"/>
    <cellStyle name="Note 38 2 9 2" xfId="13090" xr:uid="{CA2BD7B8-5002-473F-92D4-3A5E505B5276}"/>
    <cellStyle name="Note 38 20" xfId="9740" xr:uid="{510E6257-DFDE-41AC-B63F-A4603D9DE55D}"/>
    <cellStyle name="Note 38 21" xfId="10170" xr:uid="{ED19F34F-6850-43A6-ABAB-03687D07CA65}"/>
    <cellStyle name="Note 38 22" xfId="9370" xr:uid="{F0D28AF0-02C9-467A-B782-0A9A713895FA}"/>
    <cellStyle name="Note 38 23" xfId="10502" xr:uid="{58F9D39C-3E10-4DEB-8A30-0D6E1DCA9F8E}"/>
    <cellStyle name="Note 38 24" xfId="10685" xr:uid="{4CE53F50-DFD3-45A4-9A96-2A7187F98C0C}"/>
    <cellStyle name="Note 38 25" xfId="10617" xr:uid="{3784A024-43F8-40D8-9C60-25B02AABB565}"/>
    <cellStyle name="Note 38 26" xfId="15828" xr:uid="{349448D4-5A54-43C9-8272-397C59E98DA8}"/>
    <cellStyle name="Note 38 27" xfId="16447" xr:uid="{3597E3D7-09FF-4B87-AC13-0161590C784B}"/>
    <cellStyle name="Note 38 28" xfId="15992" xr:uid="{6915BBB9-4FEB-45D3-B1AB-F9976A740A73}"/>
    <cellStyle name="Note 38 29" xfId="16706" xr:uid="{18CB6C30-13AF-44CD-B5D2-48DCBA593F75}"/>
    <cellStyle name="Note 38 3" xfId="2247" xr:uid="{00000000-0005-0000-0000-0000C8080000}"/>
    <cellStyle name="Note 38 3 2" xfId="5740" xr:uid="{239309FC-C3D0-440D-9251-56828253E45F}"/>
    <cellStyle name="Note 38 3 2 2" xfId="12091" xr:uid="{49F198F4-469A-4A58-AD85-B06A5C19D25E}"/>
    <cellStyle name="Note 38 3 3" xfId="10173" xr:uid="{1B7F47DB-389E-4BD9-83A9-F0DB60EAD3AE}"/>
    <cellStyle name="Note 38 3 4" xfId="11080" xr:uid="{F154F2D0-66A3-409C-9944-B884AE4D547D}"/>
    <cellStyle name="Note 38 3 5" xfId="4811" xr:uid="{FD754F5D-D21C-4822-AE72-FBE56DE8B830}"/>
    <cellStyle name="Note 38 3 6" xfId="3800" xr:uid="{07219CCA-50A3-43AA-A641-1C72EF62A6F2}"/>
    <cellStyle name="Note 38 30" xfId="16883" xr:uid="{AB2BBCC1-7F28-4FF6-923A-7687FE47E08B}"/>
    <cellStyle name="Note 38 31" xfId="17045" xr:uid="{75CF60DA-78CD-47C4-9CD7-524022962DCE}"/>
    <cellStyle name="Note 38 4" xfId="3313" xr:uid="{24DB31D7-9DB4-467D-B95E-F0141D29C108}"/>
    <cellStyle name="Note 38 4 2" xfId="11568" xr:uid="{057A3A9C-41EE-4042-8F32-C035911B9448}"/>
    <cellStyle name="Note 38 4 3" xfId="5302" xr:uid="{86DFA8FF-A1B6-4E7D-B9A1-3AD90CE0F961}"/>
    <cellStyle name="Note 38 5" xfId="4296" xr:uid="{C903DB51-B7D0-4A9F-9C64-99FA53183677}"/>
    <cellStyle name="Note 38 5 2" xfId="12088" xr:uid="{47E7ABA6-D8D8-44F8-BE6C-EC0359DBC360}"/>
    <cellStyle name="Note 38 6" xfId="6238" xr:uid="{3D38EA27-A831-4812-A729-68267540FD5E}"/>
    <cellStyle name="Note 38 6 2" xfId="12709" xr:uid="{6B4E194A-FAAD-4066-95BA-BE91A7A4AED9}"/>
    <cellStyle name="Note 38 7" xfId="6071" xr:uid="{9B7C12D0-3A70-43BE-BF21-08D5B6E8ABF4}"/>
    <cellStyle name="Note 38 7 2" xfId="12542" xr:uid="{AF0C0BDA-3316-4805-A0DD-F46486B9CF82}"/>
    <cellStyle name="Note 38 8" xfId="6475" xr:uid="{6E7FC402-1333-4521-AF31-DDEDB8C99065}"/>
    <cellStyle name="Note 38 8 2" xfId="12946" xr:uid="{68A4A8EC-C36F-4C58-A99E-2D783D4C1C9A}"/>
    <cellStyle name="Note 38 9" xfId="6741" xr:uid="{BAE66610-0C43-45CA-A16F-7B1C672AF2B4}"/>
    <cellStyle name="Note 38 9 2" xfId="13212" xr:uid="{A71FB4EA-4EA1-4598-8163-3B1B62482C58}"/>
    <cellStyle name="Note 38_TRAFO" xfId="2248" xr:uid="{00000000-0005-0000-0000-0000C9080000}"/>
    <cellStyle name="Note 39" xfId="2249" xr:uid="{00000000-0005-0000-0000-0000CA080000}"/>
    <cellStyle name="Note 39 10" xfId="7122" xr:uid="{3FCD7D6A-730B-4600-9089-C511447E083F}"/>
    <cellStyle name="Note 39 10 2" xfId="13593" xr:uid="{2577F059-8BD3-4A16-8625-3D1C4510D593}"/>
    <cellStyle name="Note 39 11" xfId="6964" xr:uid="{3B1FD140-BA2E-4348-AFBF-CF0A6A549EAC}"/>
    <cellStyle name="Note 39 11 2" xfId="13435" xr:uid="{8294EE1D-3EE1-4BCA-995A-7FE2040B8B89}"/>
    <cellStyle name="Note 39 12" xfId="7665" xr:uid="{7BD6142F-9FA8-4572-B877-49B6C35D19F3}"/>
    <cellStyle name="Note 39 12 2" xfId="14136" xr:uid="{AE1332A2-C444-4E27-BB9D-B422E4FC6F6B}"/>
    <cellStyle name="Note 39 13" xfId="7501" xr:uid="{39557E7D-4F51-4C0F-A99E-44305CBD5473}"/>
    <cellStyle name="Note 39 13 2" xfId="13972" xr:uid="{3949989F-CBDF-4A8E-AE22-5280BBC92EA8}"/>
    <cellStyle name="Note 39 14" xfId="7899" xr:uid="{8F254C09-470F-4F71-9F9A-2971FB8CC8C4}"/>
    <cellStyle name="Note 39 14 2" xfId="14370" xr:uid="{5E1F8AA1-D153-418A-A0B4-5DE4376E0D0A}"/>
    <cellStyle name="Note 39 15" xfId="8161" xr:uid="{F2A1B335-E548-4623-B4C8-5D9F8C1A8820}"/>
    <cellStyle name="Note 39 15 2" xfId="14632" xr:uid="{8CE95A34-F0E1-4440-AB59-C70D60E84611}"/>
    <cellStyle name="Note 39 16" xfId="8589" xr:uid="{FEFB2E91-B306-413E-A8FF-DD5DF5564D10}"/>
    <cellStyle name="Note 39 16 2" xfId="15060" xr:uid="{D74611DA-B57C-43F0-B8CB-453F83F59377}"/>
    <cellStyle name="Note 39 17" xfId="8768" xr:uid="{63EF5BA6-F5B0-464A-8F05-435584DCF87F}"/>
    <cellStyle name="Note 39 17 2" xfId="15239" xr:uid="{CDCD9DB2-EE00-4D66-97EE-EC6EA1984D69}"/>
    <cellStyle name="Note 39 18" xfId="8945" xr:uid="{99D49711-AE3F-46FF-A54B-355B58007590}"/>
    <cellStyle name="Note 39 18 2" xfId="15416" xr:uid="{B9580266-9B74-4EAE-A3DB-8CE1F76DBB94}"/>
    <cellStyle name="Note 39 19" xfId="9107" xr:uid="{29DF1512-1641-4F4C-8B4B-36FCB40A4ACB}"/>
    <cellStyle name="Note 39 19 2" xfId="15578" xr:uid="{EB682DF5-73FD-49A0-ABE7-9566D4B89C70}"/>
    <cellStyle name="Note 39 2" xfId="2250" xr:uid="{00000000-0005-0000-0000-0000CB080000}"/>
    <cellStyle name="Note 39 2 10" xfId="7666" xr:uid="{BA8D550B-BA33-49A2-98E0-0CDC4ED30564}"/>
    <cellStyle name="Note 39 2 10 2" xfId="14137" xr:uid="{E609A07D-D802-412C-B5E7-CB286C8690FC}"/>
    <cellStyle name="Note 39 2 11" xfId="7502" xr:uid="{6A12711C-3EC5-429E-8DA1-DCE943E3518D}"/>
    <cellStyle name="Note 39 2 11 2" xfId="13973" xr:uid="{DF0D4B5D-C4A8-4A01-9BDC-CA353748CA3F}"/>
    <cellStyle name="Note 39 2 12" xfId="7900" xr:uid="{E9F57B09-5880-44F3-8F11-94436C887BA2}"/>
    <cellStyle name="Note 39 2 12 2" xfId="14371" xr:uid="{90E6B71F-3C86-4A35-B4BF-7E1DE89B7BA1}"/>
    <cellStyle name="Note 39 2 13" xfId="8160" xr:uid="{98C0EFEF-E933-482E-B19B-19AF29B42279}"/>
    <cellStyle name="Note 39 2 13 2" xfId="14631" xr:uid="{DD72A5D1-C025-4F94-BC90-F37DD4B9FAE8}"/>
    <cellStyle name="Note 39 2 14" xfId="8590" xr:uid="{C438A62F-35AF-4824-A217-682317852496}"/>
    <cellStyle name="Note 39 2 14 2" xfId="15061" xr:uid="{66B235DC-2239-4454-867B-142F77AA2326}"/>
    <cellStyle name="Note 39 2 15" xfId="8769" xr:uid="{0AD00B87-3509-4759-A83E-00E50BD332CB}"/>
    <cellStyle name="Note 39 2 15 2" xfId="15240" xr:uid="{491A3045-D5E4-4892-841E-8989D62721E8}"/>
    <cellStyle name="Note 39 2 16" xfId="8946" xr:uid="{99AFCC6B-936B-40E9-9D52-66FF996A9E06}"/>
    <cellStyle name="Note 39 2 16 2" xfId="15417" xr:uid="{6E2FB630-F754-483E-88B3-7F2548EE4569}"/>
    <cellStyle name="Note 39 2 17" xfId="9108" xr:uid="{9F20FDF6-B0C4-4229-AE2A-621A741392F5}"/>
    <cellStyle name="Note 39 2 17 2" xfId="15579" xr:uid="{980282FE-F612-4C00-ACB7-F46D2BDA6302}"/>
    <cellStyle name="Note 39 2 18" xfId="9743" xr:uid="{3B42DFDC-E1CC-4B5D-AA85-9D61BADF7365}"/>
    <cellStyle name="Note 39 2 19" xfId="10175" xr:uid="{B8561B16-9B7F-44FC-910A-5912BDBA6F30}"/>
    <cellStyle name="Note 39 2 2" xfId="2251" xr:uid="{00000000-0005-0000-0000-0000CC080000}"/>
    <cellStyle name="Note 39 2 2 2" xfId="5741" xr:uid="{97AD1545-914E-4433-B21E-17D393A8F93A}"/>
    <cellStyle name="Note 39 2 2 2 2" xfId="12094" xr:uid="{D7D96BF4-47AB-4D53-87FF-9AD9C1CA1E82}"/>
    <cellStyle name="Note 39 2 2 3" xfId="10176" xr:uid="{5264DDD4-CB5B-44F5-892A-391116E9EA84}"/>
    <cellStyle name="Note 39 2 2 4" xfId="11081" xr:uid="{CFB67BD9-3FC0-4BFD-B513-F425552AAE81}"/>
    <cellStyle name="Note 39 2 2 5" xfId="4812" xr:uid="{A5055F58-9C02-4759-8266-FC793A2080A7}"/>
    <cellStyle name="Note 39 2 20" xfId="9366" xr:uid="{50C03E0A-BC8C-4EE0-BB6F-4AFE0693E279}"/>
    <cellStyle name="Note 39 2 21" xfId="10505" xr:uid="{ABDC0DEE-423C-40E1-B8A5-127058C37A7D}"/>
    <cellStyle name="Note 39 2 22" xfId="10688" xr:uid="{2E9DB589-81D8-4C91-B653-D27314974C1C}"/>
    <cellStyle name="Note 39 2 23" xfId="10619" xr:uid="{35CCB312-6626-49AE-8CCE-E741EF6FB56E}"/>
    <cellStyle name="Note 39 2 24" xfId="15831" xr:uid="{63CF8718-6017-4000-B5D7-D7EFD5EF5686}"/>
    <cellStyle name="Note 39 2 25" xfId="16449" xr:uid="{4ACD47A3-A515-453C-98C3-B454830B4432}"/>
    <cellStyle name="Note 39 2 26" xfId="16267" xr:uid="{7DF26624-582B-40CD-AE12-A2B983E4FDB8}"/>
    <cellStyle name="Note 39 2 27" xfId="16709" xr:uid="{C390AB9A-9E26-4565-A588-29C72F9A2DC8}"/>
    <cellStyle name="Note 39 2 28" xfId="16886" xr:uid="{48ADDC62-4F1D-48A1-AE99-4311393B23A8}"/>
    <cellStyle name="Note 39 2 29" xfId="17048" xr:uid="{6DB85137-8C58-4840-A04F-6D233551CE07}"/>
    <cellStyle name="Note 39 2 3" xfId="4299" xr:uid="{57E51B61-5319-4B58-AE95-E34407AF9242}"/>
    <cellStyle name="Note 39 2 3 2" xfId="12093" xr:uid="{AFFDA316-5A47-4037-9C26-F2AC7ECAD1B9}"/>
    <cellStyle name="Note 39 2 4" xfId="6241" xr:uid="{D98E2CFF-E9D6-49D6-A85F-2C856D8A2942}"/>
    <cellStyle name="Note 39 2 4 2" xfId="12712" xr:uid="{FD9A39B1-46B1-4427-9085-1D8DA5A41199}"/>
    <cellStyle name="Note 39 2 5" xfId="6074" xr:uid="{AABC1182-92F0-4475-8564-13EE0F22D347}"/>
    <cellStyle name="Note 39 2 5 2" xfId="12545" xr:uid="{95BAF611-0759-4945-BA2A-FDF29247A2D4}"/>
    <cellStyle name="Note 39 2 6" xfId="6478" xr:uid="{C3B78F7E-AD8B-40F9-B76F-55DE791F6404}"/>
    <cellStyle name="Note 39 2 6 2" xfId="12949" xr:uid="{DE800992-0DED-408E-B1B4-33ACF7A67E36}"/>
    <cellStyle name="Note 39 2 7" xfId="6738" xr:uid="{AAA6F803-EFA1-4D0E-A811-9F3A357BB458}"/>
    <cellStyle name="Note 39 2 7 2" xfId="13209" xr:uid="{6E264D30-7D96-4B0C-8536-8AAA9E307D41}"/>
    <cellStyle name="Note 39 2 8" xfId="7172" xr:uid="{1E581FF9-4E44-4F26-941A-372BF50EE028}"/>
    <cellStyle name="Note 39 2 8 2" xfId="13643" xr:uid="{6E044FAD-33C8-4C57-BDBD-4D5166B6850F}"/>
    <cellStyle name="Note 39 2 9" xfId="7165" xr:uid="{54F1F45D-3746-4F96-A635-F91674187E61}"/>
    <cellStyle name="Note 39 2 9 2" xfId="13636" xr:uid="{795FAC25-27DF-4D9D-81DC-159E523C2A5C}"/>
    <cellStyle name="Note 39 20" xfId="9742" xr:uid="{C9ED74CF-A6BE-4A10-B9B5-E3157798C358}"/>
    <cellStyle name="Note 39 21" xfId="10174" xr:uid="{24F160F0-69B9-49EE-8B33-0D8CF37613F7}"/>
    <cellStyle name="Note 39 22" xfId="9367" xr:uid="{632801B9-650C-4065-A958-09F88D08C5FA}"/>
    <cellStyle name="Note 39 23" xfId="10504" xr:uid="{4B3DAF9F-3A6A-4DB0-9EA1-2E4955F18056}"/>
    <cellStyle name="Note 39 24" xfId="10687" xr:uid="{A392D772-B88C-442B-899E-4BB8718DE9D1}"/>
    <cellStyle name="Note 39 25" xfId="10618" xr:uid="{3016D2E5-8A7E-4B8B-85F5-0C39218CBBC3}"/>
    <cellStyle name="Note 39 26" xfId="15830" xr:uid="{9BA775D1-193A-432A-B2D7-63F66C870F05}"/>
    <cellStyle name="Note 39 27" xfId="16603" xr:uid="{A0C7C70E-D312-4C39-99AC-0019F8A1601D}"/>
    <cellStyle name="Note 39 28" xfId="16266" xr:uid="{E3E2B5A8-35A1-426B-9DDC-A671B675A482}"/>
    <cellStyle name="Note 39 29" xfId="16708" xr:uid="{8C20FC12-E067-4986-B00B-5D9180F42612}"/>
    <cellStyle name="Note 39 3" xfId="2252" xr:uid="{00000000-0005-0000-0000-0000CD080000}"/>
    <cellStyle name="Note 39 3 2" xfId="5742" xr:uid="{7205C9F3-8232-4FB4-BE13-93010626C632}"/>
    <cellStyle name="Note 39 3 2 2" xfId="12095" xr:uid="{61FD0FF8-F2C8-426D-83AB-48EEF73D395B}"/>
    <cellStyle name="Note 39 3 3" xfId="10177" xr:uid="{520C1663-750C-4062-AF79-DB00EDD8A2C8}"/>
    <cellStyle name="Note 39 3 4" xfId="11082" xr:uid="{82AF17E2-9AE1-49B4-9E35-5CC2E9AB42F4}"/>
    <cellStyle name="Note 39 3 5" xfId="4813" xr:uid="{E71605AD-98A2-4764-BC68-61D2BD10E20B}"/>
    <cellStyle name="Note 39 3 6" xfId="3801" xr:uid="{6024A713-E6E8-4AAA-89A9-F704072F97D6}"/>
    <cellStyle name="Note 39 30" xfId="16885" xr:uid="{B28B1E43-3B62-42EC-B374-49A7B6BEC39C}"/>
    <cellStyle name="Note 39 31" xfId="17047" xr:uid="{86DFAEBE-95DF-4C17-A303-CAAFF5605833}"/>
    <cellStyle name="Note 39 4" xfId="3314" xr:uid="{D59BE19E-0575-4AF6-842F-E0BFB23AB60A}"/>
    <cellStyle name="Note 39 4 2" xfId="11569" xr:uid="{C73AE615-0253-49D7-9F8B-4C117C8A4E03}"/>
    <cellStyle name="Note 39 4 3" xfId="5303" xr:uid="{C83AD98B-0967-42D6-BE8C-EFDC83F3A138}"/>
    <cellStyle name="Note 39 5" xfId="4298" xr:uid="{743CDE4A-70FC-4A0F-AD68-204922D946E3}"/>
    <cellStyle name="Note 39 5 2" xfId="12092" xr:uid="{CCD95196-78EB-4C72-A5D0-2C0B1E27FA1F}"/>
    <cellStyle name="Note 39 6" xfId="6240" xr:uid="{2A019E78-8F83-4F08-9735-E358FAFE91A5}"/>
    <cellStyle name="Note 39 6 2" xfId="12711" xr:uid="{0C3FF430-258B-49C9-8615-65698F09C45A}"/>
    <cellStyle name="Note 39 7" xfId="6073" xr:uid="{37C50DC4-A175-42EF-8BF1-423C6A36B2BD}"/>
    <cellStyle name="Note 39 7 2" xfId="12544" xr:uid="{BDCC1952-2FCA-46DD-910E-63018EB5FE28}"/>
    <cellStyle name="Note 39 8" xfId="6477" xr:uid="{4E22B153-A0CA-40B9-AB38-BD2CB5EF708F}"/>
    <cellStyle name="Note 39 8 2" xfId="12948" xr:uid="{F3F36CE1-4DBA-48FB-A4B4-6FA75C464267}"/>
    <cellStyle name="Note 39 9" xfId="6739" xr:uid="{09E1F5BF-34A1-4572-854F-694E3F3BE852}"/>
    <cellStyle name="Note 39 9 2" xfId="13210" xr:uid="{96B7063C-8B98-4AF1-A323-709C22478ED1}"/>
    <cellStyle name="Note 39_TRAFO" xfId="2253" xr:uid="{00000000-0005-0000-0000-0000CE080000}"/>
    <cellStyle name="Note 4" xfId="2254" xr:uid="{00000000-0005-0000-0000-0000CF080000}"/>
    <cellStyle name="Note 4 10" xfId="6965" xr:uid="{00F5369A-0E34-49A8-B534-0C9EFC1DABA4}"/>
    <cellStyle name="Note 4 10 2" xfId="13436" xr:uid="{D72ADD8F-1A46-495F-A5A6-AA54EC7E3DB6}"/>
    <cellStyle name="Note 4 11" xfId="7668" xr:uid="{6E69484C-AC9C-479F-84DF-0D8D6E2908E2}"/>
    <cellStyle name="Note 4 11 2" xfId="14139" xr:uid="{5A6E0D46-2E36-4928-9129-04C43474FD59}"/>
    <cellStyle name="Note 4 12" xfId="7503" xr:uid="{0F44C2E6-014B-46F7-8CFD-1DFA4622CA53}"/>
    <cellStyle name="Note 4 12 2" xfId="13974" xr:uid="{44919F47-7F2C-494C-93A2-780E717F9E2F}"/>
    <cellStyle name="Note 4 13" xfId="7901" xr:uid="{2D24C819-1C4A-4AC3-91F1-E1DC80392BBB}"/>
    <cellStyle name="Note 4 13 2" xfId="14372" xr:uid="{4F529B21-8B40-4CA2-A66F-E417BBEA066F}"/>
    <cellStyle name="Note 4 14" xfId="8159" xr:uid="{469BF614-5A15-4988-88CF-72957D90DF8A}"/>
    <cellStyle name="Note 4 14 2" xfId="14630" xr:uid="{1E86897B-6C05-40E4-9603-598E078ED229}"/>
    <cellStyle name="Note 4 15" xfId="8591" xr:uid="{0C12F5A6-4E4C-4AA1-831F-202CD12E7B33}"/>
    <cellStyle name="Note 4 15 2" xfId="15062" xr:uid="{28F0477E-5D52-4C3C-BCFC-163D35BF9633}"/>
    <cellStyle name="Note 4 16" xfId="8770" xr:uid="{2E4F10FD-4A29-4B72-9919-3506482B22B0}"/>
    <cellStyle name="Note 4 16 2" xfId="15241" xr:uid="{8B1F0A37-06A0-4ACA-BABC-AC0196417D78}"/>
    <cellStyle name="Note 4 17" xfId="8947" xr:uid="{4F726085-92D4-47AB-B692-C6F5438C57E7}"/>
    <cellStyle name="Note 4 17 2" xfId="15418" xr:uid="{989CC741-4BB1-473C-B30A-59AE0C584A9F}"/>
    <cellStyle name="Note 4 18" xfId="9109" xr:uid="{1A102BEF-FDB2-411E-8786-BE80F8D85114}"/>
    <cellStyle name="Note 4 18 2" xfId="15580" xr:uid="{55781D7C-8FCF-4A36-A4D1-93A619E610A3}"/>
    <cellStyle name="Note 4 19" xfId="9745" xr:uid="{2EC1A89C-30C9-45C4-A6F7-6A4891D8CEBD}"/>
    <cellStyle name="Note 4 2" xfId="2255" xr:uid="{00000000-0005-0000-0000-0000D0080000}"/>
    <cellStyle name="Note 4 2 10" xfId="7669" xr:uid="{B7D5924C-8F8E-4656-8497-D001A3DAC992}"/>
    <cellStyle name="Note 4 2 10 2" xfId="14140" xr:uid="{CB75D4EE-020B-4D63-8ADC-E79412BEBB5A}"/>
    <cellStyle name="Note 4 2 11" xfId="7504" xr:uid="{78DE92FA-0208-4EEF-B8A7-7F9FDE4F2CE2}"/>
    <cellStyle name="Note 4 2 11 2" xfId="13975" xr:uid="{CBBE2E68-DAC9-4521-9FB5-D6BC26BE2AF5}"/>
    <cellStyle name="Note 4 2 12" xfId="7902" xr:uid="{825C0128-7689-4D20-83AF-3E2BA93EA2D7}"/>
    <cellStyle name="Note 4 2 12 2" xfId="14373" xr:uid="{E282B19D-5DD4-4472-A572-C53BE23F1FFB}"/>
    <cellStyle name="Note 4 2 13" xfId="8158" xr:uid="{7DD09229-09CE-4F6E-8ACF-1AA5E8D0C156}"/>
    <cellStyle name="Note 4 2 13 2" xfId="14629" xr:uid="{0124C445-6E2D-4D57-B06A-85B0DE9DBE18}"/>
    <cellStyle name="Note 4 2 14" xfId="8592" xr:uid="{CDF9AB3B-7DF1-41E8-939E-181EBA5E92E5}"/>
    <cellStyle name="Note 4 2 14 2" xfId="15063" xr:uid="{6EA5169A-0ACA-4E91-9CC2-6A2FA300F43F}"/>
    <cellStyle name="Note 4 2 15" xfId="8771" xr:uid="{7F916361-78B1-44F2-B14E-A5EA944BCE60}"/>
    <cellStyle name="Note 4 2 15 2" xfId="15242" xr:uid="{27A403D8-701D-4DB2-A4B6-BFA8A583AEC9}"/>
    <cellStyle name="Note 4 2 16" xfId="8948" xr:uid="{9A476A83-BE16-4973-826D-7FA5BA207511}"/>
    <cellStyle name="Note 4 2 16 2" xfId="15419" xr:uid="{7861770B-8773-464A-A58C-78DC3A3E163C}"/>
    <cellStyle name="Note 4 2 17" xfId="9110" xr:uid="{92EBDF9C-D586-4A30-8BDC-13BF23C8A41D}"/>
    <cellStyle name="Note 4 2 17 2" xfId="15581" xr:uid="{A4C6B439-F636-416C-A7DF-B09C4486FFF1}"/>
    <cellStyle name="Note 4 2 18" xfId="9746" xr:uid="{22D371AE-02DD-4835-839E-45CEADD6D786}"/>
    <cellStyle name="Note 4 2 19" xfId="10179" xr:uid="{50FAA1FB-EFDE-43D2-B55C-757527F47F00}"/>
    <cellStyle name="Note 4 2 2" xfId="2256" xr:uid="{00000000-0005-0000-0000-0000D1080000}"/>
    <cellStyle name="Note 4 2 2 2" xfId="5743" xr:uid="{B9385DB3-40D1-47AC-9BF4-C2D1FFEF3D5D}"/>
    <cellStyle name="Note 4 2 2 2 2" xfId="12098" xr:uid="{8D19E3C3-09F9-41D3-86DF-33C2BFC6DCAF}"/>
    <cellStyle name="Note 4 2 2 3" xfId="10180" xr:uid="{15A5AFF2-1191-4CDC-ACA6-1FD5F64A20FF}"/>
    <cellStyle name="Note 4 2 2 4" xfId="11083" xr:uid="{59878598-7A58-4554-87F0-DCB1B1B3F383}"/>
    <cellStyle name="Note 4 2 2 5" xfId="4814" xr:uid="{5709D18C-009C-4985-BB01-0DF91BF44816}"/>
    <cellStyle name="Note 4 2 20" xfId="9365" xr:uid="{A3159582-C20A-4B14-9C61-E3D5095058F0}"/>
    <cellStyle name="Note 4 2 21" xfId="10507" xr:uid="{F1220F44-74ED-4B89-BEBE-DC57CD2BE02E}"/>
    <cellStyle name="Note 4 2 22" xfId="10690" xr:uid="{C0FEBFF7-9FE0-4C20-8C7A-717B9A8F018F}"/>
    <cellStyle name="Note 4 2 23" xfId="10621" xr:uid="{97FFF838-FCC4-41DD-873C-A8651E0EACC8}"/>
    <cellStyle name="Note 4 2 24" xfId="15833" xr:uid="{0FA7D40A-0283-4313-831D-2D2BB3DA0EE0}"/>
    <cellStyle name="Note 4 2 25" xfId="16451" xr:uid="{C710A6BC-5243-44E3-81D4-C75387C9DA7A}"/>
    <cellStyle name="Note 4 2 26" xfId="16269" xr:uid="{0EB55E1B-1006-4D2A-BDFF-49FEA8AD7BF4}"/>
    <cellStyle name="Note 4 2 27" xfId="16711" xr:uid="{9138EB67-EF32-4848-BF67-9186F8046605}"/>
    <cellStyle name="Note 4 2 28" xfId="16888" xr:uid="{C7066247-CFC3-4476-8533-EDF3D2575B3F}"/>
    <cellStyle name="Note 4 2 29" xfId="17050" xr:uid="{50C06D2D-00E5-4701-BDD2-86EEEF239125}"/>
    <cellStyle name="Note 4 2 3" xfId="4301" xr:uid="{5C557F0C-2275-4B69-9C66-4DABF72C7DC4}"/>
    <cellStyle name="Note 4 2 3 2" xfId="12097" xr:uid="{DCEF3ADD-DCBD-4623-B030-6BB636063F00}"/>
    <cellStyle name="Note 4 2 4" xfId="6244" xr:uid="{C633B916-0352-4041-852B-3D09ED896F52}"/>
    <cellStyle name="Note 4 2 4 2" xfId="12715" xr:uid="{12640A5B-CBAD-430D-A65D-7AD120976297}"/>
    <cellStyle name="Note 4 2 5" xfId="6076" xr:uid="{D4F78A11-F346-4CFE-8F5C-3BDB47512BA7}"/>
    <cellStyle name="Note 4 2 5 2" xfId="12547" xr:uid="{8DB776BF-72F3-43A2-90C3-5F825F8E1E70}"/>
    <cellStyle name="Note 4 2 6" xfId="6480" xr:uid="{39016490-9C3E-427E-A065-4D53E2FAF9FE}"/>
    <cellStyle name="Note 4 2 6 2" xfId="12951" xr:uid="{3F9B59E5-FB41-45DD-9FAE-405F3C9992D3}"/>
    <cellStyle name="Note 4 2 7" xfId="6736" xr:uid="{36D0140C-3AF9-4897-9797-1A8AC3E05120}"/>
    <cellStyle name="Note 4 2 7 2" xfId="13207" xr:uid="{46DA1D12-2324-41F2-982D-AC48449CEA77}"/>
    <cellStyle name="Note 4 2 8" xfId="7124" xr:uid="{62D7EE58-C366-4395-BA5B-A32330906257}"/>
    <cellStyle name="Note 4 2 8 2" xfId="13595" xr:uid="{91F8D132-DBA2-4D27-AC66-DFF0297C0857}"/>
    <cellStyle name="Note 4 2 9" xfId="6966" xr:uid="{2F302BD6-90AF-445B-8307-3BFA740FE6E6}"/>
    <cellStyle name="Note 4 2 9 2" xfId="13437" xr:uid="{5E8D1CC0-219D-422C-A289-2704A934C9FF}"/>
    <cellStyle name="Note 4 20" xfId="10178" xr:uid="{CBAEA8B4-FF86-4F15-AB87-465CD15BAACB}"/>
    <cellStyle name="Note 4 21" xfId="9241" xr:uid="{247DE35A-FAF6-49B1-87E2-8615DE00340D}"/>
    <cellStyle name="Note 4 22" xfId="10506" xr:uid="{859E950F-7332-4C52-A58C-71123ABF5E3C}"/>
    <cellStyle name="Note 4 23" xfId="10689" xr:uid="{F7BDA0E6-C394-4908-B828-EB0E6B32A088}"/>
    <cellStyle name="Note 4 24" xfId="10620" xr:uid="{2FB99269-43C0-486A-A772-98EA78E9C387}"/>
    <cellStyle name="Note 4 25" xfId="15832" xr:uid="{EB87031A-0BA5-4A9A-A696-CF1B1B8E67DE}"/>
    <cellStyle name="Note 4 26" xfId="16450" xr:uid="{52BF83F8-A87E-46E8-87A0-029DC69DCFDA}"/>
    <cellStyle name="Note 4 27" xfId="16268" xr:uid="{CCB9894D-3038-47CD-8103-DA520F9D1938}"/>
    <cellStyle name="Note 4 28" xfId="16710" xr:uid="{2F96F983-97D7-48DB-8B54-D00685C6C8A7}"/>
    <cellStyle name="Note 4 29" xfId="16887" xr:uid="{965C0AD6-50AB-4EFF-80E5-92D8EB477DDA}"/>
    <cellStyle name="Note 4 3" xfId="2257" xr:uid="{00000000-0005-0000-0000-0000D2080000}"/>
    <cellStyle name="Note 4 3 2" xfId="5744" xr:uid="{D12DDCFF-08BA-44D7-95E8-43AD7796C8F3}"/>
    <cellStyle name="Note 4 3 2 2" xfId="12099" xr:uid="{20C43F64-14ED-4601-9093-890C24B86494}"/>
    <cellStyle name="Note 4 3 3" xfId="10181" xr:uid="{FB8D17E4-199D-4CE8-80F3-4E41D76E84B7}"/>
    <cellStyle name="Note 4 3 4" xfId="11084" xr:uid="{2E69132D-C042-41FE-90DD-3051A8FFA54F}"/>
    <cellStyle name="Note 4 3 5" xfId="4815" xr:uid="{4858BBCD-DE6C-4DFA-8410-4809EB288DA0}"/>
    <cellStyle name="Note 4 30" xfId="17049" xr:uid="{9FDD933C-A8CE-4E2B-9E61-2B27EACDC269}"/>
    <cellStyle name="Note 4 4" xfId="4300" xr:uid="{D79DF4EE-DAB8-4E64-A43F-ACFE31031FF2}"/>
    <cellStyle name="Note 4 4 2" xfId="12096" xr:uid="{43EF88CF-2DBA-4EDF-929F-89201F841482}"/>
    <cellStyle name="Note 4 5" xfId="6243" xr:uid="{19ED4A98-05AA-4F11-9283-99E1290AE594}"/>
    <cellStyle name="Note 4 5 2" xfId="12714" xr:uid="{2073D01D-67AE-4EC8-9E30-EFB40AE60CCD}"/>
    <cellStyle name="Note 4 6" xfId="6075" xr:uid="{4B8AE657-152E-47A8-92A4-C87720BC5DC4}"/>
    <cellStyle name="Note 4 6 2" xfId="12546" xr:uid="{4F82CAA8-6EAB-4B59-A78C-2DCB453CC577}"/>
    <cellStyle name="Note 4 7" xfId="6479" xr:uid="{8C70FB07-551B-407E-9B7F-C62FA09DE894}"/>
    <cellStyle name="Note 4 7 2" xfId="12950" xr:uid="{99784CFD-ABA9-4FD5-AAFC-26B5895CB895}"/>
    <cellStyle name="Note 4 8" xfId="6737" xr:uid="{E5C4D16F-3EF0-4214-B111-B2E7453558D5}"/>
    <cellStyle name="Note 4 8 2" xfId="13208" xr:uid="{D2834992-5EE8-421E-AFE7-3A0529E532F1}"/>
    <cellStyle name="Note 4 9" xfId="7123" xr:uid="{FDAB55B5-714D-418E-AD17-4E572BDB2DD3}"/>
    <cellStyle name="Note 4 9 2" xfId="13594" xr:uid="{1A762902-0567-401D-B1F5-C7C6A2B09468}"/>
    <cellStyle name="Note 4_TRAFO" xfId="2258" xr:uid="{00000000-0005-0000-0000-0000D3080000}"/>
    <cellStyle name="Note 40" xfId="2259" xr:uid="{00000000-0005-0000-0000-0000D4080000}"/>
    <cellStyle name="Note 40 10" xfId="7125" xr:uid="{F19C1234-2152-47F7-8510-C3F364724ACB}"/>
    <cellStyle name="Note 40 10 2" xfId="13596" xr:uid="{3F6C25A2-54FA-41F8-A5A0-0366C5EFF8CD}"/>
    <cellStyle name="Note 40 11" xfId="6612" xr:uid="{70E2F65D-4587-4068-A86C-A1D78A3607BB}"/>
    <cellStyle name="Note 40 11 2" xfId="13083" xr:uid="{F551C7B3-0722-4542-8EE4-32782965EE4B}"/>
    <cellStyle name="Note 40 12" xfId="7670" xr:uid="{C9987D23-A1C5-4B2C-8541-38B978AD2930}"/>
    <cellStyle name="Note 40 12 2" xfId="14141" xr:uid="{327E0C65-CE2B-4F89-B4D4-26AD580E6D9D}"/>
    <cellStyle name="Note 40 13" xfId="7816" xr:uid="{263E0F7C-101D-4CE2-806D-9703C722EB03}"/>
    <cellStyle name="Note 40 13 2" xfId="14287" xr:uid="{83F84228-B472-4F70-B18D-064E32B67A80}"/>
    <cellStyle name="Note 40 14" xfId="7903" xr:uid="{8FA44819-F10F-468B-9B46-811630974FB5}"/>
    <cellStyle name="Note 40 14 2" xfId="14374" xr:uid="{6A053C77-7438-45EF-8E65-552A2316E8E4}"/>
    <cellStyle name="Note 40 15" xfId="8157" xr:uid="{5A496D1B-522C-4747-97E9-83B7C0C2EE25}"/>
    <cellStyle name="Note 40 15 2" xfId="14628" xr:uid="{5405E796-3DD9-4C12-BEE0-33165B32910D}"/>
    <cellStyle name="Note 40 16" xfId="8593" xr:uid="{10197A07-397F-4469-B0B9-E70C20E0156F}"/>
    <cellStyle name="Note 40 16 2" xfId="15064" xr:uid="{8DB54020-6514-49DC-A321-DF36510675A3}"/>
    <cellStyle name="Note 40 17" xfId="8772" xr:uid="{F48B9421-797E-47A4-AC0C-8D719824FEFC}"/>
    <cellStyle name="Note 40 17 2" xfId="15243" xr:uid="{4970CA24-D927-4DB4-B368-A224367DD6FD}"/>
    <cellStyle name="Note 40 18" xfId="8949" xr:uid="{1547D82F-D201-4F2B-959F-98815D9EB6A5}"/>
    <cellStyle name="Note 40 18 2" xfId="15420" xr:uid="{ED9AB238-E560-4FEA-9D39-274271B67A6C}"/>
    <cellStyle name="Note 40 19" xfId="9111" xr:uid="{444BA943-9C14-452A-8BEC-232036009DA1}"/>
    <cellStyle name="Note 40 19 2" xfId="15582" xr:uid="{0087E335-1C7A-4710-883E-6A44C0CABDFF}"/>
    <cellStyle name="Note 40 2" xfId="2260" xr:uid="{00000000-0005-0000-0000-0000D5080000}"/>
    <cellStyle name="Note 40 2 10" xfId="7671" xr:uid="{D739AF70-A7C3-4534-8DE7-501D18720516}"/>
    <cellStyle name="Note 40 2 10 2" xfId="14142" xr:uid="{7AD39D36-7993-4935-B758-8A97EC9F912A}"/>
    <cellStyle name="Note 40 2 11" xfId="7505" xr:uid="{606963C4-8E3E-4FB3-BDB3-07B9FAB150F5}"/>
    <cellStyle name="Note 40 2 11 2" xfId="13976" xr:uid="{4238E600-F42D-45A2-AF78-531B7FEB761A}"/>
    <cellStyle name="Note 40 2 12" xfId="7904" xr:uid="{88F7854E-F7DF-43A1-8B48-058162820879}"/>
    <cellStyle name="Note 40 2 12 2" xfId="14375" xr:uid="{39695FF2-3E7A-4F70-9CA1-502BC2349452}"/>
    <cellStyle name="Note 40 2 13" xfId="8156" xr:uid="{ED1AFE32-A51D-4974-BEBE-2F6E8E09C420}"/>
    <cellStyle name="Note 40 2 13 2" xfId="14627" xr:uid="{AE44438E-A3AD-43E5-ADAD-FCCB16DCD2B0}"/>
    <cellStyle name="Note 40 2 14" xfId="8594" xr:uid="{7647455C-7C7F-4E1E-91D2-25D1718F1FC2}"/>
    <cellStyle name="Note 40 2 14 2" xfId="15065" xr:uid="{CA8D97F3-5B75-4CBE-8A6A-6C592A961529}"/>
    <cellStyle name="Note 40 2 15" xfId="8773" xr:uid="{8CA63203-0285-42DB-A212-D58AFED8FC0C}"/>
    <cellStyle name="Note 40 2 15 2" xfId="15244" xr:uid="{CD3F75E2-2C1D-485B-87F3-076629ECA473}"/>
    <cellStyle name="Note 40 2 16" xfId="8950" xr:uid="{0A83674C-F279-4F12-A66E-D4895792AB78}"/>
    <cellStyle name="Note 40 2 16 2" xfId="15421" xr:uid="{977837C8-6D03-4954-922E-83AFC497FB98}"/>
    <cellStyle name="Note 40 2 17" xfId="9112" xr:uid="{A42EE7A0-60A7-4337-8CCB-AF03B1050DDB}"/>
    <cellStyle name="Note 40 2 17 2" xfId="15583" xr:uid="{8748DEEB-05A9-4CF7-8657-9FB7E4B64096}"/>
    <cellStyle name="Note 40 2 18" xfId="9748" xr:uid="{1C174CCF-4D04-4B0F-B0C4-B00A7093D6D8}"/>
    <cellStyle name="Note 40 2 19" xfId="10183" xr:uid="{3D2EC987-4564-4DBB-A833-64C54C21592B}"/>
    <cellStyle name="Note 40 2 2" xfId="2261" xr:uid="{00000000-0005-0000-0000-0000D6080000}"/>
    <cellStyle name="Note 40 2 2 2" xfId="5745" xr:uid="{B3D9C606-47C3-4F0D-AC4B-7C69B090F1D9}"/>
    <cellStyle name="Note 40 2 2 2 2" xfId="12102" xr:uid="{4A93156E-7A97-4EF0-815E-F447656325E5}"/>
    <cellStyle name="Note 40 2 2 3" xfId="10184" xr:uid="{1F33CDCE-4AB1-4152-BD22-FA83876B11EB}"/>
    <cellStyle name="Note 40 2 2 4" xfId="11085" xr:uid="{10EFA9B2-27F9-42E1-8D79-54602938F694}"/>
    <cellStyle name="Note 40 2 2 5" xfId="4816" xr:uid="{C1F53FF9-F575-480A-B34B-9839E2EC1930}"/>
    <cellStyle name="Note 40 2 20" xfId="9363" xr:uid="{B197D313-45BB-407D-8DFC-3F06B869BD30}"/>
    <cellStyle name="Note 40 2 21" xfId="10509" xr:uid="{F977EEC4-E43A-473E-B4D5-9696D66385E8}"/>
    <cellStyle name="Note 40 2 22" xfId="10692" xr:uid="{96761B97-0A2A-43A0-8864-069F7B43EC36}"/>
    <cellStyle name="Note 40 2 23" xfId="10623" xr:uid="{A8ADA493-507E-4FF3-B39F-ECA107E43216}"/>
    <cellStyle name="Note 40 2 24" xfId="15835" xr:uid="{0F675D11-6C91-41C4-9910-FA3B9027D39F}"/>
    <cellStyle name="Note 40 2 25" xfId="16453" xr:uid="{0DA9CDC9-BDCD-4C03-B106-A16335DA6DEE}"/>
    <cellStyle name="Note 40 2 26" xfId="16270" xr:uid="{6D7EC3F1-5C8A-4422-A3AA-2AEC75C354E0}"/>
    <cellStyle name="Note 40 2 27" xfId="16713" xr:uid="{04CEC4CF-6AB3-41C5-8A0F-9BDCCA49BA1F}"/>
    <cellStyle name="Note 40 2 28" xfId="16890" xr:uid="{3AC7E8D3-1082-4465-BCF2-E40992634AF8}"/>
    <cellStyle name="Note 40 2 29" xfId="17052" xr:uid="{C4577970-D0E1-4AE1-904E-BE4847466DAE}"/>
    <cellStyle name="Note 40 2 3" xfId="4303" xr:uid="{5243E131-7434-4920-84D5-D96443A0FD85}"/>
    <cellStyle name="Note 40 2 3 2" xfId="12101" xr:uid="{0BC70F94-CB33-46E8-A19C-A02AF43F9275}"/>
    <cellStyle name="Note 40 2 4" xfId="6246" xr:uid="{6A67F5FA-A5E3-4A28-ACEB-07A120F5E660}"/>
    <cellStyle name="Note 40 2 4 2" xfId="12717" xr:uid="{5A8FB5D2-716F-4DE8-83D4-27515DB16B25}"/>
    <cellStyle name="Note 40 2 5" xfId="6077" xr:uid="{31672B22-0EFA-40D2-8197-7E2FDFAB28B2}"/>
    <cellStyle name="Note 40 2 5 2" xfId="12548" xr:uid="{A4C52847-FE46-4435-A8D3-B30808E1D347}"/>
    <cellStyle name="Note 40 2 6" xfId="6482" xr:uid="{6E62C9FA-A605-4068-AEFC-FACB9BB7DD09}"/>
    <cellStyle name="Note 40 2 6 2" xfId="12953" xr:uid="{C3DA90E2-7D08-4A7D-AAE2-3871157EF9CC}"/>
    <cellStyle name="Note 40 2 7" xfId="6734" xr:uid="{F322F279-E2D9-4D8C-9625-9B16705F87DC}"/>
    <cellStyle name="Note 40 2 7 2" xfId="13205" xr:uid="{C945A1E0-7028-43FC-A948-AA296A9A1388}"/>
    <cellStyle name="Note 40 2 8" xfId="7126" xr:uid="{2A1B6D8F-7EA1-48E2-85F2-7B22CB3D5C3C}"/>
    <cellStyle name="Note 40 2 8 2" xfId="13597" xr:uid="{FDE64941-F2B1-4997-BFCA-E9316D31DC9A}"/>
    <cellStyle name="Note 40 2 9" xfId="7197" xr:uid="{31E3D89D-0C95-4BDD-A4F7-FBB03B8FE993}"/>
    <cellStyle name="Note 40 2 9 2" xfId="13668" xr:uid="{44DFD953-09E0-4ADC-9E80-82F4499EF09B}"/>
    <cellStyle name="Note 40 20" xfId="9747" xr:uid="{9330BA86-76F1-4BA5-9517-48B83387CF6C}"/>
    <cellStyle name="Note 40 21" xfId="10182" xr:uid="{3F3C30F6-6464-4267-8480-F77359976ADD}"/>
    <cellStyle name="Note 40 22" xfId="9364" xr:uid="{26713152-2E13-436D-8F55-E62F26A39617}"/>
    <cellStyle name="Note 40 23" xfId="10508" xr:uid="{66652121-3617-431F-96E4-6DFA6FD642CF}"/>
    <cellStyle name="Note 40 24" xfId="10691" xr:uid="{E4F7719A-07BE-44FF-8446-129E3DC61D8C}"/>
    <cellStyle name="Note 40 25" xfId="10622" xr:uid="{BDECB3C5-0772-4CC5-BED3-948DCD7E2F41}"/>
    <cellStyle name="Note 40 26" xfId="15834" xr:uid="{8BE26EF5-293E-475D-871A-5E9B004CBB3F}"/>
    <cellStyle name="Note 40 27" xfId="16452" xr:uid="{2BE683D3-CE93-4AFE-875A-84EF923F4AA6}"/>
    <cellStyle name="Note 40 28" xfId="16006" xr:uid="{36637B6D-D56A-44CE-95B2-F3882F99E948}"/>
    <cellStyle name="Note 40 29" xfId="16712" xr:uid="{26F26D37-A45C-440A-BC6F-B73FA4FD99F7}"/>
    <cellStyle name="Note 40 3" xfId="2262" xr:uid="{00000000-0005-0000-0000-0000D7080000}"/>
    <cellStyle name="Note 40 3 2" xfId="5746" xr:uid="{5BFA4160-473D-4051-9AAE-F29588D01F89}"/>
    <cellStyle name="Note 40 3 2 2" xfId="12103" xr:uid="{1B3CD173-5683-4BC0-BCCD-0293765E8AA4}"/>
    <cellStyle name="Note 40 3 3" xfId="10185" xr:uid="{BB603018-94D0-4491-8386-389C314E52DC}"/>
    <cellStyle name="Note 40 3 4" xfId="11086" xr:uid="{26BB0F8D-DADA-4693-A904-E379128B6398}"/>
    <cellStyle name="Note 40 3 5" xfId="4817" xr:uid="{CEEA3B07-A352-42FD-83B1-669AEFB6C54B}"/>
    <cellStyle name="Note 40 3 6" xfId="3802" xr:uid="{AFD55E09-8802-4DFD-8A8D-4A7D68CEBA35}"/>
    <cellStyle name="Note 40 30" xfId="16889" xr:uid="{E950DEE2-23D4-4095-A028-686BD452C3F7}"/>
    <cellStyle name="Note 40 31" xfId="17051" xr:uid="{4F32DEA3-3741-4927-BCF2-B68031C20530}"/>
    <cellStyle name="Note 40 4" xfId="3315" xr:uid="{9EBB00CF-22C4-430E-B2A9-891E8141BA22}"/>
    <cellStyle name="Note 40 4 2" xfId="11570" xr:uid="{BA92D36E-DC21-4000-A56E-D16E966D9FE7}"/>
    <cellStyle name="Note 40 4 3" xfId="5304" xr:uid="{A264304D-7A55-4C3B-8B60-72AC34112BAA}"/>
    <cellStyle name="Note 40 5" xfId="4302" xr:uid="{24817A60-4BA5-418D-8E8E-0F44E3549570}"/>
    <cellStyle name="Note 40 5 2" xfId="12100" xr:uid="{F31FEC98-520E-47A6-8080-B62CB59F79E6}"/>
    <cellStyle name="Note 40 6" xfId="6245" xr:uid="{AEB717E4-14AE-436B-AB56-7A67C22544D5}"/>
    <cellStyle name="Note 40 6 2" xfId="12716" xr:uid="{CA4A7CC0-18F7-46A7-B77B-EC0ADE7BC9FC}"/>
    <cellStyle name="Note 40 7" xfId="6393" xr:uid="{35FC7F2A-DE04-4BE5-82CB-2E8E3B7B0A53}"/>
    <cellStyle name="Note 40 7 2" xfId="12864" xr:uid="{36F1810C-B19F-4A3E-AE18-8CDF88A5A72B}"/>
    <cellStyle name="Note 40 8" xfId="6481" xr:uid="{9B86DB30-1A4F-4A98-AA10-F6288339EDD9}"/>
    <cellStyle name="Note 40 8 2" xfId="12952" xr:uid="{91B7606D-B4D9-4CB0-B6B7-C3A9D85AE75E}"/>
    <cellStyle name="Note 40 9" xfId="6735" xr:uid="{5BA06103-3BE5-4198-A890-6338056B7B38}"/>
    <cellStyle name="Note 40 9 2" xfId="13206" xr:uid="{C643E3CB-FBC3-45FE-99A5-A7BF0A39FF02}"/>
    <cellStyle name="Note 40_TRAFO" xfId="2263" xr:uid="{00000000-0005-0000-0000-0000D8080000}"/>
    <cellStyle name="Note 41" xfId="2264" xr:uid="{00000000-0005-0000-0000-0000D9080000}"/>
    <cellStyle name="Note 41 10" xfId="7127" xr:uid="{D8500169-4BC0-44EA-827D-82AFFBF7BA80}"/>
    <cellStyle name="Note 41 10 2" xfId="13598" xr:uid="{3CE21E9F-866D-4F56-B0C6-866823B7F305}"/>
    <cellStyle name="Note 41 11" xfId="6967" xr:uid="{BBDE5A9B-4A36-472E-9C3C-AC1F1CBF881E}"/>
    <cellStyle name="Note 41 11 2" xfId="13438" xr:uid="{1F7548DE-0927-4807-A172-FAB8DAB5C5EE}"/>
    <cellStyle name="Note 41 12" xfId="7672" xr:uid="{DD3C915B-B7A2-4966-9B42-202F6F2579A2}"/>
    <cellStyle name="Note 41 12 2" xfId="14143" xr:uid="{361687FA-4C7E-4E9E-B449-7C9DD5586465}"/>
    <cellStyle name="Note 41 13" xfId="7506" xr:uid="{E5719418-E5D0-4AAF-B230-A552FA294B5E}"/>
    <cellStyle name="Note 41 13 2" xfId="13977" xr:uid="{06827606-D9C4-4924-BE96-4FCFC5B83AD8}"/>
    <cellStyle name="Note 41 14" xfId="7905" xr:uid="{622770DF-A8EA-44AF-90C2-16C17B18371E}"/>
    <cellStyle name="Note 41 14 2" xfId="14376" xr:uid="{7D7C9D78-5B30-4E84-AEDD-6982EAFF18D0}"/>
    <cellStyle name="Note 41 15" xfId="8155" xr:uid="{FD54C62C-A382-443A-99A2-E539A4C4EE19}"/>
    <cellStyle name="Note 41 15 2" xfId="14626" xr:uid="{D234226E-87D5-4F1A-8392-DF45CE9CD0E2}"/>
    <cellStyle name="Note 41 16" xfId="8595" xr:uid="{04C13C93-717F-4127-8F2D-6A5F455EC4E4}"/>
    <cellStyle name="Note 41 16 2" xfId="15066" xr:uid="{EB625D40-577B-4CB0-A444-9E2F54F37089}"/>
    <cellStyle name="Note 41 17" xfId="8774" xr:uid="{0047DDFF-7086-44D7-A537-284F914A40C5}"/>
    <cellStyle name="Note 41 17 2" xfId="15245" xr:uid="{40312963-6BA3-4515-B7EB-84AC8271B4A0}"/>
    <cellStyle name="Note 41 18" xfId="8951" xr:uid="{B767612F-99CA-470F-9AD9-138DFBF31BE9}"/>
    <cellStyle name="Note 41 18 2" xfId="15422" xr:uid="{CF2220B5-8E56-4897-BE2E-74A4E80BDCC2}"/>
    <cellStyle name="Note 41 19" xfId="9113" xr:uid="{F1212670-FD19-4318-81EB-A904E329CD1F}"/>
    <cellStyle name="Note 41 19 2" xfId="15584" xr:uid="{5AED7EB8-972A-4937-A195-55453530949C}"/>
    <cellStyle name="Note 41 2" xfId="2265" xr:uid="{00000000-0005-0000-0000-0000DA080000}"/>
    <cellStyle name="Note 41 2 10" xfId="7673" xr:uid="{51AE2FFC-EEC0-4893-978C-BC3D6AC367F2}"/>
    <cellStyle name="Note 41 2 10 2" xfId="14144" xr:uid="{5FC4EC7E-837A-4487-9DC4-BD83C42201EA}"/>
    <cellStyle name="Note 41 2 11" xfId="7507" xr:uid="{53A9B570-3375-4476-A9F7-05390F590705}"/>
    <cellStyle name="Note 41 2 11 2" xfId="13978" xr:uid="{38840232-9350-47E4-8556-FC1B63E1ACB9}"/>
    <cellStyle name="Note 41 2 12" xfId="7906" xr:uid="{0F6D99B1-C04E-431B-9351-543A4AC86E25}"/>
    <cellStyle name="Note 41 2 12 2" xfId="14377" xr:uid="{8522932D-C06C-4E79-9E9B-08187025ECA0}"/>
    <cellStyle name="Note 41 2 13" xfId="8035" xr:uid="{24458B2A-4BCD-4EAD-B4C1-16E8A892FB4C}"/>
    <cellStyle name="Note 41 2 13 2" xfId="14506" xr:uid="{BC769284-F78F-4C90-BE0D-5D53EBD747E0}"/>
    <cellStyle name="Note 41 2 14" xfId="8596" xr:uid="{4A2B2489-7D5E-48F4-963F-623D832268D9}"/>
    <cellStyle name="Note 41 2 14 2" xfId="15067" xr:uid="{EB92DB77-9995-4C48-BF68-464141924ECB}"/>
    <cellStyle name="Note 41 2 15" xfId="8775" xr:uid="{51852B01-7F93-499E-B1D5-1599029BC30C}"/>
    <cellStyle name="Note 41 2 15 2" xfId="15246" xr:uid="{87BE7312-4196-4C85-9492-03C43EB5BB86}"/>
    <cellStyle name="Note 41 2 16" xfId="8952" xr:uid="{19C2C0F9-FDC5-4D3C-B12C-22202D824DDC}"/>
    <cellStyle name="Note 41 2 16 2" xfId="15423" xr:uid="{3C832397-AD6C-47BE-B619-17E42CD7A47C}"/>
    <cellStyle name="Note 41 2 17" xfId="9114" xr:uid="{42BC4556-48D8-4BA0-B6E3-8CEB58C10BAE}"/>
    <cellStyle name="Note 41 2 17 2" xfId="15585" xr:uid="{12C64821-A862-4B16-9056-FE5C29781CAA}"/>
    <cellStyle name="Note 41 2 18" xfId="9750" xr:uid="{E55980C0-DF7A-4FDA-A3B4-B22BCF03E4A6}"/>
    <cellStyle name="Note 41 2 19" xfId="10187" xr:uid="{67F1A732-6517-42A3-A40F-401D9D51CC4A}"/>
    <cellStyle name="Note 41 2 2" xfId="2266" xr:uid="{00000000-0005-0000-0000-0000DB080000}"/>
    <cellStyle name="Note 41 2 2 2" xfId="5747" xr:uid="{7684AD94-A112-4642-86C5-05313605170E}"/>
    <cellStyle name="Note 41 2 2 2 2" xfId="12106" xr:uid="{AC6EF1FB-6E25-4691-9180-3AE855EDA92A}"/>
    <cellStyle name="Note 41 2 2 3" xfId="10188" xr:uid="{8E53F37C-8F5E-418C-A271-200277A17457}"/>
    <cellStyle name="Note 41 2 2 4" xfId="11087" xr:uid="{E7E702FB-B665-46B9-A20D-B5728830E411}"/>
    <cellStyle name="Note 41 2 2 5" xfId="4818" xr:uid="{6B5A5BD6-8656-4089-ACCE-0C2CAF75F720}"/>
    <cellStyle name="Note 41 2 20" xfId="9361" xr:uid="{742087E2-F536-4ABC-8517-352F6CDF2CCE}"/>
    <cellStyle name="Note 41 2 21" xfId="10511" xr:uid="{D8E5731D-E2EB-47E3-9200-65020CFF771B}"/>
    <cellStyle name="Note 41 2 22" xfId="10694" xr:uid="{019A45DF-8963-450D-A010-3A30AD825D29}"/>
    <cellStyle name="Note 41 2 23" xfId="10625" xr:uid="{E7E7FAAB-7C02-4524-B457-99B1EBAF5585}"/>
    <cellStyle name="Note 41 2 24" xfId="15837" xr:uid="{FD1B9FC2-966F-4943-AF48-E04FC63AAC54}"/>
    <cellStyle name="Note 41 2 25" xfId="16455" xr:uid="{C438BB6B-E1D9-48D2-8B83-9DE0143A1D36}"/>
    <cellStyle name="Note 41 2 26" xfId="16272" xr:uid="{A2A019A7-1DAF-4356-83FB-003DD57384A7}"/>
    <cellStyle name="Note 41 2 27" xfId="16715" xr:uid="{4DED4D2B-04A3-4E76-8098-BF5534BF7F91}"/>
    <cellStyle name="Note 41 2 28" xfId="16892" xr:uid="{7CB576A8-BC61-4CA4-A8B3-8ADDBC608181}"/>
    <cellStyle name="Note 41 2 29" xfId="17054" xr:uid="{39FB770B-4263-48A8-9FC3-0A32735242B0}"/>
    <cellStyle name="Note 41 2 3" xfId="4305" xr:uid="{72B094D6-9F14-402C-B34B-35465ECC4584}"/>
    <cellStyle name="Note 41 2 3 2" xfId="12105" xr:uid="{726E1149-F2AB-4AC4-A58E-B0A7D56CDF59}"/>
    <cellStyle name="Note 41 2 4" xfId="6248" xr:uid="{A6C834B5-C1B5-4789-83EF-4E484C945423}"/>
    <cellStyle name="Note 41 2 4 2" xfId="12719" xr:uid="{1194B423-18F8-44A4-85B1-A4B61BE73D9E}"/>
    <cellStyle name="Note 41 2 5" xfId="6079" xr:uid="{85F2746B-DE48-43F1-A229-75DDA2CE9440}"/>
    <cellStyle name="Note 41 2 5 2" xfId="12550" xr:uid="{C1AEC2B3-23DC-4C9F-933D-5718B845404F}"/>
    <cellStyle name="Note 41 2 6" xfId="6484" xr:uid="{06A092EC-6F2A-46FD-81FF-A6C8AC9445E5}"/>
    <cellStyle name="Note 41 2 6 2" xfId="12955" xr:uid="{2889221E-B0F0-4E1D-AA8B-F2CA36EE1A25}"/>
    <cellStyle name="Note 41 2 7" xfId="6732" xr:uid="{F7443913-D42B-4F8F-95D3-43E303150BFE}"/>
    <cellStyle name="Note 41 2 7 2" xfId="13203" xr:uid="{3EA95184-4796-445F-A6BA-5F706A50335F}"/>
    <cellStyle name="Note 41 2 8" xfId="7128" xr:uid="{E7CA5186-58E4-486A-A1AA-E269C58A5156}"/>
    <cellStyle name="Note 41 2 8 2" xfId="13599" xr:uid="{068699CB-81AE-41CB-8338-0D367FC99507}"/>
    <cellStyle name="Note 41 2 9" xfId="6968" xr:uid="{64A22C6B-E2BD-44E2-884B-B5694F4AAA37}"/>
    <cellStyle name="Note 41 2 9 2" xfId="13439" xr:uid="{D2DEBADB-0BC6-4223-9483-5FBEB17A97E4}"/>
    <cellStyle name="Note 41 20" xfId="9749" xr:uid="{89EDED76-4B9E-4869-A0CC-9D729A3F388B}"/>
    <cellStyle name="Note 41 21" xfId="10186" xr:uid="{3074D654-2B71-4103-9DD4-4095E7A0BB6F}"/>
    <cellStyle name="Note 41 22" xfId="9362" xr:uid="{002B2586-2F22-4637-B95C-3FC750D9D36A}"/>
    <cellStyle name="Note 41 23" xfId="10510" xr:uid="{15F92870-5744-4062-A76F-1F9B5238D31A}"/>
    <cellStyle name="Note 41 24" xfId="10693" xr:uid="{B0740F11-FDE0-41C0-A5AC-D864519EB7D0}"/>
    <cellStyle name="Note 41 25" xfId="10624" xr:uid="{E2AF11AC-BB45-46EB-A7FB-0A82A8BDF188}"/>
    <cellStyle name="Note 41 26" xfId="15836" xr:uid="{C58E3913-229C-4002-852A-903D67A1B021}"/>
    <cellStyle name="Note 41 27" xfId="16454" xr:uid="{EAEAD18A-4817-4A6E-B1EE-81C22A760E06}"/>
    <cellStyle name="Note 41 28" xfId="16271" xr:uid="{23914CE2-55E0-4FCF-8AD7-177BFF5C6550}"/>
    <cellStyle name="Note 41 29" xfId="16714" xr:uid="{B9A5B3C5-EB45-49F7-B3F6-B3A4DC188E85}"/>
    <cellStyle name="Note 41 3" xfId="2267" xr:uid="{00000000-0005-0000-0000-0000DC080000}"/>
    <cellStyle name="Note 41 3 2" xfId="5748" xr:uid="{B7501386-09D4-4662-BEC2-8CD1D3F8C06A}"/>
    <cellStyle name="Note 41 3 2 2" xfId="12107" xr:uid="{20D5A759-F84C-4D98-8B66-3BA4DCB30975}"/>
    <cellStyle name="Note 41 3 3" xfId="10189" xr:uid="{37A43FB2-A8F5-45E4-8E29-961533A688C5}"/>
    <cellStyle name="Note 41 3 4" xfId="11088" xr:uid="{6BEED674-BBCC-40AB-9A5F-42F797780F92}"/>
    <cellStyle name="Note 41 3 5" xfId="4819" xr:uid="{9EFE19E4-17DF-4878-B8B7-47F0B8736126}"/>
    <cellStyle name="Note 41 3 6" xfId="3803" xr:uid="{6A5A390F-2575-4098-BC34-12523EA1A730}"/>
    <cellStyle name="Note 41 30" xfId="16891" xr:uid="{5E57753B-C7E7-41CB-8584-B8F5E76548E5}"/>
    <cellStyle name="Note 41 31" xfId="17053" xr:uid="{55A96F8F-17EE-4275-AC8A-5935B6AA59C5}"/>
    <cellStyle name="Note 41 4" xfId="3316" xr:uid="{5E8F4200-D52D-4291-BDA0-96B2B0949589}"/>
    <cellStyle name="Note 41 4 2" xfId="11571" xr:uid="{76091A53-615A-46E0-A098-B924D8364822}"/>
    <cellStyle name="Note 41 4 3" xfId="5305" xr:uid="{E4679C3B-7A0F-4063-AB10-1DAB34BAAA99}"/>
    <cellStyle name="Note 41 5" xfId="4304" xr:uid="{F9F81F52-A33A-42D8-A02A-3F7B041C55D1}"/>
    <cellStyle name="Note 41 5 2" xfId="12104" xr:uid="{9DBE3BBB-EE80-4DF0-B402-620F56C2EE8D}"/>
    <cellStyle name="Note 41 6" xfId="6247" xr:uid="{E75905A2-23FE-425A-B041-4F4F6FB6E0D3}"/>
    <cellStyle name="Note 41 6 2" xfId="12718" xr:uid="{F0A372BB-FB0C-49E3-AE7C-FEB74F04E91C}"/>
    <cellStyle name="Note 41 7" xfId="6078" xr:uid="{57350BC6-D52B-4277-BCF5-FE7B97C7D12A}"/>
    <cellStyle name="Note 41 7 2" xfId="12549" xr:uid="{F6A8CD97-9DF9-4779-88FF-CB5274D2EF8D}"/>
    <cellStyle name="Note 41 8" xfId="6483" xr:uid="{ED09BC4E-D686-483F-9E9D-D30F983ABAA3}"/>
    <cellStyle name="Note 41 8 2" xfId="12954" xr:uid="{128ADA41-DEB9-4118-A34B-E4782564803A}"/>
    <cellStyle name="Note 41 9" xfId="6733" xr:uid="{D51E3987-358D-4D7C-BB4A-81B8F168C664}"/>
    <cellStyle name="Note 41 9 2" xfId="13204" xr:uid="{084D8759-C6BE-41CA-9205-0CAB8E3FC967}"/>
    <cellStyle name="Note 41_TRAFO" xfId="2268" xr:uid="{00000000-0005-0000-0000-0000DD080000}"/>
    <cellStyle name="Note 42" xfId="2269" xr:uid="{00000000-0005-0000-0000-0000DE080000}"/>
    <cellStyle name="Note 42 10" xfId="7129" xr:uid="{7B3DECB4-B322-438E-8C1F-279F859859F1}"/>
    <cellStyle name="Note 42 10 2" xfId="13600" xr:uid="{5A061019-3688-4A54-9076-B6AE002E2205}"/>
    <cellStyle name="Note 42 11" xfId="6620" xr:uid="{89250F11-CD40-41F1-AFEB-13426579E3C2}"/>
    <cellStyle name="Note 42 11 2" xfId="13091" xr:uid="{9469A981-29A1-4017-A8C0-1EEA23D587EC}"/>
    <cellStyle name="Note 42 12" xfId="7674" xr:uid="{42E593D6-092E-45C5-B719-FAB2AE426147}"/>
    <cellStyle name="Note 42 12 2" xfId="14145" xr:uid="{275A4836-C38D-4CAD-A398-33886ADD0DB8}"/>
    <cellStyle name="Note 42 13" xfId="7508" xr:uid="{06297D1A-C43A-4974-93B0-9F02D229E57C}"/>
    <cellStyle name="Note 42 13 2" xfId="13979" xr:uid="{4DD22B0D-D2B6-4E51-8175-6EF9B4EDB582}"/>
    <cellStyle name="Note 42 14" xfId="7907" xr:uid="{4DC698F0-62CE-4EB7-B861-06EE0F080F64}"/>
    <cellStyle name="Note 42 14 2" xfId="14378" xr:uid="{465901D4-1B7D-4157-A7EE-F38F9F11E0A2}"/>
    <cellStyle name="Note 42 15" xfId="8154" xr:uid="{4BCDD8EC-E454-4735-B36F-24543A8B9C3B}"/>
    <cellStyle name="Note 42 15 2" xfId="14625" xr:uid="{324376B6-EC55-4F2A-B7D7-43ECC9840429}"/>
    <cellStyle name="Note 42 16" xfId="8597" xr:uid="{EED0F4E0-557C-46E3-BE80-7F4A2C563C29}"/>
    <cellStyle name="Note 42 16 2" xfId="15068" xr:uid="{5FCDC2B4-59BD-4EE3-87AB-8101F2EF1EEA}"/>
    <cellStyle name="Note 42 17" xfId="8776" xr:uid="{12A34A12-EDFD-4C89-8E66-8827B79478A4}"/>
    <cellStyle name="Note 42 17 2" xfId="15247" xr:uid="{2E725147-0FCB-4D59-9CBE-D404DF7FB7C6}"/>
    <cellStyle name="Note 42 18" xfId="8953" xr:uid="{75A59D73-1BFB-4C25-B29B-F61FDE889E5A}"/>
    <cellStyle name="Note 42 18 2" xfId="15424" xr:uid="{421A3446-E9B2-4B87-9CDF-ABBA40942684}"/>
    <cellStyle name="Note 42 19" xfId="9115" xr:uid="{885728C9-2115-412B-A732-9409EC35E289}"/>
    <cellStyle name="Note 42 19 2" xfId="15586" xr:uid="{38E1BEF5-7CEA-4B6A-BF18-7BD298B5435C}"/>
    <cellStyle name="Note 42 2" xfId="2270" xr:uid="{00000000-0005-0000-0000-0000DF080000}"/>
    <cellStyle name="Note 42 2 10" xfId="7675" xr:uid="{B008E5C8-CB10-4FDB-971A-E800CB5B77FF}"/>
    <cellStyle name="Note 42 2 10 2" xfId="14146" xr:uid="{FA791258-5279-4E28-A7DA-BFB96A463908}"/>
    <cellStyle name="Note 42 2 11" xfId="7509" xr:uid="{1117D4FA-B4FA-46F6-A618-C347F05C0AEB}"/>
    <cellStyle name="Note 42 2 11 2" xfId="13980" xr:uid="{05283021-9B2C-4265-ADAC-B62E53DFC220}"/>
    <cellStyle name="Note 42 2 12" xfId="7908" xr:uid="{6E4760C0-B2E1-4893-90EA-DE887CDF4B38}"/>
    <cellStyle name="Note 42 2 12 2" xfId="14379" xr:uid="{411F1A0B-76EC-432E-A4E7-BED9055E750B}"/>
    <cellStyle name="Note 42 2 13" xfId="8153" xr:uid="{0A51F8AD-9AAA-442B-B986-9D156C2584BA}"/>
    <cellStyle name="Note 42 2 13 2" xfId="14624" xr:uid="{4ACBD324-7CC3-4A78-B623-6CE70C3B2E82}"/>
    <cellStyle name="Note 42 2 14" xfId="8598" xr:uid="{80E18BAD-D2C8-4C20-A5BF-11611724A865}"/>
    <cellStyle name="Note 42 2 14 2" xfId="15069" xr:uid="{D1279A5D-5632-4A6D-906A-E60F5BA6CC61}"/>
    <cellStyle name="Note 42 2 15" xfId="8777" xr:uid="{3E335B37-7ED7-45D9-8B6A-9A7D59DDD048}"/>
    <cellStyle name="Note 42 2 15 2" xfId="15248" xr:uid="{EC841AC8-900C-44E6-BB54-2908155A0AF6}"/>
    <cellStyle name="Note 42 2 16" xfId="8954" xr:uid="{488429F9-9939-41FA-89E9-68DC5767785B}"/>
    <cellStyle name="Note 42 2 16 2" xfId="15425" xr:uid="{BEC9A372-ADE5-4093-8B6C-500DDC58149D}"/>
    <cellStyle name="Note 42 2 17" xfId="9116" xr:uid="{0729F6A0-6546-437B-A7E8-9BE634F815D6}"/>
    <cellStyle name="Note 42 2 17 2" xfId="15587" xr:uid="{B12D8297-FD49-4253-A6CC-00CE1673A339}"/>
    <cellStyle name="Note 42 2 18" xfId="9752" xr:uid="{7F8675C2-C5E1-41D8-8EB2-D3B8192373B7}"/>
    <cellStyle name="Note 42 2 19" xfId="10191" xr:uid="{3B93AE6F-3D52-46B1-933E-2F0A99D8E49D}"/>
    <cellStyle name="Note 42 2 2" xfId="2271" xr:uid="{00000000-0005-0000-0000-0000E0080000}"/>
    <cellStyle name="Note 42 2 2 2" xfId="5749" xr:uid="{F9E0A955-F8AB-4FF7-9AA4-7A45A0B0AAAF}"/>
    <cellStyle name="Note 42 2 2 2 2" xfId="12110" xr:uid="{C4B804BF-F042-490D-821E-145F02441E3D}"/>
    <cellStyle name="Note 42 2 2 3" xfId="10192" xr:uid="{57FD9D22-E5A9-40C1-862D-1A656D1704C8}"/>
    <cellStyle name="Note 42 2 2 4" xfId="11089" xr:uid="{1DCA3E08-E332-4F08-A308-850A216A2281}"/>
    <cellStyle name="Note 42 2 2 5" xfId="4820" xr:uid="{BBEB3F0D-0B0C-483D-B1FE-62A478A753B9}"/>
    <cellStyle name="Note 42 2 20" xfId="9359" xr:uid="{949E6F49-0F47-4BF8-AEAD-A1020FAE0FF0}"/>
    <cellStyle name="Note 42 2 21" xfId="10513" xr:uid="{89490131-07FC-4EDD-96CB-8898C7E03A6F}"/>
    <cellStyle name="Note 42 2 22" xfId="10696" xr:uid="{5ED30E12-11E5-4652-A837-586C26F683F7}"/>
    <cellStyle name="Note 42 2 23" xfId="10821" xr:uid="{183E4234-F5B4-42D0-87BF-B9AEEC883161}"/>
    <cellStyle name="Note 42 2 24" xfId="15839" xr:uid="{68D3A894-EBDE-49BF-943E-DEBFBA45D50F}"/>
    <cellStyle name="Note 42 2 25" xfId="16457" xr:uid="{56133D80-967E-4C06-927A-883DA696DDD7}"/>
    <cellStyle name="Note 42 2 26" xfId="16274" xr:uid="{53E469CC-96CC-4663-94F6-CC2ACD10483D}"/>
    <cellStyle name="Note 42 2 27" xfId="16717" xr:uid="{A9C8093E-99EF-4AFE-8141-434DAC576E25}"/>
    <cellStyle name="Note 42 2 28" xfId="16894" xr:uid="{6AE40759-82B5-4B29-9D40-50F581E6EDA5}"/>
    <cellStyle name="Note 42 2 29" xfId="17056" xr:uid="{B55DBFEC-2A0C-4FB5-8366-B9638FCFC8D9}"/>
    <cellStyle name="Note 42 2 3" xfId="4307" xr:uid="{670839C6-CFC4-424C-B454-6DB35AEFD492}"/>
    <cellStyle name="Note 42 2 3 2" xfId="12109" xr:uid="{051C6981-98E5-4294-A053-258B3803545D}"/>
    <cellStyle name="Note 42 2 4" xfId="6250" xr:uid="{56ADEDC5-40C7-4DC3-9881-A83CA752F26C}"/>
    <cellStyle name="Note 42 2 4 2" xfId="12721" xr:uid="{BE657944-DACC-4387-9D2C-DC182460ABD2}"/>
    <cellStyle name="Note 42 2 5" xfId="6081" xr:uid="{80F775A7-55BA-42B8-B8B5-6E208B8AC391}"/>
    <cellStyle name="Note 42 2 5 2" xfId="12552" xr:uid="{A3A2EA45-1828-474C-B816-35A7EE4FEDF3}"/>
    <cellStyle name="Note 42 2 6" xfId="6486" xr:uid="{128D5C0A-9E5E-4B1A-8B52-FDD95C27A495}"/>
    <cellStyle name="Note 42 2 6 2" xfId="12957" xr:uid="{5AD02CE6-014B-4EAB-A0B8-5C00E1D19B61}"/>
    <cellStyle name="Note 42 2 7" xfId="6730" xr:uid="{6A4BF5D8-0764-4F5E-982C-D01472C89EAF}"/>
    <cellStyle name="Note 42 2 7 2" xfId="13201" xr:uid="{A5DB2E52-01B6-4ED5-B097-B38850BB7040}"/>
    <cellStyle name="Note 42 2 8" xfId="7130" xr:uid="{970B5B8A-B234-4FF9-81E9-96C1077B1A9B}"/>
    <cellStyle name="Note 42 2 8 2" xfId="13601" xr:uid="{A0413D27-E4D6-4280-8AA9-38E55D06599B}"/>
    <cellStyle name="Note 42 2 9" xfId="7190" xr:uid="{AE99B778-CAD2-45EC-92F1-0193E8DAD935}"/>
    <cellStyle name="Note 42 2 9 2" xfId="13661" xr:uid="{EC4917FE-8011-4002-8CB8-71E2555584BE}"/>
    <cellStyle name="Note 42 20" xfId="9751" xr:uid="{59D8719F-A145-4B93-AA63-69EEECA4D402}"/>
    <cellStyle name="Note 42 21" xfId="10190" xr:uid="{23668605-EC46-4C49-A3E1-C401F72F494A}"/>
    <cellStyle name="Note 42 22" xfId="9360" xr:uid="{24296F97-1E59-435E-A3F9-6A31C1779933}"/>
    <cellStyle name="Note 42 23" xfId="10512" xr:uid="{0A2A6E8D-148D-48C3-BD76-48E4F04659F4}"/>
    <cellStyle name="Note 42 24" xfId="10695" xr:uid="{074E5A87-D363-4D4A-815F-AA7C0DC205D9}"/>
    <cellStyle name="Note 42 25" xfId="10626" xr:uid="{C6DCE83F-95EB-4786-8D45-6C318E54AF48}"/>
    <cellStyle name="Note 42 26" xfId="15838" xr:uid="{B4D73D27-DF11-4514-9B55-C8F42809AC1A}"/>
    <cellStyle name="Note 42 27" xfId="16456" xr:uid="{39DA5EBA-6D62-4224-B06C-DC420E2E3A20}"/>
    <cellStyle name="Note 42 28" xfId="16273" xr:uid="{5E076AD1-8336-497B-9774-C70DB0C0FFA7}"/>
    <cellStyle name="Note 42 29" xfId="16716" xr:uid="{EFCCA650-9F2A-4B63-960F-96205F6B1B6F}"/>
    <cellStyle name="Note 42 3" xfId="2272" xr:uid="{00000000-0005-0000-0000-0000E1080000}"/>
    <cellStyle name="Note 42 3 2" xfId="5750" xr:uid="{BDBC0538-5364-4E5D-9C23-4E9EE1E945E2}"/>
    <cellStyle name="Note 42 3 2 2" xfId="12111" xr:uid="{87A5B48B-8BF9-4358-B515-A62F5E6D9B68}"/>
    <cellStyle name="Note 42 3 3" xfId="10193" xr:uid="{ECA13ADA-9090-4C08-828F-9EF287488176}"/>
    <cellStyle name="Note 42 3 4" xfId="11090" xr:uid="{CB8BD706-A943-41C0-97CF-1A2855E71D9E}"/>
    <cellStyle name="Note 42 3 5" xfId="4821" xr:uid="{7216A600-74BC-4A78-87BF-03369F962C5F}"/>
    <cellStyle name="Note 42 3 6" xfId="3804" xr:uid="{3C66C0D4-5A18-4312-876B-565DBC90FBE2}"/>
    <cellStyle name="Note 42 30" xfId="16893" xr:uid="{197E0875-6088-451C-A2AC-26226DB9A9ED}"/>
    <cellStyle name="Note 42 31" xfId="17055" xr:uid="{D4F60368-ACC6-47B1-9DF4-A23B672D1B61}"/>
    <cellStyle name="Note 42 4" xfId="3317" xr:uid="{44B22F36-8559-4FBC-8FC5-88C3AEB460F1}"/>
    <cellStyle name="Note 42 4 2" xfId="11572" xr:uid="{29111521-A8C4-487A-8A2B-2C86393ABADA}"/>
    <cellStyle name="Note 42 4 3" xfId="5306" xr:uid="{AC8BE405-7887-4A25-B46D-3EB5CB10CD74}"/>
    <cellStyle name="Note 42 5" xfId="4306" xr:uid="{58B569B6-7699-4319-8113-A9B790E95AD2}"/>
    <cellStyle name="Note 42 5 2" xfId="12108" xr:uid="{782C893C-BED1-4934-8135-59ACC9F094D1}"/>
    <cellStyle name="Note 42 6" xfId="6249" xr:uid="{BEB4E3FE-B1BB-406C-8541-AEE769C2FB79}"/>
    <cellStyle name="Note 42 6 2" xfId="12720" xr:uid="{8855970B-58EB-4B85-B7AD-E997D08CB7EF}"/>
    <cellStyle name="Note 42 7" xfId="6080" xr:uid="{249E923B-DEDC-428D-A5AC-F874A1C38352}"/>
    <cellStyle name="Note 42 7 2" xfId="12551" xr:uid="{C9EE7A78-78D7-4E1F-8301-9033E52B253D}"/>
    <cellStyle name="Note 42 8" xfId="6485" xr:uid="{AA572E7C-2EDD-46A0-8DAA-DC8BF813F249}"/>
    <cellStyle name="Note 42 8 2" xfId="12956" xr:uid="{5976D2DC-6C1E-40C7-90ED-E0E1BC46C847}"/>
    <cellStyle name="Note 42 9" xfId="6731" xr:uid="{C46928E9-6392-4FD3-984F-3366999C0FFD}"/>
    <cellStyle name="Note 42 9 2" xfId="13202" xr:uid="{5104F542-426D-4C9F-B886-965983FE9FCE}"/>
    <cellStyle name="Note 42_TRAFO" xfId="2273" xr:uid="{00000000-0005-0000-0000-0000E2080000}"/>
    <cellStyle name="Note 43" xfId="2274" xr:uid="{00000000-0005-0000-0000-0000E3080000}"/>
    <cellStyle name="Note 43 10" xfId="7131" xr:uid="{647A7698-9868-40E3-8624-A2E88F487D6B}"/>
    <cellStyle name="Note 43 10 2" xfId="13602" xr:uid="{C46697DE-16EE-4062-9D74-3C2336F05AB3}"/>
    <cellStyle name="Note 43 11" xfId="6969" xr:uid="{098F87F3-CECD-4C85-A1BF-CB2048ACB569}"/>
    <cellStyle name="Note 43 11 2" xfId="13440" xr:uid="{A4D2A01C-1298-46ED-9A09-5E3198DFDB42}"/>
    <cellStyle name="Note 43 12" xfId="7676" xr:uid="{0752A8FF-54E9-4587-BAE3-E430244C251C}"/>
    <cellStyle name="Note 43 12 2" xfId="14147" xr:uid="{352289F1-A58C-421E-ACCD-EA743B20B3F3}"/>
    <cellStyle name="Note 43 13" xfId="7510" xr:uid="{A912ABF9-0871-4BC0-964D-9F0AF2B4B9CB}"/>
    <cellStyle name="Note 43 13 2" xfId="13981" xr:uid="{E2AB40EC-D743-48CE-9B23-56F478BACCD3}"/>
    <cellStyle name="Note 43 14" xfId="7909" xr:uid="{25831D24-25E3-47FA-B7D3-6DA98E69D9B9}"/>
    <cellStyle name="Note 43 14 2" xfId="14380" xr:uid="{729B33A9-007D-4FCB-8C0A-4B4F803CA228}"/>
    <cellStyle name="Note 43 15" xfId="8152" xr:uid="{AADE5524-CD56-4015-AD2F-4496DF9C301E}"/>
    <cellStyle name="Note 43 15 2" xfId="14623" xr:uid="{D6353D20-0388-4331-880B-8A0C086AE692}"/>
    <cellStyle name="Note 43 16" xfId="8599" xr:uid="{53E3D113-13DF-4BC5-893C-6A31C77D9966}"/>
    <cellStyle name="Note 43 16 2" xfId="15070" xr:uid="{21168AAB-ABF6-4F3A-ACE6-7EC2F3E4A45F}"/>
    <cellStyle name="Note 43 17" xfId="8778" xr:uid="{C54F157D-8011-4B7D-9368-CFBB597D09BF}"/>
    <cellStyle name="Note 43 17 2" xfId="15249" xr:uid="{8A9B7E78-D956-4FF4-B283-3EFE67DB986B}"/>
    <cellStyle name="Note 43 18" xfId="8955" xr:uid="{89A86C92-2F76-4F85-B64A-1EAA2A775FFB}"/>
    <cellStyle name="Note 43 18 2" xfId="15426" xr:uid="{6763CD71-2102-497F-AC6E-0A01E42134B9}"/>
    <cellStyle name="Note 43 19" xfId="9117" xr:uid="{08BC2AD7-13ED-4BB2-B83D-AC66B65432F7}"/>
    <cellStyle name="Note 43 19 2" xfId="15588" xr:uid="{1F85C4E2-B9A1-4094-A297-3E8B5A502E93}"/>
    <cellStyle name="Note 43 2" xfId="2275" xr:uid="{00000000-0005-0000-0000-0000E4080000}"/>
    <cellStyle name="Note 43 2 10" xfId="7677" xr:uid="{C4F48A46-86FD-4569-90E2-6AE8257FAB84}"/>
    <cellStyle name="Note 43 2 10 2" xfId="14148" xr:uid="{D93AB004-982E-4283-818F-152054AF9007}"/>
    <cellStyle name="Note 43 2 11" xfId="7511" xr:uid="{1E9E2148-9C8C-469D-9B3B-324F5BE08F0C}"/>
    <cellStyle name="Note 43 2 11 2" xfId="13982" xr:uid="{5C3279C9-44B8-44D9-A5AB-38B4A1214A41}"/>
    <cellStyle name="Note 43 2 12" xfId="7910" xr:uid="{724DA0CE-85A0-4756-B94E-BDDA2A9A6C47}"/>
    <cellStyle name="Note 43 2 12 2" xfId="14381" xr:uid="{DEE2ACF6-B7A1-4FE3-8685-0AA58B02D940}"/>
    <cellStyle name="Note 43 2 13" xfId="8151" xr:uid="{6FE52A88-7A72-4989-9394-373990F208B1}"/>
    <cellStyle name="Note 43 2 13 2" xfId="14622" xr:uid="{45257738-9E1B-4F27-9CCE-E664B0245D17}"/>
    <cellStyle name="Note 43 2 14" xfId="8600" xr:uid="{09BE4907-341B-4A8F-A13C-05859CACE419}"/>
    <cellStyle name="Note 43 2 14 2" xfId="15071" xr:uid="{13BB02A6-6E5F-4F74-B7DB-1EB60B146E0A}"/>
    <cellStyle name="Note 43 2 15" xfId="8779" xr:uid="{50220EE5-84E1-4F18-BC9A-B42BB071AEF2}"/>
    <cellStyle name="Note 43 2 15 2" xfId="15250" xr:uid="{2A34A3DC-95F5-4CCF-BF71-174099091BC1}"/>
    <cellStyle name="Note 43 2 16" xfId="8956" xr:uid="{76931190-0854-4F64-83B7-999C8F28C033}"/>
    <cellStyle name="Note 43 2 16 2" xfId="15427" xr:uid="{81DF2160-4096-4AD7-BB7A-B933D0E2C838}"/>
    <cellStyle name="Note 43 2 17" xfId="9118" xr:uid="{07EE3045-46D4-4341-9D67-B1F2E4E1F28C}"/>
    <cellStyle name="Note 43 2 17 2" xfId="15589" xr:uid="{28F81CDF-BE12-46BB-B91F-054491011B8C}"/>
    <cellStyle name="Note 43 2 18" xfId="9754" xr:uid="{DC666000-C660-4DEC-9B70-7EB16C74ECA6}"/>
    <cellStyle name="Note 43 2 19" xfId="10195" xr:uid="{397A473C-56E2-4AA2-B694-22E7E7D68C67}"/>
    <cellStyle name="Note 43 2 2" xfId="2276" xr:uid="{00000000-0005-0000-0000-0000E5080000}"/>
    <cellStyle name="Note 43 2 2 2" xfId="5751" xr:uid="{EE4DEF3C-44F8-4BCA-AC51-125336B3011C}"/>
    <cellStyle name="Note 43 2 2 2 2" xfId="12114" xr:uid="{36E1B88D-68B8-435D-B687-20F53C5BE16F}"/>
    <cellStyle name="Note 43 2 2 3" xfId="10196" xr:uid="{57222C68-B5F3-411E-BA11-61CA46C86E6D}"/>
    <cellStyle name="Note 43 2 2 4" xfId="11091" xr:uid="{12412727-99C2-4FFF-9A93-FAE523C8EF54}"/>
    <cellStyle name="Note 43 2 2 5" xfId="4822" xr:uid="{B6ABB8FA-4C81-4601-B68F-0492D9701C3D}"/>
    <cellStyle name="Note 43 2 20" xfId="9952" xr:uid="{8593214F-8C63-4CA0-8179-213FC3E66CF1}"/>
    <cellStyle name="Note 43 2 21" xfId="10515" xr:uid="{EC23D85A-7CCD-4475-B381-0BA5C7DBCAFE}"/>
    <cellStyle name="Note 43 2 22" xfId="10698" xr:uid="{DB8C9476-4FAA-4C5E-B26F-EA40720389D2}"/>
    <cellStyle name="Note 43 2 23" xfId="10936" xr:uid="{1E166B87-D8EB-415F-B05B-82B12677EBE4}"/>
    <cellStyle name="Note 43 2 24" xfId="15841" xr:uid="{CDF6650C-A6E3-4DA2-BA67-F98BF7A7F0C8}"/>
    <cellStyle name="Note 43 2 25" xfId="16459" xr:uid="{641665C5-9472-4575-BFDE-41C1508922DE}"/>
    <cellStyle name="Note 43 2 26" xfId="16276" xr:uid="{7D061BAC-6C01-4A4C-A218-751AEFB05EAF}"/>
    <cellStyle name="Note 43 2 27" xfId="16719" xr:uid="{0E2AC28B-797F-4BEB-B151-FFE276E2D0EF}"/>
    <cellStyle name="Note 43 2 28" xfId="16896" xr:uid="{DB2446B7-7377-4040-9C11-34E6B1981693}"/>
    <cellStyle name="Note 43 2 29" xfId="17058" xr:uid="{6392D29A-2ED5-410B-8627-DAF562EF97E3}"/>
    <cellStyle name="Note 43 2 3" xfId="4309" xr:uid="{510BF9C3-21C5-4A3D-90CC-F64E35E9E341}"/>
    <cellStyle name="Note 43 2 3 2" xfId="12113" xr:uid="{6160E7CB-33F4-4129-A4F2-E572B90546D7}"/>
    <cellStyle name="Note 43 2 4" xfId="6252" xr:uid="{53A50261-2A5A-4C3C-899F-DA487DD9C53B}"/>
    <cellStyle name="Note 43 2 4 2" xfId="12723" xr:uid="{3E5F6F4F-1360-4BE2-801B-EC08A02A38B9}"/>
    <cellStyle name="Note 43 2 5" xfId="6083" xr:uid="{50AD3190-2CDE-41B3-B48F-897267A93D97}"/>
    <cellStyle name="Note 43 2 5 2" xfId="12554" xr:uid="{5CDE7DDA-B22E-4BAD-BC41-5421392D343D}"/>
    <cellStyle name="Note 43 2 6" xfId="6488" xr:uid="{A456336E-136B-470F-ADBE-1A6B86AF6404}"/>
    <cellStyle name="Note 43 2 6 2" xfId="12959" xr:uid="{DBCC5E3E-69E8-4065-896E-129F5BA518E3}"/>
    <cellStyle name="Note 43 2 7" xfId="6728" xr:uid="{006B4F93-B707-42F5-841E-9154F1636729}"/>
    <cellStyle name="Note 43 2 7 2" xfId="13199" xr:uid="{0465D9EF-33C4-438E-BF00-53CDDCE6A242}"/>
    <cellStyle name="Note 43 2 8" xfId="7132" xr:uid="{7D1A2854-9E82-4F57-8EFE-1D628DA3E242}"/>
    <cellStyle name="Note 43 2 8 2" xfId="13603" xr:uid="{AE5731C5-4AF2-4C4D-B4F0-C55D76150A96}"/>
    <cellStyle name="Note 43 2 9" xfId="6970" xr:uid="{D449445E-D25A-47D7-854A-DB30128BBC4A}"/>
    <cellStyle name="Note 43 2 9 2" xfId="13441" xr:uid="{61EA60AC-0539-4778-8CB9-AE651B13AC6E}"/>
    <cellStyle name="Note 43 20" xfId="9753" xr:uid="{FFCA6D35-D4B2-41BC-96E6-3CDB714B3B7D}"/>
    <cellStyle name="Note 43 21" xfId="10194" xr:uid="{11CF8061-F508-45D2-BBF8-990C4355A15C}"/>
    <cellStyle name="Note 43 22" xfId="9358" xr:uid="{44CE306F-91C3-45CD-B4FB-A3411999F222}"/>
    <cellStyle name="Note 43 23" xfId="10514" xr:uid="{83659DCD-580B-47C0-A2AC-EE36601798AA}"/>
    <cellStyle name="Note 43 24" xfId="10697" xr:uid="{972B516C-07F4-421D-AC9E-17F121764B62}"/>
    <cellStyle name="Note 43 25" xfId="10822" xr:uid="{C09F7A54-E296-4A93-BBB9-3CB02CA180EF}"/>
    <cellStyle name="Note 43 26" xfId="15840" xr:uid="{9BB91337-14D2-4871-98B7-6109C96BC5B2}"/>
    <cellStyle name="Note 43 27" xfId="16458" xr:uid="{E2B62650-46B1-4E2D-9C25-7D5622DE5BF7}"/>
    <cellStyle name="Note 43 28" xfId="16275" xr:uid="{CDBFE726-C11B-4D6E-85FA-C20DDE3547D0}"/>
    <cellStyle name="Note 43 29" xfId="16718" xr:uid="{8D4D6658-D06D-4D63-B5CB-C03CEF803900}"/>
    <cellStyle name="Note 43 3" xfId="2277" xr:uid="{00000000-0005-0000-0000-0000E6080000}"/>
    <cellStyle name="Note 43 3 2" xfId="5752" xr:uid="{BEA86792-C425-4BF0-A846-3AA18831D4F6}"/>
    <cellStyle name="Note 43 3 2 2" xfId="12115" xr:uid="{7C3D3585-AFF0-4638-B55E-5FCFB7711442}"/>
    <cellStyle name="Note 43 3 3" xfId="10197" xr:uid="{CFE54878-C433-4382-9B11-B35F244AF600}"/>
    <cellStyle name="Note 43 3 4" xfId="11092" xr:uid="{CA2AD8BE-9BED-4293-8F7A-DD2A0BC0B828}"/>
    <cellStyle name="Note 43 3 5" xfId="4823" xr:uid="{7C286A45-6602-4230-950F-02C248ABF175}"/>
    <cellStyle name="Note 43 3 6" xfId="3805" xr:uid="{B3A08EA5-550A-402F-A950-6417241EF568}"/>
    <cellStyle name="Note 43 30" xfId="16895" xr:uid="{2AF346DD-E9A7-4AD9-A367-D7729269326D}"/>
    <cellStyle name="Note 43 31" xfId="17057" xr:uid="{5AA8E75D-49FC-4C33-A62F-1D9AB03D9649}"/>
    <cellStyle name="Note 43 4" xfId="3318" xr:uid="{DCD141E3-E3B2-4EB9-8A62-746BE733B7B1}"/>
    <cellStyle name="Note 43 4 2" xfId="11573" xr:uid="{4D0EFA26-259C-4D40-96E1-BF852D0AFFD0}"/>
    <cellStyle name="Note 43 4 3" xfId="5307" xr:uid="{AC3EF8C3-DFD8-4487-A863-F6DCE06214C7}"/>
    <cellStyle name="Note 43 5" xfId="4308" xr:uid="{18917681-DA7E-4778-A6DF-8B680DEC329D}"/>
    <cellStyle name="Note 43 5 2" xfId="12112" xr:uid="{B53E9CEC-31FD-4A9B-BFAA-17C56B461008}"/>
    <cellStyle name="Note 43 6" xfId="6251" xr:uid="{0D0335C3-D379-483A-BFC0-0B0FB626485B}"/>
    <cellStyle name="Note 43 6 2" xfId="12722" xr:uid="{93E3197F-9418-4687-ABE8-2310DA665458}"/>
    <cellStyle name="Note 43 7" xfId="6082" xr:uid="{A418C721-FAA8-4271-8124-7FD32266F772}"/>
    <cellStyle name="Note 43 7 2" xfId="12553" xr:uid="{F25A88E4-D365-40E5-8F1E-DA2DC56A2A0E}"/>
    <cellStyle name="Note 43 8" xfId="6487" xr:uid="{6807AB65-B240-4A4B-8565-82DDDEB699D9}"/>
    <cellStyle name="Note 43 8 2" xfId="12958" xr:uid="{67546A7C-8755-4180-8C4C-232A18722F03}"/>
    <cellStyle name="Note 43 9" xfId="6729" xr:uid="{8B068F23-545B-46A4-AC59-0BD7C51A8E16}"/>
    <cellStyle name="Note 43 9 2" xfId="13200" xr:uid="{DBC034D3-B1F5-4726-9D38-F9B4D4CDA77B}"/>
    <cellStyle name="Note 43_TRAFO" xfId="2278" xr:uid="{00000000-0005-0000-0000-0000E7080000}"/>
    <cellStyle name="Note 44" xfId="2279" xr:uid="{00000000-0005-0000-0000-0000E8080000}"/>
    <cellStyle name="Note 44 10" xfId="6630" xr:uid="{67B501B3-99ED-4EBD-8DEA-2E1742732757}"/>
    <cellStyle name="Note 44 10 2" xfId="13101" xr:uid="{A550D9AE-3A69-4F12-A5C5-41236E47CFC7}"/>
    <cellStyle name="Note 44 11" xfId="6971" xr:uid="{65C39172-18E3-4380-9DB2-B30985013194}"/>
    <cellStyle name="Note 44 11 2" xfId="13442" xr:uid="{C98781B4-7992-49B2-9375-AFF43386EE3E}"/>
    <cellStyle name="Note 44 12" xfId="7678" xr:uid="{041A51AC-3E5B-4A8A-B412-F42137E6453C}"/>
    <cellStyle name="Note 44 12 2" xfId="14149" xr:uid="{6E563E2C-4FA1-4E29-9293-A2ABEF581B48}"/>
    <cellStyle name="Note 44 13" xfId="7512" xr:uid="{B8593E77-B206-42D1-984D-3FA6159D66C9}"/>
    <cellStyle name="Note 44 13 2" xfId="13983" xr:uid="{7A6996FA-E649-4620-AD6A-E618BCFD5179}"/>
    <cellStyle name="Note 44 14" xfId="7911" xr:uid="{A36048DD-E233-4065-BA57-BE1319061DC1}"/>
    <cellStyle name="Note 44 14 2" xfId="14382" xr:uid="{A8951480-1B23-4E6B-A2DF-87C91B8EC73A}"/>
    <cellStyle name="Note 44 15" xfId="8150" xr:uid="{20EF0C55-81A8-48A6-BB1E-835574E7079C}"/>
    <cellStyle name="Note 44 15 2" xfId="14621" xr:uid="{8B9A775E-6266-4B69-8454-EB96DC0DE17F}"/>
    <cellStyle name="Note 44 16" xfId="8601" xr:uid="{2C9B55E1-03D8-4819-B81B-1452E4547221}"/>
    <cellStyle name="Note 44 16 2" xfId="15072" xr:uid="{47DF1C47-9B76-49E4-8904-BEA425CF3F04}"/>
    <cellStyle name="Note 44 17" xfId="8780" xr:uid="{9FA12AAC-1BB6-4C37-B1CC-0CD48A83112C}"/>
    <cellStyle name="Note 44 17 2" xfId="15251" xr:uid="{5EC9ECC2-FC39-478C-BD45-6CF1C9118B04}"/>
    <cellStyle name="Note 44 18" xfId="8957" xr:uid="{9FC04E40-DFB9-4145-B7A4-DC2A0A680D69}"/>
    <cellStyle name="Note 44 18 2" xfId="15428" xr:uid="{A87C7522-2CEB-4D9C-992C-56DA7D02CABD}"/>
    <cellStyle name="Note 44 19" xfId="9119" xr:uid="{60409173-22AF-4310-B6B9-1D323A7C64C7}"/>
    <cellStyle name="Note 44 19 2" xfId="15590" xr:uid="{357FF7EE-26EC-461F-8167-4224DE4F3B31}"/>
    <cellStyle name="Note 44 2" xfId="2280" xr:uid="{00000000-0005-0000-0000-0000E9080000}"/>
    <cellStyle name="Note 44 2 10" xfId="7679" xr:uid="{DF719976-8682-4C36-B3DC-3104406178DE}"/>
    <cellStyle name="Note 44 2 10 2" xfId="14150" xr:uid="{742A289C-9BF9-431E-85BF-10485F0F3A58}"/>
    <cellStyle name="Note 44 2 11" xfId="7513" xr:uid="{D0D248A4-526B-41C1-802E-F54E40881C59}"/>
    <cellStyle name="Note 44 2 11 2" xfId="13984" xr:uid="{28F19465-3E26-454B-AA02-62C6839391CA}"/>
    <cellStyle name="Note 44 2 12" xfId="7912" xr:uid="{89634067-ED00-47F4-BED6-2F9E278F62F1}"/>
    <cellStyle name="Note 44 2 12 2" xfId="14383" xr:uid="{7D9CEF01-EB9C-4335-8A65-13BE06240A40}"/>
    <cellStyle name="Note 44 2 13" xfId="8149" xr:uid="{81D83229-5AFE-4248-A3FD-E6E55E66ED52}"/>
    <cellStyle name="Note 44 2 13 2" xfId="14620" xr:uid="{E97DD57C-D5C1-4E1D-89B3-50EA2ED7C8E3}"/>
    <cellStyle name="Note 44 2 14" xfId="8602" xr:uid="{B0AA634A-3AAF-49CA-A323-C7AAB75CDDF6}"/>
    <cellStyle name="Note 44 2 14 2" xfId="15073" xr:uid="{A092F16E-40BF-4D17-8E3B-4D879A2F2B10}"/>
    <cellStyle name="Note 44 2 15" xfId="8781" xr:uid="{EF6C39BB-D7D8-4B37-9B42-963210597F03}"/>
    <cellStyle name="Note 44 2 15 2" xfId="15252" xr:uid="{213B4C25-3D81-4E7C-8767-0FA33B26F4FC}"/>
    <cellStyle name="Note 44 2 16" xfId="8958" xr:uid="{A7D253A8-2238-42A0-97A4-2D6DBED2FB89}"/>
    <cellStyle name="Note 44 2 16 2" xfId="15429" xr:uid="{F7EA6EE7-17C1-4ED2-964E-0A67D44449FE}"/>
    <cellStyle name="Note 44 2 17" xfId="9120" xr:uid="{23F17E9E-36E5-4287-9CC2-C38EC4A3DEE3}"/>
    <cellStyle name="Note 44 2 17 2" xfId="15591" xr:uid="{B0ACEA73-6E08-4E7E-B047-805E18CE18FF}"/>
    <cellStyle name="Note 44 2 18" xfId="9756" xr:uid="{232BB285-3AB2-49DA-B29F-A1D6B74A5792}"/>
    <cellStyle name="Note 44 2 19" xfId="10199" xr:uid="{5CFFF3A4-9CDF-41A3-B696-AC54244D10AD}"/>
    <cellStyle name="Note 44 2 2" xfId="2281" xr:uid="{00000000-0005-0000-0000-0000EA080000}"/>
    <cellStyle name="Note 44 2 2 2" xfId="5753" xr:uid="{546D9035-0C47-4C9A-8A55-62000A77A461}"/>
    <cellStyle name="Note 44 2 2 2 2" xfId="12118" xr:uid="{3C321BBC-A591-4A9E-8584-269956618ABD}"/>
    <cellStyle name="Note 44 2 2 3" xfId="10200" xr:uid="{58FDB10A-2763-46B4-BFDB-FEFC433ABC2A}"/>
    <cellStyle name="Note 44 2 2 4" xfId="11093" xr:uid="{BA82E023-9652-415C-840C-9B757CA272C5}"/>
    <cellStyle name="Note 44 2 2 5" xfId="4824" xr:uid="{9E18A3D2-8E25-43C5-A377-EB8903DC6CE0}"/>
    <cellStyle name="Note 44 2 20" xfId="9356" xr:uid="{FB1DA48C-67B2-433F-ABDE-9C25D8A274F4}"/>
    <cellStyle name="Note 44 2 21" xfId="10517" xr:uid="{032A818E-075F-4EE0-9589-EE104B32F513}"/>
    <cellStyle name="Note 44 2 22" xfId="10700" xr:uid="{CBB84B05-21E4-4561-9A63-C67BF59C47C7}"/>
    <cellStyle name="Note 44 2 23" xfId="10824" xr:uid="{ED957D9D-24F5-4342-B097-D3E7A9D5E189}"/>
    <cellStyle name="Note 44 2 24" xfId="15843" xr:uid="{9DE49CDF-BDBF-4354-9AF2-B8D933BCED21}"/>
    <cellStyle name="Note 44 2 25" xfId="16460" xr:uid="{00234EB5-A39C-4404-93FF-01251B9A745C}"/>
    <cellStyle name="Note 44 2 26" xfId="16278" xr:uid="{95A2BA74-A5C7-4647-98D8-AC84071ABBB8}"/>
    <cellStyle name="Note 44 2 27" xfId="16721" xr:uid="{11AAB2F7-EABF-4EDD-87C8-5AE676AD4ECD}"/>
    <cellStyle name="Note 44 2 28" xfId="16898" xr:uid="{C47E1E33-6BAE-4BB6-BE25-0B205EE26098}"/>
    <cellStyle name="Note 44 2 29" xfId="17060" xr:uid="{5E6F75E9-4B5F-4814-BE35-B93F627A950A}"/>
    <cellStyle name="Note 44 2 3" xfId="4311" xr:uid="{3FC2E745-A8DF-4884-B57D-25C4CC03312D}"/>
    <cellStyle name="Note 44 2 3 2" xfId="12117" xr:uid="{5F8A7C22-FE58-4CFB-8928-4FDD61195FFF}"/>
    <cellStyle name="Note 44 2 4" xfId="6254" xr:uid="{17353704-8650-4287-A3AB-F62C0A73FCB6}"/>
    <cellStyle name="Note 44 2 4 2" xfId="12725" xr:uid="{573E36C2-414E-4CAA-9B4B-BE6D5D16E5B9}"/>
    <cellStyle name="Note 44 2 5" xfId="6085" xr:uid="{BDE4A582-B43F-4D24-8D47-16E3CBABD764}"/>
    <cellStyle name="Note 44 2 5 2" xfId="12556" xr:uid="{D402809A-D8C4-4AE9-87CC-387E085F83A2}"/>
    <cellStyle name="Note 44 2 6" xfId="6490" xr:uid="{AE5BECD7-443D-4555-8368-AC6B191C5868}"/>
    <cellStyle name="Note 44 2 6 2" xfId="12961" xr:uid="{5E0E796C-D8B1-468A-896B-0E06716BA2F5}"/>
    <cellStyle name="Note 44 2 7" xfId="6726" xr:uid="{45506842-17B7-4FFB-A558-C0DB8D66D4D0}"/>
    <cellStyle name="Note 44 2 7 2" xfId="13197" xr:uid="{B76B608F-5CA4-4473-9AAA-5AFAD5215C01}"/>
    <cellStyle name="Note 44 2 8" xfId="7133" xr:uid="{0D787B6C-058E-474D-B67E-9D99E5D9D5D0}"/>
    <cellStyle name="Note 44 2 8 2" xfId="13604" xr:uid="{17892174-E429-4535-A2FA-29933C01E5A9}"/>
    <cellStyle name="Note 44 2 9" xfId="6628" xr:uid="{D4FC6696-FDB1-4CF4-8C64-E5EA967DE0FF}"/>
    <cellStyle name="Note 44 2 9 2" xfId="13099" xr:uid="{1E5F7EE5-278D-4B3F-9BE6-6C556BCC1D2B}"/>
    <cellStyle name="Note 44 20" xfId="9755" xr:uid="{8DFECCF6-1218-4AF7-A5DC-6197BE9782D1}"/>
    <cellStyle name="Note 44 21" xfId="10198" xr:uid="{16A12628-B7DF-48FA-9A61-D28EE51E4654}"/>
    <cellStyle name="Note 44 22" xfId="9357" xr:uid="{F91B1BFB-9781-49E9-90E1-D69DB114A257}"/>
    <cellStyle name="Note 44 23" xfId="10516" xr:uid="{7FF0AF8E-137C-4BA3-B36C-C6B2E5795485}"/>
    <cellStyle name="Note 44 24" xfId="10699" xr:uid="{43B436E4-C6E2-40F0-9C5A-30B68804AF28}"/>
    <cellStyle name="Note 44 25" xfId="10823" xr:uid="{F4E267B6-B422-4FD8-A9C5-222D11717308}"/>
    <cellStyle name="Note 44 26" xfId="15842" xr:uid="{F1424557-C888-4C17-A6C0-FF3CBE01B8B2}"/>
    <cellStyle name="Note 44 27" xfId="16604" xr:uid="{4B405C71-4534-4FE3-80E3-9AC077CA1CC2}"/>
    <cellStyle name="Note 44 28" xfId="16277" xr:uid="{7305E3CE-FBE9-4262-9F15-5AB9854EECE4}"/>
    <cellStyle name="Note 44 29" xfId="16720" xr:uid="{B68095D0-417B-46DA-B033-DBB0878DF9E8}"/>
    <cellStyle name="Note 44 3" xfId="2282" xr:uid="{00000000-0005-0000-0000-0000EB080000}"/>
    <cellStyle name="Note 44 3 2" xfId="5754" xr:uid="{69096680-375D-4E5E-823E-305956DCA841}"/>
    <cellStyle name="Note 44 3 2 2" xfId="12119" xr:uid="{E2469D33-EBE4-4D55-A7F1-B0E8FCBADF2D}"/>
    <cellStyle name="Note 44 3 3" xfId="10201" xr:uid="{AF64D1F7-328B-4AE9-92F4-C45676DE7B8A}"/>
    <cellStyle name="Note 44 3 4" xfId="11094" xr:uid="{5A07793B-0163-4043-9003-CABFDD980DE9}"/>
    <cellStyle name="Note 44 3 5" xfId="4825" xr:uid="{30E0D78D-A481-4C4B-8E95-1F1AE34AA5E6}"/>
    <cellStyle name="Note 44 3 6" xfId="3806" xr:uid="{E2B3B90E-47F2-4C08-A9CF-50E8A3683222}"/>
    <cellStyle name="Note 44 30" xfId="16897" xr:uid="{18BB2BFF-2BBA-4B60-98B7-495082F8FEEC}"/>
    <cellStyle name="Note 44 31" xfId="17059" xr:uid="{5B31E680-9C3A-4416-8C28-D53CD9FB3705}"/>
    <cellStyle name="Note 44 4" xfId="3319" xr:uid="{2AB9B911-8824-40B6-B1FF-1885532D25C7}"/>
    <cellStyle name="Note 44 4 2" xfId="11574" xr:uid="{910524E1-A74D-4F89-A6D5-A384E35FC224}"/>
    <cellStyle name="Note 44 4 3" xfId="5308" xr:uid="{461B948B-50C3-4FDF-923C-CAE8AAE5C131}"/>
    <cellStyle name="Note 44 5" xfId="4310" xr:uid="{A5D0216B-CFF8-405A-8126-5B1DB2B7EC15}"/>
    <cellStyle name="Note 44 5 2" xfId="12116" xr:uid="{58D4C70C-60AD-4CFB-B420-B2A9162C0D45}"/>
    <cellStyle name="Note 44 6" xfId="6253" xr:uid="{C9130BB0-B378-4B32-B3CB-01817C325F47}"/>
    <cellStyle name="Note 44 6 2" xfId="12724" xr:uid="{7C763906-6CE3-4960-BE1E-FBE40CC67671}"/>
    <cellStyle name="Note 44 7" xfId="6084" xr:uid="{F17BA6D5-C84C-4352-95D2-EBF51CAA8594}"/>
    <cellStyle name="Note 44 7 2" xfId="12555" xr:uid="{7A0BC6FD-AF52-4788-AFA6-A4695E47E13D}"/>
    <cellStyle name="Note 44 8" xfId="6489" xr:uid="{3E740050-83F7-4F1A-B950-118AA3B1882D}"/>
    <cellStyle name="Note 44 8 2" xfId="12960" xr:uid="{1AD2711E-37A1-4F1B-95B7-6F9B5D446E2D}"/>
    <cellStyle name="Note 44 9" xfId="6727" xr:uid="{AC185D82-6055-4C06-8572-8F7B1276DED0}"/>
    <cellStyle name="Note 44 9 2" xfId="13198" xr:uid="{2731C584-FA62-45A4-B933-AE5F8CE35E43}"/>
    <cellStyle name="Note 44_TRAFO" xfId="2283" xr:uid="{00000000-0005-0000-0000-0000EC080000}"/>
    <cellStyle name="Note 45" xfId="2284" xr:uid="{00000000-0005-0000-0000-0000ED080000}"/>
    <cellStyle name="Note 45 10" xfId="7134" xr:uid="{F6D253FF-71F0-4E11-9C2D-3A6796227847}"/>
    <cellStyle name="Note 45 10 2" xfId="13605" xr:uid="{7EDD27B7-E548-4364-91EB-BAEF3AA538B5}"/>
    <cellStyle name="Note 45 11" xfId="6972" xr:uid="{1FE78605-83CC-4137-A4A3-2FCAD5498854}"/>
    <cellStyle name="Note 45 11 2" xfId="13443" xr:uid="{7F37BE1E-1249-4C64-9703-67223E03CEFC}"/>
    <cellStyle name="Note 45 12" xfId="7680" xr:uid="{0DB44F23-48FA-4F95-A199-1F553913F91E}"/>
    <cellStyle name="Note 45 12 2" xfId="14151" xr:uid="{93CFAD8E-52CB-45A7-8D41-655958E21750}"/>
    <cellStyle name="Note 45 13" xfId="7514" xr:uid="{E374FF0C-F145-4AD5-ADFD-5072B352BD32}"/>
    <cellStyle name="Note 45 13 2" xfId="13985" xr:uid="{FE98F567-32E3-480A-9488-6462B5AFB214}"/>
    <cellStyle name="Note 45 14" xfId="7913" xr:uid="{D9051DBE-3454-49ED-BDF2-54B8DE16BA51}"/>
    <cellStyle name="Note 45 14 2" xfId="14384" xr:uid="{A81C0A19-6F17-40EC-B622-A4D8C4CB22A7}"/>
    <cellStyle name="Note 45 15" xfId="8148" xr:uid="{57984318-E3E9-4AFC-9485-A2AE7BFD4FD1}"/>
    <cellStyle name="Note 45 15 2" xfId="14619" xr:uid="{7A541969-B9CE-4AED-B0C5-2A366DE0E67A}"/>
    <cellStyle name="Note 45 16" xfId="8603" xr:uid="{0D82FA01-1DA1-485B-B230-3FE14E3EFFE3}"/>
    <cellStyle name="Note 45 16 2" xfId="15074" xr:uid="{6A556B10-D1FB-4F94-93FA-0926D4EEAD18}"/>
    <cellStyle name="Note 45 17" xfId="8782" xr:uid="{A4AACD0B-6178-4E34-A525-F4EBE426E589}"/>
    <cellStyle name="Note 45 17 2" xfId="15253" xr:uid="{E84B99E8-563F-4016-9977-CF224F771BC5}"/>
    <cellStyle name="Note 45 18" xfId="8959" xr:uid="{4CF60E05-2F57-40D7-B99C-F9D87FEE3015}"/>
    <cellStyle name="Note 45 18 2" xfId="15430" xr:uid="{1D80801A-DB38-430E-B469-DC4786FD680C}"/>
    <cellStyle name="Note 45 19" xfId="9121" xr:uid="{6A6077F7-2CCA-4144-8969-0EAB891CA21E}"/>
    <cellStyle name="Note 45 19 2" xfId="15592" xr:uid="{6AFEBBD5-BF48-4168-B82F-3FFB41CD70C9}"/>
    <cellStyle name="Note 45 2" xfId="2285" xr:uid="{00000000-0005-0000-0000-0000EE080000}"/>
    <cellStyle name="Note 45 2 10" xfId="7681" xr:uid="{B32FC630-CA3F-4210-8E12-0E55EC19A080}"/>
    <cellStyle name="Note 45 2 10 2" xfId="14152" xr:uid="{3E2199DD-B3D7-49A7-9277-71804A865E24}"/>
    <cellStyle name="Note 45 2 11" xfId="7515" xr:uid="{02EB36A5-CD47-4C34-95DB-C2BFFE7BE97E}"/>
    <cellStyle name="Note 45 2 11 2" xfId="13986" xr:uid="{8763B02D-9A90-4151-B5A3-4AD25F1F2168}"/>
    <cellStyle name="Note 45 2 12" xfId="7914" xr:uid="{368579E0-64F8-41C9-AFF1-3D6F1D2BE4A8}"/>
    <cellStyle name="Note 45 2 12 2" xfId="14385" xr:uid="{F832C50B-800D-4457-8867-176C63EFC929}"/>
    <cellStyle name="Note 45 2 13" xfId="8147" xr:uid="{3FF9A480-A24A-4B5B-89AA-E4E5B4E1885A}"/>
    <cellStyle name="Note 45 2 13 2" xfId="14618" xr:uid="{BE527E88-CB26-473D-AA3F-9805A66E9427}"/>
    <cellStyle name="Note 45 2 14" xfId="8604" xr:uid="{00B908A9-B8CB-4201-9BF5-DD4E4799507E}"/>
    <cellStyle name="Note 45 2 14 2" xfId="15075" xr:uid="{6908C79D-F271-4F40-968C-1D384FC09BAF}"/>
    <cellStyle name="Note 45 2 15" xfId="8783" xr:uid="{07760478-34E6-4316-AD5B-AA54148F818C}"/>
    <cellStyle name="Note 45 2 15 2" xfId="15254" xr:uid="{FD18DB55-A339-4CF5-92EB-21676E682861}"/>
    <cellStyle name="Note 45 2 16" xfId="8960" xr:uid="{321CD9B0-4B47-4160-9477-93D02BD47C73}"/>
    <cellStyle name="Note 45 2 16 2" xfId="15431" xr:uid="{0711E770-2C83-49DA-A251-1C40C39B4F8B}"/>
    <cellStyle name="Note 45 2 17" xfId="9122" xr:uid="{545C21C9-C994-4539-A37B-9CFA689070C2}"/>
    <cellStyle name="Note 45 2 17 2" xfId="15593" xr:uid="{7BC533E5-324B-4B38-9E88-A2D33924A91D}"/>
    <cellStyle name="Note 45 2 18" xfId="9758" xr:uid="{56AFC754-6CD4-4DBC-B573-D0B291447BDE}"/>
    <cellStyle name="Note 45 2 19" xfId="10203" xr:uid="{1708F41D-DF7F-47E0-92C1-55170E7E8813}"/>
    <cellStyle name="Note 45 2 2" xfId="2286" xr:uid="{00000000-0005-0000-0000-0000EF080000}"/>
    <cellStyle name="Note 45 2 2 2" xfId="5755" xr:uid="{D1557F29-CE80-4F82-B672-D119680A3E56}"/>
    <cellStyle name="Note 45 2 2 2 2" xfId="12122" xr:uid="{1DE49320-F946-4F71-882E-F64BB3D45255}"/>
    <cellStyle name="Note 45 2 2 3" xfId="10204" xr:uid="{01B7D525-4AF8-44E4-ACE0-012CA94C33E0}"/>
    <cellStyle name="Note 45 2 2 4" xfId="11095" xr:uid="{A8D32227-0033-4EB6-B6EF-36153EB8F1DF}"/>
    <cellStyle name="Note 45 2 2 5" xfId="4826" xr:uid="{146ABB42-0E4D-4444-8808-508CF0CAF71B}"/>
    <cellStyle name="Note 45 2 20" xfId="9328" xr:uid="{E96C4EC6-CBB1-4F35-BE47-8A9FBBEDCF47}"/>
    <cellStyle name="Note 45 2 21" xfId="10519" xr:uid="{883306B1-8B17-4DEA-86A6-BB7F33B5C9D3}"/>
    <cellStyle name="Note 45 2 22" xfId="10702" xr:uid="{21D13C55-7D2A-4899-A454-C30FA8A993F7}"/>
    <cellStyle name="Note 45 2 23" xfId="10826" xr:uid="{DA4BEF75-8ACD-4853-AF59-EB44317DECA4}"/>
    <cellStyle name="Note 45 2 24" xfId="15845" xr:uid="{72C37D83-1CE8-41ED-AEB7-857A0CF90443}"/>
    <cellStyle name="Note 45 2 25" xfId="16462" xr:uid="{BEEAB9D3-05A3-41DE-B23B-1B110DE3554E}"/>
    <cellStyle name="Note 45 2 26" xfId="16280" xr:uid="{C8B97E85-4E3F-4A33-A907-529CBC68B830}"/>
    <cellStyle name="Note 45 2 27" xfId="16723" xr:uid="{23D3618F-96F4-48AF-BC54-8A2BD97EE0B7}"/>
    <cellStyle name="Note 45 2 28" xfId="16900" xr:uid="{ACD1EB5E-90B5-48ED-8237-048535F78D52}"/>
    <cellStyle name="Note 45 2 29" xfId="17062" xr:uid="{79C324B1-7C14-4E7E-B8F0-0041F165072A}"/>
    <cellStyle name="Note 45 2 3" xfId="4313" xr:uid="{26590581-B824-4432-B626-C1B3639821B4}"/>
    <cellStyle name="Note 45 2 3 2" xfId="12121" xr:uid="{26A4A7B0-9EC4-42EC-AD0C-548C6EE50B19}"/>
    <cellStyle name="Note 45 2 4" xfId="6256" xr:uid="{D3DBB642-8D39-4332-86FD-273844F2ABA5}"/>
    <cellStyle name="Note 45 2 4 2" xfId="12727" xr:uid="{CDA5805E-6260-42DA-8115-B6C390ED6C6C}"/>
    <cellStyle name="Note 45 2 5" xfId="6087" xr:uid="{F0E9A715-E40F-4AAA-8332-68A2E2F06951}"/>
    <cellStyle name="Note 45 2 5 2" xfId="12558" xr:uid="{3CCD1C49-F2E7-46F9-8550-7B842BC6654E}"/>
    <cellStyle name="Note 45 2 6" xfId="6492" xr:uid="{CD04AE39-8201-4B13-973F-3F55226DA30E}"/>
    <cellStyle name="Note 45 2 6 2" xfId="12963" xr:uid="{BA7485BF-2150-40F5-9358-0BDB2DA7AC83}"/>
    <cellStyle name="Note 45 2 7" xfId="6724" xr:uid="{8B776AE6-ACCD-4094-A756-BC0B452091F0}"/>
    <cellStyle name="Note 45 2 7 2" xfId="13195" xr:uid="{9B0553C3-554B-4B24-81E7-99D57D343DEB}"/>
    <cellStyle name="Note 45 2 8" xfId="7135" xr:uid="{19EC1BFD-CC84-4583-BB86-DADEA9C00D79}"/>
    <cellStyle name="Note 45 2 8 2" xfId="13606" xr:uid="{D2F2E8C1-3932-4FE3-B19C-692E8A9EF25B}"/>
    <cellStyle name="Note 45 2 9" xfId="6973" xr:uid="{FB945C72-EAF7-4164-BB16-7FB1E9615B50}"/>
    <cellStyle name="Note 45 2 9 2" xfId="13444" xr:uid="{9C2ECD79-E318-448E-92D6-976C31BEB321}"/>
    <cellStyle name="Note 45 20" xfId="9757" xr:uid="{29C49FEA-A92C-41D2-AE49-59CE2FFA8F6A}"/>
    <cellStyle name="Note 45 21" xfId="10202" xr:uid="{3A8852DE-80ED-466C-B2B0-DBBFC14ECC0D}"/>
    <cellStyle name="Note 45 22" xfId="9329" xr:uid="{D46F9D76-5E84-44C5-87FF-7811174CEF16}"/>
    <cellStyle name="Note 45 23" xfId="10518" xr:uid="{9B3B7F8E-34B8-457A-9D73-02D1A5E7AD83}"/>
    <cellStyle name="Note 45 24" xfId="10701" xr:uid="{AE2742C0-5734-416E-B296-469C8C5ED2F8}"/>
    <cellStyle name="Note 45 25" xfId="10825" xr:uid="{D68854F8-3EBA-447D-8E51-29EED426DBB8}"/>
    <cellStyle name="Note 45 26" xfId="15844" xr:uid="{1DB8D411-FCC0-4C39-8649-350C27946ACE}"/>
    <cellStyle name="Note 45 27" xfId="16461" xr:uid="{B0972827-928E-4946-86ED-8ECB2DC48225}"/>
    <cellStyle name="Note 45 28" xfId="16279" xr:uid="{2D2E6081-1057-4CB5-9D3E-ADAF608087FF}"/>
    <cellStyle name="Note 45 29" xfId="16722" xr:uid="{34F55891-44A5-4795-B877-BFFB668A2A5F}"/>
    <cellStyle name="Note 45 3" xfId="2287" xr:uid="{00000000-0005-0000-0000-0000F0080000}"/>
    <cellStyle name="Note 45 3 2" xfId="5756" xr:uid="{87249A09-F9D3-47C4-9865-66CDAFF8BCC5}"/>
    <cellStyle name="Note 45 3 2 2" xfId="12123" xr:uid="{BDB30895-DC54-4E1C-9020-A21650FDF90A}"/>
    <cellStyle name="Note 45 3 3" xfId="10205" xr:uid="{3C926216-B6C4-4696-9F54-AC3400921EB7}"/>
    <cellStyle name="Note 45 3 4" xfId="11096" xr:uid="{AACBBD15-8F0C-4E9C-A3B9-B2598F43F85C}"/>
    <cellStyle name="Note 45 3 5" xfId="4827" xr:uid="{7F122F15-1B89-4906-88AF-30F11C519D12}"/>
    <cellStyle name="Note 45 3 6" xfId="3807" xr:uid="{4AEC22B5-1B8D-491D-8E87-80247BD963B7}"/>
    <cellStyle name="Note 45 30" xfId="16899" xr:uid="{0779FABB-1150-490F-88A0-2B42C690A95B}"/>
    <cellStyle name="Note 45 31" xfId="17061" xr:uid="{EAEB606F-BBDD-432F-9FDB-396A26E5FF71}"/>
    <cellStyle name="Note 45 4" xfId="3320" xr:uid="{8DA3D6C4-A746-4F96-A1BC-AF4943EAEA31}"/>
    <cellStyle name="Note 45 4 2" xfId="11575" xr:uid="{2A44A1EB-CAB1-4036-B8FE-E65FF73EEFE5}"/>
    <cellStyle name="Note 45 4 3" xfId="5309" xr:uid="{C8BD7C3F-D72B-44B3-BFAF-49F7C92E3F99}"/>
    <cellStyle name="Note 45 5" xfId="4312" xr:uid="{27B17CAF-8FCC-487B-8255-176E002B34A8}"/>
    <cellStyle name="Note 45 5 2" xfId="12120" xr:uid="{797A7FA7-6774-4410-B470-B875C00537DB}"/>
    <cellStyle name="Note 45 6" xfId="6255" xr:uid="{2CE0FD9F-395D-4E3C-84FE-6E0BF1BB4958}"/>
    <cellStyle name="Note 45 6 2" xfId="12726" xr:uid="{05A744DA-5A73-4BDF-BE46-EA1F13D1F977}"/>
    <cellStyle name="Note 45 7" xfId="6086" xr:uid="{F451D649-84E3-4807-8FC6-D990433033A5}"/>
    <cellStyle name="Note 45 7 2" xfId="12557" xr:uid="{082F3028-100D-49A1-BD7F-862FA4A46A48}"/>
    <cellStyle name="Note 45 8" xfId="6491" xr:uid="{C3BC5291-5756-44EE-A8C2-8F1A5C572EBB}"/>
    <cellStyle name="Note 45 8 2" xfId="12962" xr:uid="{AE7BF913-DDDC-459E-B855-EF4143B42D4E}"/>
    <cellStyle name="Note 45 9" xfId="6725" xr:uid="{9216231A-AC33-4C44-B214-5F0ADC61A258}"/>
    <cellStyle name="Note 45 9 2" xfId="13196" xr:uid="{02E1B6B6-39E3-4487-9DBD-EB08BEDFE860}"/>
    <cellStyle name="Note 45_TRAFO" xfId="2288" xr:uid="{00000000-0005-0000-0000-0000F1080000}"/>
    <cellStyle name="Note 46" xfId="2289" xr:uid="{00000000-0005-0000-0000-0000F2080000}"/>
    <cellStyle name="Note 46 10" xfId="7136" xr:uid="{EAD285CB-4880-4732-8306-E9DFE136BEAA}"/>
    <cellStyle name="Note 46 10 2" xfId="13607" xr:uid="{6E9F5086-5D17-4DFA-9D3D-6BA41A1AA7C5}"/>
    <cellStyle name="Note 46 11" xfId="6974" xr:uid="{3CEB3C5B-6EA3-47CD-A777-4CE25B1264D3}"/>
    <cellStyle name="Note 46 11 2" xfId="13445" xr:uid="{DBCE3BAD-4F39-4AB2-AB29-C589779EABD0}"/>
    <cellStyle name="Note 46 12" xfId="7682" xr:uid="{CD76B5B9-3786-4F18-A0A3-DE8C457667D5}"/>
    <cellStyle name="Note 46 12 2" xfId="14153" xr:uid="{F24E3D1A-81D2-498A-9A30-50E4A1A995AD}"/>
    <cellStyle name="Note 46 13" xfId="7516" xr:uid="{5ED83258-A933-4F9C-822E-0D29173CE582}"/>
    <cellStyle name="Note 46 13 2" xfId="13987" xr:uid="{2BCFBF79-10A3-402B-B9C5-4D5C32A486F1}"/>
    <cellStyle name="Note 46 14" xfId="7915" xr:uid="{62B27251-7C15-46FD-BED5-C2CAE129E7DB}"/>
    <cellStyle name="Note 46 14 2" xfId="14386" xr:uid="{4A1B3661-5D64-4C28-ABD8-41232AB808D0}"/>
    <cellStyle name="Note 46 15" xfId="8146" xr:uid="{EC98BD64-DD9B-43AF-A13A-0F24FD829363}"/>
    <cellStyle name="Note 46 15 2" xfId="14617" xr:uid="{D645F4D5-28A3-4973-A2EE-4400888C17EC}"/>
    <cellStyle name="Note 46 16" xfId="8605" xr:uid="{2683ACAB-4C7A-4FEF-87AF-406EEFFFE1AB}"/>
    <cellStyle name="Note 46 16 2" xfId="15076" xr:uid="{4C07B968-2C2E-4F7D-94D3-FFE341C511AD}"/>
    <cellStyle name="Note 46 17" xfId="8784" xr:uid="{AB98AD4F-5275-4029-816F-EF36F576E8E8}"/>
    <cellStyle name="Note 46 17 2" xfId="15255" xr:uid="{D8CA1FA5-B3DA-4032-ADA2-DF211E1939E7}"/>
    <cellStyle name="Note 46 18" xfId="8961" xr:uid="{EE360745-C985-44B8-9583-47A5B800DDC0}"/>
    <cellStyle name="Note 46 18 2" xfId="15432" xr:uid="{15E3E903-8A1D-4D29-B720-371488E39954}"/>
    <cellStyle name="Note 46 19" xfId="9123" xr:uid="{C650D755-DF63-449F-81B2-67814E10B17F}"/>
    <cellStyle name="Note 46 19 2" xfId="15594" xr:uid="{35041ECC-79F2-461B-BCCC-8335BA2F189B}"/>
    <cellStyle name="Note 46 2" xfId="2290" xr:uid="{00000000-0005-0000-0000-0000F3080000}"/>
    <cellStyle name="Note 46 2 10" xfId="7683" xr:uid="{4CEA2414-D274-4243-88DF-725AE308455C}"/>
    <cellStyle name="Note 46 2 10 2" xfId="14154" xr:uid="{7F65C922-5C6C-4DEA-B3E2-AA52864E1C08}"/>
    <cellStyle name="Note 46 2 11" xfId="7517" xr:uid="{DFE6505D-2093-4C9F-BDE5-6075068E6619}"/>
    <cellStyle name="Note 46 2 11 2" xfId="13988" xr:uid="{57313AB0-0337-4163-8C36-DFAE937395DF}"/>
    <cellStyle name="Note 46 2 12" xfId="7916" xr:uid="{CB1E69B3-0BE1-4AC9-9746-88D57DD05A19}"/>
    <cellStyle name="Note 46 2 12 2" xfId="14387" xr:uid="{73CAB0D2-DD5C-4D1F-A3FD-D75432B408FA}"/>
    <cellStyle name="Note 46 2 13" xfId="8145" xr:uid="{EC50083C-1D88-4282-824C-2F00E45CA4D7}"/>
    <cellStyle name="Note 46 2 13 2" xfId="14616" xr:uid="{1C070134-D0C7-40BF-B63A-3526BFA2A095}"/>
    <cellStyle name="Note 46 2 14" xfId="8606" xr:uid="{DA00D191-49B1-401C-9B75-839C5054D48F}"/>
    <cellStyle name="Note 46 2 14 2" xfId="15077" xr:uid="{F467A97A-BC14-4FCF-BBA5-5F1CCF132740}"/>
    <cellStyle name="Note 46 2 15" xfId="8785" xr:uid="{CBC01F21-87EA-437D-9F1C-8D687A2931DA}"/>
    <cellStyle name="Note 46 2 15 2" xfId="15256" xr:uid="{4BCB8903-4062-45F5-884D-9AC6F2D42629}"/>
    <cellStyle name="Note 46 2 16" xfId="8962" xr:uid="{5F44AD5D-05BB-4DD7-BC92-78C9506F25C9}"/>
    <cellStyle name="Note 46 2 16 2" xfId="15433" xr:uid="{13C85E1D-7D72-4BE8-A0BB-7855E30C99D9}"/>
    <cellStyle name="Note 46 2 17" xfId="9124" xr:uid="{321C0F5A-9DE5-4CF8-8F45-4151C2ED86F8}"/>
    <cellStyle name="Note 46 2 17 2" xfId="15595" xr:uid="{FDC58004-3020-477B-A6F2-730FF1979A91}"/>
    <cellStyle name="Note 46 2 18" xfId="9760" xr:uid="{33AC7581-13CC-44F6-AD64-D738EF040460}"/>
    <cellStyle name="Note 46 2 19" xfId="10207" xr:uid="{A6B474E5-2456-433B-9566-FC5832A894A9}"/>
    <cellStyle name="Note 46 2 2" xfId="2291" xr:uid="{00000000-0005-0000-0000-0000F4080000}"/>
    <cellStyle name="Note 46 2 2 2" xfId="5757" xr:uid="{AF54AB66-9F88-41BA-B0AD-6846AAB1602D}"/>
    <cellStyle name="Note 46 2 2 2 2" xfId="12126" xr:uid="{4E5916DB-082F-439A-9187-652D9444ED56}"/>
    <cellStyle name="Note 46 2 2 3" xfId="10208" xr:uid="{3DE28C40-D098-4DDD-A261-F366DF74138F}"/>
    <cellStyle name="Note 46 2 2 4" xfId="11097" xr:uid="{1E7E3FAB-FC6C-4035-BD1C-43942F21D873}"/>
    <cellStyle name="Note 46 2 2 5" xfId="4828" xr:uid="{550579AF-0106-41B5-A019-27F339E7678E}"/>
    <cellStyle name="Note 46 2 20" xfId="9327" xr:uid="{80043472-6184-48FA-B834-E6875ADE53C5}"/>
    <cellStyle name="Note 46 2 21" xfId="10521" xr:uid="{E82D8297-D02C-40FC-9A92-C2E4B30B3E05}"/>
    <cellStyle name="Note 46 2 22" xfId="10704" xr:uid="{AAA8406C-CFCA-400A-A3F5-9147CCD080D2}"/>
    <cellStyle name="Note 46 2 23" xfId="10828" xr:uid="{8BD540A3-043B-4FEA-9E31-FC4CAB5CF93A}"/>
    <cellStyle name="Note 46 2 24" xfId="15847" xr:uid="{9CEC6F5F-B6F7-4CD4-BDEA-1F24A5BA22B5}"/>
    <cellStyle name="Note 46 2 25" xfId="16464" xr:uid="{5F4D3A9C-17CC-40F5-B9B5-3D0994FA2520}"/>
    <cellStyle name="Note 46 2 26" xfId="16282" xr:uid="{DC76B6FF-C5B4-4E1B-899E-E60259925672}"/>
    <cellStyle name="Note 46 2 27" xfId="16725" xr:uid="{89269C80-1985-4444-8DEC-3E9507ABD853}"/>
    <cellStyle name="Note 46 2 28" xfId="16902" xr:uid="{56B0E2D4-C9C9-4E82-9051-0774F54F4707}"/>
    <cellStyle name="Note 46 2 29" xfId="17064" xr:uid="{68F3FF71-2B77-466E-8402-3FB75111941A}"/>
    <cellStyle name="Note 46 2 3" xfId="4315" xr:uid="{2539F734-48C5-4DC7-AC70-C3746D37318C}"/>
    <cellStyle name="Note 46 2 3 2" xfId="12125" xr:uid="{11E25CA3-DEDB-476F-ACE7-436DA66CA5B6}"/>
    <cellStyle name="Note 46 2 4" xfId="6258" xr:uid="{63D69497-C941-4CEE-9240-30C2EDCD64AA}"/>
    <cellStyle name="Note 46 2 4 2" xfId="12729" xr:uid="{348367F3-B522-4604-B22D-90EAD84415E1}"/>
    <cellStyle name="Note 46 2 5" xfId="6089" xr:uid="{AB1427CF-7494-4CD3-B640-3AC32264681C}"/>
    <cellStyle name="Note 46 2 5 2" xfId="12560" xr:uid="{566EA9C6-2D78-4361-803B-F8E0C37F970F}"/>
    <cellStyle name="Note 46 2 6" xfId="6494" xr:uid="{D35311E1-9B9C-492A-8BDA-14A15F7DF5F7}"/>
    <cellStyle name="Note 46 2 6 2" xfId="12965" xr:uid="{5A7828E8-7ADF-45F9-ADD7-B61BBA37B9A0}"/>
    <cellStyle name="Note 46 2 7" xfId="6722" xr:uid="{AFCBB5B3-8BC7-458F-8B20-333BD8F877AD}"/>
    <cellStyle name="Note 46 2 7 2" xfId="13193" xr:uid="{187D6828-727B-4339-BB48-DE80E90BB693}"/>
    <cellStyle name="Note 46 2 8" xfId="7137" xr:uid="{163B75B8-8143-4C32-875C-C2D10BF4AB77}"/>
    <cellStyle name="Note 46 2 8 2" xfId="13608" xr:uid="{4735F85A-DF24-4F80-9C9D-F21F030EAE13}"/>
    <cellStyle name="Note 46 2 9" xfId="6975" xr:uid="{9822C28D-86E5-4527-BCE4-B546340C5C3C}"/>
    <cellStyle name="Note 46 2 9 2" xfId="13446" xr:uid="{5F0C43D4-F0B8-43A3-8DE6-5A9F623EB78D}"/>
    <cellStyle name="Note 46 20" xfId="9759" xr:uid="{0BAEC224-2BA9-4948-925F-6C4E9D492091}"/>
    <cellStyle name="Note 46 21" xfId="10206" xr:uid="{78524B3E-D39A-4848-B6BD-4301C668884D}"/>
    <cellStyle name="Note 46 22" xfId="9954" xr:uid="{5D754936-99EE-497F-A54B-2420568185C9}"/>
    <cellStyle name="Note 46 23" xfId="10520" xr:uid="{7DC12206-98F3-4981-8B15-B48E4B5C696B}"/>
    <cellStyle name="Note 46 24" xfId="10703" xr:uid="{D4036682-6941-4ECD-A99F-E919E84BA710}"/>
    <cellStyle name="Note 46 25" xfId="10827" xr:uid="{1862853F-74DF-4781-9A36-36871F0B3A82}"/>
    <cellStyle name="Note 46 26" xfId="15846" xr:uid="{6441C6D8-2E06-4A0E-A4AA-8B77A9184578}"/>
    <cellStyle name="Note 46 27" xfId="16463" xr:uid="{76DE50E4-06CE-4CA9-AB14-F6F03C43EB61}"/>
    <cellStyle name="Note 46 28" xfId="16281" xr:uid="{86849A35-B4AB-45E4-8FCD-09F28252FD85}"/>
    <cellStyle name="Note 46 29" xfId="16724" xr:uid="{1759A253-83C3-4439-9F0F-A0B8EC11049B}"/>
    <cellStyle name="Note 46 3" xfId="2292" xr:uid="{00000000-0005-0000-0000-0000F5080000}"/>
    <cellStyle name="Note 46 3 2" xfId="5758" xr:uid="{939FF2A6-6034-4257-A5B4-313551AFF92A}"/>
    <cellStyle name="Note 46 3 2 2" xfId="12127" xr:uid="{F473A400-B330-4F09-8F01-A8E9F6D782F6}"/>
    <cellStyle name="Note 46 3 3" xfId="10209" xr:uid="{9B5797EA-BA0C-405F-947E-DAD88399B55F}"/>
    <cellStyle name="Note 46 3 4" xfId="11098" xr:uid="{822688A2-5E10-402D-81A1-28D831A5BB52}"/>
    <cellStyle name="Note 46 3 5" xfId="4829" xr:uid="{45CFCFCD-2250-4A85-8596-EB627642BE69}"/>
    <cellStyle name="Note 46 3 6" xfId="3808" xr:uid="{C657A1B5-4F70-4C38-8F34-099F822E4088}"/>
    <cellStyle name="Note 46 30" xfId="16901" xr:uid="{7837AB7F-EE56-4278-9583-C5C7DAB952C4}"/>
    <cellStyle name="Note 46 31" xfId="17063" xr:uid="{2040F12C-145B-4141-87B1-4C0E3C8CB518}"/>
    <cellStyle name="Note 46 4" xfId="3321" xr:uid="{C898CEFB-A1A9-4083-879D-94769BB17A0F}"/>
    <cellStyle name="Note 46 4 2" xfId="11576" xr:uid="{87A83CA6-BE89-4243-A61D-FD753DA6E02E}"/>
    <cellStyle name="Note 46 4 3" xfId="5310" xr:uid="{10DB49A6-01EA-49D1-96B0-CB0A060E89AB}"/>
    <cellStyle name="Note 46 5" xfId="4314" xr:uid="{01A48252-B2DC-4A7F-A6CA-C39C07478EDE}"/>
    <cellStyle name="Note 46 5 2" xfId="12124" xr:uid="{E0A7AE56-3029-4AD1-AB0A-34F4B87BD532}"/>
    <cellStyle name="Note 46 6" xfId="6257" xr:uid="{E46D2ED1-D2C7-4B7B-9191-8EFB81220E08}"/>
    <cellStyle name="Note 46 6 2" xfId="12728" xr:uid="{DF5FB7CB-6C52-43E9-BDF1-7D61458F9ADF}"/>
    <cellStyle name="Note 46 7" xfId="6088" xr:uid="{93A06634-1717-4ED9-B49D-9B78CD96B109}"/>
    <cellStyle name="Note 46 7 2" xfId="12559" xr:uid="{23923FD3-BE0B-4A63-A494-D097144C2494}"/>
    <cellStyle name="Note 46 8" xfId="6493" xr:uid="{1EC3E136-C0B0-454F-9223-7FC88D4627F3}"/>
    <cellStyle name="Note 46 8 2" xfId="12964" xr:uid="{32A0D9E8-BB0D-43EA-BEEA-FDBB726BEB34}"/>
    <cellStyle name="Note 46 9" xfId="6723" xr:uid="{E40C57E0-8530-43CA-915E-2F2CAB4DBEEE}"/>
    <cellStyle name="Note 46 9 2" xfId="13194" xr:uid="{F36A8CDE-9802-41EC-AC0C-B3F62B2DF592}"/>
    <cellStyle name="Note 46_TRAFO" xfId="2293" xr:uid="{00000000-0005-0000-0000-0000F6080000}"/>
    <cellStyle name="Note 47" xfId="2294" xr:uid="{00000000-0005-0000-0000-0000F7080000}"/>
    <cellStyle name="Note 47 10" xfId="7138" xr:uid="{B6382D77-57FC-4D25-BA32-3D35A62935AF}"/>
    <cellStyle name="Note 47 10 2" xfId="13609" xr:uid="{1ED814A7-0E3F-474F-880F-6E01FFBAAD03}"/>
    <cellStyle name="Note 47 11" xfId="6976" xr:uid="{85F8982B-4D53-4994-9C10-BF1CCC4347B2}"/>
    <cellStyle name="Note 47 11 2" xfId="13447" xr:uid="{B1646329-B414-4075-B06D-483AD2FD0383}"/>
    <cellStyle name="Note 47 12" xfId="7684" xr:uid="{39B7AB49-D7F3-4757-8C1C-02AC9D74C0DC}"/>
    <cellStyle name="Note 47 12 2" xfId="14155" xr:uid="{56C1D048-5669-45CC-AD48-AB3BDF6B1C8D}"/>
    <cellStyle name="Note 47 13" xfId="7518" xr:uid="{10F60CB4-5F25-4116-8CF6-EAA485F9ECFF}"/>
    <cellStyle name="Note 47 13 2" xfId="13989" xr:uid="{75D67D54-B55F-4E5D-9F66-B8C4E95F8A6C}"/>
    <cellStyle name="Note 47 14" xfId="7917" xr:uid="{EA08F2C4-2672-4E60-937B-E4EFC772D07B}"/>
    <cellStyle name="Note 47 14 2" xfId="14388" xr:uid="{3AC8450F-79F6-49EC-A8F5-DA821AC1E82D}"/>
    <cellStyle name="Note 47 15" xfId="8144" xr:uid="{2F8796C5-A19E-4A13-A6F7-0C185B4B370F}"/>
    <cellStyle name="Note 47 15 2" xfId="14615" xr:uid="{55786C9E-3C61-4A6D-B83C-776C55B4E9A3}"/>
    <cellStyle name="Note 47 16" xfId="8607" xr:uid="{EA2C53C1-08B8-470A-94A7-F400923872FC}"/>
    <cellStyle name="Note 47 16 2" xfId="15078" xr:uid="{63E12CAD-A38C-4F00-B3AF-2DC93203EE75}"/>
    <cellStyle name="Note 47 17" xfId="8786" xr:uid="{572C2F66-6BFA-4689-B6AE-FB2B8A5075E9}"/>
    <cellStyle name="Note 47 17 2" xfId="15257" xr:uid="{D40D59BD-BF83-4706-B2DC-DE1EBDD00E00}"/>
    <cellStyle name="Note 47 18" xfId="8963" xr:uid="{6A74D238-0F8F-4887-96A5-E04C7F2A8FAD}"/>
    <cellStyle name="Note 47 18 2" xfId="15434" xr:uid="{72FDE565-2579-4E6B-9C8E-A037BE1B7506}"/>
    <cellStyle name="Note 47 19" xfId="9125" xr:uid="{6F2C04A2-5F9E-40ED-933C-04B600186825}"/>
    <cellStyle name="Note 47 19 2" xfId="15596" xr:uid="{4522BB31-B3EE-4377-96C3-66BCC5072DB7}"/>
    <cellStyle name="Note 47 2" xfId="2295" xr:uid="{00000000-0005-0000-0000-0000F8080000}"/>
    <cellStyle name="Note 47 2 10" xfId="7685" xr:uid="{DDD3D15B-CF62-44EB-A71E-C9EC0F940023}"/>
    <cellStyle name="Note 47 2 10 2" xfId="14156" xr:uid="{5EC19B49-AE51-452E-A3EF-BA39F85D0D40}"/>
    <cellStyle name="Note 47 2 11" xfId="7519" xr:uid="{EF9E1EA1-797E-486C-BD4D-FFC33DE9C314}"/>
    <cellStyle name="Note 47 2 11 2" xfId="13990" xr:uid="{1DDB4665-7247-41B0-82B6-8B85821A86C7}"/>
    <cellStyle name="Note 47 2 12" xfId="7918" xr:uid="{C9A0EC13-FEDC-4FA7-B2FB-A89D238A2557}"/>
    <cellStyle name="Note 47 2 12 2" xfId="14389" xr:uid="{15BAA117-0240-4320-B5B1-A0AE3D8A605E}"/>
    <cellStyle name="Note 47 2 13" xfId="8034" xr:uid="{1FF89FEA-2469-465D-9B33-7AC66EE65ED6}"/>
    <cellStyle name="Note 47 2 13 2" xfId="14505" xr:uid="{B2929B43-34F8-43C8-BC1E-A6CB5ECB4331}"/>
    <cellStyle name="Note 47 2 14" xfId="8608" xr:uid="{D73F92C8-6EEF-42D2-B4BC-09D6A2A77603}"/>
    <cellStyle name="Note 47 2 14 2" xfId="15079" xr:uid="{F10FD6AB-BCD9-4FAC-9F37-D49D288A846C}"/>
    <cellStyle name="Note 47 2 15" xfId="8787" xr:uid="{E636DF85-038D-4AAA-83B9-98236FA06776}"/>
    <cellStyle name="Note 47 2 15 2" xfId="15258" xr:uid="{99498EBB-7617-47DE-B7BE-8B2BDBEE4B15}"/>
    <cellStyle name="Note 47 2 16" xfId="8964" xr:uid="{6E918F1C-8233-42C4-9207-56C1E79D2F9A}"/>
    <cellStyle name="Note 47 2 16 2" xfId="15435" xr:uid="{933ECB9E-C70A-489A-BBAB-26BAC66D6487}"/>
    <cellStyle name="Note 47 2 17" xfId="9126" xr:uid="{95727AD4-2688-46FC-A7EB-A5C7BDB76330}"/>
    <cellStyle name="Note 47 2 17 2" xfId="15597" xr:uid="{B29C4831-137D-4284-B17F-FAE5996E6021}"/>
    <cellStyle name="Note 47 2 18" xfId="9762" xr:uid="{63120070-51EF-4D3D-9557-CC3AE55E3895}"/>
    <cellStyle name="Note 47 2 19" xfId="10211" xr:uid="{756675AC-3AA2-47F1-BAEC-088E94ECA29C}"/>
    <cellStyle name="Note 47 2 2" xfId="2296" xr:uid="{00000000-0005-0000-0000-0000F9080000}"/>
    <cellStyle name="Note 47 2 2 2" xfId="5759" xr:uid="{21F00AC9-C3E7-4F01-841F-1ABAA8735038}"/>
    <cellStyle name="Note 47 2 2 2 2" xfId="12130" xr:uid="{6A31B942-5668-4497-BAA7-7B60B9874D75}"/>
    <cellStyle name="Note 47 2 2 3" xfId="10212" xr:uid="{9211A52D-120A-4FA9-B178-AA0D2A475E4A}"/>
    <cellStyle name="Note 47 2 2 4" xfId="11099" xr:uid="{E53F124B-1788-4A5C-9505-54CF8D2DAB5B}"/>
    <cellStyle name="Note 47 2 2 5" xfId="4830" xr:uid="{02FD9129-94DC-469A-B1BD-C57A980F3F69}"/>
    <cellStyle name="Note 47 2 20" xfId="9325" xr:uid="{8044D027-B82F-43B2-AF09-77AD8D613C28}"/>
    <cellStyle name="Note 47 2 21" xfId="10523" xr:uid="{5B6DEA23-9280-47C4-AE87-C96BD126A07C}"/>
    <cellStyle name="Note 47 2 22" xfId="10706" xr:uid="{94819BF4-16CB-4359-B3D0-5E659809547A}"/>
    <cellStyle name="Note 47 2 23" xfId="10830" xr:uid="{EF40E786-D6BB-48D7-A606-978CCA24BAA2}"/>
    <cellStyle name="Note 47 2 24" xfId="15849" xr:uid="{55F1B991-F5F0-4A28-B3AC-FE80F747E267}"/>
    <cellStyle name="Note 47 2 25" xfId="16466" xr:uid="{783D1910-BF44-4FCD-975E-DB6DFC7C3C07}"/>
    <cellStyle name="Note 47 2 26" xfId="16283" xr:uid="{31B804CB-5EA9-478D-9B61-3786C3BA0B3D}"/>
    <cellStyle name="Note 47 2 27" xfId="16727" xr:uid="{F3F61744-1B90-4022-A277-94136B5384F5}"/>
    <cellStyle name="Note 47 2 28" xfId="16904" xr:uid="{5E1E2441-0B70-4329-9E1B-76C0BE82426F}"/>
    <cellStyle name="Note 47 2 29" xfId="17066" xr:uid="{EC256D83-B04F-4FD3-9940-A5E70C7E2980}"/>
    <cellStyle name="Note 47 2 3" xfId="4317" xr:uid="{582C92FD-1D33-448F-8A0F-1F4B3F1120BE}"/>
    <cellStyle name="Note 47 2 3 2" xfId="12129" xr:uid="{01D87B92-850C-4A44-BC4C-056BB0F1CE40}"/>
    <cellStyle name="Note 47 2 4" xfId="6260" xr:uid="{EDC67D86-7132-4CEE-9D29-4D696A35B0DA}"/>
    <cellStyle name="Note 47 2 4 2" xfId="12731" xr:uid="{E2C5934A-98F8-4609-8A59-C81625F75C91}"/>
    <cellStyle name="Note 47 2 5" xfId="6091" xr:uid="{66680467-5DB9-44E4-9C4F-27DA7235C1B5}"/>
    <cellStyle name="Note 47 2 5 2" xfId="12562" xr:uid="{A7368DAF-C51C-4085-BE28-E914D5D66E4F}"/>
    <cellStyle name="Note 47 2 6" xfId="6496" xr:uid="{61147B04-BDF4-46AF-A748-A5E09B415296}"/>
    <cellStyle name="Note 47 2 6 2" xfId="12967" xr:uid="{3D859EAE-17EF-407E-B87B-FD3822004FF5}"/>
    <cellStyle name="Note 47 2 7" xfId="6720" xr:uid="{E1A098C9-F24D-4CB7-9BC4-F80E35A88A31}"/>
    <cellStyle name="Note 47 2 7 2" xfId="13191" xr:uid="{E0CECF05-FEA2-4DA1-AA18-DA9A7C2B6853}"/>
    <cellStyle name="Note 47 2 8" xfId="7139" xr:uid="{53BD7A49-5988-42BD-8CC4-2A819FFD5EB4}"/>
    <cellStyle name="Note 47 2 8 2" xfId="13610" xr:uid="{F00D174D-8D9E-4FA0-BFCC-46E4D49B0C52}"/>
    <cellStyle name="Note 47 2 9" xfId="7196" xr:uid="{C85429F9-3E36-4A23-B8A7-4E359F0116A8}"/>
    <cellStyle name="Note 47 2 9 2" xfId="13667" xr:uid="{51A61541-8541-498A-A019-FFB2764F3AB0}"/>
    <cellStyle name="Note 47 20" xfId="9761" xr:uid="{E17A7D49-37D9-4CDC-A67D-D28EACD14F34}"/>
    <cellStyle name="Note 47 21" xfId="10210" xr:uid="{5C9023BC-703F-4697-AA7E-41B4A6F9A561}"/>
    <cellStyle name="Note 47 22" xfId="9326" xr:uid="{5E6B8817-BA7E-4D68-B131-6135340A4C07}"/>
    <cellStyle name="Note 47 23" xfId="10522" xr:uid="{0347EBC5-1FA3-47CA-892C-14E752291545}"/>
    <cellStyle name="Note 47 24" xfId="10705" xr:uid="{4740696E-3D13-4364-9B46-2110232B8E75}"/>
    <cellStyle name="Note 47 25" xfId="10829" xr:uid="{6C480B3A-E29D-4BB2-8320-46BD12D0A30C}"/>
    <cellStyle name="Note 47 26" xfId="15848" xr:uid="{CF999BF7-4152-42D9-9BF4-DF521D8F9B60}"/>
    <cellStyle name="Note 47 27" xfId="16465" xr:uid="{EC7F55D2-2777-45F0-9175-DBAD682EE426}"/>
    <cellStyle name="Note 47 28" xfId="15977" xr:uid="{352BBC1C-56EE-4690-8F0E-7C43F2C1418E}"/>
    <cellStyle name="Note 47 29" xfId="16726" xr:uid="{2DD63898-0209-4AA8-93FB-B781C48BC0AA}"/>
    <cellStyle name="Note 47 3" xfId="2297" xr:uid="{00000000-0005-0000-0000-0000FA080000}"/>
    <cellStyle name="Note 47 3 2" xfId="5760" xr:uid="{2D3B0EAC-40D7-4891-8E67-D7E31FBC5B3A}"/>
    <cellStyle name="Note 47 3 2 2" xfId="12131" xr:uid="{89E6F580-6DA1-4E90-9E95-AAF10FD6B7E9}"/>
    <cellStyle name="Note 47 3 3" xfId="10213" xr:uid="{913BDD94-7D38-4558-9245-1A80E2718A6B}"/>
    <cellStyle name="Note 47 3 4" xfId="11100" xr:uid="{86BC6E2C-9EE9-4167-973C-D2B8F714236F}"/>
    <cellStyle name="Note 47 3 5" xfId="4831" xr:uid="{B4F026FD-466C-4550-9E63-BCA932957D79}"/>
    <cellStyle name="Note 47 3 6" xfId="3809" xr:uid="{58963492-A865-425E-A6FC-1D9E6CC2AF5A}"/>
    <cellStyle name="Note 47 30" xfId="16903" xr:uid="{4E90FF88-6A71-47A2-9CA5-DD8220FFA2A0}"/>
    <cellStyle name="Note 47 31" xfId="17065" xr:uid="{8CFAC4E1-8DBB-40D1-95D8-CF3F1476A5A6}"/>
    <cellStyle name="Note 47 4" xfId="3322" xr:uid="{919DCAFD-BA45-4718-8F96-8AEF4E0E0177}"/>
    <cellStyle name="Note 47 4 2" xfId="11577" xr:uid="{033D83A3-7F9B-4342-AA3D-E0D7D19C0196}"/>
    <cellStyle name="Note 47 4 3" xfId="5311" xr:uid="{0D124530-F888-44B8-8A86-FE39E2BC03F6}"/>
    <cellStyle name="Note 47 5" xfId="4316" xr:uid="{C945DBB5-416C-4BAD-B581-067B4F346284}"/>
    <cellStyle name="Note 47 5 2" xfId="12128" xr:uid="{9F38EF90-2663-4B87-BB16-1F2BFC1A15D3}"/>
    <cellStyle name="Note 47 6" xfId="6259" xr:uid="{153C3CC4-140B-466B-A366-F6CD3F8D6737}"/>
    <cellStyle name="Note 47 6 2" xfId="12730" xr:uid="{42810EFD-FF71-4A84-B4E7-79110B74DF78}"/>
    <cellStyle name="Note 47 7" xfId="6090" xr:uid="{CE1A3914-C961-4974-A51E-A36C1F16072E}"/>
    <cellStyle name="Note 47 7 2" xfId="12561" xr:uid="{F3924446-4F17-41D1-9F4B-3C85819766BE}"/>
    <cellStyle name="Note 47 8" xfId="6495" xr:uid="{B571A6D7-E384-4A8B-A24D-E1EE6CFAF33F}"/>
    <cellStyle name="Note 47 8 2" xfId="12966" xr:uid="{26091300-5F6D-474D-A292-A5F44AC681B8}"/>
    <cellStyle name="Note 47 9" xfId="6721" xr:uid="{D1CB4699-758D-4A03-BF6F-540D6EC85D58}"/>
    <cellStyle name="Note 47 9 2" xfId="13192" xr:uid="{5EE73992-A15B-453B-B952-9ABAEA213D1A}"/>
    <cellStyle name="Note 47_TRAFO" xfId="2298" xr:uid="{00000000-0005-0000-0000-0000FB080000}"/>
    <cellStyle name="Note 48" xfId="2299" xr:uid="{00000000-0005-0000-0000-0000FC080000}"/>
    <cellStyle name="Note 48 10" xfId="7140" xr:uid="{7A71DD6E-95B8-4FFE-9673-9A4EFECE2EF1}"/>
    <cellStyle name="Note 48 10 2" xfId="13611" xr:uid="{BA916860-F370-4299-B61F-B1FD0F924BB6}"/>
    <cellStyle name="Note 48 11" xfId="7189" xr:uid="{9E27137A-6DC5-4FA3-B8EC-199D7DC29293}"/>
    <cellStyle name="Note 48 11 2" xfId="13660" xr:uid="{00A9AEE1-45AF-44A2-9A40-159F937B65D0}"/>
    <cellStyle name="Note 48 12" xfId="7686" xr:uid="{1F4104D3-D20A-408D-A8AC-312CCDDBD0D4}"/>
    <cellStyle name="Note 48 12 2" xfId="14157" xr:uid="{BD6BA401-0CDF-449C-9810-81901E2849CB}"/>
    <cellStyle name="Note 48 13" xfId="7520" xr:uid="{5D3DE478-AB00-4CF2-BFA5-8682715F7F67}"/>
    <cellStyle name="Note 48 13 2" xfId="13991" xr:uid="{85B3BEF2-A032-427F-9316-32366A5B20A2}"/>
    <cellStyle name="Note 48 14" xfId="7919" xr:uid="{5E4AE910-3053-41AE-B66D-A8C72C468A72}"/>
    <cellStyle name="Note 48 14 2" xfId="14390" xr:uid="{BC2E05BD-00BF-4107-B940-1778AD555211}"/>
    <cellStyle name="Note 48 15" xfId="8143" xr:uid="{0A2B4A77-44B3-4079-9BD5-9205420CD422}"/>
    <cellStyle name="Note 48 15 2" xfId="14614" xr:uid="{AAFCBD4F-5843-402F-9BAE-F3A1D312F26C}"/>
    <cellStyle name="Note 48 16" xfId="8609" xr:uid="{57F641A8-9FEA-493E-BE88-5462FD160DE1}"/>
    <cellStyle name="Note 48 16 2" xfId="15080" xr:uid="{6F9AE9A8-6078-4AB9-B84C-D6ACD80F1EF1}"/>
    <cellStyle name="Note 48 17" xfId="8788" xr:uid="{CCA4B7C4-92B5-4B44-BD46-A4A0A724C725}"/>
    <cellStyle name="Note 48 17 2" xfId="15259" xr:uid="{74EC1867-BAD2-4777-93C5-96290666C816}"/>
    <cellStyle name="Note 48 18" xfId="8965" xr:uid="{ED653439-E3C5-459E-9EEB-B4B0EC5FA18F}"/>
    <cellStyle name="Note 48 18 2" xfId="15436" xr:uid="{00396866-02B8-4BC7-AA3A-F4DE02C6B66F}"/>
    <cellStyle name="Note 48 19" xfId="9127" xr:uid="{5AA8019F-C285-42F9-BE03-404E3F29A34C}"/>
    <cellStyle name="Note 48 19 2" xfId="15598" xr:uid="{CDA836BD-019E-48F3-B2F6-E3B502EF05D3}"/>
    <cellStyle name="Note 48 2" xfId="2300" xr:uid="{00000000-0005-0000-0000-0000FD080000}"/>
    <cellStyle name="Note 48 2 10" xfId="7687" xr:uid="{DD24845E-67DB-4547-9B89-612C3E0D92D4}"/>
    <cellStyle name="Note 48 2 10 2" xfId="14158" xr:uid="{5A98A572-843B-4CF9-AA05-7682404D31A5}"/>
    <cellStyle name="Note 48 2 11" xfId="7521" xr:uid="{B099B176-368B-483C-BB84-B3193F73D543}"/>
    <cellStyle name="Note 48 2 11 2" xfId="13992" xr:uid="{08E155E4-19B0-4585-8E8A-C5593E7CB4B7}"/>
    <cellStyle name="Note 48 2 12" xfId="7920" xr:uid="{CB8720FA-23CC-4D26-AE7C-A0CF2E0E37B5}"/>
    <cellStyle name="Note 48 2 12 2" xfId="14391" xr:uid="{701A85F2-2EFE-4FF3-A592-0C2ED2EF624F}"/>
    <cellStyle name="Note 48 2 13" xfId="8142" xr:uid="{CE17AE16-235D-4FF6-B71D-F1A66962B02E}"/>
    <cellStyle name="Note 48 2 13 2" xfId="14613" xr:uid="{079E3885-EE90-41BC-B399-04A57E652E2A}"/>
    <cellStyle name="Note 48 2 14" xfId="8610" xr:uid="{E5522964-BE1D-46E1-B074-65EDD92D843D}"/>
    <cellStyle name="Note 48 2 14 2" xfId="15081" xr:uid="{102620DF-8C11-4DF3-891B-E5707E723125}"/>
    <cellStyle name="Note 48 2 15" xfId="8789" xr:uid="{62D204DF-87F6-4452-AD59-7EBC1BF73E79}"/>
    <cellStyle name="Note 48 2 15 2" xfId="15260" xr:uid="{61C0D7E4-9AA3-478F-95A2-D1AAF3E1FBDE}"/>
    <cellStyle name="Note 48 2 16" xfId="8966" xr:uid="{B9E68CE4-4963-4261-ABE7-C4BDA457E07C}"/>
    <cellStyle name="Note 48 2 16 2" xfId="15437" xr:uid="{E9135EB4-4FA3-45E1-A4B0-96E1391BD292}"/>
    <cellStyle name="Note 48 2 17" xfId="9128" xr:uid="{FCEB6928-83A0-4CC7-9E7C-5304C3854E75}"/>
    <cellStyle name="Note 48 2 17 2" xfId="15599" xr:uid="{DA2E6A72-A894-4697-93A7-68D3C5A9E048}"/>
    <cellStyle name="Note 48 2 18" xfId="9764" xr:uid="{3BC3634A-85F6-4016-85CB-4B75CCF92CF8}"/>
    <cellStyle name="Note 48 2 19" xfId="10215" xr:uid="{60284447-233A-4885-B1B6-1F1DF2A27D03}"/>
    <cellStyle name="Note 48 2 2" xfId="2301" xr:uid="{00000000-0005-0000-0000-0000FE080000}"/>
    <cellStyle name="Note 48 2 2 2" xfId="5761" xr:uid="{7EB03C19-B89B-4259-A242-B2A94F12BFDD}"/>
    <cellStyle name="Note 48 2 2 2 2" xfId="12134" xr:uid="{4B26514D-4648-463C-8263-337B33EB64D5}"/>
    <cellStyle name="Note 48 2 2 3" xfId="10216" xr:uid="{40D26374-552B-45F5-9973-8FE64DD08465}"/>
    <cellStyle name="Note 48 2 2 4" xfId="11101" xr:uid="{BBD0DAEC-21AE-44AD-AFE3-EB689A804D99}"/>
    <cellStyle name="Note 48 2 2 5" xfId="4832" xr:uid="{42BA06EE-0F42-4470-80E1-11C63D847F32}"/>
    <cellStyle name="Note 48 2 20" xfId="9323" xr:uid="{A080C95D-F7A2-4FE0-878E-49E1F1B42179}"/>
    <cellStyle name="Note 48 2 21" xfId="10525" xr:uid="{E141B1E8-3B39-43A4-8AB9-0E08A53100F9}"/>
    <cellStyle name="Note 48 2 22" xfId="10708" xr:uid="{C6383854-66BD-44E5-835D-F846BB5B30FC}"/>
    <cellStyle name="Note 48 2 23" xfId="10832" xr:uid="{70053AE0-CAA3-4C3B-844D-10B91779A16F}"/>
    <cellStyle name="Note 48 2 24" xfId="15851" xr:uid="{9B30DA9C-D810-4EBD-9311-6939BCD3AADC}"/>
    <cellStyle name="Note 48 2 25" xfId="16468" xr:uid="{9F940925-DEC9-49E7-B88F-DF45139ACECC}"/>
    <cellStyle name="Note 48 2 26" xfId="16285" xr:uid="{3817CA3C-53B0-4E18-BA65-BE40927F0FEA}"/>
    <cellStyle name="Note 48 2 27" xfId="16729" xr:uid="{EB11DD15-B5D4-49BE-93C2-43812A07CED9}"/>
    <cellStyle name="Note 48 2 28" xfId="16906" xr:uid="{A7A6C786-A4E4-46F2-A86D-F72124F07218}"/>
    <cellStyle name="Note 48 2 29" xfId="17068" xr:uid="{45B4E21C-5A58-4467-8316-F0655392B489}"/>
    <cellStyle name="Note 48 2 3" xfId="4319" xr:uid="{4D8E8195-F5CA-47D9-A904-7FA6C0E67B26}"/>
    <cellStyle name="Note 48 2 3 2" xfId="12133" xr:uid="{E126DB9D-7FF3-4515-81C6-D26E528854B7}"/>
    <cellStyle name="Note 48 2 4" xfId="6262" xr:uid="{F870D763-80FC-4CBE-ABA0-6637D1578C0D}"/>
    <cellStyle name="Note 48 2 4 2" xfId="12733" xr:uid="{6ABB88EB-255E-4565-A91C-62636EE1C858}"/>
    <cellStyle name="Note 48 2 5" xfId="6093" xr:uid="{EABA4364-D5A5-48B1-884C-A4F2C5F98585}"/>
    <cellStyle name="Note 48 2 5 2" xfId="12564" xr:uid="{2EDE1AB0-212E-4ED5-B426-6122C9CF8EF6}"/>
    <cellStyle name="Note 48 2 6" xfId="6498" xr:uid="{B052B3C6-807C-4241-BB8C-A2B42FC5255E}"/>
    <cellStyle name="Note 48 2 6 2" xfId="12969" xr:uid="{83CC09C2-BE5F-4BEE-936D-AEAFEBC3D2B9}"/>
    <cellStyle name="Note 48 2 7" xfId="6718" xr:uid="{466059D4-6A80-4979-9373-6AFD2826A7BB}"/>
    <cellStyle name="Note 48 2 7 2" xfId="13189" xr:uid="{0D2C94FA-14B1-4650-A2CD-5E5E01E08670}"/>
    <cellStyle name="Note 48 2 8" xfId="7141" xr:uid="{7C3CB507-FDB3-4B45-B15E-7B98A61FF4FB}"/>
    <cellStyle name="Note 48 2 8 2" xfId="13612" xr:uid="{8D0A9DA9-C1DD-4D93-B084-D1BA7644CF73}"/>
    <cellStyle name="Note 48 2 9" xfId="6977" xr:uid="{8BBFD682-0CE0-4370-9B04-EFC182B7DEC9}"/>
    <cellStyle name="Note 48 2 9 2" xfId="13448" xr:uid="{4F6305C0-05F5-44F1-B2B5-5FE833AABB66}"/>
    <cellStyle name="Note 48 20" xfId="9763" xr:uid="{CE5C5ACE-34EF-49CF-880A-3B0F12AED5C1}"/>
    <cellStyle name="Note 48 21" xfId="10214" xr:uid="{56D3DAE4-C3F0-421D-97DE-483FE967787F}"/>
    <cellStyle name="Note 48 22" xfId="9324" xr:uid="{1DC672EC-21F3-4D3D-B2CE-709E1536B8AD}"/>
    <cellStyle name="Note 48 23" xfId="10524" xr:uid="{1EE42006-C265-4703-B8B3-01EA8F4DDBD0}"/>
    <cellStyle name="Note 48 24" xfId="10707" xr:uid="{30C78759-918C-4E81-86DC-69DBE1F43CFB}"/>
    <cellStyle name="Note 48 25" xfId="10831" xr:uid="{19490316-57F2-4EB9-81A9-6816F6F2FEB0}"/>
    <cellStyle name="Note 48 26" xfId="15850" xr:uid="{1DACF12C-23C2-4F1F-944F-86FC71C450E4}"/>
    <cellStyle name="Note 48 27" xfId="16467" xr:uid="{47F38B29-C8C2-4300-9AA3-C728C1AC65AF}"/>
    <cellStyle name="Note 48 28" xfId="16284" xr:uid="{14CC6160-D726-41BA-A352-6570EE1F494A}"/>
    <cellStyle name="Note 48 29" xfId="16728" xr:uid="{E1792F47-3624-4BAA-A91C-94D0BCEAF54B}"/>
    <cellStyle name="Note 48 3" xfId="2302" xr:uid="{00000000-0005-0000-0000-0000FF080000}"/>
    <cellStyle name="Note 48 3 2" xfId="5762" xr:uid="{6F3EC6C0-E90D-4D53-9608-79B204062E3B}"/>
    <cellStyle name="Note 48 3 2 2" xfId="12135" xr:uid="{0AF6DBC5-5E6B-4A4C-B8A5-DB8212863E9B}"/>
    <cellStyle name="Note 48 3 3" xfId="10217" xr:uid="{4D2197F6-A6CA-4675-A9C0-DFAE092474CD}"/>
    <cellStyle name="Note 48 3 4" xfId="11102" xr:uid="{1447B313-C763-4F88-9DD2-D3DC1548D3F3}"/>
    <cellStyle name="Note 48 3 5" xfId="4833" xr:uid="{99F636BF-B29A-46E1-8621-148E2EFFDA34}"/>
    <cellStyle name="Note 48 3 6" xfId="3810" xr:uid="{4D6425D8-ED6A-4B3E-B677-B24D8D28F5BB}"/>
    <cellStyle name="Note 48 30" xfId="16905" xr:uid="{6B04A7E5-807C-4E08-9F9F-12031A324F09}"/>
    <cellStyle name="Note 48 31" xfId="17067" xr:uid="{26056C32-CD81-4A30-AAE3-24D6D2A2CBBA}"/>
    <cellStyle name="Note 48 4" xfId="3323" xr:uid="{22A8AD11-F50E-42E3-867A-1EF75F3B0F6C}"/>
    <cellStyle name="Note 48 4 2" xfId="11578" xr:uid="{916EE4F2-E696-480D-92BB-054FB10F6A53}"/>
    <cellStyle name="Note 48 4 3" xfId="5312" xr:uid="{FE4FF919-B836-4461-AEAD-6626AF25FEC5}"/>
    <cellStyle name="Note 48 5" xfId="4318" xr:uid="{27EB2194-4106-4C92-B2E5-2AC59E683596}"/>
    <cellStyle name="Note 48 5 2" xfId="12132" xr:uid="{C3B9824C-A585-4400-929E-EF6A08B06775}"/>
    <cellStyle name="Note 48 6" xfId="6261" xr:uid="{AF2BD076-2081-40B0-9355-5F783D69CDE5}"/>
    <cellStyle name="Note 48 6 2" xfId="12732" xr:uid="{4E0F27C7-CA20-41CA-B2BA-A7E427C676D4}"/>
    <cellStyle name="Note 48 7" xfId="6092" xr:uid="{003A5C2A-5FC9-4179-AD45-646902657BD4}"/>
    <cellStyle name="Note 48 7 2" xfId="12563" xr:uid="{27B324E1-CA06-4E86-A0FF-B4818C653CAE}"/>
    <cellStyle name="Note 48 8" xfId="6497" xr:uid="{4BFCB65D-DB64-40B8-AC20-094118C96EA4}"/>
    <cellStyle name="Note 48 8 2" xfId="12968" xr:uid="{54B26968-CEF0-4F77-A1A8-8DECFF1558BE}"/>
    <cellStyle name="Note 48 9" xfId="6719" xr:uid="{2AE03CAF-CFCE-4D31-BED2-74A5D3E7DD08}"/>
    <cellStyle name="Note 48 9 2" xfId="13190" xr:uid="{AFD1447F-92A5-452B-B2F5-6FD6BF469951}"/>
    <cellStyle name="Note 48_TRAFO" xfId="2303" xr:uid="{00000000-0005-0000-0000-000000090000}"/>
    <cellStyle name="Note 49" xfId="2304" xr:uid="{00000000-0005-0000-0000-000001090000}"/>
    <cellStyle name="Note 49 10" xfId="7142" xr:uid="{5E81B4EC-AC48-4B11-ACB1-78679C8BD489}"/>
    <cellStyle name="Note 49 10 2" xfId="13613" xr:uid="{140B6AA9-9C1C-41B7-93C2-086EFED093BB}"/>
    <cellStyle name="Note 49 11" xfId="7195" xr:uid="{83AA6CF8-47BE-4F37-951C-750CD1BF0D83}"/>
    <cellStyle name="Note 49 11 2" xfId="13666" xr:uid="{3CE63CAA-96C4-4FCA-A5B8-A3EBF230E137}"/>
    <cellStyle name="Note 49 12" xfId="7688" xr:uid="{F38E58CF-9020-48A4-AB1B-5E6D772FDC0D}"/>
    <cellStyle name="Note 49 12 2" xfId="14159" xr:uid="{14DB32A2-86D9-4218-A3A4-9C91091AE43F}"/>
    <cellStyle name="Note 49 13" xfId="7522" xr:uid="{CC8E6AF4-5C27-42F2-9CC5-4534DE7BF334}"/>
    <cellStyle name="Note 49 13 2" xfId="13993" xr:uid="{9CE044C0-DAFD-4542-8BBA-BBBB8278610A}"/>
    <cellStyle name="Note 49 14" xfId="7921" xr:uid="{5D875D9D-0719-46A1-B30C-CB8D95EAC69D}"/>
    <cellStyle name="Note 49 14 2" xfId="14392" xr:uid="{018C3176-3982-40C1-9198-E17A0EB68B5C}"/>
    <cellStyle name="Note 49 15" xfId="8141" xr:uid="{278822E9-2050-4D19-BA34-F1179E8E9C42}"/>
    <cellStyle name="Note 49 15 2" xfId="14612" xr:uid="{7E5FB6C2-3B2A-4E3B-9101-E5C158C3B990}"/>
    <cellStyle name="Note 49 16" xfId="8611" xr:uid="{6CDC0091-9B9F-4318-A232-7D221608179D}"/>
    <cellStyle name="Note 49 16 2" xfId="15082" xr:uid="{A304A531-628A-443C-B66E-A63F97531306}"/>
    <cellStyle name="Note 49 17" xfId="8790" xr:uid="{C9037DC5-39B3-438F-A5FB-8598C1154F29}"/>
    <cellStyle name="Note 49 17 2" xfId="15261" xr:uid="{CC18A75C-EDBC-4358-86EC-282A180E34AB}"/>
    <cellStyle name="Note 49 18" xfId="8967" xr:uid="{CD348598-7614-4505-AA20-C4EB8302686D}"/>
    <cellStyle name="Note 49 18 2" xfId="15438" xr:uid="{58281D70-8CA5-4B4B-AFBA-1B2E1A3892E7}"/>
    <cellStyle name="Note 49 19" xfId="9129" xr:uid="{CCEDA80C-7F88-42DD-9F83-F43C3262B765}"/>
    <cellStyle name="Note 49 19 2" xfId="15600" xr:uid="{BC5B8CAA-E76B-4AE5-94AC-E8A748AC1592}"/>
    <cellStyle name="Note 49 2" xfId="2305" xr:uid="{00000000-0005-0000-0000-000002090000}"/>
    <cellStyle name="Note 49 2 10" xfId="7689" xr:uid="{030386E3-F944-4AE6-B45A-E9F8FB36F0D5}"/>
    <cellStyle name="Note 49 2 10 2" xfId="14160" xr:uid="{744FE3C8-A11C-4147-BB32-FE61B60F264C}"/>
    <cellStyle name="Note 49 2 11" xfId="7523" xr:uid="{8FB92876-9AFE-4DE4-AF6A-52A7DBA54DF5}"/>
    <cellStyle name="Note 49 2 11 2" xfId="13994" xr:uid="{B07F9A07-22E6-45E8-A86B-A6DF489073FC}"/>
    <cellStyle name="Note 49 2 12" xfId="7922" xr:uid="{DE216A7C-CBB9-4C82-BB68-9C9A11C03FA8}"/>
    <cellStyle name="Note 49 2 12 2" xfId="14393" xr:uid="{80902FA9-8E49-43E8-9318-52174D43D714}"/>
    <cellStyle name="Note 49 2 13" xfId="8140" xr:uid="{717D44B9-DFFB-4C51-8327-30982BB3474D}"/>
    <cellStyle name="Note 49 2 13 2" xfId="14611" xr:uid="{C04C650F-09F1-4DF2-9B68-B9F530586C33}"/>
    <cellStyle name="Note 49 2 14" xfId="8612" xr:uid="{0B160B56-E46D-41B8-8EAB-F511E8C75059}"/>
    <cellStyle name="Note 49 2 14 2" xfId="15083" xr:uid="{4A693CD9-86DD-4C3C-A6DF-B5A70E73BFE3}"/>
    <cellStyle name="Note 49 2 15" xfId="8791" xr:uid="{30ABEEEF-5D23-4D54-869B-4C33BAE0C66D}"/>
    <cellStyle name="Note 49 2 15 2" xfId="15262" xr:uid="{8ABC3C38-884C-4636-B6B0-5266B8C0076B}"/>
    <cellStyle name="Note 49 2 16" xfId="8968" xr:uid="{FCF3B7E7-08F1-4EBD-85AE-CB76F444D5D5}"/>
    <cellStyle name="Note 49 2 16 2" xfId="15439" xr:uid="{17578D70-50B6-4EF7-88E9-F77E368A2824}"/>
    <cellStyle name="Note 49 2 17" xfId="9130" xr:uid="{276F95C6-EBB1-40B1-8B2B-3C1ECDD72EBE}"/>
    <cellStyle name="Note 49 2 17 2" xfId="15601" xr:uid="{DDA9EE97-6F6C-429A-A93C-1AED0621729A}"/>
    <cellStyle name="Note 49 2 18" xfId="9766" xr:uid="{20D757FA-AA0A-4EAF-8A4E-9E8AD8864E4D}"/>
    <cellStyle name="Note 49 2 19" xfId="10219" xr:uid="{CBF1B78C-1938-4AF9-9D5F-8FD985B45CE8}"/>
    <cellStyle name="Note 49 2 2" xfId="2306" xr:uid="{00000000-0005-0000-0000-000003090000}"/>
    <cellStyle name="Note 49 2 2 2" xfId="5763" xr:uid="{7C31AEA2-4764-46E0-B891-4B69ACB14254}"/>
    <cellStyle name="Note 49 2 2 2 2" xfId="12138" xr:uid="{9287769A-A798-444C-9BC0-5ECC21A68662}"/>
    <cellStyle name="Note 49 2 2 3" xfId="10220" xr:uid="{B5C2244E-DE05-4E52-B152-53E4EFFA8F97}"/>
    <cellStyle name="Note 49 2 2 4" xfId="11103" xr:uid="{33318E71-6043-40CF-AD1A-8A5962093570}"/>
    <cellStyle name="Note 49 2 2 5" xfId="4834" xr:uid="{CA3103E0-49EB-400A-BFDA-54A1E7C9AF32}"/>
    <cellStyle name="Note 49 2 20" xfId="9321" xr:uid="{CE77A1F3-E045-43F8-AED5-3769EF543DD7}"/>
    <cellStyle name="Note 49 2 21" xfId="10527" xr:uid="{C137CBE7-2086-4AB5-8DC0-AA6A9027A17B}"/>
    <cellStyle name="Note 49 2 22" xfId="10710" xr:uid="{F711F5BF-F40F-4091-93FA-76D733C20B9F}"/>
    <cellStyle name="Note 49 2 23" xfId="10937" xr:uid="{6A93951E-293F-4501-AB5E-71AB6A3FFE52}"/>
    <cellStyle name="Note 49 2 24" xfId="15853" xr:uid="{BC47B69B-2D67-4F47-9ECD-70C768EF61FE}"/>
    <cellStyle name="Note 49 2 25" xfId="16470" xr:uid="{BCE8B6A2-EC24-4B9C-A4A5-7CA539F48A1D}"/>
    <cellStyle name="Note 49 2 26" xfId="16286" xr:uid="{F381044C-7078-4B13-9A1C-3A967F0729A6}"/>
    <cellStyle name="Note 49 2 27" xfId="16731" xr:uid="{32F6F329-3C25-4E2B-A50F-6F5FA0D6A870}"/>
    <cellStyle name="Note 49 2 28" xfId="16908" xr:uid="{5026C905-3611-439A-9014-D14AFB01987E}"/>
    <cellStyle name="Note 49 2 29" xfId="17070" xr:uid="{B5FECD97-720A-4426-A85B-DCC86C55333F}"/>
    <cellStyle name="Note 49 2 3" xfId="4321" xr:uid="{94DB12F1-0263-4F8A-B034-1FB33789F365}"/>
    <cellStyle name="Note 49 2 3 2" xfId="12137" xr:uid="{BEC9B4C8-FC87-4C89-82CB-A29D8FF85203}"/>
    <cellStyle name="Note 49 2 4" xfId="6264" xr:uid="{7A414358-D513-4F2A-B276-D74106EDA65E}"/>
    <cellStyle name="Note 49 2 4 2" xfId="12735" xr:uid="{B15D3E6C-0E24-49B3-87CA-E511D911B7FC}"/>
    <cellStyle name="Note 49 2 5" xfId="6095" xr:uid="{9E913143-4427-4F25-AA18-B98AEE4F2173}"/>
    <cellStyle name="Note 49 2 5 2" xfId="12566" xr:uid="{28AE7D17-25ED-49A2-9DBF-6A0AAE64470E}"/>
    <cellStyle name="Note 49 2 6" xfId="6500" xr:uid="{13AD1EF5-0048-4959-89B1-FC3C89D49759}"/>
    <cellStyle name="Note 49 2 6 2" xfId="12971" xr:uid="{7126B056-469C-4D93-9A7E-6B296B13B268}"/>
    <cellStyle name="Note 49 2 7" xfId="6716" xr:uid="{57C5D889-4CCC-4F29-AF6B-102B06B31A29}"/>
    <cellStyle name="Note 49 2 7 2" xfId="13187" xr:uid="{594BFFC8-288E-497D-8D04-A768C12AA2C8}"/>
    <cellStyle name="Note 49 2 8" xfId="7143" xr:uid="{D349C464-058C-4CE5-B3E4-372A3E626402}"/>
    <cellStyle name="Note 49 2 8 2" xfId="13614" xr:uid="{76686FA7-7380-403F-8D60-6CDF81C25962}"/>
    <cellStyle name="Note 49 2 9" xfId="6978" xr:uid="{A322EF5A-3A7C-4E42-9EFF-7C0845F80CFA}"/>
    <cellStyle name="Note 49 2 9 2" xfId="13449" xr:uid="{BFB5F8AD-19FE-4B23-AA3A-2A1F0D35BFC3}"/>
    <cellStyle name="Note 49 20" xfId="9765" xr:uid="{4E084665-0F81-4A14-964A-E303B9252253}"/>
    <cellStyle name="Note 49 21" xfId="10218" xr:uid="{666B2792-E4C0-4A5B-81C6-6A27034E8BCF}"/>
    <cellStyle name="Note 49 22" xfId="9322" xr:uid="{299015BD-93FF-4DE5-B674-A0B0486B6717}"/>
    <cellStyle name="Note 49 23" xfId="10526" xr:uid="{4454495A-0352-4193-BD2D-7077C648564A}"/>
    <cellStyle name="Note 49 24" xfId="10709" xr:uid="{9CA00FA1-97BD-4AE3-A0DB-6091E1E3D42E}"/>
    <cellStyle name="Note 49 25" xfId="10833" xr:uid="{D61B56BC-C4E5-4AA7-931D-A6EF37FB2165}"/>
    <cellStyle name="Note 49 26" xfId="15852" xr:uid="{264AE610-2D14-4517-A81F-BB1AB80E6498}"/>
    <cellStyle name="Note 49 27" xfId="16469" xr:uid="{18EAA591-9907-4B83-B803-6FC9248A89AD}"/>
    <cellStyle name="Note 49 28" xfId="15987" xr:uid="{4C879F5D-4D26-4430-B500-C66E57BB8377}"/>
    <cellStyle name="Note 49 29" xfId="16730" xr:uid="{8D5F806F-B873-4C76-8B26-C1C77EDB61F0}"/>
    <cellStyle name="Note 49 3" xfId="2307" xr:uid="{00000000-0005-0000-0000-000004090000}"/>
    <cellStyle name="Note 49 3 2" xfId="5764" xr:uid="{81B04C64-ED52-4113-86D2-CF6A8F6B559B}"/>
    <cellStyle name="Note 49 3 2 2" xfId="12139" xr:uid="{B5B52879-8FA6-4BED-9DEA-2E281C583701}"/>
    <cellStyle name="Note 49 3 3" xfId="10221" xr:uid="{A91E6434-C7E6-4DA9-8449-E210790D477C}"/>
    <cellStyle name="Note 49 3 4" xfId="11104" xr:uid="{04325883-2E2B-4FF2-9C46-5A86BB356631}"/>
    <cellStyle name="Note 49 3 5" xfId="4835" xr:uid="{9E739711-70FD-4FBE-A1A1-266095DBE835}"/>
    <cellStyle name="Note 49 3 6" xfId="3811" xr:uid="{7ABF3E0A-A6E6-4297-8AFD-941E7F596A7D}"/>
    <cellStyle name="Note 49 30" xfId="16907" xr:uid="{928422C6-DB00-487A-BE91-4C36BC8F85B9}"/>
    <cellStyle name="Note 49 31" xfId="17069" xr:uid="{F0321ED0-A95A-4FA2-AB99-4F5661191DDE}"/>
    <cellStyle name="Note 49 4" xfId="3324" xr:uid="{37ADA00E-43B3-4467-9C41-A2D09F2A8622}"/>
    <cellStyle name="Note 49 4 2" xfId="11579" xr:uid="{F6CFD901-6008-4BFB-8069-9B690BAF17C4}"/>
    <cellStyle name="Note 49 4 3" xfId="5313" xr:uid="{026406E1-C84A-4615-8B20-7C55B598DEE4}"/>
    <cellStyle name="Note 49 5" xfId="4320" xr:uid="{D4E14291-47E5-4126-97EE-1C388359FA84}"/>
    <cellStyle name="Note 49 5 2" xfId="12136" xr:uid="{8C85F3E2-CA7E-4487-BE6C-04083E9BBFC7}"/>
    <cellStyle name="Note 49 6" xfId="6263" xr:uid="{B2606439-9A4D-4175-BB3B-DF65EE3E44E4}"/>
    <cellStyle name="Note 49 6 2" xfId="12734" xr:uid="{B2776D0C-4DC5-470D-8FC2-2421B272E204}"/>
    <cellStyle name="Note 49 7" xfId="6094" xr:uid="{E181E05A-21AC-4861-82AE-73315CDE6926}"/>
    <cellStyle name="Note 49 7 2" xfId="12565" xr:uid="{D550A2FC-9CF7-4939-A530-5A9786D96F6B}"/>
    <cellStyle name="Note 49 8" xfId="6499" xr:uid="{FB30650C-22ED-462C-B236-7EFC5DC2F000}"/>
    <cellStyle name="Note 49 8 2" xfId="12970" xr:uid="{285841B1-1852-422A-A26B-DDD4D3F73CE8}"/>
    <cellStyle name="Note 49 9" xfId="6717" xr:uid="{8F515CC2-7EF6-41E1-B558-436DFF3C6333}"/>
    <cellStyle name="Note 49 9 2" xfId="13188" xr:uid="{A2117E5F-6E2B-4B7E-8A91-6F5A4F1C05AE}"/>
    <cellStyle name="Note 49_TRAFO" xfId="2308" xr:uid="{00000000-0005-0000-0000-000005090000}"/>
    <cellStyle name="Note 5" xfId="2309" xr:uid="{00000000-0005-0000-0000-000006090000}"/>
    <cellStyle name="Note 5 10" xfId="6979" xr:uid="{BD0A57DB-40FC-476F-AFFB-4AEF1E88E1F1}"/>
    <cellStyle name="Note 5 10 2" xfId="13450" xr:uid="{122303C4-B0CB-4014-A877-3C1988C43CB5}"/>
    <cellStyle name="Note 5 11" xfId="7690" xr:uid="{7F3527E1-2B01-4A64-97DE-A6963792518A}"/>
    <cellStyle name="Note 5 11 2" xfId="14161" xr:uid="{D22BAA11-EFDD-4097-91D4-72FFADA4068A}"/>
    <cellStyle name="Note 5 12" xfId="7524" xr:uid="{0EE526D1-3AA0-4CCA-B19E-D1E2E3CC3D6D}"/>
    <cellStyle name="Note 5 12 2" xfId="13995" xr:uid="{C48C2C8B-E733-4661-B9C0-CD8C1593566D}"/>
    <cellStyle name="Note 5 13" xfId="7923" xr:uid="{F19CCE20-A621-4BFD-82C1-8F511585DAA5}"/>
    <cellStyle name="Note 5 13 2" xfId="14394" xr:uid="{EA70F48B-884B-4F5F-974F-406E63F0A6E2}"/>
    <cellStyle name="Note 5 14" xfId="8139" xr:uid="{FD6A96A7-0519-48E8-97C4-52E44B1AC070}"/>
    <cellStyle name="Note 5 14 2" xfId="14610" xr:uid="{BD4A6CAE-C0A9-4C70-A84B-AFD4EFD78456}"/>
    <cellStyle name="Note 5 15" xfId="8613" xr:uid="{380C602B-ED52-45B3-A160-CFBFD96222C0}"/>
    <cellStyle name="Note 5 15 2" xfId="15084" xr:uid="{4860C4DA-287A-4EC8-AF41-149BD2E04DB0}"/>
    <cellStyle name="Note 5 16" xfId="8792" xr:uid="{EB54F5CF-5453-4425-B88E-6EAF0133D14F}"/>
    <cellStyle name="Note 5 16 2" xfId="15263" xr:uid="{B2A5724C-B155-43EE-8299-322BDD0676F1}"/>
    <cellStyle name="Note 5 17" xfId="8969" xr:uid="{AE3F6F75-DDA7-49B6-8042-F7B00F6EA7B2}"/>
    <cellStyle name="Note 5 17 2" xfId="15440" xr:uid="{7E749D6B-BF52-445E-8416-5731463D5AA2}"/>
    <cellStyle name="Note 5 18" xfId="9131" xr:uid="{BAE23031-BD8A-45E8-B0F4-3A67C226D848}"/>
    <cellStyle name="Note 5 18 2" xfId="15602" xr:uid="{EB7D1D42-BBD0-4B09-BAB6-628F8A1680C8}"/>
    <cellStyle name="Note 5 19" xfId="9767" xr:uid="{FE87EA09-3982-4132-A73E-5D2CE4D40AC1}"/>
    <cellStyle name="Note 5 2" xfId="2310" xr:uid="{00000000-0005-0000-0000-000007090000}"/>
    <cellStyle name="Note 5 2 10" xfId="7691" xr:uid="{2ECD600F-ED74-40BD-AEB9-BE45FFD00E46}"/>
    <cellStyle name="Note 5 2 10 2" xfId="14162" xr:uid="{8D579A99-F1B4-449A-8659-D31D17C3E672}"/>
    <cellStyle name="Note 5 2 11" xfId="7525" xr:uid="{E7A14D87-7C6C-459E-9D2F-AB21115E0574}"/>
    <cellStyle name="Note 5 2 11 2" xfId="13996" xr:uid="{3D2C35E9-976E-4309-BBC1-4AFF755DC6C9}"/>
    <cellStyle name="Note 5 2 12" xfId="7924" xr:uid="{130CECBF-05EA-479C-A782-CEC709528532}"/>
    <cellStyle name="Note 5 2 12 2" xfId="14395" xr:uid="{AE099CFB-584D-4AF0-B1C1-DD57674B7EB1}"/>
    <cellStyle name="Note 5 2 13" xfId="8138" xr:uid="{470412C7-D368-46E8-8343-94BF26578468}"/>
    <cellStyle name="Note 5 2 13 2" xfId="14609" xr:uid="{790C3BD0-C704-4551-B149-0AADB5D1E78C}"/>
    <cellStyle name="Note 5 2 14" xfId="8614" xr:uid="{0C890D1F-555D-449A-BFBE-BEB7C9D29D8E}"/>
    <cellStyle name="Note 5 2 14 2" xfId="15085" xr:uid="{109D8260-9E64-4848-80A9-4C9121D50255}"/>
    <cellStyle name="Note 5 2 15" xfId="8793" xr:uid="{59223D6B-545C-4EEA-BA10-49F697D7532B}"/>
    <cellStyle name="Note 5 2 15 2" xfId="15264" xr:uid="{3750440B-73B9-4962-9DB3-3D87E935D995}"/>
    <cellStyle name="Note 5 2 16" xfId="8970" xr:uid="{6E0F087F-175E-451C-8AB3-7DF2FFE53548}"/>
    <cellStyle name="Note 5 2 16 2" xfId="15441" xr:uid="{4183A77D-8ECA-4A4F-8851-06AD7CEA4471}"/>
    <cellStyle name="Note 5 2 17" xfId="9132" xr:uid="{533D0176-C99F-4D7C-A2D7-BFFEAC240A34}"/>
    <cellStyle name="Note 5 2 17 2" xfId="15603" xr:uid="{35897AE7-0A27-4FFD-A2AF-2666F25FC67E}"/>
    <cellStyle name="Note 5 2 18" xfId="9768" xr:uid="{2A717E9E-BABB-4430-9675-9BB311E58813}"/>
    <cellStyle name="Note 5 2 19" xfId="10223" xr:uid="{4368E9E2-0908-4107-98C4-E27AD902A7A2}"/>
    <cellStyle name="Note 5 2 2" xfId="2311" xr:uid="{00000000-0005-0000-0000-000008090000}"/>
    <cellStyle name="Note 5 2 2 2" xfId="5765" xr:uid="{81A8B7B3-2BC0-44C0-BADD-ABF1EE1CB781}"/>
    <cellStyle name="Note 5 2 2 2 2" xfId="12142" xr:uid="{0FEB4636-7801-40A9-BFC1-E7BFBA594FC5}"/>
    <cellStyle name="Note 5 2 2 3" xfId="10224" xr:uid="{18D60CBF-FC1B-439E-8C1A-93461900645A}"/>
    <cellStyle name="Note 5 2 2 4" xfId="11105" xr:uid="{1368A458-754A-48AE-9338-353ECC797B56}"/>
    <cellStyle name="Note 5 2 2 5" xfId="4836" xr:uid="{5B04F2C3-680E-4A3A-8822-269C83A43B6B}"/>
    <cellStyle name="Note 5 2 20" xfId="9320" xr:uid="{2D7EDFAD-E109-4DC6-93B1-91D4EE7AB245}"/>
    <cellStyle name="Note 5 2 21" xfId="10529" xr:uid="{AC425CB9-1021-43D2-8E0B-274700E71E53}"/>
    <cellStyle name="Note 5 2 22" xfId="10712" xr:uid="{3BF94ACB-4ABC-4E84-B314-77915ADB8793}"/>
    <cellStyle name="Note 5 2 23" xfId="10835" xr:uid="{AB63257F-C368-4708-AF3F-EA2BAAD28563}"/>
    <cellStyle name="Note 5 2 24" xfId="15855" xr:uid="{1E295541-82E5-47E3-A0F2-BF00F7FCEE5D}"/>
    <cellStyle name="Note 5 2 25" xfId="16471" xr:uid="{905B2993-13B0-4C81-A8C8-73A45D98C6E3}"/>
    <cellStyle name="Note 5 2 26" xfId="16288" xr:uid="{A28233AA-148D-4444-936D-C69706C5B5DD}"/>
    <cellStyle name="Note 5 2 27" xfId="16733" xr:uid="{769C4848-9CC4-4C9B-B07F-48C4D4EDB1AD}"/>
    <cellStyle name="Note 5 2 28" xfId="16910" xr:uid="{448C10E3-DD37-4D84-AD63-BC78AED8E062}"/>
    <cellStyle name="Note 5 2 29" xfId="17072" xr:uid="{DF9D3978-FD1B-4095-9392-A8ACC33599C8}"/>
    <cellStyle name="Note 5 2 3" xfId="4323" xr:uid="{A7F3E4E4-F04A-416A-99C2-EF0A99C57BED}"/>
    <cellStyle name="Note 5 2 3 2" xfId="12141" xr:uid="{DC0FA283-7C0D-4929-A64E-A2E2B2CFEDF9}"/>
    <cellStyle name="Note 5 2 4" xfId="6266" xr:uid="{E166E87A-B0A3-4BE8-BB49-06792616B3EE}"/>
    <cellStyle name="Note 5 2 4 2" xfId="12737" xr:uid="{F6EB38B4-7C96-4E8F-BEEC-D6A165F0C66D}"/>
    <cellStyle name="Note 5 2 5" xfId="5881" xr:uid="{55E5BE0E-15D3-406F-9B28-EC7A0EA5D254}"/>
    <cellStyle name="Note 5 2 5 2" xfId="12352" xr:uid="{4B467457-CD8F-43D5-B46A-E2018EE1079E}"/>
    <cellStyle name="Note 5 2 6" xfId="6502" xr:uid="{EC8A5803-CC7C-4C4B-BEB8-C38C3600F9B2}"/>
    <cellStyle name="Note 5 2 6 2" xfId="12973" xr:uid="{6B574E3F-13F6-44EB-9E3E-E57948455C91}"/>
    <cellStyle name="Note 5 2 7" xfId="6714" xr:uid="{FCB24D0E-3225-4E02-8660-896B32440BA3}"/>
    <cellStyle name="Note 5 2 7 2" xfId="13185" xr:uid="{EBFF7166-D1CE-40E3-874D-2DDE257758EF}"/>
    <cellStyle name="Note 5 2 8" xfId="7145" xr:uid="{12B81FB7-DDD2-4A16-8D6F-B77105B771D6}"/>
    <cellStyle name="Note 5 2 8 2" xfId="13616" xr:uid="{B6AF2091-915F-47B4-8FA4-B19DCA8573D5}"/>
    <cellStyle name="Note 5 2 9" xfId="6980" xr:uid="{7A174E9B-579A-4685-A0AE-495256419419}"/>
    <cellStyle name="Note 5 2 9 2" xfId="13451" xr:uid="{0FCCA99C-C897-4117-9C41-9822130C0278}"/>
    <cellStyle name="Note 5 20" xfId="10222" xr:uid="{23E43BF3-44DF-4C89-B803-88CD4E98BA9D}"/>
    <cellStyle name="Note 5 21" xfId="9852" xr:uid="{8A57529E-E45A-4A7F-8713-A2CE8187E11B}"/>
    <cellStyle name="Note 5 22" xfId="10528" xr:uid="{5D45AA8A-D4B9-45F8-8A62-EE3A738E28B6}"/>
    <cellStyle name="Note 5 23" xfId="10711" xr:uid="{1F31BF2C-F139-4836-B8B1-ADD84FA6BE06}"/>
    <cellStyle name="Note 5 24" xfId="10834" xr:uid="{82F7C0DC-3C1D-4A88-B831-DBD328E7BEE5}"/>
    <cellStyle name="Note 5 25" xfId="15854" xr:uid="{277F4A6E-DB3A-4BE9-A1F2-171715DA8D5D}"/>
    <cellStyle name="Note 5 26" xfId="16605" xr:uid="{AD0BE274-B9FB-423D-AF01-8800460C2185}"/>
    <cellStyle name="Note 5 27" xfId="16287" xr:uid="{659CAE96-67F4-409B-B081-DF1781401447}"/>
    <cellStyle name="Note 5 28" xfId="16732" xr:uid="{6E9B0841-E1B9-4A37-AD05-AB7FB4D19AB9}"/>
    <cellStyle name="Note 5 29" xfId="16909" xr:uid="{68EA5DB2-3AD1-4720-9B96-ECCD21644371}"/>
    <cellStyle name="Note 5 3" xfId="2312" xr:uid="{00000000-0005-0000-0000-000009090000}"/>
    <cellStyle name="Note 5 3 2" xfId="5766" xr:uid="{3FBCABFB-590A-4840-8A37-05AB483C3C30}"/>
    <cellStyle name="Note 5 3 2 2" xfId="12143" xr:uid="{504E66DA-B35C-43AD-8AFB-29FEC595F975}"/>
    <cellStyle name="Note 5 3 3" xfId="10225" xr:uid="{ABF645C7-957A-4BA0-A524-B2E1A2B574A4}"/>
    <cellStyle name="Note 5 3 4" xfId="11106" xr:uid="{F7EC41FE-48DD-456A-AD09-202C574454CE}"/>
    <cellStyle name="Note 5 3 5" xfId="4837" xr:uid="{241F3D1A-9C15-4590-A8FC-648A71B09CF4}"/>
    <cellStyle name="Note 5 30" xfId="17071" xr:uid="{6278F687-50F0-4B0C-B32E-3E6CE0DEC19F}"/>
    <cellStyle name="Note 5 4" xfId="4322" xr:uid="{40B5CEC6-57C8-4CF8-AD3C-5EDD5063CBFC}"/>
    <cellStyle name="Note 5 4 2" xfId="12140" xr:uid="{BC11C80E-69C3-4EC9-81EF-4208948B950F}"/>
    <cellStyle name="Note 5 5" xfId="6265" xr:uid="{F3D40387-EDC4-4F50-B4F1-A874F50ACD87}"/>
    <cellStyle name="Note 5 5 2" xfId="12736" xr:uid="{F6B7521A-ADBD-4380-82E6-21F8BE685DCB}"/>
    <cellStyle name="Note 5 6" xfId="6096" xr:uid="{BB7A0EA5-2AB7-4159-B36A-AAA6212A6BE9}"/>
    <cellStyle name="Note 5 6 2" xfId="12567" xr:uid="{7C105EBF-B578-4BB5-A27F-7C32115B9B3F}"/>
    <cellStyle name="Note 5 7" xfId="6501" xr:uid="{E81DF1DF-F5F0-466E-8ED4-1FCEAE8DEFB7}"/>
    <cellStyle name="Note 5 7 2" xfId="12972" xr:uid="{8A3A932C-2E3A-4686-84C1-D684EF12F32A}"/>
    <cellStyle name="Note 5 8" xfId="6715" xr:uid="{458B3D49-D50C-4C76-93EE-174B823C708E}"/>
    <cellStyle name="Note 5 8 2" xfId="13186" xr:uid="{BAAE6FC6-DB08-49E7-B05E-1CA72BDC3D34}"/>
    <cellStyle name="Note 5 9" xfId="7144" xr:uid="{1B7884F3-FA14-4B3A-AE13-8738C319FA20}"/>
    <cellStyle name="Note 5 9 2" xfId="13615" xr:uid="{74E56B67-5152-427F-AC04-5E213D55FF9A}"/>
    <cellStyle name="Note 5_TRAFO" xfId="2313" xr:uid="{00000000-0005-0000-0000-00000A090000}"/>
    <cellStyle name="Note 50" xfId="2314" xr:uid="{00000000-0005-0000-0000-00000B090000}"/>
    <cellStyle name="Note 50 10" xfId="7173" xr:uid="{3EC94496-D2B6-4B4B-9B53-CD4C17ECF95D}"/>
    <cellStyle name="Note 50 10 2" xfId="13644" xr:uid="{4306F568-4E19-4B47-94A4-11563DF92FB9}"/>
    <cellStyle name="Note 50 11" xfId="6981" xr:uid="{3515B1B6-BE50-4402-B613-F7682235F15C}"/>
    <cellStyle name="Note 50 11 2" xfId="13452" xr:uid="{18BADBAC-CA35-454F-88F3-E0BEC21FF0DA}"/>
    <cellStyle name="Note 50 12" xfId="7692" xr:uid="{7CC3006A-23C5-45A1-BB4D-11076B6950DB}"/>
    <cellStyle name="Note 50 12 2" xfId="14163" xr:uid="{06047E06-32ED-4239-A871-F9E9246C06FC}"/>
    <cellStyle name="Note 50 13" xfId="7344" xr:uid="{008124E6-040F-41BA-A5D1-89295E469C80}"/>
    <cellStyle name="Note 50 13 2" xfId="13815" xr:uid="{95EF72ED-553D-4070-AF0E-77E05EC603E6}"/>
    <cellStyle name="Note 50 14" xfId="7925" xr:uid="{31D528EF-9535-466F-8A6A-AD5740196493}"/>
    <cellStyle name="Note 50 14 2" xfId="14396" xr:uid="{21D61A10-A64B-47A4-95D4-38C253918445}"/>
    <cellStyle name="Note 50 15" xfId="8137" xr:uid="{B86420C8-49A6-42B5-8EBE-EDA8D04F39BA}"/>
    <cellStyle name="Note 50 15 2" xfId="14608" xr:uid="{302A987E-3C53-49B0-AFEF-364F5CC0A82E}"/>
    <cellStyle name="Note 50 16" xfId="8615" xr:uid="{A8753ADB-FD03-48D6-9E71-71206105352C}"/>
    <cellStyle name="Note 50 16 2" xfId="15086" xr:uid="{84544AED-B7D1-4EC3-9B28-F3808FA63317}"/>
    <cellStyle name="Note 50 17" xfId="8794" xr:uid="{25A10913-91BC-4F34-8C08-4CFBEA6D334A}"/>
    <cellStyle name="Note 50 17 2" xfId="15265" xr:uid="{6F39A105-20A9-4E5E-8450-2E03F543090D}"/>
    <cellStyle name="Note 50 18" xfId="8971" xr:uid="{9AD1EBDC-BB38-4D48-903A-5C44FE260839}"/>
    <cellStyle name="Note 50 18 2" xfId="15442" xr:uid="{E11D550B-A085-4377-A958-DD8231FB8828}"/>
    <cellStyle name="Note 50 19" xfId="9133" xr:uid="{DF3398A9-BD2E-4C6C-B27E-BE18071BFFF6}"/>
    <cellStyle name="Note 50 19 2" xfId="15604" xr:uid="{7E0A047A-3A78-4452-96DB-15EF7B6CD518}"/>
    <cellStyle name="Note 50 2" xfId="2315" xr:uid="{00000000-0005-0000-0000-00000C090000}"/>
    <cellStyle name="Note 50 2 10" xfId="7693" xr:uid="{38A8ADD2-242C-48B5-85B6-CFEB8981A2DE}"/>
    <cellStyle name="Note 50 2 10 2" xfId="14164" xr:uid="{87317BF1-6A44-419E-A0FB-D54B64E393E0}"/>
    <cellStyle name="Note 50 2 11" xfId="7526" xr:uid="{9DCE59B6-AE40-41B6-8D72-85D514AC57E4}"/>
    <cellStyle name="Note 50 2 11 2" xfId="13997" xr:uid="{EF68B77B-008A-4E34-A326-82F2BDBA28CA}"/>
    <cellStyle name="Note 50 2 12" xfId="7926" xr:uid="{A6B931BD-22BF-4F35-BBA5-044E3790AD7C}"/>
    <cellStyle name="Note 50 2 12 2" xfId="14397" xr:uid="{CB6FD7B4-2428-4C33-9DC5-FE597D68FE8D}"/>
    <cellStyle name="Note 50 2 13" xfId="8136" xr:uid="{F98A97BA-51D1-495C-9682-EDC4B8DD2FE4}"/>
    <cellStyle name="Note 50 2 13 2" xfId="14607" xr:uid="{94908494-7BB0-43AB-A6E8-DD78C5C14226}"/>
    <cellStyle name="Note 50 2 14" xfId="8616" xr:uid="{D690A17F-9EB6-494B-97B4-DD08E7387CD2}"/>
    <cellStyle name="Note 50 2 14 2" xfId="15087" xr:uid="{CC1FE54F-FCA1-44C2-B9D8-4128E4BC7F6F}"/>
    <cellStyle name="Note 50 2 15" xfId="8795" xr:uid="{32DD3E8F-C970-4B9E-AEBB-55879DABD569}"/>
    <cellStyle name="Note 50 2 15 2" xfId="15266" xr:uid="{C60BDF43-D5C9-42F6-BECD-459B08BDDE58}"/>
    <cellStyle name="Note 50 2 16" xfId="8972" xr:uid="{BF8BC745-368E-4794-B0E3-3AD308310421}"/>
    <cellStyle name="Note 50 2 16 2" xfId="15443" xr:uid="{B2505369-C87F-4E15-9ED0-C8BD07531E62}"/>
    <cellStyle name="Note 50 2 17" xfId="9134" xr:uid="{A20BB271-C836-404C-8C7D-DC207AEB7D87}"/>
    <cellStyle name="Note 50 2 17 2" xfId="15605" xr:uid="{ED8C12CD-3830-4A3C-9B64-872BDEE82C14}"/>
    <cellStyle name="Note 50 2 18" xfId="9770" xr:uid="{B4220EAC-6913-4F2A-8178-2478E7AF77D4}"/>
    <cellStyle name="Note 50 2 19" xfId="10227" xr:uid="{6D25CFF7-6B60-454A-B6EA-F8C9133D41ED}"/>
    <cellStyle name="Note 50 2 2" xfId="2316" xr:uid="{00000000-0005-0000-0000-00000D090000}"/>
    <cellStyle name="Note 50 2 2 2" xfId="5767" xr:uid="{56FE1D1F-29B0-4E83-BF6E-B29CB4FBB54A}"/>
    <cellStyle name="Note 50 2 2 2 2" xfId="12146" xr:uid="{9E76ECB7-E200-449B-AC8E-93B1767B6177}"/>
    <cellStyle name="Note 50 2 2 3" xfId="10228" xr:uid="{C139CE16-8414-4C57-8AFB-1BF7A6CA8BA1}"/>
    <cellStyle name="Note 50 2 2 4" xfId="11107" xr:uid="{9315C22E-AA8C-4547-BB08-8638C3D12863}"/>
    <cellStyle name="Note 50 2 2 5" xfId="4838" xr:uid="{80F566BC-063E-4608-8D4F-7F4D04F78F43}"/>
    <cellStyle name="Note 50 2 20" xfId="9318" xr:uid="{129B50C0-EDAA-4158-B09F-CBF1D3ACB9CA}"/>
    <cellStyle name="Note 50 2 21" xfId="10531" xr:uid="{1D45637E-ABA4-422C-ADFC-D907E39A1EAC}"/>
    <cellStyle name="Note 50 2 22" xfId="10714" xr:uid="{1E4846F2-4242-4761-9AC7-86E92194D7EB}"/>
    <cellStyle name="Note 50 2 23" xfId="10837" xr:uid="{272E14E6-FEF4-4B4E-A029-1C30008C24C6}"/>
    <cellStyle name="Note 50 2 24" xfId="15857" xr:uid="{2002CA96-31A0-4FD2-A201-AEE734DA48CC}"/>
    <cellStyle name="Note 50 2 25" xfId="16473" xr:uid="{BEB66426-D7E7-4953-8111-E20019EB00D2}"/>
    <cellStyle name="Note 50 2 26" xfId="16290" xr:uid="{8F988685-8A42-4D54-8054-8D9C43561412}"/>
    <cellStyle name="Note 50 2 27" xfId="16735" xr:uid="{EFB12DF6-CA8F-4446-9B05-BABD8D3D2EEA}"/>
    <cellStyle name="Note 50 2 28" xfId="16912" xr:uid="{4B7EFA4D-81F4-46E7-87F3-1AB9810B9000}"/>
    <cellStyle name="Note 50 2 29" xfId="17074" xr:uid="{02D2D3AD-85CC-4DD2-9584-7F57C4911D12}"/>
    <cellStyle name="Note 50 2 3" xfId="4325" xr:uid="{577B2755-A9A5-4014-A871-9D1FD5A5C549}"/>
    <cellStyle name="Note 50 2 3 2" xfId="12145" xr:uid="{8FDD8812-093C-4508-85BB-9BB9678B603A}"/>
    <cellStyle name="Note 50 2 4" xfId="6268" xr:uid="{119B9FE3-E0D5-454E-AE9F-63CCD4F90E89}"/>
    <cellStyle name="Note 50 2 4 2" xfId="12739" xr:uid="{A6377EE6-C307-4FC9-A516-D5D679890F13}"/>
    <cellStyle name="Note 50 2 5" xfId="6098" xr:uid="{85916D30-F0BF-4A23-905D-AB90B6967F2D}"/>
    <cellStyle name="Note 50 2 5 2" xfId="12569" xr:uid="{D266DBDC-39C8-426C-B0E1-5A5A85285F05}"/>
    <cellStyle name="Note 50 2 6" xfId="6504" xr:uid="{5A5A05EB-E7B7-4A3D-9091-7233246E9222}"/>
    <cellStyle name="Note 50 2 6 2" xfId="12975" xr:uid="{4B2C3823-25A9-4DBA-9320-BC213716EEB6}"/>
    <cellStyle name="Note 50 2 7" xfId="6712" xr:uid="{D47E990F-184E-4C91-A580-23FC1CF73338}"/>
    <cellStyle name="Note 50 2 7 2" xfId="13183" xr:uid="{BBD03D65-2F2F-460D-9C49-441838B1C658}"/>
    <cellStyle name="Note 50 2 8" xfId="7146" xr:uid="{6E05942D-33BE-42E2-96D6-C837C17F8A4A}"/>
    <cellStyle name="Note 50 2 8 2" xfId="13617" xr:uid="{21DE682E-ECF8-444A-8DFF-2DE8C59A5EEA}"/>
    <cellStyle name="Note 50 2 9" xfId="6982" xr:uid="{E1F283CD-8CE6-4076-9456-D1B166CF035C}"/>
    <cellStyle name="Note 50 2 9 2" xfId="13453" xr:uid="{A251748A-4B20-4B26-9360-88CDF12F64FA}"/>
    <cellStyle name="Note 50 20" xfId="9769" xr:uid="{BA71949F-9184-4E6D-9F6E-5E35AC48B302}"/>
    <cellStyle name="Note 50 21" xfId="10226" xr:uid="{DA68D17D-C4F1-4EB8-A8C5-A6F955CBA273}"/>
    <cellStyle name="Note 50 22" xfId="9319" xr:uid="{DC645F2D-DD3A-4496-9643-785AC418D8F7}"/>
    <cellStyle name="Note 50 23" xfId="10530" xr:uid="{44CD36D2-080A-488C-8DA6-D3D8A70E69AA}"/>
    <cellStyle name="Note 50 24" xfId="10713" xr:uid="{6AA307D2-097E-4275-B9D9-3942D9A4CF93}"/>
    <cellStyle name="Note 50 25" xfId="10836" xr:uid="{173064E0-5148-4C7A-8738-F2FD2E9ACCA0}"/>
    <cellStyle name="Note 50 26" xfId="15856" xr:uid="{E4E28918-3385-4FB2-BA53-C8F2FDE1A1C1}"/>
    <cellStyle name="Note 50 27" xfId="16472" xr:uid="{D71E4D8F-4461-4BD8-AE1B-F27ED840E721}"/>
    <cellStyle name="Note 50 28" xfId="16289" xr:uid="{9421652A-9F2C-4DC1-80BE-7A62A2D775BE}"/>
    <cellStyle name="Note 50 29" xfId="16734" xr:uid="{DA812394-1669-45C2-A52C-BB47B720921A}"/>
    <cellStyle name="Note 50 3" xfId="2317" xr:uid="{00000000-0005-0000-0000-00000E090000}"/>
    <cellStyle name="Note 50 3 2" xfId="5768" xr:uid="{C7AD520F-FB98-48A5-8203-8A10BA711FB5}"/>
    <cellStyle name="Note 50 3 2 2" xfId="12147" xr:uid="{F1B31849-3B7B-482E-8FDF-3B082F52E96A}"/>
    <cellStyle name="Note 50 3 3" xfId="10229" xr:uid="{B77643D5-2E1E-4B18-90BA-8EBB197F10AE}"/>
    <cellStyle name="Note 50 3 4" xfId="11108" xr:uid="{B57A3761-DA71-4E6D-AF46-8E2369400681}"/>
    <cellStyle name="Note 50 3 5" xfId="4839" xr:uid="{6593A824-EB31-42BB-9814-85011ED33B0F}"/>
    <cellStyle name="Note 50 3 6" xfId="3812" xr:uid="{628D8F0B-2C24-41A5-8208-C3A8C4E2CBB6}"/>
    <cellStyle name="Note 50 30" xfId="16911" xr:uid="{BC5FD3B8-1F69-4F04-B0D8-7C5299933721}"/>
    <cellStyle name="Note 50 31" xfId="17073" xr:uid="{93343E81-4B01-4676-8D65-57114BBC69B8}"/>
    <cellStyle name="Note 50 4" xfId="3325" xr:uid="{7CEDF028-2CCC-4D96-B89C-27E3600BD081}"/>
    <cellStyle name="Note 50 4 2" xfId="11580" xr:uid="{A1D78372-46CC-412D-8413-5EE2FE3D2A2E}"/>
    <cellStyle name="Note 50 4 3" xfId="5314" xr:uid="{891846B8-8E7A-454B-A55A-D134CB1D3DA3}"/>
    <cellStyle name="Note 50 5" xfId="4324" xr:uid="{8E42BEF6-FE95-4DB4-8DF9-AAA9292779E0}"/>
    <cellStyle name="Note 50 5 2" xfId="12144" xr:uid="{D96402C3-095B-414D-8428-526322E1997F}"/>
    <cellStyle name="Note 50 6" xfId="6267" xr:uid="{84274E37-968B-4DC5-BFC0-62DFA3412CDB}"/>
    <cellStyle name="Note 50 6 2" xfId="12738" xr:uid="{61D93B94-5537-4C86-A01D-F465574C687B}"/>
    <cellStyle name="Note 50 7" xfId="6097" xr:uid="{C3559350-269D-4D29-B25E-7715EB8D7166}"/>
    <cellStyle name="Note 50 7 2" xfId="12568" xr:uid="{55D3702B-8567-461B-AD34-49FAD72ECF75}"/>
    <cellStyle name="Note 50 8" xfId="6503" xr:uid="{17DA5746-4FCF-4BC8-8075-8508C44982F7}"/>
    <cellStyle name="Note 50 8 2" xfId="12974" xr:uid="{32AF79A6-3AD1-4CE7-8E60-ECD5C3347A23}"/>
    <cellStyle name="Note 50 9" xfId="6713" xr:uid="{428F27B1-8363-42DB-95DF-ACE6348AD7E4}"/>
    <cellStyle name="Note 50 9 2" xfId="13184" xr:uid="{886F4E96-C67B-4AD2-ACD5-CC1F994A8B51}"/>
    <cellStyle name="Note 50_TRAFO" xfId="2318" xr:uid="{00000000-0005-0000-0000-00000F090000}"/>
    <cellStyle name="Note 51" xfId="2319" xr:uid="{00000000-0005-0000-0000-000010090000}"/>
    <cellStyle name="Note 51 10" xfId="7147" xr:uid="{EAFBF470-DA91-4539-AEDF-49C24180E5B2}"/>
    <cellStyle name="Note 51 10 2" xfId="13618" xr:uid="{87FC6C34-77FA-4358-8C21-DCED91C21DF7}"/>
    <cellStyle name="Note 51 11" xfId="6983" xr:uid="{74F17DAF-2146-467D-97DE-B2D3F67D63B5}"/>
    <cellStyle name="Note 51 11 2" xfId="13454" xr:uid="{094AC329-0F44-4D46-9CC5-902D6426B6F3}"/>
    <cellStyle name="Note 51 12" xfId="7694" xr:uid="{E7974F25-E58A-448C-BBFF-A328CC08934A}"/>
    <cellStyle name="Note 51 12 2" xfId="14165" xr:uid="{16108F62-F591-4B32-9A6B-408BC0BCB381}"/>
    <cellStyle name="Note 51 13" xfId="7527" xr:uid="{772A59BA-9FCE-4333-9144-A751C21198A2}"/>
    <cellStyle name="Note 51 13 2" xfId="13998" xr:uid="{2D3B3B67-8868-40C2-8DA5-EF6A2887FF8C}"/>
    <cellStyle name="Note 51 14" xfId="7927" xr:uid="{910C30C9-71BE-4E75-A2D1-DA85DD29AC02}"/>
    <cellStyle name="Note 51 14 2" xfId="14398" xr:uid="{816BF9D4-B33D-4EEC-813F-4FFBE3039507}"/>
    <cellStyle name="Note 51 15" xfId="8135" xr:uid="{1BC95A89-A982-436B-8C2F-827167F5A549}"/>
    <cellStyle name="Note 51 15 2" xfId="14606" xr:uid="{EA2DC244-C2D1-4095-94D7-22FF1D266C1D}"/>
    <cellStyle name="Note 51 16" xfId="8617" xr:uid="{21FBC0EF-8CC2-4E3E-A585-56D6F281C0C3}"/>
    <cellStyle name="Note 51 16 2" xfId="15088" xr:uid="{5FDA4A4C-246C-469F-83D2-044480DC7D15}"/>
    <cellStyle name="Note 51 17" xfId="8796" xr:uid="{EA8E061F-9408-4EC9-A865-90C6FD29FE19}"/>
    <cellStyle name="Note 51 17 2" xfId="15267" xr:uid="{11358FA6-67F5-4CE9-8583-DA8D9F3ECD88}"/>
    <cellStyle name="Note 51 18" xfId="8973" xr:uid="{DA5D6617-CE87-4093-BF62-969429EF4804}"/>
    <cellStyle name="Note 51 18 2" xfId="15444" xr:uid="{EA369B2E-A3A6-4426-B095-554AB8D3165E}"/>
    <cellStyle name="Note 51 19" xfId="9135" xr:uid="{7BE8E52C-3B95-467E-90AC-982A0BE95CBA}"/>
    <cellStyle name="Note 51 19 2" xfId="15606" xr:uid="{1A5EF70D-1837-4786-B178-C75A204F79B6}"/>
    <cellStyle name="Note 51 2" xfId="2320" xr:uid="{00000000-0005-0000-0000-000011090000}"/>
    <cellStyle name="Note 51 2 10" xfId="7695" xr:uid="{6B00B5CE-1E02-4217-808E-C0CD3AE606E0}"/>
    <cellStyle name="Note 51 2 10 2" xfId="14166" xr:uid="{A271D193-5BED-409F-95C0-AB0B00733014}"/>
    <cellStyle name="Note 51 2 11" xfId="7528" xr:uid="{709E182A-1EBB-4B21-93B7-947F229E4E04}"/>
    <cellStyle name="Note 51 2 11 2" xfId="13999" xr:uid="{F7BB59AD-BB62-4CF7-81A0-1F2627A564CA}"/>
    <cellStyle name="Note 51 2 12" xfId="7928" xr:uid="{8E61A3E0-79E8-43EE-8DCF-1F677901D873}"/>
    <cellStyle name="Note 51 2 12 2" xfId="14399" xr:uid="{422A59DD-5F22-4DD9-8B2D-D2ADE0052C33}"/>
    <cellStyle name="Note 51 2 13" xfId="8134" xr:uid="{B0663866-81FD-491C-911B-FC6D63742166}"/>
    <cellStyle name="Note 51 2 13 2" xfId="14605" xr:uid="{0BAA65E5-379F-48E2-A4B3-75A21AD6E220}"/>
    <cellStyle name="Note 51 2 14" xfId="8618" xr:uid="{8DA98063-2ECA-4A3F-89A5-1A131C7E514B}"/>
    <cellStyle name="Note 51 2 14 2" xfId="15089" xr:uid="{D8DAD292-A98B-444B-B199-43E4862BE846}"/>
    <cellStyle name="Note 51 2 15" xfId="8797" xr:uid="{ABC205F2-ECE4-41AA-86F1-90D060C44C70}"/>
    <cellStyle name="Note 51 2 15 2" xfId="15268" xr:uid="{4413A6E2-4CDF-4B22-A46D-77E4417109AA}"/>
    <cellStyle name="Note 51 2 16" xfId="8974" xr:uid="{0E95004E-E92B-44D4-A97B-3046C238B87A}"/>
    <cellStyle name="Note 51 2 16 2" xfId="15445" xr:uid="{093E1C79-C01E-486B-B702-64B912AD1EAA}"/>
    <cellStyle name="Note 51 2 17" xfId="9136" xr:uid="{F0F81852-9AF8-4E45-BC15-BB13030DAB8A}"/>
    <cellStyle name="Note 51 2 17 2" xfId="15607" xr:uid="{EFD9877D-234D-4247-BA53-0C200883EAFE}"/>
    <cellStyle name="Note 51 2 18" xfId="9772" xr:uid="{5919AF7B-4785-42E2-9D37-6386EE0FCC25}"/>
    <cellStyle name="Note 51 2 19" xfId="10231" xr:uid="{C059A771-1CA2-4F38-A080-CAC4F738A00B}"/>
    <cellStyle name="Note 51 2 2" xfId="2321" xr:uid="{00000000-0005-0000-0000-000012090000}"/>
    <cellStyle name="Note 51 2 2 2" xfId="5769" xr:uid="{267BE3FA-87C2-41F1-B3C2-F07D452C98C9}"/>
    <cellStyle name="Note 51 2 2 2 2" xfId="12150" xr:uid="{E438E865-980D-4486-96A6-BCF55A48726E}"/>
    <cellStyle name="Note 51 2 2 3" xfId="10232" xr:uid="{8C7374B3-2B36-462F-A8A6-8B872545932D}"/>
    <cellStyle name="Note 51 2 2 4" xfId="11109" xr:uid="{FCD4F519-90D6-43B1-887D-9A028CE1203B}"/>
    <cellStyle name="Note 51 2 2 5" xfId="4840" xr:uid="{0E49D331-B9A3-4E20-AFF3-1B7A33E6DB63}"/>
    <cellStyle name="Note 51 2 20" xfId="9955" xr:uid="{CFFE6AE3-E976-4B34-9444-6C3C432C251C}"/>
    <cellStyle name="Note 51 2 21" xfId="10533" xr:uid="{CB4A9E30-25C2-474F-9770-6336DE25736B}"/>
    <cellStyle name="Note 51 2 22" xfId="10716" xr:uid="{2776ED77-87D0-43D9-A12E-02B2FA4F1509}"/>
    <cellStyle name="Note 51 2 23" xfId="10839" xr:uid="{A995F879-8F03-43A6-9BF0-BCE3F2E02771}"/>
    <cellStyle name="Note 51 2 24" xfId="15859" xr:uid="{85DFDFC3-AB2B-4F44-961C-501815EB1EED}"/>
    <cellStyle name="Note 51 2 25" xfId="16475" xr:uid="{7D49B3CE-E5BF-49E8-81DF-402BD2B14F9F}"/>
    <cellStyle name="Note 51 2 26" xfId="16292" xr:uid="{CF7ADE09-77C7-4BC7-B2A1-09C0F94A4473}"/>
    <cellStyle name="Note 51 2 27" xfId="16737" xr:uid="{3EA5101C-12EB-4125-B0A5-7960AD7ED0AB}"/>
    <cellStyle name="Note 51 2 28" xfId="16914" xr:uid="{A2D87566-8F82-4BE2-B2FB-8C87277BC282}"/>
    <cellStyle name="Note 51 2 29" xfId="17076" xr:uid="{F065A7C3-0352-4C75-AD8D-CBF009B9D79C}"/>
    <cellStyle name="Note 51 2 3" xfId="4327" xr:uid="{3700F0AF-D024-437C-A9EC-0BF32A2FA42D}"/>
    <cellStyle name="Note 51 2 3 2" xfId="12149" xr:uid="{22BD7211-8E98-4B66-9583-8965C237FB61}"/>
    <cellStyle name="Note 51 2 4" xfId="6270" xr:uid="{881A1F82-8ABE-496E-AAE0-F98E17084902}"/>
    <cellStyle name="Note 51 2 4 2" xfId="12741" xr:uid="{8BCB1C07-30EA-4422-9A9C-3F4283AC897B}"/>
    <cellStyle name="Note 51 2 5" xfId="6100" xr:uid="{3487B385-053B-4375-B8ED-AE53C2C270C0}"/>
    <cellStyle name="Note 51 2 5 2" xfId="12571" xr:uid="{CA778FC6-01A7-48FF-9268-FA5051B51642}"/>
    <cellStyle name="Note 51 2 6" xfId="6506" xr:uid="{7771BFC1-94CC-4B2D-9F0B-D6AB4B4EABBF}"/>
    <cellStyle name="Note 51 2 6 2" xfId="12977" xr:uid="{195B2CE5-66B8-470D-81BE-EC09D2EFC473}"/>
    <cellStyle name="Note 51 2 7" xfId="6710" xr:uid="{C10671B9-A64F-4708-AADC-CD41FF4D3972}"/>
    <cellStyle name="Note 51 2 7 2" xfId="13181" xr:uid="{323CF6F8-9EF3-4240-BCE7-AFB850337905}"/>
    <cellStyle name="Note 51 2 8" xfId="7148" xr:uid="{E01AC4E0-904E-4F40-AD5A-2EE757E80243}"/>
    <cellStyle name="Note 51 2 8 2" xfId="13619" xr:uid="{371BB445-BB94-4675-83EA-396088136055}"/>
    <cellStyle name="Note 51 2 9" xfId="6629" xr:uid="{CA0A6F4C-CEAF-456E-AFD2-BD1DA827AB19}"/>
    <cellStyle name="Note 51 2 9 2" xfId="13100" xr:uid="{AFF54CB7-6C51-409B-8EF2-1946A5F6E646}"/>
    <cellStyle name="Note 51 20" xfId="9771" xr:uid="{B93D5C86-50D6-499C-8A61-E1AC7F5CB9A6}"/>
    <cellStyle name="Note 51 21" xfId="10230" xr:uid="{CAE626BE-80F7-434F-AA56-4B148488F9AB}"/>
    <cellStyle name="Note 51 22" xfId="9317" xr:uid="{D65C5EC1-348C-4452-A17D-A9BDF4BEDD34}"/>
    <cellStyle name="Note 51 23" xfId="10532" xr:uid="{9C6938B7-ECBD-4B79-A3C3-C2A9D50018BE}"/>
    <cellStyle name="Note 51 24" xfId="10715" xr:uid="{0F497107-D0CE-4FAF-AB00-514516FB1BA3}"/>
    <cellStyle name="Note 51 25" xfId="10838" xr:uid="{467526BF-DA48-40F9-AF95-340DE815A3D6}"/>
    <cellStyle name="Note 51 26" xfId="15858" xr:uid="{125F6C16-96DF-4CE8-AB1E-C9FDB8DD38F7}"/>
    <cellStyle name="Note 51 27" xfId="16474" xr:uid="{40C64E47-891E-4853-807A-A5BA5C2C77FB}"/>
    <cellStyle name="Note 51 28" xfId="16291" xr:uid="{AADA2BAD-1B4D-4DD6-96C1-322D36D1E9F1}"/>
    <cellStyle name="Note 51 29" xfId="16736" xr:uid="{8339E91C-C5AB-44B2-9749-D5D9A8F440D0}"/>
    <cellStyle name="Note 51 3" xfId="2322" xr:uid="{00000000-0005-0000-0000-000013090000}"/>
    <cellStyle name="Note 51 3 2" xfId="5770" xr:uid="{1550EC1C-DD2E-4422-954F-618C6769E942}"/>
    <cellStyle name="Note 51 3 2 2" xfId="12151" xr:uid="{5947EF86-0608-4549-A485-4B4CEC3DA5C8}"/>
    <cellStyle name="Note 51 3 3" xfId="10233" xr:uid="{47AA0CBB-603E-4F23-AE25-85BDB69CA6BB}"/>
    <cellStyle name="Note 51 3 4" xfId="11110" xr:uid="{3F3F47AC-1B43-405A-9142-8ED5937CD39B}"/>
    <cellStyle name="Note 51 3 5" xfId="4841" xr:uid="{A70A96C4-7986-44F3-B420-6130788276EE}"/>
    <cellStyle name="Note 51 3 6" xfId="3813" xr:uid="{416E4104-6CE2-4245-86A7-9F132D098B92}"/>
    <cellStyle name="Note 51 30" xfId="16913" xr:uid="{7255D831-3DCA-4215-9FAC-88FD926E266F}"/>
    <cellStyle name="Note 51 31" xfId="17075" xr:uid="{3F4BF40E-D466-4161-B206-D37D62FA6336}"/>
    <cellStyle name="Note 51 4" xfId="3326" xr:uid="{71D3340D-4E70-4BF5-8C08-A8151F7FB7D3}"/>
    <cellStyle name="Note 51 4 2" xfId="11581" xr:uid="{D026E5AA-BA54-4CF1-A378-3063D24836A5}"/>
    <cellStyle name="Note 51 4 3" xfId="5315" xr:uid="{61CA0825-2E7B-407E-BB3E-A2E304EB406B}"/>
    <cellStyle name="Note 51 5" xfId="4326" xr:uid="{80EA961E-1574-4798-9A43-94BBEE0D2C20}"/>
    <cellStyle name="Note 51 5 2" xfId="12148" xr:uid="{9E75E4B4-A05E-40D3-81CD-C1DE6D08D2C5}"/>
    <cellStyle name="Note 51 6" xfId="6269" xr:uid="{3BCD7A0C-F674-4FAF-BB50-8921735EA56B}"/>
    <cellStyle name="Note 51 6 2" xfId="12740" xr:uid="{666C7E2E-380D-445D-B62F-CEF1EB5143C9}"/>
    <cellStyle name="Note 51 7" xfId="6099" xr:uid="{B8AF4D56-DC2B-441A-82BC-FCC307D5DBBC}"/>
    <cellStyle name="Note 51 7 2" xfId="12570" xr:uid="{F59CD6FE-CF57-4865-A4FD-B821C8B18344}"/>
    <cellStyle name="Note 51 8" xfId="6505" xr:uid="{53F8E575-F7AC-4BB9-A799-A250D87278EA}"/>
    <cellStyle name="Note 51 8 2" xfId="12976" xr:uid="{8B7B6B2C-3A55-4C03-96DE-60BCB9A0D495}"/>
    <cellStyle name="Note 51 9" xfId="6711" xr:uid="{5A72ED5A-0654-464F-8C37-D625EE150B1F}"/>
    <cellStyle name="Note 51 9 2" xfId="13182" xr:uid="{E436326B-ECA0-4075-949B-81AFDEB1AA44}"/>
    <cellStyle name="Note 51_TRAFO" xfId="2323" xr:uid="{00000000-0005-0000-0000-000014090000}"/>
    <cellStyle name="Note 52" xfId="2324" xr:uid="{00000000-0005-0000-0000-000015090000}"/>
    <cellStyle name="Note 52 10" xfId="7149" xr:uid="{3E4C2CF8-6541-43DF-B527-639999BD2B60}"/>
    <cellStyle name="Note 52 10 2" xfId="13620" xr:uid="{E479E755-F040-4FFB-8142-84AD7A0ED195}"/>
    <cellStyle name="Note 52 11" xfId="6984" xr:uid="{F4165CCC-310A-426C-B5AF-CEC10677541A}"/>
    <cellStyle name="Note 52 11 2" xfId="13455" xr:uid="{2E31582C-2241-4F36-8CC1-5D6DF29C060F}"/>
    <cellStyle name="Note 52 12" xfId="7353" xr:uid="{DBA25B49-CACE-41E1-BA6D-AA1D5C421D3D}"/>
    <cellStyle name="Note 52 12 2" xfId="13824" xr:uid="{E8236E05-DA1B-4DF0-BE23-2E54024AC8BC}"/>
    <cellStyle name="Note 52 13" xfId="7529" xr:uid="{4986D02F-2F3E-4D33-AFE9-A83CC7121101}"/>
    <cellStyle name="Note 52 13 2" xfId="14000" xr:uid="{0D28A0D4-DB8F-490C-8C83-2ADEAD87899F}"/>
    <cellStyle name="Note 52 14" xfId="7929" xr:uid="{F59B423F-60CC-46C7-9E23-0E49AE3CDFA1}"/>
    <cellStyle name="Note 52 14 2" xfId="14400" xr:uid="{B900D550-6D47-4B8D-9192-AFCB1B6D0BEC}"/>
    <cellStyle name="Note 52 15" xfId="8133" xr:uid="{CF87FAC2-1CC7-45EC-BB44-76F460BDF99E}"/>
    <cellStyle name="Note 52 15 2" xfId="14604" xr:uid="{A5DA83DF-A435-457D-9B52-3B9A06BA15E3}"/>
    <cellStyle name="Note 52 16" xfId="8619" xr:uid="{D4F7383E-27D3-4FC3-9F7F-4A2DEA7A0EA5}"/>
    <cellStyle name="Note 52 16 2" xfId="15090" xr:uid="{9F417533-EFF0-4A88-9570-2A43EC680604}"/>
    <cellStyle name="Note 52 17" xfId="8798" xr:uid="{C23C8D2C-372A-411A-A7C1-45B2523B6F29}"/>
    <cellStyle name="Note 52 17 2" xfId="15269" xr:uid="{E73A498C-A518-4346-8133-1D003AE37A64}"/>
    <cellStyle name="Note 52 18" xfId="8975" xr:uid="{E6C4E1E6-0901-4424-8BDB-0FCC40A53215}"/>
    <cellStyle name="Note 52 18 2" xfId="15446" xr:uid="{2A19BE0B-9FE7-438F-B542-E6F51F21F1DA}"/>
    <cellStyle name="Note 52 19" xfId="9137" xr:uid="{E45E7958-AC3D-45A7-AF3C-356B8D67C463}"/>
    <cellStyle name="Note 52 19 2" xfId="15608" xr:uid="{871FDAB9-9AE7-4564-88E1-68508A89140B}"/>
    <cellStyle name="Note 52 2" xfId="2325" xr:uid="{00000000-0005-0000-0000-000016090000}"/>
    <cellStyle name="Note 52 2 10" xfId="7696" xr:uid="{4515AE0F-7964-4EB3-93D3-A1A2827B25F4}"/>
    <cellStyle name="Note 52 2 10 2" xfId="14167" xr:uid="{88FF02F5-45EA-4580-B0F5-E0D71C68BAE2}"/>
    <cellStyle name="Note 52 2 11" xfId="7530" xr:uid="{38F149D8-0B32-41F1-9A72-0932E480CB91}"/>
    <cellStyle name="Note 52 2 11 2" xfId="14001" xr:uid="{36E55E2B-0683-48E2-BEAE-3A9A35B6DA49}"/>
    <cellStyle name="Note 52 2 12" xfId="7930" xr:uid="{D750FAC3-895D-4A69-9E50-60337D2B13A2}"/>
    <cellStyle name="Note 52 2 12 2" xfId="14401" xr:uid="{C8BED606-387B-4A24-A575-D3A85DB254EF}"/>
    <cellStyle name="Note 52 2 13" xfId="8033" xr:uid="{71378309-86DA-4EA3-BF17-25690A743537}"/>
    <cellStyle name="Note 52 2 13 2" xfId="14504" xr:uid="{6281FA32-5A49-4031-842B-0C4DCD040A3B}"/>
    <cellStyle name="Note 52 2 14" xfId="8620" xr:uid="{AD10AF2A-3758-4541-8522-C842DBC7C9FF}"/>
    <cellStyle name="Note 52 2 14 2" xfId="15091" xr:uid="{CD6D0616-CC98-4FC9-BA64-1AD25CC40D02}"/>
    <cellStyle name="Note 52 2 15" xfId="8799" xr:uid="{7A191408-DAB4-4978-8B47-0DFBE283A2BC}"/>
    <cellStyle name="Note 52 2 15 2" xfId="15270" xr:uid="{AC602147-8ADE-4CE1-84FB-32F97A398A40}"/>
    <cellStyle name="Note 52 2 16" xfId="8976" xr:uid="{9C384FDE-3FA2-49F1-85A4-3310A3BE2743}"/>
    <cellStyle name="Note 52 2 16 2" xfId="15447" xr:uid="{E48DB916-D920-4452-B298-DD3C2C2D4CFF}"/>
    <cellStyle name="Note 52 2 17" xfId="9138" xr:uid="{BDB5C9E1-6A42-4E18-8684-2D2150B3720D}"/>
    <cellStyle name="Note 52 2 17 2" xfId="15609" xr:uid="{880A6D17-D59B-4A0D-A26D-579A3ECD7E7E}"/>
    <cellStyle name="Note 52 2 18" xfId="9774" xr:uid="{F1E29301-AB3D-450B-AF22-D46E7C8BC177}"/>
    <cellStyle name="Note 52 2 19" xfId="10235" xr:uid="{1C7C7D9F-DA9A-462D-B78F-7554906B418A}"/>
    <cellStyle name="Note 52 2 2" xfId="2326" xr:uid="{00000000-0005-0000-0000-000017090000}"/>
    <cellStyle name="Note 52 2 2 2" xfId="5771" xr:uid="{40C24999-E931-4370-B571-4B9582F93EC1}"/>
    <cellStyle name="Note 52 2 2 2 2" xfId="12154" xr:uid="{A15F691D-BED8-4E01-9BD6-5EA4A3E0FA0E}"/>
    <cellStyle name="Note 52 2 2 3" xfId="10236" xr:uid="{FF3B67F2-7BCF-43B7-BBE0-82C2AA417339}"/>
    <cellStyle name="Note 52 2 2 4" xfId="11111" xr:uid="{9E55CE52-FE2A-4AC0-B3AE-E3D2430E71B0}"/>
    <cellStyle name="Note 52 2 2 5" xfId="4842" xr:uid="{A4EF3FF0-159A-4123-85A8-822035D4BC87}"/>
    <cellStyle name="Note 52 2 20" xfId="9315" xr:uid="{6303D35A-B9E0-4B5A-8AFC-C0340320C118}"/>
    <cellStyle name="Note 52 2 21" xfId="10535" xr:uid="{8E51E83F-B3C0-4A1E-809F-1FA43B22655E}"/>
    <cellStyle name="Note 52 2 22" xfId="10718" xr:uid="{1C08D152-3CFA-4265-A82E-3BA3BCD0B8BF}"/>
    <cellStyle name="Note 52 2 23" xfId="10841" xr:uid="{04EA3949-4866-422D-88DB-B88AF0BF565D}"/>
    <cellStyle name="Note 52 2 24" xfId="15861" xr:uid="{81990A9E-633A-41DC-80E3-0965B4F834A8}"/>
    <cellStyle name="Note 52 2 25" xfId="16477" xr:uid="{0FB0D47E-5E41-45AD-89BC-B7FB60600A96}"/>
    <cellStyle name="Note 52 2 26" xfId="16294" xr:uid="{5D8B762C-63F0-4E95-A14F-0BA5E22758C1}"/>
    <cellStyle name="Note 52 2 27" xfId="16739" xr:uid="{DBF82703-0814-4DBB-BBCA-A891A2252BBF}"/>
    <cellStyle name="Note 52 2 28" xfId="16916" xr:uid="{736E5CD1-69F7-4BA2-8C7A-549E49590E0F}"/>
    <cellStyle name="Note 52 2 29" xfId="17078" xr:uid="{670B885E-230D-4F28-82F1-F8DD0286DB27}"/>
    <cellStyle name="Note 52 2 3" xfId="4329" xr:uid="{4BD65938-D57A-4B95-97FC-BCCA96D9EB32}"/>
    <cellStyle name="Note 52 2 3 2" xfId="12153" xr:uid="{CC0ECDCD-2000-444F-A76C-85DBCB46F482}"/>
    <cellStyle name="Note 52 2 4" xfId="6272" xr:uid="{7CE70DBA-3868-48A7-8DC5-FD78E25BE33C}"/>
    <cellStyle name="Note 52 2 4 2" xfId="12743" xr:uid="{FF008000-8736-4E30-A8FF-8831ADFAE350}"/>
    <cellStyle name="Note 52 2 5" xfId="6102" xr:uid="{842C770B-5A98-49B4-9C49-3BD69A120065}"/>
    <cellStyle name="Note 52 2 5 2" xfId="12573" xr:uid="{83408C85-9182-4F8A-AD1F-23C80BAD0081}"/>
    <cellStyle name="Note 52 2 6" xfId="6508" xr:uid="{90692928-AAF7-4E7C-A892-9ADD59B63B4C}"/>
    <cellStyle name="Note 52 2 6 2" xfId="12979" xr:uid="{0FB6EC9B-55CB-4A1C-95B2-7EBDDC07205D}"/>
    <cellStyle name="Note 52 2 7" xfId="6708" xr:uid="{80878BEB-75BA-4698-BCAC-8D005659EAC9}"/>
    <cellStyle name="Note 52 2 7 2" xfId="13179" xr:uid="{67EA54D5-2282-4CDE-A7B4-E34F093FC084}"/>
    <cellStyle name="Note 52 2 8" xfId="7176" xr:uid="{4916E24D-C19B-4E69-823A-50621BE50DB0}"/>
    <cellStyle name="Note 52 2 8 2" xfId="13647" xr:uid="{74E2E138-69BD-464A-8EB0-4612AE4C6A2A}"/>
    <cellStyle name="Note 52 2 9" xfId="6985" xr:uid="{D297394E-BC92-4F99-A742-8C9DC249A9B3}"/>
    <cellStyle name="Note 52 2 9 2" xfId="13456" xr:uid="{47E7F479-88BA-47C7-9FCC-08A71674E845}"/>
    <cellStyle name="Note 52 20" xfId="9773" xr:uid="{6CB1EA2A-A96D-492F-844B-BE9AB9173815}"/>
    <cellStyle name="Note 52 21" xfId="10234" xr:uid="{76CA43C9-A69F-46DA-8289-68D513729189}"/>
    <cellStyle name="Note 52 22" xfId="9316" xr:uid="{632DF84B-01A0-4AE6-9909-20E0D4D95087}"/>
    <cellStyle name="Note 52 23" xfId="10534" xr:uid="{90FE917C-6F13-49C9-A8BA-A8C229F1C60F}"/>
    <cellStyle name="Note 52 24" xfId="10717" xr:uid="{E30AADB1-6E07-4227-989B-25478C10E41D}"/>
    <cellStyle name="Note 52 25" xfId="10840" xr:uid="{45871D80-15A9-4EA5-9164-765D02F2E9C7}"/>
    <cellStyle name="Note 52 26" xfId="15860" xr:uid="{1DE6DD88-7287-40FB-BB76-F0330C57DEC3}"/>
    <cellStyle name="Note 52 27" xfId="16476" xr:uid="{41D5FDE3-5EA5-46CD-956C-E4FBE9838AE7}"/>
    <cellStyle name="Note 52 28" xfId="16293" xr:uid="{430D1730-97DC-4138-BDA0-F11E522139FD}"/>
    <cellStyle name="Note 52 29" xfId="16738" xr:uid="{ACB6A561-C698-4E1B-9183-92552C9047C6}"/>
    <cellStyle name="Note 52 3" xfId="2327" xr:uid="{00000000-0005-0000-0000-000018090000}"/>
    <cellStyle name="Note 52 3 2" xfId="5772" xr:uid="{36E48E41-2F7F-4F85-8A9A-5500CF018A94}"/>
    <cellStyle name="Note 52 3 2 2" xfId="12155" xr:uid="{E6972CD1-90A7-4D75-9405-0F102C181970}"/>
    <cellStyle name="Note 52 3 3" xfId="10237" xr:uid="{DD5EEAD1-D948-4752-97CE-F1EE42CF7EBA}"/>
    <cellStyle name="Note 52 3 4" xfId="11112" xr:uid="{98E0EF1C-55C0-4E21-B17F-12DF7137918E}"/>
    <cellStyle name="Note 52 3 5" xfId="4843" xr:uid="{62F5E271-4B60-4C4E-9A54-6B270DCDC95E}"/>
    <cellStyle name="Note 52 3 6" xfId="3814" xr:uid="{7059DC00-1407-4BE9-A291-D5346885636C}"/>
    <cellStyle name="Note 52 30" xfId="16915" xr:uid="{E79CD15A-1729-45E1-A7A9-CE990A0258F5}"/>
    <cellStyle name="Note 52 31" xfId="17077" xr:uid="{9FBC41B1-D2BD-46E5-89B4-B44D920FE4BF}"/>
    <cellStyle name="Note 52 4" xfId="3327" xr:uid="{626AA525-C2FF-4DC6-9BE0-104D273D2CCA}"/>
    <cellStyle name="Note 52 4 2" xfId="11582" xr:uid="{466D8FB4-C2CD-477A-94EF-25BB19572B8C}"/>
    <cellStyle name="Note 52 4 3" xfId="5316" xr:uid="{FC52521A-7A66-4E8F-BD8D-63BD71966505}"/>
    <cellStyle name="Note 52 5" xfId="4328" xr:uid="{73E5D55B-0A2A-4D2E-A15A-B7B5036D5F7C}"/>
    <cellStyle name="Note 52 5 2" xfId="12152" xr:uid="{92BE0288-7FF3-4D62-A008-ADA3DCC82B48}"/>
    <cellStyle name="Note 52 6" xfId="6271" xr:uid="{FF41FAAE-ABD3-44C0-90B8-0D164CC840EB}"/>
    <cellStyle name="Note 52 6 2" xfId="12742" xr:uid="{AC7C3E82-B1CD-4926-B736-14DA931F02DE}"/>
    <cellStyle name="Note 52 7" xfId="6101" xr:uid="{945BFD23-1ECF-4F7C-9E0A-9D57C367B06C}"/>
    <cellStyle name="Note 52 7 2" xfId="12572" xr:uid="{62900C1C-701A-480B-8863-824E420A3094}"/>
    <cellStyle name="Note 52 8" xfId="6507" xr:uid="{8D16C42A-4227-4550-8F1B-448333482433}"/>
    <cellStyle name="Note 52 8 2" xfId="12978" xr:uid="{A52C2999-4B8C-467D-A66F-737405C4E2D4}"/>
    <cellStyle name="Note 52 9" xfId="6709" xr:uid="{D81C2231-CFA0-4A3E-8545-19B30FE73B4A}"/>
    <cellStyle name="Note 52 9 2" xfId="13180" xr:uid="{5DEC05AF-18DB-46B3-A35B-622295E88B35}"/>
    <cellStyle name="Note 52_TRAFO" xfId="2328" xr:uid="{00000000-0005-0000-0000-000019090000}"/>
    <cellStyle name="Note 53" xfId="2329" xr:uid="{00000000-0005-0000-0000-00001A090000}"/>
    <cellStyle name="Note 53 10" xfId="7150" xr:uid="{2FCB233C-7877-4997-8C09-160069326655}"/>
    <cellStyle name="Note 53 10 2" xfId="13621" xr:uid="{85A8523B-BEB6-4499-B3AF-646194609366}"/>
    <cellStyle name="Note 53 11" xfId="6986" xr:uid="{1A10437F-D822-4107-B37A-33387D3E9DFC}"/>
    <cellStyle name="Note 53 11 2" xfId="13457" xr:uid="{E30D3244-D267-4195-870A-661552C2052B}"/>
    <cellStyle name="Note 53 12" xfId="7697" xr:uid="{8817F382-4EC9-4B1D-A426-BE0CF50D4276}"/>
    <cellStyle name="Note 53 12 2" xfId="14168" xr:uid="{AFCF5C21-0DA8-4985-A508-23BA0F7A626E}"/>
    <cellStyle name="Note 53 13" xfId="7531" xr:uid="{78374110-C992-4365-9E38-6C5F0F3ED389}"/>
    <cellStyle name="Note 53 13 2" xfId="14002" xr:uid="{BD6701D7-AE3F-4FCA-8A8A-17327DC9701E}"/>
    <cellStyle name="Note 53 14" xfId="7931" xr:uid="{2E0B1BCF-5EEE-4B38-A70D-977F8DA15B77}"/>
    <cellStyle name="Note 53 14 2" xfId="14402" xr:uid="{F06025BB-44A9-4CDE-9056-4E671E4258AB}"/>
    <cellStyle name="Note 53 15" xfId="8132" xr:uid="{4A1ADEE9-4199-455F-ABD5-08D4A3A5C2AE}"/>
    <cellStyle name="Note 53 15 2" xfId="14603" xr:uid="{4A3E8F79-46D8-4AF5-B7AE-949ABF1B10C0}"/>
    <cellStyle name="Note 53 16" xfId="8621" xr:uid="{DC293349-5BC2-4B23-9546-FE22F17F9355}"/>
    <cellStyle name="Note 53 16 2" xfId="15092" xr:uid="{9DCB0D9D-2102-46BB-BA12-CD3BAB1B07E2}"/>
    <cellStyle name="Note 53 17" xfId="8800" xr:uid="{284CEA4B-6756-411E-B391-3702DEA7919C}"/>
    <cellStyle name="Note 53 17 2" xfId="15271" xr:uid="{37BAD8C3-72C8-4AF0-BB52-3645992D98DE}"/>
    <cellStyle name="Note 53 18" xfId="8977" xr:uid="{D0522A06-4EAB-439D-B808-853936592D1A}"/>
    <cellStyle name="Note 53 18 2" xfId="15448" xr:uid="{A6B9932B-6E64-4BB5-945E-6DBC000FA4CD}"/>
    <cellStyle name="Note 53 19" xfId="9139" xr:uid="{830A39E8-C1C5-4C72-869C-04B667EA909B}"/>
    <cellStyle name="Note 53 19 2" xfId="15610" xr:uid="{42C879F9-AEE2-41AA-A040-75A15B34C618}"/>
    <cellStyle name="Note 53 2" xfId="2330" xr:uid="{00000000-0005-0000-0000-00001B090000}"/>
    <cellStyle name="Note 53 2 10" xfId="7698" xr:uid="{3F96BD12-6199-4697-B561-B32EF27A9531}"/>
    <cellStyle name="Note 53 2 10 2" xfId="14169" xr:uid="{65CC1E76-EA74-4AEE-889B-2A123F8BF61C}"/>
    <cellStyle name="Note 53 2 11" xfId="7366" xr:uid="{103CF348-02C4-4B28-9DC0-6A152B7A1CEF}"/>
    <cellStyle name="Note 53 2 11 2" xfId="13837" xr:uid="{A3A1E983-9652-4AE2-B1CE-507241FD1BF0}"/>
    <cellStyle name="Note 53 2 12" xfId="7932" xr:uid="{6F6AD3A7-C6B5-4FEE-8F67-E450A6829A69}"/>
    <cellStyle name="Note 53 2 12 2" xfId="14403" xr:uid="{099B078A-5168-418B-91E8-F8EDAF803A46}"/>
    <cellStyle name="Note 53 2 13" xfId="8131" xr:uid="{20F8F651-F3EA-40E1-A214-546E36C62FD1}"/>
    <cellStyle name="Note 53 2 13 2" xfId="14602" xr:uid="{996E9EC2-AD43-4C10-9DAC-9B965F5206FC}"/>
    <cellStyle name="Note 53 2 14" xfId="8622" xr:uid="{C1B89625-08D2-4CDB-AABC-5937BC8D04FB}"/>
    <cellStyle name="Note 53 2 14 2" xfId="15093" xr:uid="{74F65A0E-9029-45D9-AC88-62A7C8418089}"/>
    <cellStyle name="Note 53 2 15" xfId="8801" xr:uid="{70357DB7-5A7D-4DB5-9668-39058C78AA05}"/>
    <cellStyle name="Note 53 2 15 2" xfId="15272" xr:uid="{08DC1464-F240-4CA3-9CF5-19CEB7B061D7}"/>
    <cellStyle name="Note 53 2 16" xfId="8978" xr:uid="{32F2E63C-2C75-416E-83F5-AD2472C84269}"/>
    <cellStyle name="Note 53 2 16 2" xfId="15449" xr:uid="{5A2566D0-D398-4A5B-80C4-F1B5E88C0B98}"/>
    <cellStyle name="Note 53 2 17" xfId="9140" xr:uid="{B559CD4C-D820-4DE5-9468-E7C9B39999D4}"/>
    <cellStyle name="Note 53 2 17 2" xfId="15611" xr:uid="{FE2BCE3F-F58B-4EB2-8DC7-D8364183437B}"/>
    <cellStyle name="Note 53 2 18" xfId="9776" xr:uid="{57AC3140-0540-462C-AA14-7F0B0C68F920}"/>
    <cellStyle name="Note 53 2 19" xfId="10239" xr:uid="{E5AA1193-A0C2-4C84-9CE7-FB848265A516}"/>
    <cellStyle name="Note 53 2 2" xfId="2331" xr:uid="{00000000-0005-0000-0000-00001C090000}"/>
    <cellStyle name="Note 53 2 2 2" xfId="5773" xr:uid="{4B8022C6-9FFA-4069-9AA6-3D1145EC5F15}"/>
    <cellStyle name="Note 53 2 2 2 2" xfId="12158" xr:uid="{297B00B3-B30C-48BF-BC65-AB6F06EDA3C1}"/>
    <cellStyle name="Note 53 2 2 3" xfId="10240" xr:uid="{94F152B2-AA84-4FE6-937F-CBCEFC16011F}"/>
    <cellStyle name="Note 53 2 2 4" xfId="11113" xr:uid="{CF39DD54-AED8-4C83-BED6-71DD30690B63}"/>
    <cellStyle name="Note 53 2 2 5" xfId="4844" xr:uid="{2F21B2BF-0F94-457E-8D33-0B176676FD5F}"/>
    <cellStyle name="Note 53 2 20" xfId="9313" xr:uid="{1E0EF335-E167-420D-826A-938719F7EF1A}"/>
    <cellStyle name="Note 53 2 21" xfId="10537" xr:uid="{B7689ECD-6225-403D-8D44-25217CFDA90E}"/>
    <cellStyle name="Note 53 2 22" xfId="10720" xr:uid="{86453A99-3448-4DA3-8E48-493676C6E543}"/>
    <cellStyle name="Note 53 2 23" xfId="10843" xr:uid="{DD779EC6-5DCC-481B-8429-59E7F8B3FBD7}"/>
    <cellStyle name="Note 53 2 24" xfId="15863" xr:uid="{21DE7161-8EB4-4D87-9FD3-7C595448CC4A}"/>
    <cellStyle name="Note 53 2 25" xfId="16479" xr:uid="{70AE365A-6D1A-4395-A02C-58127CBC7BA4}"/>
    <cellStyle name="Note 53 2 26" xfId="15988" xr:uid="{551F651F-64A5-4D1D-A99B-D428220CD954}"/>
    <cellStyle name="Note 53 2 27" xfId="16741" xr:uid="{5A5181AC-FC1D-485E-BA03-5C6943ABF66F}"/>
    <cellStyle name="Note 53 2 28" xfId="16918" xr:uid="{06ED114C-66CC-4234-95C3-C95F5DFBCD43}"/>
    <cellStyle name="Note 53 2 29" xfId="17080" xr:uid="{0E357965-9CB9-46BB-994F-13456BE78634}"/>
    <cellStyle name="Note 53 2 3" xfId="4331" xr:uid="{CBCAD97E-8BDE-49F4-99E8-445A7D78C863}"/>
    <cellStyle name="Note 53 2 3 2" xfId="12157" xr:uid="{FF102F72-9D0C-4766-8769-59986BB5E115}"/>
    <cellStyle name="Note 53 2 4" xfId="6274" xr:uid="{77B28570-9A4C-4227-B504-38C1CFC3178E}"/>
    <cellStyle name="Note 53 2 4 2" xfId="12745" xr:uid="{BC1AEF3C-84E7-4CDD-8156-63D897B13753}"/>
    <cellStyle name="Note 53 2 5" xfId="6103" xr:uid="{91CAC331-2E11-493F-9F7A-A4BEFD473A28}"/>
    <cellStyle name="Note 53 2 5 2" xfId="12574" xr:uid="{DA2ACA7D-4B91-4FBE-A336-4EEE35585942}"/>
    <cellStyle name="Note 53 2 6" xfId="6510" xr:uid="{AC7D2ED4-7AF3-4297-ACD3-288F6988A12A}"/>
    <cellStyle name="Note 53 2 6 2" xfId="12981" xr:uid="{4E416976-6614-4E2A-9FF6-3D36956665EB}"/>
    <cellStyle name="Note 53 2 7" xfId="6706" xr:uid="{9E2E3031-7F54-42AA-8EFD-820FE72DE161}"/>
    <cellStyle name="Note 53 2 7 2" xfId="13177" xr:uid="{2792BA5C-AF80-4CE7-8E7A-2A95C57F169A}"/>
    <cellStyle name="Note 53 2 8" xfId="7151" xr:uid="{4EB8A64B-74BE-4953-8F9F-712E347F398F}"/>
    <cellStyle name="Note 53 2 8 2" xfId="13622" xr:uid="{6195C12A-CF3B-46C4-9DA6-8819D28C1200}"/>
    <cellStyle name="Note 53 2 9" xfId="6987" xr:uid="{B988B770-5EAD-4690-8B60-B23A96988966}"/>
    <cellStyle name="Note 53 2 9 2" xfId="13458" xr:uid="{125B3D0B-C1CF-4381-8358-3B51F2A9CA3A}"/>
    <cellStyle name="Note 53 20" xfId="9775" xr:uid="{8F151150-1BC6-4FDD-9573-31AE83ADC047}"/>
    <cellStyle name="Note 53 21" xfId="10238" xr:uid="{6D4BD951-A9A1-454A-8F10-4BFA4F718A55}"/>
    <cellStyle name="Note 53 22" xfId="9314" xr:uid="{113F735F-8ED0-401F-BE87-A9677A2DC761}"/>
    <cellStyle name="Note 53 23" xfId="10536" xr:uid="{7025462B-A88C-458C-9C61-F88724D1A025}"/>
    <cellStyle name="Note 53 24" xfId="10719" xr:uid="{6281678F-F762-4722-A582-82C1CC039F37}"/>
    <cellStyle name="Note 53 25" xfId="10842" xr:uid="{25643C8D-E5E0-423C-82CA-8BDA071C3F83}"/>
    <cellStyle name="Note 53 26" xfId="15862" xr:uid="{822F9C64-16C9-4A80-9D1A-DB1562EBEFDF}"/>
    <cellStyle name="Note 53 27" xfId="16478" xr:uid="{F39EEDEB-D0B4-4F38-9C84-A7EF60262D0D}"/>
    <cellStyle name="Note 53 28" xfId="15978" xr:uid="{E33E9F0C-E4AA-4F87-9963-4628DF12D4CA}"/>
    <cellStyle name="Note 53 29" xfId="16740" xr:uid="{98B4C455-1620-4ED4-87A7-5A577C49EC10}"/>
    <cellStyle name="Note 53 3" xfId="2332" xr:uid="{00000000-0005-0000-0000-00001D090000}"/>
    <cellStyle name="Note 53 3 2" xfId="5774" xr:uid="{2D9CA727-F9FA-4CB1-B3F2-9D2155BC69D2}"/>
    <cellStyle name="Note 53 3 2 2" xfId="12159" xr:uid="{2C7D3726-34E8-4E76-BFCC-E558B14EDE34}"/>
    <cellStyle name="Note 53 3 3" xfId="10241" xr:uid="{2D0BF624-6712-403E-BB96-9D07BFDCA650}"/>
    <cellStyle name="Note 53 3 4" xfId="11114" xr:uid="{E6574E21-2B6D-443D-865E-B7AB555E9339}"/>
    <cellStyle name="Note 53 3 5" xfId="4845" xr:uid="{C4A54D07-077C-4AC0-92BB-522B8295FA81}"/>
    <cellStyle name="Note 53 3 6" xfId="3815" xr:uid="{78214A26-7773-4BC4-B9A3-6CDE8F1469C3}"/>
    <cellStyle name="Note 53 30" xfId="16917" xr:uid="{67D3CE98-1A29-4DC5-9D31-ECA55D5395AA}"/>
    <cellStyle name="Note 53 31" xfId="17079" xr:uid="{79694A02-D0C3-46F6-9481-46F36BDA5598}"/>
    <cellStyle name="Note 53 4" xfId="3328" xr:uid="{E79AC231-CFB8-4D87-B05C-317D4419DA07}"/>
    <cellStyle name="Note 53 4 2" xfId="11583" xr:uid="{58F705F0-BE6A-4AE1-91B8-8C19EA9BD788}"/>
    <cellStyle name="Note 53 4 3" xfId="5317" xr:uid="{D9D0BEDD-4F90-4643-AB3F-4C755E357C6A}"/>
    <cellStyle name="Note 53 5" xfId="4330" xr:uid="{6CAB06AB-1A52-4D71-8EA8-E717BAB92AEA}"/>
    <cellStyle name="Note 53 5 2" xfId="12156" xr:uid="{5F6C6C15-3CDA-49F4-8866-E806295724C1}"/>
    <cellStyle name="Note 53 6" xfId="6273" xr:uid="{C3137C25-432B-467A-AA8B-702067E939E6}"/>
    <cellStyle name="Note 53 6 2" xfId="12744" xr:uid="{F9ACE940-1D29-489E-8F8A-4DA1BD08EFC5}"/>
    <cellStyle name="Note 53 7" xfId="5900" xr:uid="{76BA33F5-7087-41AB-9844-7675B27851AA}"/>
    <cellStyle name="Note 53 7 2" xfId="12371" xr:uid="{EDABCDF1-6F17-4F49-9404-A65CB543C3DD}"/>
    <cellStyle name="Note 53 8" xfId="6509" xr:uid="{0CBEAC8C-066B-4F37-9B80-CDC4E9EAC228}"/>
    <cellStyle name="Note 53 8 2" xfId="12980" xr:uid="{0237DC82-DDDC-4E28-9527-930E0A83A6A3}"/>
    <cellStyle name="Note 53 9" xfId="6707" xr:uid="{46E0CE0F-2DFD-4723-9F64-7266975B02F4}"/>
    <cellStyle name="Note 53 9 2" xfId="13178" xr:uid="{567A533B-849C-4568-AFB9-E1E0B60E6B81}"/>
    <cellStyle name="Note 53_TRAFO" xfId="2333" xr:uid="{00000000-0005-0000-0000-00001E090000}"/>
    <cellStyle name="Note 54" xfId="2334" xr:uid="{00000000-0005-0000-0000-00001F090000}"/>
    <cellStyle name="Note 54 10" xfId="7152" xr:uid="{55F49C96-EB64-443F-BE33-8C65D3927227}"/>
    <cellStyle name="Note 54 10 2" xfId="13623" xr:uid="{960DA42C-F421-499A-B1D6-098AE57AC1FE}"/>
    <cellStyle name="Note 54 11" xfId="6988" xr:uid="{C4F77EED-146D-4A56-8092-E9CEC7F79BEA}"/>
    <cellStyle name="Note 54 11 2" xfId="13459" xr:uid="{4CAF2893-2D22-4BF9-8B26-4C432E4EE214}"/>
    <cellStyle name="Note 54 12" xfId="7699" xr:uid="{870CD309-AB04-4C6D-B4D8-5E31E9DA24A6}"/>
    <cellStyle name="Note 54 12 2" xfId="14170" xr:uid="{94EB9620-748D-4AE5-B0F7-13F0EFAC0FC5}"/>
    <cellStyle name="Note 54 13" xfId="7532" xr:uid="{E8330B44-F6D2-45EC-B75D-1246F05B2B7B}"/>
    <cellStyle name="Note 54 13 2" xfId="14003" xr:uid="{A1763579-EE81-4A1D-90C2-65C518D65751}"/>
    <cellStyle name="Note 54 14" xfId="7933" xr:uid="{ADFE2C37-3D09-4481-B315-7A06A644C362}"/>
    <cellStyle name="Note 54 14 2" xfId="14404" xr:uid="{605AFCCF-AA37-4302-9293-EF747543677B}"/>
    <cellStyle name="Note 54 15" xfId="8130" xr:uid="{5DD908D5-A0C7-4345-9C30-35B255F14F92}"/>
    <cellStyle name="Note 54 15 2" xfId="14601" xr:uid="{F92345F7-8D76-41D3-BE6E-BA63C8FBE7BB}"/>
    <cellStyle name="Note 54 16" xfId="8623" xr:uid="{DC27BDFE-C1D7-4BDF-8C50-E030ADD40874}"/>
    <cellStyle name="Note 54 16 2" xfId="15094" xr:uid="{E2317D60-6B81-4240-9A3A-BA3325272F70}"/>
    <cellStyle name="Note 54 17" xfId="8802" xr:uid="{A750D7B2-7E79-49F2-A314-FD1D86AE7979}"/>
    <cellStyle name="Note 54 17 2" xfId="15273" xr:uid="{B26DD955-BB6F-48E8-8A92-EEE8CA8A481A}"/>
    <cellStyle name="Note 54 18" xfId="8979" xr:uid="{F78EE01A-CDBD-443E-A759-0DFF41A8FE50}"/>
    <cellStyle name="Note 54 18 2" xfId="15450" xr:uid="{0DBC6ABF-64CC-4FB0-994D-80FAF935FBDE}"/>
    <cellStyle name="Note 54 19" xfId="9141" xr:uid="{6A07D5AD-385F-4839-B731-DE9C2BBD8F85}"/>
    <cellStyle name="Note 54 19 2" xfId="15612" xr:uid="{308FD828-7981-486A-BA52-FC433EC04413}"/>
    <cellStyle name="Note 54 2" xfId="2335" xr:uid="{00000000-0005-0000-0000-000020090000}"/>
    <cellStyle name="Note 54 2 10" xfId="7700" xr:uid="{8F4C7688-1244-492A-8E59-B37BD07AB86F}"/>
    <cellStyle name="Note 54 2 10 2" xfId="14171" xr:uid="{2155F94B-A3A4-41D1-BE64-D9A8E390B38B}"/>
    <cellStyle name="Note 54 2 11" xfId="7533" xr:uid="{D9CE6CF7-6784-4232-B4A0-7FADB2437EE1}"/>
    <cellStyle name="Note 54 2 11 2" xfId="14004" xr:uid="{2990A88E-9528-4309-8B4B-B28195343757}"/>
    <cellStyle name="Note 54 2 12" xfId="7934" xr:uid="{51CC9285-3574-43C0-A6F7-CCBEEC7F71A4}"/>
    <cellStyle name="Note 54 2 12 2" xfId="14405" xr:uid="{C93636C4-2D7A-4CCF-9451-CFC0B4795519}"/>
    <cellStyle name="Note 54 2 13" xfId="8129" xr:uid="{3EB7BBCC-525E-4051-8F7A-B25A75A1D06B}"/>
    <cellStyle name="Note 54 2 13 2" xfId="14600" xr:uid="{028792C0-4BF9-4DAA-BF4F-A617C249A13E}"/>
    <cellStyle name="Note 54 2 14" xfId="8624" xr:uid="{5D49B892-B7CD-43D8-B2B5-E4EA9FA34362}"/>
    <cellStyle name="Note 54 2 14 2" xfId="15095" xr:uid="{035082E7-2434-4A46-BB1F-6A473A278EB9}"/>
    <cellStyle name="Note 54 2 15" xfId="8803" xr:uid="{0A687E11-4131-4FE0-ADFF-4A4F3802C3BC}"/>
    <cellStyle name="Note 54 2 15 2" xfId="15274" xr:uid="{46FE28AB-84BF-4B94-B713-BBA630D89C24}"/>
    <cellStyle name="Note 54 2 16" xfId="8980" xr:uid="{BF8BEBFD-4B09-4DA8-B2F1-5A648E2426DC}"/>
    <cellStyle name="Note 54 2 16 2" xfId="15451" xr:uid="{F215EC2F-6D67-4BED-8D8D-9283E935B26E}"/>
    <cellStyle name="Note 54 2 17" xfId="9142" xr:uid="{F6D3BB11-58BD-4F0B-A850-1C7D180BE45E}"/>
    <cellStyle name="Note 54 2 17 2" xfId="15613" xr:uid="{2AA83B54-0ED0-4668-AF28-08B0C9D80184}"/>
    <cellStyle name="Note 54 2 18" xfId="9778" xr:uid="{8E4B939F-28A3-421C-B1CC-56A86F8F2CCD}"/>
    <cellStyle name="Note 54 2 19" xfId="10243" xr:uid="{C95E57FB-DD51-4113-857D-C60789B5E0E3}"/>
    <cellStyle name="Note 54 2 2" xfId="2336" xr:uid="{00000000-0005-0000-0000-000021090000}"/>
    <cellStyle name="Note 54 2 2 2" xfId="5775" xr:uid="{2812EF2C-C402-41EF-8242-30AD37918468}"/>
    <cellStyle name="Note 54 2 2 2 2" xfId="12162" xr:uid="{BF743DBD-A414-4F51-A479-41EB9A3DEF99}"/>
    <cellStyle name="Note 54 2 2 3" xfId="10244" xr:uid="{17681313-3806-4465-9815-D2B0942DE0FD}"/>
    <cellStyle name="Note 54 2 2 4" xfId="11115" xr:uid="{CE2EB688-6DE1-4D6B-8AE6-AE7D2A7E1B68}"/>
    <cellStyle name="Note 54 2 2 5" xfId="4846" xr:uid="{15AA8B50-3357-4758-A796-59CF51CA5C02}"/>
    <cellStyle name="Note 54 2 20" xfId="9238" xr:uid="{8EEEB278-305D-4C09-AE11-8CF5EACA6B12}"/>
    <cellStyle name="Note 54 2 21" xfId="10539" xr:uid="{73D12CCC-00F7-44F7-B2E1-57B89D54DD8A}"/>
    <cellStyle name="Note 54 2 22" xfId="10722" xr:uid="{F7859250-7DC6-4674-8C69-F8D3444F84D2}"/>
    <cellStyle name="Note 54 2 23" xfId="10938" xr:uid="{9B022CF5-5734-482E-94ED-A832D68A2CC0}"/>
    <cellStyle name="Note 54 2 24" xfId="15865" xr:uid="{D5CF6A4C-F8DE-43FD-AE1B-EA33F578B4C3}"/>
    <cellStyle name="Note 54 2 25" xfId="16481" xr:uid="{3550B1A9-FE57-4418-B09B-63D9B17193DE}"/>
    <cellStyle name="Note 54 2 26" xfId="15979" xr:uid="{A909DBD1-0484-4FA1-AD0D-90D1F5401925}"/>
    <cellStyle name="Note 54 2 27" xfId="16743" xr:uid="{D2109C4A-B82D-45A3-B3FA-46FFB9952C30}"/>
    <cellStyle name="Note 54 2 28" xfId="16920" xr:uid="{7B20D617-1BE9-4B71-8366-9613394B27F1}"/>
    <cellStyle name="Note 54 2 29" xfId="17082" xr:uid="{577814BB-C78B-44E3-A718-3894E1C5534B}"/>
    <cellStyle name="Note 54 2 3" xfId="4333" xr:uid="{5908BC56-7E29-48F9-A510-857F3C49C494}"/>
    <cellStyle name="Note 54 2 3 2" xfId="12161" xr:uid="{9F567154-ACAF-4680-87EC-57D6AF4FBABF}"/>
    <cellStyle name="Note 54 2 4" xfId="6276" xr:uid="{C897DE53-EB4D-4B14-952A-64FDF1C7BE7A}"/>
    <cellStyle name="Note 54 2 4 2" xfId="12747" xr:uid="{43932FD6-F496-4385-9DDC-4C9103E6E71D}"/>
    <cellStyle name="Note 54 2 5" xfId="6105" xr:uid="{EC880E47-A5BB-4111-978E-9C916D53EBC8}"/>
    <cellStyle name="Note 54 2 5 2" xfId="12576" xr:uid="{ECB26E45-9609-4A04-980A-1DD1668228EF}"/>
    <cellStyle name="Note 54 2 6" xfId="6512" xr:uid="{E02C35CC-9461-4F52-A26C-E682234DF9A4}"/>
    <cellStyle name="Note 54 2 6 2" xfId="12983" xr:uid="{D5F8E458-715F-4BE9-B7C2-0BC03C64683D}"/>
    <cellStyle name="Note 54 2 7" xfId="6704" xr:uid="{B427CCA5-D392-478A-83D1-DF0333C74884}"/>
    <cellStyle name="Note 54 2 7 2" xfId="13175" xr:uid="{808EF924-D9F7-4FE8-BB6E-30B03B4D1388}"/>
    <cellStyle name="Note 54 2 8" xfId="7153" xr:uid="{71DFF730-6CFC-4C77-BEF7-44C833B6D44D}"/>
    <cellStyle name="Note 54 2 8 2" xfId="13624" xr:uid="{86EE5985-FFBB-40C1-87C1-D79263A1E4D6}"/>
    <cellStyle name="Note 54 2 9" xfId="6989" xr:uid="{ACF4120A-70D0-4940-91BE-4D4B2A63157F}"/>
    <cellStyle name="Note 54 2 9 2" xfId="13460" xr:uid="{BFADE8F8-D698-4198-8382-D604DE472658}"/>
    <cellStyle name="Note 54 20" xfId="9777" xr:uid="{64979444-85BB-4F29-93F2-061F55E3BE1D}"/>
    <cellStyle name="Note 54 21" xfId="10242" xr:uid="{0445B2BA-8000-4535-86A0-A9F1F4F5B392}"/>
    <cellStyle name="Note 54 22" xfId="9312" xr:uid="{33934CC8-5CC7-4AB0-BD16-10280F23D8C6}"/>
    <cellStyle name="Note 54 23" xfId="10538" xr:uid="{D1198E3C-506E-41E7-A3F9-67DCE9856364}"/>
    <cellStyle name="Note 54 24" xfId="10721" xr:uid="{C1E27966-451D-432F-9B56-9818C8222D78}"/>
    <cellStyle name="Note 54 25" xfId="10844" xr:uid="{AA74C045-0ECE-4E40-AA7D-F9A834761A90}"/>
    <cellStyle name="Note 54 26" xfId="15864" xr:uid="{83B42C6C-B6DF-4A3E-B489-DD250931FA7C}"/>
    <cellStyle name="Note 54 27" xfId="16480" xr:uid="{526FBEDB-4494-4C82-9255-B1C3D99F082E}"/>
    <cellStyle name="Note 54 28" xfId="16295" xr:uid="{0A8B686B-6CFF-45FA-90C0-FDE258F368E5}"/>
    <cellStyle name="Note 54 29" xfId="16742" xr:uid="{C3CAC4E8-7926-4A39-A52E-1A00E56B44F2}"/>
    <cellStyle name="Note 54 3" xfId="2337" xr:uid="{00000000-0005-0000-0000-000022090000}"/>
    <cellStyle name="Note 54 3 2" xfId="5776" xr:uid="{13F11410-335F-4EE3-BD0B-C28FA78EE522}"/>
    <cellStyle name="Note 54 3 2 2" xfId="12163" xr:uid="{8D7B8E2E-699D-4C2A-9A5D-627C4D2D4A07}"/>
    <cellStyle name="Note 54 3 3" xfId="10245" xr:uid="{BCE3DB30-C7C5-42D2-8C15-AC7B141943CE}"/>
    <cellStyle name="Note 54 3 4" xfId="11116" xr:uid="{5C7D5F37-2701-4B89-8684-6666EACF86C1}"/>
    <cellStyle name="Note 54 3 5" xfId="4847" xr:uid="{41531F76-FA05-4C03-9507-C32AE2DD20A7}"/>
    <cellStyle name="Note 54 3 6" xfId="3816" xr:uid="{3699FA35-1FE8-441F-81FC-49B0F2C5FAC7}"/>
    <cellStyle name="Note 54 30" xfId="16919" xr:uid="{ABD70A2F-7002-45C4-B1E2-E938C29162E3}"/>
    <cellStyle name="Note 54 31" xfId="17081" xr:uid="{3D4AA378-4342-49E5-9F69-DF8699343484}"/>
    <cellStyle name="Note 54 4" xfId="3329" xr:uid="{C592B71B-8874-41FC-9CE1-95C9B48FCA3E}"/>
    <cellStyle name="Note 54 4 2" xfId="11584" xr:uid="{C3522D56-16C6-41ED-8875-3C6CF490DE8A}"/>
    <cellStyle name="Note 54 4 3" xfId="5318" xr:uid="{58FD518F-66CC-462A-80AB-F57A01A23EAF}"/>
    <cellStyle name="Note 54 5" xfId="4332" xr:uid="{47125089-9991-478D-8925-C2FE995C4545}"/>
    <cellStyle name="Note 54 5 2" xfId="12160" xr:uid="{FD7663B7-6586-4B3F-B0DE-4F18E0A0A614}"/>
    <cellStyle name="Note 54 6" xfId="6275" xr:uid="{5F0CF9EC-099A-4361-AB2F-9135B1E5F447}"/>
    <cellStyle name="Note 54 6 2" xfId="12746" xr:uid="{BA6041FB-E0F4-42F6-9B68-0E16F7264E12}"/>
    <cellStyle name="Note 54 7" xfId="6104" xr:uid="{B6CBBAAE-CEC4-4748-AB9B-8F585740F597}"/>
    <cellStyle name="Note 54 7 2" xfId="12575" xr:uid="{56BD6FA4-404B-4A10-96EC-D36CDE87690E}"/>
    <cellStyle name="Note 54 8" xfId="6511" xr:uid="{EB86E104-172E-4156-ACE4-026246593C19}"/>
    <cellStyle name="Note 54 8 2" xfId="12982" xr:uid="{DBC45223-220B-40AA-889D-778C3B912FAB}"/>
    <cellStyle name="Note 54 9" xfId="6705" xr:uid="{35E71AA1-4B85-4256-8312-B93B8213B40F}"/>
    <cellStyle name="Note 54 9 2" xfId="13176" xr:uid="{F2E899BD-0A73-4197-9738-F93EC7758A3B}"/>
    <cellStyle name="Note 54_TRAFO" xfId="2338" xr:uid="{00000000-0005-0000-0000-000023090000}"/>
    <cellStyle name="Note 55" xfId="2339" xr:uid="{00000000-0005-0000-0000-000024090000}"/>
    <cellStyle name="Note 55 10" xfId="7154" xr:uid="{834A9320-9584-40FE-B470-183D558A54F8}"/>
    <cellStyle name="Note 55 10 2" xfId="13625" xr:uid="{55868CA5-DD11-46C3-BF58-549D9DFDF16F}"/>
    <cellStyle name="Note 55 11" xfId="6990" xr:uid="{6BCF58A9-213D-4885-B07A-A82D4B2768CD}"/>
    <cellStyle name="Note 55 11 2" xfId="13461" xr:uid="{7E2045DE-535F-4EAF-A7AF-B89959A66093}"/>
    <cellStyle name="Note 55 12" xfId="7701" xr:uid="{520C2235-4F66-42C3-ADA5-C3971C6C11AA}"/>
    <cellStyle name="Note 55 12 2" xfId="14172" xr:uid="{448CF84F-4BFF-499E-A4A7-689AC179D1E7}"/>
    <cellStyle name="Note 55 13" xfId="7534" xr:uid="{8F341082-F7DB-411F-ADE3-F6201739CF25}"/>
    <cellStyle name="Note 55 13 2" xfId="14005" xr:uid="{588384EB-11F1-4D9B-AFFA-4D7E811FA3C4}"/>
    <cellStyle name="Note 55 14" xfId="7935" xr:uid="{34C66A48-1323-4D08-B2CD-1F56B8F5F1FC}"/>
    <cellStyle name="Note 55 14 2" xfId="14406" xr:uid="{3D94B38C-6637-48EB-BE2A-DE2057C137FF}"/>
    <cellStyle name="Note 55 15" xfId="8128" xr:uid="{7FA46794-7754-4A21-BEAE-66F7F7A0A0B4}"/>
    <cellStyle name="Note 55 15 2" xfId="14599" xr:uid="{00D55C5D-DA7C-45DD-9770-2E814A0606C1}"/>
    <cellStyle name="Note 55 16" xfId="8625" xr:uid="{7EF32734-7280-438D-BAAB-FE1E0547E356}"/>
    <cellStyle name="Note 55 16 2" xfId="15096" xr:uid="{2656BA2F-9912-499D-944C-A014CA659FB5}"/>
    <cellStyle name="Note 55 17" xfId="8804" xr:uid="{7F6EDC32-BB78-4383-A8C5-5D4791B89123}"/>
    <cellStyle name="Note 55 17 2" xfId="15275" xr:uid="{DF3059D4-ED56-4659-802D-C3FACA4B2679}"/>
    <cellStyle name="Note 55 18" xfId="8981" xr:uid="{CF5DA017-37AE-4B98-8328-2045DBF898FF}"/>
    <cellStyle name="Note 55 18 2" xfId="15452" xr:uid="{7E061574-43D2-4AB6-8E08-0AA4CE394E2E}"/>
    <cellStyle name="Note 55 19" xfId="9143" xr:uid="{583D7952-D01D-4C65-AA04-7CA772F97080}"/>
    <cellStyle name="Note 55 19 2" xfId="15614" xr:uid="{6A39CE39-19A4-4535-867A-74F7AE585207}"/>
    <cellStyle name="Note 55 2" xfId="2340" xr:uid="{00000000-0005-0000-0000-000025090000}"/>
    <cellStyle name="Note 55 2 10" xfId="7702" xr:uid="{526E45DA-DB9B-404C-987D-1556012273F5}"/>
    <cellStyle name="Note 55 2 10 2" xfId="14173" xr:uid="{A90FCCDD-6EAA-4A64-8A49-98CE892A98BB}"/>
    <cellStyle name="Note 55 2 11" xfId="7535" xr:uid="{68650647-9026-4AEF-A7B1-30425790545C}"/>
    <cellStyle name="Note 55 2 11 2" xfId="14006" xr:uid="{2F9B376B-3C36-4256-BFE0-717C702CE5B9}"/>
    <cellStyle name="Note 55 2 12" xfId="7936" xr:uid="{0ABB43AC-B374-461C-A808-AECC6C4B7A55}"/>
    <cellStyle name="Note 55 2 12 2" xfId="14407" xr:uid="{7010A3F3-47E5-4382-AE25-F355A7D9A12C}"/>
    <cellStyle name="Note 55 2 13" xfId="8127" xr:uid="{F7A40C9F-EF25-4F7C-9769-764A264CB4DD}"/>
    <cellStyle name="Note 55 2 13 2" xfId="14598" xr:uid="{8E604B7C-E0F9-4EA3-9E1A-3C7B74F5CCF7}"/>
    <cellStyle name="Note 55 2 14" xfId="8626" xr:uid="{65DEAA3A-0D48-4482-9433-A12A025C9B60}"/>
    <cellStyle name="Note 55 2 14 2" xfId="15097" xr:uid="{196A5856-80D0-424E-A2E0-038CEA3F7BCF}"/>
    <cellStyle name="Note 55 2 15" xfId="8805" xr:uid="{52861B9C-1164-47A0-9BA8-01792B1E3512}"/>
    <cellStyle name="Note 55 2 15 2" xfId="15276" xr:uid="{E62EEA45-3CAA-4EA6-B7D1-FD19D75E1DA9}"/>
    <cellStyle name="Note 55 2 16" xfId="8982" xr:uid="{B69E2BB3-4722-42DF-A17A-F75D1E597C51}"/>
    <cellStyle name="Note 55 2 16 2" xfId="15453" xr:uid="{2B8A6F14-990E-41BF-AE79-35C821257F36}"/>
    <cellStyle name="Note 55 2 17" xfId="9144" xr:uid="{5AC0E807-AA5B-49DB-964F-1473C6997D83}"/>
    <cellStyle name="Note 55 2 17 2" xfId="15615" xr:uid="{E4A2D04B-B735-47D0-9AD4-FBA0C5C4B196}"/>
    <cellStyle name="Note 55 2 18" xfId="9780" xr:uid="{05CC6CC0-042B-4D1E-8FEC-DD7DCE93A136}"/>
    <cellStyle name="Note 55 2 19" xfId="10247" xr:uid="{A21A974B-BDA6-4AAB-808B-283953C8EEB5}"/>
    <cellStyle name="Note 55 2 2" xfId="2341" xr:uid="{00000000-0005-0000-0000-000026090000}"/>
    <cellStyle name="Note 55 2 2 2" xfId="5777" xr:uid="{10512A95-CA3A-4153-90E8-D8272678E2CB}"/>
    <cellStyle name="Note 55 2 2 2 2" xfId="12166" xr:uid="{78D9CD3B-CBEF-4C61-9762-38024813470A}"/>
    <cellStyle name="Note 55 2 2 3" xfId="10248" xr:uid="{4BF20F4E-B112-4135-9662-0FB26AFB05C2}"/>
    <cellStyle name="Note 55 2 2 4" xfId="11117" xr:uid="{347F7C6E-8DB0-456D-BA11-D07C32FAD0C7}"/>
    <cellStyle name="Note 55 2 2 5" xfId="4848" xr:uid="{DD3ABEB0-E9DB-46DD-ADAF-01BD1F3A60A2}"/>
    <cellStyle name="Note 55 2 20" xfId="9310" xr:uid="{014052B0-8869-42E9-96F8-DE6793DF14C4}"/>
    <cellStyle name="Note 55 2 21" xfId="10541" xr:uid="{41C15A20-88EB-4751-8057-C17DBB877DE8}"/>
    <cellStyle name="Note 55 2 22" xfId="10724" xr:uid="{BBCF042C-2861-4E61-B6F7-E2F10E3898FF}"/>
    <cellStyle name="Note 55 2 23" xfId="10846" xr:uid="{69693994-B776-4114-9846-EB38BA97474E}"/>
    <cellStyle name="Note 55 2 24" xfId="15867" xr:uid="{151B46DB-5B58-48EF-8ED2-283FB480D22F}"/>
    <cellStyle name="Note 55 2 25" xfId="16482" xr:uid="{1DA964A2-A31E-46F1-80C4-C902DC439DCE}"/>
    <cellStyle name="Note 55 2 26" xfId="16297" xr:uid="{34204B51-0D96-42C4-B74F-C8DB0B5C20A2}"/>
    <cellStyle name="Note 55 2 27" xfId="16745" xr:uid="{E87E4DEB-8F33-4537-9B66-D0A406F55CEA}"/>
    <cellStyle name="Note 55 2 28" xfId="16922" xr:uid="{F64D5F41-CE07-49A3-914C-3FF4172D8FD4}"/>
    <cellStyle name="Note 55 2 29" xfId="17084" xr:uid="{DD3BE828-AF03-4141-B9EF-AAE0B42F72A9}"/>
    <cellStyle name="Note 55 2 3" xfId="4335" xr:uid="{F7005311-17DC-45DB-9735-EE447CC1A574}"/>
    <cellStyle name="Note 55 2 3 2" xfId="12165" xr:uid="{B29D5CE5-072F-401E-924E-271296AAEAF6}"/>
    <cellStyle name="Note 55 2 4" xfId="6278" xr:uid="{7478DAB8-8C28-49F0-8997-E712B6E15301}"/>
    <cellStyle name="Note 55 2 4 2" xfId="12749" xr:uid="{44E557F3-2B80-468B-96E7-404C47EFB217}"/>
    <cellStyle name="Note 55 2 5" xfId="6107" xr:uid="{D9C501C0-5DF5-4A4A-AC61-49917CFF4CF1}"/>
    <cellStyle name="Note 55 2 5 2" xfId="12578" xr:uid="{452C3319-5DAB-4901-875C-228F87F8341E}"/>
    <cellStyle name="Note 55 2 6" xfId="6514" xr:uid="{AA348872-EBA8-49C5-BD81-1FDC927F56B4}"/>
    <cellStyle name="Note 55 2 6 2" xfId="12985" xr:uid="{94FAA08C-FE4E-4261-9547-E5BFD820687B}"/>
    <cellStyle name="Note 55 2 7" xfId="6702" xr:uid="{25A2765D-6FA2-416E-B3E7-906394684086}"/>
    <cellStyle name="Note 55 2 7 2" xfId="13173" xr:uid="{5227D50D-972D-4D89-B9FD-9C7E613EE44A}"/>
    <cellStyle name="Note 55 2 8" xfId="7155" xr:uid="{7809B46A-5219-4E12-A42F-64A50E612A1B}"/>
    <cellStyle name="Note 55 2 8 2" xfId="13626" xr:uid="{A19EEC1B-614C-4445-8308-94D8E098E5A3}"/>
    <cellStyle name="Note 55 2 9" xfId="6991" xr:uid="{752F1FEB-DC93-49AB-8412-8D96223C6F70}"/>
    <cellStyle name="Note 55 2 9 2" xfId="13462" xr:uid="{FFCA9EAE-8EA4-4AEE-81DE-673C153358C3}"/>
    <cellStyle name="Note 55 20" xfId="9779" xr:uid="{CEF9B701-57D8-41F8-B001-E477F6D54D3B}"/>
    <cellStyle name="Note 55 21" xfId="10246" xr:uid="{F83ABF78-EBBF-4F42-9D57-D24947FB8A6B}"/>
    <cellStyle name="Note 55 22" xfId="9311" xr:uid="{00FFC26C-D0C3-4F7E-9972-9558B66A05D3}"/>
    <cellStyle name="Note 55 23" xfId="10540" xr:uid="{85DB258F-0963-4CC2-B141-47D356C56CEE}"/>
    <cellStyle name="Note 55 24" xfId="10723" xr:uid="{375D4423-C134-47DD-AF66-13601A6F351B}"/>
    <cellStyle name="Note 55 25" xfId="10845" xr:uid="{9597E05F-6EBF-4B6E-AB8B-EEF9025F4249}"/>
    <cellStyle name="Note 55 26" xfId="15866" xr:uid="{ADD04FC8-FAFE-43DE-8269-FC93C8692A60}"/>
    <cellStyle name="Note 55 27" xfId="16606" xr:uid="{C5BC0698-C081-4083-BDE0-005804478E78}"/>
    <cellStyle name="Note 55 28" xfId="16296" xr:uid="{A67BD74E-2118-4240-9C4D-F3E7C90CB73E}"/>
    <cellStyle name="Note 55 29" xfId="16744" xr:uid="{489A75A2-0834-41A0-B285-27BC63EA77F1}"/>
    <cellStyle name="Note 55 3" xfId="2342" xr:uid="{00000000-0005-0000-0000-000027090000}"/>
    <cellStyle name="Note 55 3 2" xfId="5778" xr:uid="{854620A9-DD25-4B10-882F-B5EC677A5BB6}"/>
    <cellStyle name="Note 55 3 2 2" xfId="12167" xr:uid="{796C1248-BBC6-49BF-969E-827304F4FA54}"/>
    <cellStyle name="Note 55 3 3" xfId="10249" xr:uid="{0164D25D-4322-4CDE-96E1-C9AD81D828B4}"/>
    <cellStyle name="Note 55 3 4" xfId="11118" xr:uid="{1DF150DD-BB62-499C-B60D-865A97085432}"/>
    <cellStyle name="Note 55 3 5" xfId="4849" xr:uid="{4124D2F4-87C5-4117-A616-A17B031A54D9}"/>
    <cellStyle name="Note 55 3 6" xfId="3817" xr:uid="{976F2076-9AE4-40C2-BDEC-A727845D3525}"/>
    <cellStyle name="Note 55 30" xfId="16921" xr:uid="{7D53963B-8466-44D2-BA3F-364242E17A3C}"/>
    <cellStyle name="Note 55 31" xfId="17083" xr:uid="{369B9E5C-B1F0-48DA-BB4E-B8F5A21FBF56}"/>
    <cellStyle name="Note 55 4" xfId="3330" xr:uid="{BB0ABEC9-B454-4F77-834C-6D611339CF04}"/>
    <cellStyle name="Note 55 4 2" xfId="11585" xr:uid="{83FE3FCE-5810-46B2-8D82-8DA0F051DBA9}"/>
    <cellStyle name="Note 55 4 3" xfId="5319" xr:uid="{64B38757-6B29-4C69-B7E3-560C214B8727}"/>
    <cellStyle name="Note 55 5" xfId="4334" xr:uid="{088D02CD-5635-4E52-A110-FEDB69A72058}"/>
    <cellStyle name="Note 55 5 2" xfId="12164" xr:uid="{0844A52C-4ED7-42A8-90B0-CFDDD5FA1D2A}"/>
    <cellStyle name="Note 55 6" xfId="6277" xr:uid="{0342100B-66CF-4C44-ACB1-F40F71E668E4}"/>
    <cellStyle name="Note 55 6 2" xfId="12748" xr:uid="{315B2823-03FD-449F-9667-6C3C7DD7AF64}"/>
    <cellStyle name="Note 55 7" xfId="6106" xr:uid="{6800A4A5-8269-445C-8F9D-DB8244B512DE}"/>
    <cellStyle name="Note 55 7 2" xfId="12577" xr:uid="{7C59C043-8864-4DBF-B304-4BE19BA36D9E}"/>
    <cellStyle name="Note 55 8" xfId="6513" xr:uid="{BD96D051-AE1C-4EB1-837B-2504EBAD2041}"/>
    <cellStyle name="Note 55 8 2" xfId="12984" xr:uid="{FE6662E3-D2D3-422D-B7B8-E23090BE86CA}"/>
    <cellStyle name="Note 55 9" xfId="6703" xr:uid="{67621524-175E-418E-90F6-494A68F24BB6}"/>
    <cellStyle name="Note 55 9 2" xfId="13174" xr:uid="{436060F5-6D01-4183-BAB9-F82466D3D306}"/>
    <cellStyle name="Note 55_TRAFO" xfId="2343" xr:uid="{00000000-0005-0000-0000-000028090000}"/>
    <cellStyle name="Note 56" xfId="2344" xr:uid="{00000000-0005-0000-0000-000029090000}"/>
    <cellStyle name="Note 56 10" xfId="7156" xr:uid="{7D54CDDC-B137-4511-9B6D-5CC05331AFB8}"/>
    <cellStyle name="Note 56 10 2" xfId="13627" xr:uid="{DD3AC09A-52C7-48BE-BA51-A89D8CB8AA1A}"/>
    <cellStyle name="Note 56 11" xfId="6992" xr:uid="{BCE120CF-92E1-4A4F-847C-A4C09D1E82BB}"/>
    <cellStyle name="Note 56 11 2" xfId="13463" xr:uid="{E6683ECE-026E-4E44-ABAE-FF88577715B8}"/>
    <cellStyle name="Note 56 12" xfId="7703" xr:uid="{507D32F2-C57E-46D6-A689-1B54159F2FED}"/>
    <cellStyle name="Note 56 12 2" xfId="14174" xr:uid="{C408F33C-4B0B-48B8-9741-CCD71447C9BC}"/>
    <cellStyle name="Note 56 13" xfId="7536" xr:uid="{82C30F6F-8269-45DC-9B98-83AA8A3FBF9E}"/>
    <cellStyle name="Note 56 13 2" xfId="14007" xr:uid="{CF89D391-D85F-42EE-91A4-7EB8B59DF156}"/>
    <cellStyle name="Note 56 14" xfId="7937" xr:uid="{D7B9B77F-1F3A-41E7-AC6C-BE4EF477A505}"/>
    <cellStyle name="Note 56 14 2" xfId="14408" xr:uid="{0A550372-DC5C-4819-9DAF-4101376924A5}"/>
    <cellStyle name="Note 56 15" xfId="8126" xr:uid="{89EE8526-397D-4223-A5EA-AA5D9679B6E3}"/>
    <cellStyle name="Note 56 15 2" xfId="14597" xr:uid="{BF4412C8-7AF8-4670-AB8F-C746484FCBCD}"/>
    <cellStyle name="Note 56 16" xfId="8627" xr:uid="{01399B0A-9C53-439E-BDC7-A1DB38392B91}"/>
    <cellStyle name="Note 56 16 2" xfId="15098" xr:uid="{B7582588-4990-405B-8882-5F81E74F8671}"/>
    <cellStyle name="Note 56 17" xfId="8806" xr:uid="{F5FD02F9-EB95-4D43-97E5-EE8594A8D898}"/>
    <cellStyle name="Note 56 17 2" xfId="15277" xr:uid="{DF57C40D-DC57-4EEC-9395-51F645351447}"/>
    <cellStyle name="Note 56 18" xfId="8983" xr:uid="{8ADEF9A1-2741-4D43-B783-9CC6F046E63E}"/>
    <cellStyle name="Note 56 18 2" xfId="15454" xr:uid="{31F68463-7EE0-43FB-8C95-E1CAB370B50B}"/>
    <cellStyle name="Note 56 19" xfId="9145" xr:uid="{F92C8C61-F5CC-4531-9EF5-CBC49229FFB9}"/>
    <cellStyle name="Note 56 19 2" xfId="15616" xr:uid="{6015C3C6-EDA2-4C42-80EB-0E6130CEE228}"/>
    <cellStyle name="Note 56 2" xfId="2345" xr:uid="{00000000-0005-0000-0000-00002A090000}"/>
    <cellStyle name="Note 56 2 10" xfId="7704" xr:uid="{ABDF18F0-9A04-4E70-800C-795076736ED7}"/>
    <cellStyle name="Note 56 2 10 2" xfId="14175" xr:uid="{BC207D45-9554-4806-B967-21F588533B51}"/>
    <cellStyle name="Note 56 2 11" xfId="7345" xr:uid="{BBAF8926-085E-4417-B42F-87E9A0AD5C57}"/>
    <cellStyle name="Note 56 2 11 2" xfId="13816" xr:uid="{003E1509-04FD-44DD-B92F-748C3B0BE0DB}"/>
    <cellStyle name="Note 56 2 12" xfId="7938" xr:uid="{F220C986-5D5B-46CE-9EA0-504072D6D379}"/>
    <cellStyle name="Note 56 2 12 2" xfId="14409" xr:uid="{D0AD3F7A-3B8E-459F-91CA-AB6E3A2342A0}"/>
    <cellStyle name="Note 56 2 13" xfId="8125" xr:uid="{3D19E38E-0623-4EC8-89F0-6D1403B3A4D7}"/>
    <cellStyle name="Note 56 2 13 2" xfId="14596" xr:uid="{F41CEDDF-059B-469F-B72E-A8F6DA91AD85}"/>
    <cellStyle name="Note 56 2 14" xfId="8628" xr:uid="{FFC6D899-2D49-4F6F-A135-E4AA790A4659}"/>
    <cellStyle name="Note 56 2 14 2" xfId="15099" xr:uid="{89422072-B1CE-4F33-835B-DDFA48D8F87F}"/>
    <cellStyle name="Note 56 2 15" xfId="8807" xr:uid="{E7FD0A70-E656-4C60-9624-69A956458D5C}"/>
    <cellStyle name="Note 56 2 15 2" xfId="15278" xr:uid="{89060EE4-5BA7-4ECA-98D4-2F6CA7B0FED6}"/>
    <cellStyle name="Note 56 2 16" xfId="8984" xr:uid="{8AED1608-866B-477F-96A9-DD8F4AFFAA1A}"/>
    <cellStyle name="Note 56 2 16 2" xfId="15455" xr:uid="{03A990F3-DD6F-4DB2-AAEE-2799F1A170DC}"/>
    <cellStyle name="Note 56 2 17" xfId="9146" xr:uid="{B4118372-5335-498B-90CA-B83FE44F64EA}"/>
    <cellStyle name="Note 56 2 17 2" xfId="15617" xr:uid="{46C3B5B3-7540-4A1D-B454-25B2313A2499}"/>
    <cellStyle name="Note 56 2 18" xfId="9782" xr:uid="{1906E770-6A78-47EC-A9CE-7ED9DA00B11A}"/>
    <cellStyle name="Note 56 2 19" xfId="10251" xr:uid="{0AC1AE8B-CC83-42F7-A2CA-16A7D24C7FDE}"/>
    <cellStyle name="Note 56 2 2" xfId="2346" xr:uid="{00000000-0005-0000-0000-00002B090000}"/>
    <cellStyle name="Note 56 2 2 2" xfId="5779" xr:uid="{3D1C8191-15C4-45D4-BA42-44F9FD391704}"/>
    <cellStyle name="Note 56 2 2 2 2" xfId="12170" xr:uid="{C5C25DD9-A3EC-45D1-9D75-B1FE78C0DFDE}"/>
    <cellStyle name="Note 56 2 2 3" xfId="10252" xr:uid="{438A7E51-65DF-49BF-A0C7-7C156DE12EA5}"/>
    <cellStyle name="Note 56 2 2 4" xfId="11119" xr:uid="{DB24103F-57A3-48DC-A7EE-CB4B88696B08}"/>
    <cellStyle name="Note 56 2 2 5" xfId="4850" xr:uid="{4F3BE650-4D98-464B-A809-DF6CA966EE19}"/>
    <cellStyle name="Note 56 2 20" xfId="9308" xr:uid="{F58A4D1C-B3D9-4752-98F3-C77F98AAEEE1}"/>
    <cellStyle name="Note 56 2 21" xfId="10543" xr:uid="{5D853E00-4AB0-4CDA-9467-9E5668B4761A}"/>
    <cellStyle name="Note 56 2 22" xfId="10726" xr:uid="{0722F4FF-BA1E-4E7B-97FE-92F7D901AB00}"/>
    <cellStyle name="Note 56 2 23" xfId="10848" xr:uid="{0B6F97A2-4EAF-46BF-A7CB-B3E48B8F6DD8}"/>
    <cellStyle name="Note 56 2 24" xfId="15869" xr:uid="{D0B571B3-F435-4EA7-93B8-6383AC354CBC}"/>
    <cellStyle name="Note 56 2 25" xfId="16484" xr:uid="{C4548A0C-377F-466B-9515-48D1E738D2DC}"/>
    <cellStyle name="Note 56 2 26" xfId="16299" xr:uid="{67463F56-9DAB-4D97-9EB7-87E66F905BBA}"/>
    <cellStyle name="Note 56 2 27" xfId="16747" xr:uid="{6C98577E-2315-4EE1-96B4-B3FE3D7DD21B}"/>
    <cellStyle name="Note 56 2 28" xfId="16924" xr:uid="{0DDFAF73-48F7-49FD-A763-23994050DB69}"/>
    <cellStyle name="Note 56 2 29" xfId="17086" xr:uid="{FED015F8-C89D-48B7-A0A0-C43F84672E4D}"/>
    <cellStyle name="Note 56 2 3" xfId="4337" xr:uid="{A5C6D5FA-19A8-4020-BE7E-FC2257D9604B}"/>
    <cellStyle name="Note 56 2 3 2" xfId="12169" xr:uid="{3E7EDB72-74F9-4BF3-852A-B20B4D691917}"/>
    <cellStyle name="Note 56 2 4" xfId="6280" xr:uid="{1E9FB270-7687-420F-A81B-EDEAE1FFBE84}"/>
    <cellStyle name="Note 56 2 4 2" xfId="12751" xr:uid="{FC61997E-5A2E-41EA-93E8-38FB4C308A65}"/>
    <cellStyle name="Note 56 2 5" xfId="6108" xr:uid="{F36B877F-0568-406E-8C63-21F5FB3B3ADB}"/>
    <cellStyle name="Note 56 2 5 2" xfId="12579" xr:uid="{A7A0F343-BCA0-4B49-8ABC-A73FD6B23FE2}"/>
    <cellStyle name="Note 56 2 6" xfId="6516" xr:uid="{01B1F370-FFF2-45C9-AD13-452EF549AFC8}"/>
    <cellStyle name="Note 56 2 6 2" xfId="12987" xr:uid="{29BDD5B3-4C4E-433F-9AAC-050DCC0FA909}"/>
    <cellStyle name="Note 56 2 7" xfId="6700" xr:uid="{A217F50F-6E4B-4911-8A2E-18BA5DD2A3B2}"/>
    <cellStyle name="Note 56 2 7 2" xfId="13171" xr:uid="{FDF09A11-3269-4CD9-BEF6-EC243DF23C9A}"/>
    <cellStyle name="Note 56 2 8" xfId="7174" xr:uid="{DB763E28-0199-48CE-8FE6-A17D19B2B8F7}"/>
    <cellStyle name="Note 56 2 8 2" xfId="13645" xr:uid="{D952045A-12E9-44B4-9491-1A5AB5F76A81}"/>
    <cellStyle name="Note 56 2 9" xfId="6993" xr:uid="{0308A93F-B2DD-473F-A052-F9D7EE746574}"/>
    <cellStyle name="Note 56 2 9 2" xfId="13464" xr:uid="{36D76D6C-FB2C-44B2-B876-5834BAAD0D7D}"/>
    <cellStyle name="Note 56 20" xfId="9781" xr:uid="{4EED0F23-B0F4-49CC-B367-16C211C2DC53}"/>
    <cellStyle name="Note 56 21" xfId="10250" xr:uid="{05197E97-7E83-410B-8231-2ACEF55E1FE1}"/>
    <cellStyle name="Note 56 22" xfId="9309" xr:uid="{30F64DD6-DA02-4B57-83A7-BFB2D025374D}"/>
    <cellStyle name="Note 56 23" xfId="10542" xr:uid="{0C5FA65B-0639-4C74-BB5E-11D7C6A987DA}"/>
    <cellStyle name="Note 56 24" xfId="10725" xr:uid="{15B50E33-9278-4B5B-8A0D-11872A4BB5EE}"/>
    <cellStyle name="Note 56 25" xfId="10847" xr:uid="{F05C0294-9B96-423E-AAA0-D338B9780B6E}"/>
    <cellStyle name="Note 56 26" xfId="15868" xr:uid="{E0E015FF-4E0B-4E91-A4C4-99B494090F0B}"/>
    <cellStyle name="Note 56 27" xfId="16483" xr:uid="{1E545EA1-800F-465E-AC42-1EB9DA53DA45}"/>
    <cellStyle name="Note 56 28" xfId="16298" xr:uid="{D60704D3-7201-44A6-9311-53884A9E7185}"/>
    <cellStyle name="Note 56 29" xfId="16746" xr:uid="{3D3CB47D-2BF4-4934-BC99-1FB14DB127BE}"/>
    <cellStyle name="Note 56 3" xfId="2347" xr:uid="{00000000-0005-0000-0000-00002C090000}"/>
    <cellStyle name="Note 56 3 2" xfId="5780" xr:uid="{FF9BE202-582A-4F04-B7BF-C944A462B60D}"/>
    <cellStyle name="Note 56 3 2 2" xfId="12171" xr:uid="{3E3768AA-A07A-42F9-8A88-E65A17545075}"/>
    <cellStyle name="Note 56 3 3" xfId="10253" xr:uid="{5DA0868E-8FB4-4BC0-8A9F-347E86DAE5B8}"/>
    <cellStyle name="Note 56 3 4" xfId="11120" xr:uid="{5748237C-F8B8-4E0A-8B39-FF28486AFF9D}"/>
    <cellStyle name="Note 56 3 5" xfId="4851" xr:uid="{50160745-0E97-4A33-94A7-FF53C37B1BCB}"/>
    <cellStyle name="Note 56 3 6" xfId="3818" xr:uid="{05B664AF-9D98-4A11-9146-97A01A7F2849}"/>
    <cellStyle name="Note 56 30" xfId="16923" xr:uid="{88073F36-F7B3-4BB9-BC2E-B0319816EDFD}"/>
    <cellStyle name="Note 56 31" xfId="17085" xr:uid="{092869E7-7E24-4426-9204-89E87882AF7C}"/>
    <cellStyle name="Note 56 4" xfId="3331" xr:uid="{71C853B7-736D-4801-B9FD-393232A7E1E2}"/>
    <cellStyle name="Note 56 4 2" xfId="11586" xr:uid="{CAF3A369-2932-4DBE-B813-68590C4D0A3D}"/>
    <cellStyle name="Note 56 4 3" xfId="5320" xr:uid="{A0620843-A246-41F3-9290-BEA7584DF0ED}"/>
    <cellStyle name="Note 56 5" xfId="4336" xr:uid="{97C0BDD6-4975-4606-A0CA-09BA2E6F07A3}"/>
    <cellStyle name="Note 56 5 2" xfId="12168" xr:uid="{E9EE3FFF-C73F-4D4F-BEE6-D37B48300A26}"/>
    <cellStyle name="Note 56 6" xfId="6279" xr:uid="{C240668F-C594-4F70-B349-0E9BE534E528}"/>
    <cellStyle name="Note 56 6 2" xfId="12750" xr:uid="{87BF0072-B59E-47E0-8C88-95F7B87F2764}"/>
    <cellStyle name="Note 56 7" xfId="5882" xr:uid="{773C02A7-367E-49B3-889C-E6F7B3D14D68}"/>
    <cellStyle name="Note 56 7 2" xfId="12353" xr:uid="{2E3B204D-E3CE-4599-887B-79EAF102525B}"/>
    <cellStyle name="Note 56 8" xfId="6515" xr:uid="{3899A20A-5488-416B-B8A6-9D944A54630B}"/>
    <cellStyle name="Note 56 8 2" xfId="12986" xr:uid="{4A4C57A5-A66A-4799-AF3C-12559D7CC83D}"/>
    <cellStyle name="Note 56 9" xfId="6701" xr:uid="{380AC22B-14EB-480C-90E2-B702D27A606E}"/>
    <cellStyle name="Note 56 9 2" xfId="13172" xr:uid="{A56A85DC-01D2-4427-A506-6EF63EF76499}"/>
    <cellStyle name="Note 56_TRAFO" xfId="2348" xr:uid="{00000000-0005-0000-0000-00002D090000}"/>
    <cellStyle name="Note 57" xfId="2349" xr:uid="{00000000-0005-0000-0000-00002E090000}"/>
    <cellStyle name="Note 57 10" xfId="7224" xr:uid="{9145E936-A8DF-4E99-99FF-F64C8021F1E7}"/>
    <cellStyle name="Note 57 10 2" xfId="13695" xr:uid="{36F4ACA9-B5C1-446B-A984-28115ED9DBE0}"/>
    <cellStyle name="Note 57 11" xfId="6994" xr:uid="{5EDE6CB0-645E-4356-BA1E-5915A1A0E5D5}"/>
    <cellStyle name="Note 57 11 2" xfId="13465" xr:uid="{D03F576A-E761-4025-B1C8-99BFE3C2BCF6}"/>
    <cellStyle name="Note 57 12" xfId="7705" xr:uid="{8952E648-91F3-4A2C-A2B1-3E057669C827}"/>
    <cellStyle name="Note 57 12 2" xfId="14176" xr:uid="{4CEC1E79-894C-4C0E-A65E-8E9EEA41AEAF}"/>
    <cellStyle name="Note 57 13" xfId="7537" xr:uid="{D1C70A30-3985-4B96-AF06-6A868C71C318}"/>
    <cellStyle name="Note 57 13 2" xfId="14008" xr:uid="{CF5A2A33-6E3C-4204-B553-1A2816D41187}"/>
    <cellStyle name="Note 57 14" xfId="7939" xr:uid="{587C910E-B46B-41A1-BC22-4F2851C07A79}"/>
    <cellStyle name="Note 57 14 2" xfId="14410" xr:uid="{AAC7EA38-3A8C-460A-BDB7-C4DAC1E4D5E7}"/>
    <cellStyle name="Note 57 15" xfId="8124" xr:uid="{BF9B9A69-81F8-4A8B-9CC0-ACDCAB33CD9F}"/>
    <cellStyle name="Note 57 15 2" xfId="14595" xr:uid="{5CEF07DF-DF79-4D28-8888-F8DAA8CA9610}"/>
    <cellStyle name="Note 57 16" xfId="8629" xr:uid="{73084E17-8A7A-44DD-B0F4-FFA2ADD9AF86}"/>
    <cellStyle name="Note 57 16 2" xfId="15100" xr:uid="{90BDD2E4-F9DC-42FF-BF24-DE69EBEE594C}"/>
    <cellStyle name="Note 57 17" xfId="8808" xr:uid="{512C82C1-8B01-4849-9D72-ECD545E029E9}"/>
    <cellStyle name="Note 57 17 2" xfId="15279" xr:uid="{46379A66-99AE-434D-B28C-CE1AC6DD7A9E}"/>
    <cellStyle name="Note 57 18" xfId="8985" xr:uid="{952A55DD-9A77-4369-8384-D929C6F4413F}"/>
    <cellStyle name="Note 57 18 2" xfId="15456" xr:uid="{9424911C-584F-45AC-91B2-9B904815D783}"/>
    <cellStyle name="Note 57 19" xfId="9147" xr:uid="{3FC24198-38E1-44A6-B322-6BEAB8BF3160}"/>
    <cellStyle name="Note 57 19 2" xfId="15618" xr:uid="{E62FC9B7-FCC3-43D8-A772-C44C1AF777D9}"/>
    <cellStyle name="Note 57 2" xfId="2350" xr:uid="{00000000-0005-0000-0000-00002F090000}"/>
    <cellStyle name="Note 57 2 10" xfId="7706" xr:uid="{EC0E9A01-FCA2-4595-9EEF-9094C0F7C92C}"/>
    <cellStyle name="Note 57 2 10 2" xfId="14177" xr:uid="{2A901D75-B9DE-4026-91D3-7D5D72B6055B}"/>
    <cellStyle name="Note 57 2 11" xfId="7538" xr:uid="{39289142-D920-4D08-9862-9E5435722C88}"/>
    <cellStyle name="Note 57 2 11 2" xfId="14009" xr:uid="{C3347F84-E5B5-4250-8B09-EEB4AB02B837}"/>
    <cellStyle name="Note 57 2 12" xfId="7940" xr:uid="{9F936EE6-D12D-4983-A7EE-6B3A4097808E}"/>
    <cellStyle name="Note 57 2 12 2" xfId="14411" xr:uid="{2411B834-5760-4843-BEF2-ADB4B31782F9}"/>
    <cellStyle name="Note 57 2 13" xfId="8123" xr:uid="{E3EF0CCD-B6CA-480F-BA75-A5CCF9C22772}"/>
    <cellStyle name="Note 57 2 13 2" xfId="14594" xr:uid="{4A3E3A10-3431-474D-AF9C-B06CDB1877F8}"/>
    <cellStyle name="Note 57 2 14" xfId="8630" xr:uid="{64510CCA-BB8F-4832-959E-826577F82AB9}"/>
    <cellStyle name="Note 57 2 14 2" xfId="15101" xr:uid="{129E259A-4C48-41F1-BC90-23077FE6A859}"/>
    <cellStyle name="Note 57 2 15" xfId="8809" xr:uid="{2D812328-9846-4785-A4F8-C53854659F20}"/>
    <cellStyle name="Note 57 2 15 2" xfId="15280" xr:uid="{0B1B3064-5C62-47E7-B455-8CE064740939}"/>
    <cellStyle name="Note 57 2 16" xfId="8986" xr:uid="{AB2B857B-CF1D-49C9-9804-6FB7D44A2349}"/>
    <cellStyle name="Note 57 2 16 2" xfId="15457" xr:uid="{3C6D7AB8-CAC2-4FD1-B5CE-12AC07FEB6EC}"/>
    <cellStyle name="Note 57 2 17" xfId="9148" xr:uid="{2E6C7EDF-6021-471B-B21D-B19EF5C7EB89}"/>
    <cellStyle name="Note 57 2 17 2" xfId="15619" xr:uid="{F3DF42BE-39D2-469C-973B-66BB0F1D0CE2}"/>
    <cellStyle name="Note 57 2 18" xfId="9784" xr:uid="{426CFFC7-AE63-4AD4-AB03-AA92AF29DC5B}"/>
    <cellStyle name="Note 57 2 19" xfId="10255" xr:uid="{D9F38BEC-7A1B-46C6-95BA-DD4EDE84C3A0}"/>
    <cellStyle name="Note 57 2 2" xfId="2351" xr:uid="{00000000-0005-0000-0000-000030090000}"/>
    <cellStyle name="Note 57 2 2 2" xfId="5781" xr:uid="{62EC49C7-2C07-409E-841C-8DC9861C31B8}"/>
    <cellStyle name="Note 57 2 2 2 2" xfId="12174" xr:uid="{364B3A4B-9ABF-4B72-B934-6BFA399AE14E}"/>
    <cellStyle name="Note 57 2 2 3" xfId="10256" xr:uid="{375D7B61-580F-42AB-912F-8BBE19B30B07}"/>
    <cellStyle name="Note 57 2 2 4" xfId="11121" xr:uid="{4DADB82E-1398-4FA9-B429-01490B67D1E9}"/>
    <cellStyle name="Note 57 2 2 5" xfId="4852" xr:uid="{DAA66617-A292-451E-9778-DDB8DCB69A0C}"/>
    <cellStyle name="Note 57 2 20" xfId="9956" xr:uid="{93BC8E83-F93F-4D87-B107-DFD4AA2BAB3F}"/>
    <cellStyle name="Note 57 2 21" xfId="10545" xr:uid="{CC8A1FB9-D5C8-4E11-B530-BC0ACE901310}"/>
    <cellStyle name="Note 57 2 22" xfId="10728" xr:uid="{1A021104-9065-4052-9D77-39EF93FA7D1F}"/>
    <cellStyle name="Note 57 2 23" xfId="10850" xr:uid="{E481993B-5B12-42DC-900B-63E7D1141F4C}"/>
    <cellStyle name="Note 57 2 24" xfId="15871" xr:uid="{6B723CBA-97E9-4867-AC36-9C7CC41762BA}"/>
    <cellStyle name="Note 57 2 25" xfId="16486" xr:uid="{A3E3AED9-0E6B-4A43-B5F9-93B64950A088}"/>
    <cellStyle name="Note 57 2 26" xfId="16301" xr:uid="{5288A094-88DD-49D4-BC27-68AA0C063593}"/>
    <cellStyle name="Note 57 2 27" xfId="16749" xr:uid="{A9AC66B5-5AAB-4872-BAF6-6506C2F7DAE3}"/>
    <cellStyle name="Note 57 2 28" xfId="16926" xr:uid="{07B290D5-1390-4B40-880F-BA42A9305C84}"/>
    <cellStyle name="Note 57 2 29" xfId="17088" xr:uid="{A07A702F-95BF-484A-9CD4-B3ED6C394B4D}"/>
    <cellStyle name="Note 57 2 3" xfId="4339" xr:uid="{5EA44F23-3C1D-4D91-A84E-1B63B31939D7}"/>
    <cellStyle name="Note 57 2 3 2" xfId="12173" xr:uid="{9E876C54-4C58-4086-A068-11B575A70AB1}"/>
    <cellStyle name="Note 57 2 4" xfId="6282" xr:uid="{1F9E41A1-29E5-490E-B9FE-3DFAE4D48D8B}"/>
    <cellStyle name="Note 57 2 4 2" xfId="12753" xr:uid="{A40E5F02-D2A9-4491-853F-B74A962D05C9}"/>
    <cellStyle name="Note 57 2 5" xfId="6110" xr:uid="{18371D5D-BFFA-42D9-AB57-249C7640F4EA}"/>
    <cellStyle name="Note 57 2 5 2" xfId="12581" xr:uid="{895C054A-33D4-41F6-8D86-DF099C919137}"/>
    <cellStyle name="Note 57 2 6" xfId="6518" xr:uid="{F57FC200-35FE-4509-9064-3D4F92E08359}"/>
    <cellStyle name="Note 57 2 6 2" xfId="12989" xr:uid="{3E23E74B-8FFC-425B-A98D-7AF69EFAA385}"/>
    <cellStyle name="Note 57 2 7" xfId="6698" xr:uid="{104C3FDD-80E5-440A-BFFF-5D722D0C9A04}"/>
    <cellStyle name="Note 57 2 7 2" xfId="13169" xr:uid="{5B14070D-8070-4FA2-9DC7-BE36D38A7889}"/>
    <cellStyle name="Note 57 2 8" xfId="7225" xr:uid="{69B6B28F-E533-4B33-9160-7623309EE2CF}"/>
    <cellStyle name="Note 57 2 8 2" xfId="13696" xr:uid="{01DA1B41-D128-465D-86B7-E1A2CEFA12E5}"/>
    <cellStyle name="Note 57 2 9" xfId="6995" xr:uid="{4EBE4841-7707-4908-83FF-79D7BCB56AA1}"/>
    <cellStyle name="Note 57 2 9 2" xfId="13466" xr:uid="{D3858074-385C-46EB-BD8C-A565E59C92D7}"/>
    <cellStyle name="Note 57 20" xfId="9783" xr:uid="{BC6BD8CB-E8F5-4E59-BAAF-D292220FF9AD}"/>
    <cellStyle name="Note 57 21" xfId="10254" xr:uid="{FF19D082-FE2E-4890-9CB2-DBC7DE7E0935}"/>
    <cellStyle name="Note 57 22" xfId="9307" xr:uid="{E6B71C74-EE83-4F70-869A-AC4C76C9B03A}"/>
    <cellStyle name="Note 57 23" xfId="10544" xr:uid="{284EEBE0-967E-4F9E-B6D6-92D4E653F5BD}"/>
    <cellStyle name="Note 57 24" xfId="10727" xr:uid="{07C34B95-98DD-41CB-9268-00E6C3CEF371}"/>
    <cellStyle name="Note 57 25" xfId="10849" xr:uid="{143A74D4-7A5F-440C-916D-1A81074FA3B3}"/>
    <cellStyle name="Note 57 26" xfId="15870" xr:uid="{6868CEB8-DD89-4BFB-841D-9E256879227C}"/>
    <cellStyle name="Note 57 27" xfId="16485" xr:uid="{73C74F47-69C4-4B1C-8598-177B75096B98}"/>
    <cellStyle name="Note 57 28" xfId="16300" xr:uid="{CCF8A84B-A460-4C12-BF6B-D181FC383A83}"/>
    <cellStyle name="Note 57 29" xfId="16748" xr:uid="{AD858E85-E82B-4B57-9AEF-915878C69820}"/>
    <cellStyle name="Note 57 3" xfId="2352" xr:uid="{00000000-0005-0000-0000-000031090000}"/>
    <cellStyle name="Note 57 3 2" xfId="5782" xr:uid="{00E7797E-B4A4-4850-ADDA-1F2073884F0C}"/>
    <cellStyle name="Note 57 3 2 2" xfId="12175" xr:uid="{EEB257F6-2929-44B8-9EDE-1807FF7FE383}"/>
    <cellStyle name="Note 57 3 3" xfId="10257" xr:uid="{3106204D-FF57-4840-AAEC-5BDE604CAC09}"/>
    <cellStyle name="Note 57 3 4" xfId="11122" xr:uid="{4FA8FB63-A0F6-4AF7-AC4C-4A9568181EC3}"/>
    <cellStyle name="Note 57 3 5" xfId="4853" xr:uid="{513036D9-D9A8-4902-8091-D7FDD1E87FDC}"/>
    <cellStyle name="Note 57 3 6" xfId="3819" xr:uid="{9F35EE03-DE6F-45DB-82DC-874B70EC7BA3}"/>
    <cellStyle name="Note 57 30" xfId="16925" xr:uid="{217595E2-D542-40B2-A40C-EAA2AEDBFB99}"/>
    <cellStyle name="Note 57 31" xfId="17087" xr:uid="{3B8F3C81-F102-4057-B65C-86BE6BAFCA61}"/>
    <cellStyle name="Note 57 4" xfId="3332" xr:uid="{4A540369-4FAD-42A7-9CF0-8DE0EB3AB369}"/>
    <cellStyle name="Note 57 4 2" xfId="11587" xr:uid="{1C7118C5-6A30-4192-B490-AB85507EEB34}"/>
    <cellStyle name="Note 57 4 3" xfId="5321" xr:uid="{0FE6B3D3-A52D-4FEC-9032-16D8D19E4F46}"/>
    <cellStyle name="Note 57 5" xfId="4338" xr:uid="{66D23458-D694-4AF7-ABD5-EA7E62189991}"/>
    <cellStyle name="Note 57 5 2" xfId="12172" xr:uid="{6C287CCF-CBD4-41A3-8D08-1709DF6D1BA2}"/>
    <cellStyle name="Note 57 6" xfId="6281" xr:uid="{61C83CC1-90E0-42AD-BD39-D66029EF870E}"/>
    <cellStyle name="Note 57 6 2" xfId="12752" xr:uid="{31B5704F-0307-4CF3-BA5B-E70888A1C10D}"/>
    <cellStyle name="Note 57 7" xfId="6109" xr:uid="{393ED5E2-6F13-4C9F-9BDE-3D66735E9D69}"/>
    <cellStyle name="Note 57 7 2" xfId="12580" xr:uid="{FC94F3C9-BAB6-47B3-936D-D0BA8B5DA34F}"/>
    <cellStyle name="Note 57 8" xfId="6517" xr:uid="{3DE79A2C-9BEA-492E-952D-043B51131E1C}"/>
    <cellStyle name="Note 57 8 2" xfId="12988" xr:uid="{A483E755-74B7-4FB6-BB2E-BB2F76FBF6E1}"/>
    <cellStyle name="Note 57 9" xfId="6699" xr:uid="{0A217C18-DAD9-4978-BA97-8B7DD4316C24}"/>
    <cellStyle name="Note 57 9 2" xfId="13170" xr:uid="{2A005E61-44EE-44B5-8761-DEECC611536F}"/>
    <cellStyle name="Note 57_TRAFO" xfId="2353" xr:uid="{00000000-0005-0000-0000-000032090000}"/>
    <cellStyle name="Note 58" xfId="2354" xr:uid="{00000000-0005-0000-0000-000033090000}"/>
    <cellStyle name="Note 58 10" xfId="7226" xr:uid="{82B075B7-3C82-4DCC-8C23-1B06DC641792}"/>
    <cellStyle name="Note 58 10 2" xfId="13697" xr:uid="{64B07523-7FB4-4AAA-B014-AC61B64FF37E}"/>
    <cellStyle name="Note 58 11" xfId="6996" xr:uid="{BE531EF0-9EC5-4F01-8E1B-8BC514DF848C}"/>
    <cellStyle name="Note 58 11 2" xfId="13467" xr:uid="{7C0ACCEA-829B-46DF-BC73-55F8C9F45E3C}"/>
    <cellStyle name="Note 58 12" xfId="7707" xr:uid="{731BC228-F25C-4054-B8A6-4CB2ABDF482F}"/>
    <cellStyle name="Note 58 12 2" xfId="14178" xr:uid="{3E25AE18-19A5-4093-8A16-7F8C991458E5}"/>
    <cellStyle name="Note 58 13" xfId="7539" xr:uid="{E5D48A6B-5BBE-45A6-80E6-9553F85AA34C}"/>
    <cellStyle name="Note 58 13 2" xfId="14010" xr:uid="{5ADE3EA3-A030-477D-B7F5-7871880076B1}"/>
    <cellStyle name="Note 58 14" xfId="7941" xr:uid="{515E328B-4E31-4AEF-8480-FDD27E9E7419}"/>
    <cellStyle name="Note 58 14 2" xfId="14412" xr:uid="{61370FC6-B900-4730-BB62-0212AB022EF6}"/>
    <cellStyle name="Note 58 15" xfId="8122" xr:uid="{460E9704-912B-45D6-97C7-DFF1FDA35BDE}"/>
    <cellStyle name="Note 58 15 2" xfId="14593" xr:uid="{2B31C412-8D4A-48E4-BEDE-9539EDCD145D}"/>
    <cellStyle name="Note 58 16" xfId="8631" xr:uid="{8ADC24C4-F5D3-4E2E-B7FA-399FDBBDEF4D}"/>
    <cellStyle name="Note 58 16 2" xfId="15102" xr:uid="{763F0ED7-FDCF-4A69-80AC-DF3213DB07DC}"/>
    <cellStyle name="Note 58 17" xfId="8810" xr:uid="{85EF7A9C-0785-486E-A17D-034176AB32E4}"/>
    <cellStyle name="Note 58 17 2" xfId="15281" xr:uid="{11436C83-2E52-4E1D-B72E-A79FD654AB71}"/>
    <cellStyle name="Note 58 18" xfId="8987" xr:uid="{90366E24-115C-4944-A6E4-75379C5D1F1A}"/>
    <cellStyle name="Note 58 18 2" xfId="15458" xr:uid="{E640F5EB-60A4-4D50-99BA-8AA6A3F1D861}"/>
    <cellStyle name="Note 58 19" xfId="9149" xr:uid="{B97A5EC4-E13F-475A-AFEB-05292568E210}"/>
    <cellStyle name="Note 58 19 2" xfId="15620" xr:uid="{71BBAA60-2A5C-471D-868C-D35E17AF838B}"/>
    <cellStyle name="Note 58 2" xfId="2355" xr:uid="{00000000-0005-0000-0000-000034090000}"/>
    <cellStyle name="Note 58 2 10" xfId="7708" xr:uid="{BA454FCE-0444-41EE-9C84-07A01FF6BD47}"/>
    <cellStyle name="Note 58 2 10 2" xfId="14179" xr:uid="{B436007B-FC74-4786-82BE-113B03CC8269}"/>
    <cellStyle name="Note 58 2 11" xfId="7356" xr:uid="{EFF70C9B-42EA-41D2-BAD9-516099C8E44D}"/>
    <cellStyle name="Note 58 2 11 2" xfId="13827" xr:uid="{F9507E8D-8AD0-426E-BAC0-612596C4F785}"/>
    <cellStyle name="Note 58 2 12" xfId="7942" xr:uid="{9CD27AC7-5EA9-46D7-8ED3-F7BEC07FACB6}"/>
    <cellStyle name="Note 58 2 12 2" xfId="14413" xr:uid="{EE4290CD-C782-4D94-8ED4-3EA2CFBAF0A8}"/>
    <cellStyle name="Note 58 2 13" xfId="8032" xr:uid="{C4C1F17E-850B-4246-9643-8CAD8E71F83C}"/>
    <cellStyle name="Note 58 2 13 2" xfId="14503" xr:uid="{06AC42E3-A58F-4147-827E-71C66CE885BF}"/>
    <cellStyle name="Note 58 2 14" xfId="8632" xr:uid="{F657C859-8A2A-4E9B-B974-F4B8E0CEBFD8}"/>
    <cellStyle name="Note 58 2 14 2" xfId="15103" xr:uid="{0A0CCE06-F52A-41E8-BEDD-EF7C641E5267}"/>
    <cellStyle name="Note 58 2 15" xfId="8811" xr:uid="{4BF43C67-0EE3-493F-AFDC-C4480AFE0085}"/>
    <cellStyle name="Note 58 2 15 2" xfId="15282" xr:uid="{E022E6EB-152D-4C3C-B549-EA35EE0014D6}"/>
    <cellStyle name="Note 58 2 16" xfId="8988" xr:uid="{51AFE798-2D90-4D38-B2BF-DF5719F35EE9}"/>
    <cellStyle name="Note 58 2 16 2" xfId="15459" xr:uid="{F7E8E44A-700D-4F38-B26A-565204207EB4}"/>
    <cellStyle name="Note 58 2 17" xfId="9150" xr:uid="{8332B0FD-FB36-40C1-A321-018D3C483C58}"/>
    <cellStyle name="Note 58 2 17 2" xfId="15621" xr:uid="{F7CE1E75-5EC2-4E56-87E2-8681C574E4B4}"/>
    <cellStyle name="Note 58 2 18" xfId="9786" xr:uid="{D0B86F86-4305-4C91-92D2-80447E262BCB}"/>
    <cellStyle name="Note 58 2 19" xfId="10259" xr:uid="{0AB04F99-72F8-4D59-8FEA-D4E7F157975E}"/>
    <cellStyle name="Note 58 2 2" xfId="2356" xr:uid="{00000000-0005-0000-0000-000035090000}"/>
    <cellStyle name="Note 58 2 2 2" xfId="5783" xr:uid="{DBEC73AD-BDB8-4C4C-8F09-D829BC19C76C}"/>
    <cellStyle name="Note 58 2 2 2 2" xfId="12178" xr:uid="{71FB1730-2FEF-4B4E-A80B-EB7CACEC1653}"/>
    <cellStyle name="Note 58 2 2 3" xfId="10260" xr:uid="{B34534ED-269F-434E-9746-CB075B7999DE}"/>
    <cellStyle name="Note 58 2 2 4" xfId="11123" xr:uid="{BCDE0AE1-FCE7-4F61-B2AA-537E044C197F}"/>
    <cellStyle name="Note 58 2 2 5" xfId="4854" xr:uid="{C80AC081-0479-45AE-BD7F-512F6B925678}"/>
    <cellStyle name="Note 58 2 20" xfId="9305" xr:uid="{5518485E-96F8-4151-96F3-2781DC3C6CD0}"/>
    <cellStyle name="Note 58 2 21" xfId="10547" xr:uid="{7D98DBF3-7407-46ED-9B5D-46FD684DC011}"/>
    <cellStyle name="Note 58 2 22" xfId="10730" xr:uid="{0D9549AD-75ED-4031-9D34-60540057673B}"/>
    <cellStyle name="Note 58 2 23" xfId="10852" xr:uid="{DABF15B6-BF27-4BFD-837C-32477BFD2DAC}"/>
    <cellStyle name="Note 58 2 24" xfId="15873" xr:uid="{052A9238-910F-4DE2-A56C-14B0909CFEF5}"/>
    <cellStyle name="Note 58 2 25" xfId="16488" xr:uid="{0245A556-0260-4D0F-AFBF-FF7C13677F63}"/>
    <cellStyle name="Note 58 2 26" xfId="16303" xr:uid="{595F4DC3-884D-4CC8-A4A5-0161374752FD}"/>
    <cellStyle name="Note 58 2 27" xfId="16751" xr:uid="{57A67863-53E7-4C3A-9B56-20825E50C5B5}"/>
    <cellStyle name="Note 58 2 28" xfId="16928" xr:uid="{543A492C-9C4E-4F2A-9E78-1D45AD187B6E}"/>
    <cellStyle name="Note 58 2 29" xfId="17090" xr:uid="{92465DFD-F470-4306-A6B7-B93BD8764108}"/>
    <cellStyle name="Note 58 2 3" xfId="4341" xr:uid="{D8D64DB2-D3E4-497C-9E5D-C9B3F9315C94}"/>
    <cellStyle name="Note 58 2 3 2" xfId="12177" xr:uid="{550C572B-C285-4D49-A978-0666A5D7034B}"/>
    <cellStyle name="Note 58 2 4" xfId="6284" xr:uid="{0BE45A9A-C740-4631-9627-230C3BBB56AC}"/>
    <cellStyle name="Note 58 2 4 2" xfId="12755" xr:uid="{E126FA06-98F4-429C-8B41-BE27088A9912}"/>
    <cellStyle name="Note 58 2 5" xfId="6111" xr:uid="{BCB8F30D-EDE1-4090-9ED6-C306D2C753FD}"/>
    <cellStyle name="Note 58 2 5 2" xfId="12582" xr:uid="{A48A38BF-D2FF-4621-8C37-811B5EFFA6E1}"/>
    <cellStyle name="Note 58 2 6" xfId="6520" xr:uid="{0527E045-0022-41B8-B95B-76EE95A6D5ED}"/>
    <cellStyle name="Note 58 2 6 2" xfId="12991" xr:uid="{3A5DAA5A-7D52-4C5C-B4EF-4816A86E7552}"/>
    <cellStyle name="Note 58 2 7" xfId="6696" xr:uid="{7509E325-7944-4D12-9C84-B38CF1C8B118}"/>
    <cellStyle name="Note 58 2 7 2" xfId="13167" xr:uid="{CCFB3619-629B-44BF-9041-5537614B869F}"/>
    <cellStyle name="Note 58 2 8" xfId="7227" xr:uid="{AD988A4A-672E-4714-A0A7-9FC109A9590F}"/>
    <cellStyle name="Note 58 2 8 2" xfId="13698" xr:uid="{DA2A5D65-32DA-4755-A532-B56899A16857}"/>
    <cellStyle name="Note 58 2 9" xfId="6997" xr:uid="{50A63598-1273-42C9-9186-C231C42547EB}"/>
    <cellStyle name="Note 58 2 9 2" xfId="13468" xr:uid="{A0B8D843-40B4-4984-B3E0-465B4E132F90}"/>
    <cellStyle name="Note 58 20" xfId="9785" xr:uid="{4AF47106-6919-43FF-9C04-81E55E2033F0}"/>
    <cellStyle name="Note 58 21" xfId="10258" xr:uid="{82BF8A8F-71B3-4D0F-A434-95582A7C4346}"/>
    <cellStyle name="Note 58 22" xfId="9306" xr:uid="{EC184A5D-9C31-44B1-8A4C-D3F1DE179DFD}"/>
    <cellStyle name="Note 58 23" xfId="10546" xr:uid="{C780E2E5-019B-4856-836D-69307EDABA0B}"/>
    <cellStyle name="Note 58 24" xfId="10729" xr:uid="{ED8B8FCB-AF51-4FA4-848C-23A297DA5595}"/>
    <cellStyle name="Note 58 25" xfId="10851" xr:uid="{EB06BBFE-C1FE-44DF-9DF6-FDCA924B42E4}"/>
    <cellStyle name="Note 58 26" xfId="15872" xr:uid="{20FC8510-D60B-459A-BF1A-0495B5323AA1}"/>
    <cellStyle name="Note 58 27" xfId="16487" xr:uid="{60A77A69-E2C4-41FA-AE0A-3D8F0FDC4B93}"/>
    <cellStyle name="Note 58 28" xfId="16302" xr:uid="{F948FFF9-086B-473C-A592-3599490A7413}"/>
    <cellStyle name="Note 58 29" xfId="16750" xr:uid="{2FC1DEEC-2E17-4ED2-90B1-F35A79C8C573}"/>
    <cellStyle name="Note 58 3" xfId="2357" xr:uid="{00000000-0005-0000-0000-000036090000}"/>
    <cellStyle name="Note 58 3 2" xfId="5784" xr:uid="{420FC22A-8BFF-4949-9BED-541165DB0416}"/>
    <cellStyle name="Note 58 3 2 2" xfId="12179" xr:uid="{FC891029-AE7B-4A89-BD37-C0115DD0E31C}"/>
    <cellStyle name="Note 58 3 3" xfId="10261" xr:uid="{DCCB6513-B6E5-4FEF-B90C-78FED46345DE}"/>
    <cellStyle name="Note 58 3 4" xfId="11124" xr:uid="{D2F7C892-E558-41F2-A937-349E17648C74}"/>
    <cellStyle name="Note 58 3 5" xfId="4855" xr:uid="{E4E8AE8E-928B-49F0-AB51-612B475EEFC4}"/>
    <cellStyle name="Note 58 3 6" xfId="3820" xr:uid="{D32D6C83-FCA3-4A28-82B3-2C986C44C9E2}"/>
    <cellStyle name="Note 58 30" xfId="16927" xr:uid="{79A7F5B3-E86F-4A41-8ADA-A4A3615522DD}"/>
    <cellStyle name="Note 58 31" xfId="17089" xr:uid="{76919158-97BC-4CDD-8586-F7E8F762AF2A}"/>
    <cellStyle name="Note 58 4" xfId="3333" xr:uid="{9CF2F042-3B53-40BB-9D37-89DA46C9BAAC}"/>
    <cellStyle name="Note 58 4 2" xfId="11588" xr:uid="{2F55519F-011A-401F-B797-BBBCFDDCD09B}"/>
    <cellStyle name="Note 58 4 3" xfId="5322" xr:uid="{61582E61-0DCC-492E-BD66-18DA506F0987}"/>
    <cellStyle name="Note 58 5" xfId="4340" xr:uid="{97BF7297-3EE8-4B57-B777-9D3B32F9C8D6}"/>
    <cellStyle name="Note 58 5 2" xfId="12176" xr:uid="{404782D8-5477-484C-A1C5-52C17B9697CC}"/>
    <cellStyle name="Note 58 6" xfId="6283" xr:uid="{AFABD152-371C-4931-B120-3F7462BD1C87}"/>
    <cellStyle name="Note 58 6 2" xfId="12754" xr:uid="{6DF362F9-2786-4C45-8CB6-BAC110E4248E}"/>
    <cellStyle name="Note 58 7" xfId="5891" xr:uid="{35B2EFB9-A88F-4C85-99CC-8AE433D2DA8D}"/>
    <cellStyle name="Note 58 7 2" xfId="12362" xr:uid="{48E01240-FB64-4059-9099-2E3D5EF8B0A5}"/>
    <cellStyle name="Note 58 8" xfId="6519" xr:uid="{18EF39ED-ABDB-4DC5-A02A-059A92DED9B9}"/>
    <cellStyle name="Note 58 8 2" xfId="12990" xr:uid="{E029B737-2DAE-4E2C-B8EF-17443F1A6391}"/>
    <cellStyle name="Note 58 9" xfId="6697" xr:uid="{AF4A4819-DA25-4C16-B2E9-CA988BA95187}"/>
    <cellStyle name="Note 58 9 2" xfId="13168" xr:uid="{715BA7DE-926C-4A01-9378-3D243EAEC84B}"/>
    <cellStyle name="Note 58_TRAFO" xfId="2358" xr:uid="{00000000-0005-0000-0000-000037090000}"/>
    <cellStyle name="Note 59" xfId="2359" xr:uid="{00000000-0005-0000-0000-000038090000}"/>
    <cellStyle name="Note 59 10" xfId="7228" xr:uid="{132003D6-1562-4DFA-B5BC-457AF4AACC0F}"/>
    <cellStyle name="Note 59 10 2" xfId="13699" xr:uid="{E9F83E9C-7CA5-4A44-A53D-897E5B0360D4}"/>
    <cellStyle name="Note 59 11" xfId="6624" xr:uid="{F7E8D6AD-0E23-4964-9A3A-968D15B231B8}"/>
    <cellStyle name="Note 59 11 2" xfId="13095" xr:uid="{93E2FC04-661F-4120-BBE0-404EDC1DC878}"/>
    <cellStyle name="Note 59 12" xfId="7709" xr:uid="{7C127571-A1C7-4E40-B418-A8149FD5A5ED}"/>
    <cellStyle name="Note 59 12 2" xfId="14180" xr:uid="{79BF243A-DD6E-48AA-83F6-6446B449BAF9}"/>
    <cellStyle name="Note 59 13" xfId="7540" xr:uid="{58EB2797-7657-4B84-87ED-E75F322A8626}"/>
    <cellStyle name="Note 59 13 2" xfId="14011" xr:uid="{DAB64E4D-A0A7-4243-A594-4AD6677498FF}"/>
    <cellStyle name="Note 59 14" xfId="7943" xr:uid="{71AC0B14-1017-4F27-912A-0E9A620BF864}"/>
    <cellStyle name="Note 59 14 2" xfId="14414" xr:uid="{2E2C8789-91D3-4815-AE64-849093414F77}"/>
    <cellStyle name="Note 59 15" xfId="8121" xr:uid="{7E5B8F8C-0336-43D7-A3B1-D642F1296229}"/>
    <cellStyle name="Note 59 15 2" xfId="14592" xr:uid="{8EEB4230-F684-44ED-A0E5-F46764161DF8}"/>
    <cellStyle name="Note 59 16" xfId="8633" xr:uid="{A87D57C8-FDE1-4F4A-A9F5-D7379E299DD5}"/>
    <cellStyle name="Note 59 16 2" xfId="15104" xr:uid="{B63D572A-6CA7-4012-8C3A-93F891970A81}"/>
    <cellStyle name="Note 59 17" xfId="8812" xr:uid="{0EFF131E-8B02-4A65-BD1D-773EF523D568}"/>
    <cellStyle name="Note 59 17 2" xfId="15283" xr:uid="{E4B250D5-7F38-487F-92A1-29ADD697721E}"/>
    <cellStyle name="Note 59 18" xfId="8989" xr:uid="{C42E6338-BA7C-4674-9097-94E0C6DCBC8F}"/>
    <cellStyle name="Note 59 18 2" xfId="15460" xr:uid="{4D3D8C47-7985-4428-9C43-418374281087}"/>
    <cellStyle name="Note 59 19" xfId="9151" xr:uid="{CD256532-2195-46F3-8437-431CBD61AF78}"/>
    <cellStyle name="Note 59 19 2" xfId="15622" xr:uid="{DDF94BAC-D34C-43AA-A3BC-6837E74056A4}"/>
    <cellStyle name="Note 59 2" xfId="2360" xr:uid="{00000000-0005-0000-0000-000039090000}"/>
    <cellStyle name="Note 59 2 10" xfId="7710" xr:uid="{D49ABA72-99D2-4021-8B32-3F1E33C6327A}"/>
    <cellStyle name="Note 59 2 10 2" xfId="14181" xr:uid="{27A372C6-F6AD-42F6-95AE-0BAD127D60DD}"/>
    <cellStyle name="Note 59 2 11" xfId="7541" xr:uid="{B689AC74-0FFD-494D-9C1A-106B7BA2BFB4}"/>
    <cellStyle name="Note 59 2 11 2" xfId="14012" xr:uid="{1C78C013-FC68-4803-AC76-EA2C6C45FB78}"/>
    <cellStyle name="Note 59 2 12" xfId="7944" xr:uid="{34976F24-841B-4E28-AF88-C682F02E26FB}"/>
    <cellStyle name="Note 59 2 12 2" xfId="14415" xr:uid="{73185DCE-E898-4DF2-B4D2-6C6C6A96D085}"/>
    <cellStyle name="Note 59 2 13" xfId="8120" xr:uid="{6C1A4240-D952-436A-90E6-4B7FA7927888}"/>
    <cellStyle name="Note 59 2 13 2" xfId="14591" xr:uid="{C506CCA8-47F5-4416-A076-2C92713BA105}"/>
    <cellStyle name="Note 59 2 14" xfId="8634" xr:uid="{3392CAF2-0F65-4A4D-8CBC-BA40566EF138}"/>
    <cellStyle name="Note 59 2 14 2" xfId="15105" xr:uid="{AAB00E3D-1C90-43F7-8937-1512B69AA9B5}"/>
    <cellStyle name="Note 59 2 15" xfId="8813" xr:uid="{A6894AE3-8D60-4F88-8540-41B55E5E28E4}"/>
    <cellStyle name="Note 59 2 15 2" xfId="15284" xr:uid="{93EAADE6-4BA3-447F-805C-CD02997CA13F}"/>
    <cellStyle name="Note 59 2 16" xfId="8990" xr:uid="{11389138-F8E1-473F-8EEE-EC68A1C41475}"/>
    <cellStyle name="Note 59 2 16 2" xfId="15461" xr:uid="{B8B80D2D-CBC3-4D68-93B1-F72793C811D3}"/>
    <cellStyle name="Note 59 2 17" xfId="9152" xr:uid="{64B92801-30E6-443E-B556-21738EEC47DC}"/>
    <cellStyle name="Note 59 2 17 2" xfId="15623" xr:uid="{CFF2D36E-2669-4E76-A2BC-F12751E4034E}"/>
    <cellStyle name="Note 59 2 18" xfId="9788" xr:uid="{3EFA8D6D-D22D-4703-8ACB-0782B65E3017}"/>
    <cellStyle name="Note 59 2 19" xfId="10263" xr:uid="{F1B736BF-E9C1-4A86-91C3-CDEF2B90A4D1}"/>
    <cellStyle name="Note 59 2 2" xfId="2361" xr:uid="{00000000-0005-0000-0000-00003A090000}"/>
    <cellStyle name="Note 59 2 2 2" xfId="5785" xr:uid="{45DEB3D9-B812-4414-8BDC-8155C7A9232E}"/>
    <cellStyle name="Note 59 2 2 2 2" xfId="12182" xr:uid="{5FBD9649-85A3-4E7B-BA3D-BB5BC834D5DC}"/>
    <cellStyle name="Note 59 2 2 3" xfId="10264" xr:uid="{440B4BC0-02E2-419F-A118-E8623B6D27D9}"/>
    <cellStyle name="Note 59 2 2 4" xfId="11125" xr:uid="{5E19937E-2FF8-48CE-A186-7F01A41206F4}"/>
    <cellStyle name="Note 59 2 2 5" xfId="4856" xr:uid="{1A889D4A-E2FB-4921-9B89-9A49C8A215C6}"/>
    <cellStyle name="Note 59 2 20" xfId="9303" xr:uid="{A12C0122-F0FB-4B39-AFCD-0911986F2C1A}"/>
    <cellStyle name="Note 59 2 21" xfId="10549" xr:uid="{D26DE5D3-A099-41DE-8709-BDBE570ED972}"/>
    <cellStyle name="Note 59 2 22" xfId="10732" xr:uid="{43D0C427-CF70-4F1A-A980-B3AED0C6D402}"/>
    <cellStyle name="Note 59 2 23" xfId="10854" xr:uid="{09A5719E-526C-4E1D-95F1-9A876A072596}"/>
    <cellStyle name="Note 59 2 24" xfId="15875" xr:uid="{AEF4A590-DCB0-4EB7-B424-E016E02E7ACA}"/>
    <cellStyle name="Note 59 2 25" xfId="16490" xr:uid="{83C4966D-647E-4E5C-8F49-3A031D2F227E}"/>
    <cellStyle name="Note 59 2 26" xfId="16305" xr:uid="{FCD29671-1D06-4270-ABB7-094A5F85D61B}"/>
    <cellStyle name="Note 59 2 27" xfId="16753" xr:uid="{1FA292A4-8B8D-4F09-8998-AD939963A1CC}"/>
    <cellStyle name="Note 59 2 28" xfId="16930" xr:uid="{29646EE7-ED10-40F4-9F89-CB1671D25FA2}"/>
    <cellStyle name="Note 59 2 29" xfId="17092" xr:uid="{246BFBF5-F089-4182-9D76-E3298A10A85B}"/>
    <cellStyle name="Note 59 2 3" xfId="4343" xr:uid="{913900DF-DA3F-4893-B4D9-A841861F828C}"/>
    <cellStyle name="Note 59 2 3 2" xfId="12181" xr:uid="{AE9E5E04-8E83-4F96-84D3-691103CB9113}"/>
    <cellStyle name="Note 59 2 4" xfId="6286" xr:uid="{A7131B3F-4F99-4922-9574-AD2A900C1ED2}"/>
    <cellStyle name="Note 59 2 4 2" xfId="12757" xr:uid="{A8D13509-7EBE-46A7-BA93-1281D183E6EC}"/>
    <cellStyle name="Note 59 2 5" xfId="6113" xr:uid="{E60E53F0-60C1-47F0-A78F-A64CD60B0F8E}"/>
    <cellStyle name="Note 59 2 5 2" xfId="12584" xr:uid="{285301B1-7A52-4F3A-8844-BA97ED70B2C7}"/>
    <cellStyle name="Note 59 2 6" xfId="6522" xr:uid="{66153A25-6135-4696-8088-DDA3395FCA30}"/>
    <cellStyle name="Note 59 2 6 2" xfId="12993" xr:uid="{53CF3FF5-A2F1-4464-A9EB-896D88090DAD}"/>
    <cellStyle name="Note 59 2 7" xfId="6694" xr:uid="{CCB8B328-6626-4ABF-93F3-6ABFE950CFE8}"/>
    <cellStyle name="Note 59 2 7 2" xfId="13165" xr:uid="{B97D236F-1956-4EFC-8D20-25C0477FBA67}"/>
    <cellStyle name="Note 59 2 8" xfId="7229" xr:uid="{D3D2F643-EBC6-48FB-AA80-B0B8D2D781C4}"/>
    <cellStyle name="Note 59 2 8 2" xfId="13700" xr:uid="{5CE28A89-F284-462C-9AFB-B3123DAF0AE0}"/>
    <cellStyle name="Note 59 2 9" xfId="6998" xr:uid="{9C5AB285-C501-4F0E-90F1-9C12113F61F8}"/>
    <cellStyle name="Note 59 2 9 2" xfId="13469" xr:uid="{A6844492-BD2C-41E8-AC2E-9107FBAA9C32}"/>
    <cellStyle name="Note 59 20" xfId="9787" xr:uid="{5A92A758-F4EB-44DE-A42F-9004E57A9F55}"/>
    <cellStyle name="Note 59 21" xfId="10262" xr:uid="{79DD87AD-6D9E-4B55-81B8-2DDEE3A9654D}"/>
    <cellStyle name="Note 59 22" xfId="9304" xr:uid="{2F33BD26-D174-45D8-957A-CFBF86B76369}"/>
    <cellStyle name="Note 59 23" xfId="10548" xr:uid="{800C15B2-9799-4CB6-9F7F-D03145EA26D5}"/>
    <cellStyle name="Note 59 24" xfId="10731" xr:uid="{FB568269-13B5-4985-904D-FCF103D2DDA7}"/>
    <cellStyle name="Note 59 25" xfId="10853" xr:uid="{BC675EA4-4CBC-4380-A63A-A5283E852C65}"/>
    <cellStyle name="Note 59 26" xfId="15874" xr:uid="{6B6B6DD3-67DE-4276-8EB9-FBBC35B940BB}"/>
    <cellStyle name="Note 59 27" xfId="16489" xr:uid="{76CBC6FA-F9B7-49FF-BFCA-305B2D4EF4C5}"/>
    <cellStyle name="Note 59 28" xfId="16304" xr:uid="{60A001EF-8E9F-459D-A65F-DB24F65AFA53}"/>
    <cellStyle name="Note 59 29" xfId="16752" xr:uid="{C9A375DB-9C6F-43B1-B332-481D6D36DFBE}"/>
    <cellStyle name="Note 59 3" xfId="2362" xr:uid="{00000000-0005-0000-0000-00003B090000}"/>
    <cellStyle name="Note 59 3 2" xfId="5786" xr:uid="{C73C375F-7859-4A81-A004-8D6C3E0AA95C}"/>
    <cellStyle name="Note 59 3 2 2" xfId="12183" xr:uid="{E9F1FFE6-3F4B-4B74-B74C-C410FF284BDA}"/>
    <cellStyle name="Note 59 3 3" xfId="10265" xr:uid="{C5B0DD80-6B29-418D-9A21-C827C1E8975A}"/>
    <cellStyle name="Note 59 3 4" xfId="11126" xr:uid="{5F7244E7-3027-4C5E-B0FA-754FCA612440}"/>
    <cellStyle name="Note 59 3 5" xfId="4857" xr:uid="{A551F986-EB68-485C-8E32-21B2CB59067A}"/>
    <cellStyle name="Note 59 3 6" xfId="3821" xr:uid="{AFD1D1DF-F1DD-4BA1-8800-958E972F7F7C}"/>
    <cellStyle name="Note 59 30" xfId="16929" xr:uid="{94DDD5D8-836E-4025-B6EE-DE943849E9E8}"/>
    <cellStyle name="Note 59 31" xfId="17091" xr:uid="{2FCEBCCC-647A-4574-B061-E3A4FC093637}"/>
    <cellStyle name="Note 59 4" xfId="3334" xr:uid="{16808FD0-904B-4EF0-AE2E-96D0A166EB70}"/>
    <cellStyle name="Note 59 4 2" xfId="11589" xr:uid="{A52F84DD-B5D4-46F9-AE73-445F17138ECF}"/>
    <cellStyle name="Note 59 4 3" xfId="5323" xr:uid="{1696A2C4-9365-48C7-BE59-E3770664FDBB}"/>
    <cellStyle name="Note 59 5" xfId="4342" xr:uid="{4679FAE2-6C09-485E-8D9F-EC6AE9D1D66C}"/>
    <cellStyle name="Note 59 5 2" xfId="12180" xr:uid="{0F178CE6-DFC6-4FAE-B42B-15860E47E335}"/>
    <cellStyle name="Note 59 6" xfId="6285" xr:uid="{4004C7E3-9493-426A-B538-2703F0942B9A}"/>
    <cellStyle name="Note 59 6 2" xfId="12756" xr:uid="{A75727AA-4433-460A-9270-F2B629F28B34}"/>
    <cellStyle name="Note 59 7" xfId="6112" xr:uid="{E31140A5-F1BC-4BAB-B3D6-F7BFA23D85F3}"/>
    <cellStyle name="Note 59 7 2" xfId="12583" xr:uid="{0E479038-2EA4-4E0A-A592-D8B8DDD6DB1C}"/>
    <cellStyle name="Note 59 8" xfId="6521" xr:uid="{EB44A674-9855-4D67-B256-9FFC517A7886}"/>
    <cellStyle name="Note 59 8 2" xfId="12992" xr:uid="{2570BFB8-1309-42E5-AE25-3697E07D4211}"/>
    <cellStyle name="Note 59 9" xfId="6695" xr:uid="{2B458D7B-53D7-4075-BAA1-A140E67E300E}"/>
    <cellStyle name="Note 59 9 2" xfId="13166" xr:uid="{41C5DBDD-81A0-44C9-A21C-E9CC4714D01F}"/>
    <cellStyle name="Note 59_TRAFO" xfId="2363" xr:uid="{00000000-0005-0000-0000-00003C090000}"/>
    <cellStyle name="Note 6" xfId="2364" xr:uid="{00000000-0005-0000-0000-00003D090000}"/>
    <cellStyle name="Note 6 10" xfId="6999" xr:uid="{1ED3A785-6427-41BF-BF55-16C055D28990}"/>
    <cellStyle name="Note 6 10 2" xfId="13470" xr:uid="{6A174CD5-17BC-4CF2-B037-9A5ADF320A59}"/>
    <cellStyle name="Note 6 11" xfId="7711" xr:uid="{12316C33-D62F-4E52-BB27-E3E01B8D73AA}"/>
    <cellStyle name="Note 6 11 2" xfId="14182" xr:uid="{2F1CF018-2B1D-4579-BF4D-688791F972C5}"/>
    <cellStyle name="Note 6 12" xfId="7542" xr:uid="{B0358690-B3BA-470D-B156-A531CC115F6F}"/>
    <cellStyle name="Note 6 12 2" xfId="14013" xr:uid="{B7CD6547-F2E6-44D2-B5D4-67076D1A8528}"/>
    <cellStyle name="Note 6 13" xfId="7945" xr:uid="{5CB2C5CA-4AEF-490B-B1A5-594337D922D9}"/>
    <cellStyle name="Note 6 13 2" xfId="14416" xr:uid="{B8A6FCCE-A24E-412E-B769-121199ECCAEB}"/>
    <cellStyle name="Note 6 14" xfId="8119" xr:uid="{914220A7-7CEB-4209-BEC0-B18E9A6C0B13}"/>
    <cellStyle name="Note 6 14 2" xfId="14590" xr:uid="{9143FAE8-07D4-4E1A-811B-36F5C87B727A}"/>
    <cellStyle name="Note 6 15" xfId="8635" xr:uid="{F0EC1067-1F08-4895-8817-1AB380258ADF}"/>
    <cellStyle name="Note 6 15 2" xfId="15106" xr:uid="{7DA3DADB-42EA-47A8-8F36-2E9943021CA1}"/>
    <cellStyle name="Note 6 16" xfId="8814" xr:uid="{0CFEECD8-48E5-42DB-925C-98EDF9D57135}"/>
    <cellStyle name="Note 6 16 2" xfId="15285" xr:uid="{6AE1A86E-FE3B-4205-9690-A5B007EC73D4}"/>
    <cellStyle name="Note 6 17" xfId="8991" xr:uid="{5C7A7E63-6B0E-4CE3-AC46-37D56292C0F5}"/>
    <cellStyle name="Note 6 17 2" xfId="15462" xr:uid="{EF9CC71B-AEA5-4F82-AAB4-93DBAD748401}"/>
    <cellStyle name="Note 6 18" xfId="9153" xr:uid="{2C8E8F06-B774-49B7-9C43-F12D7FE14C4E}"/>
    <cellStyle name="Note 6 18 2" xfId="15624" xr:uid="{21720809-9FFB-44C9-AD41-321461D7845B}"/>
    <cellStyle name="Note 6 19" xfId="9789" xr:uid="{41D742E3-4842-445F-9214-F8EBB0047F52}"/>
    <cellStyle name="Note 6 2" xfId="2365" xr:uid="{00000000-0005-0000-0000-00003E090000}"/>
    <cellStyle name="Note 6 2 10" xfId="7712" xr:uid="{37687AEA-11C0-43D1-AA53-0B626DD1F06A}"/>
    <cellStyle name="Note 6 2 10 2" xfId="14183" xr:uid="{DDA1226D-992B-4BC7-90F8-3AD794063087}"/>
    <cellStyle name="Note 6 2 11" xfId="7543" xr:uid="{B6FFBB34-DEE8-4F7A-886D-C3BE75F52B5D}"/>
    <cellStyle name="Note 6 2 11 2" xfId="14014" xr:uid="{D9D4C0A4-E95E-428F-97B0-FB4E80359077}"/>
    <cellStyle name="Note 6 2 12" xfId="7946" xr:uid="{40CBA06D-D5CC-4A7D-ADC9-1F9A141063FA}"/>
    <cellStyle name="Note 6 2 12 2" xfId="14417" xr:uid="{A3EBD1CC-7703-48F7-BE41-8BFE73CAF2D2}"/>
    <cellStyle name="Note 6 2 13" xfId="8118" xr:uid="{459618EB-3EB2-4832-94BD-7A06FFEAC322}"/>
    <cellStyle name="Note 6 2 13 2" xfId="14589" xr:uid="{C92557F4-FA8C-44D0-901F-6CAD6CBD5360}"/>
    <cellStyle name="Note 6 2 14" xfId="8636" xr:uid="{DFCECA22-E448-4EF9-B820-AC435F130FC8}"/>
    <cellStyle name="Note 6 2 14 2" xfId="15107" xr:uid="{7BF52A43-86C0-4EFA-B9F1-F5766E7D39F2}"/>
    <cellStyle name="Note 6 2 15" xfId="8815" xr:uid="{299DAA30-5A96-48AD-9762-DD6DB705452D}"/>
    <cellStyle name="Note 6 2 15 2" xfId="15286" xr:uid="{FBE9478D-BCB0-4B6C-81DB-47ADB8AD836B}"/>
    <cellStyle name="Note 6 2 16" xfId="8992" xr:uid="{BF392C67-9E24-496C-B878-1CE8B3BB2258}"/>
    <cellStyle name="Note 6 2 16 2" xfId="15463" xr:uid="{11D21A52-26C6-4C07-BA36-1D4547958BE2}"/>
    <cellStyle name="Note 6 2 17" xfId="9154" xr:uid="{E9AAB118-EA0B-400C-A9A6-331793607D37}"/>
    <cellStyle name="Note 6 2 17 2" xfId="15625" xr:uid="{7191AAD8-3D12-4162-8BBF-0B4C85F95B49}"/>
    <cellStyle name="Note 6 2 18" xfId="9790" xr:uid="{3C220E80-B0D0-46FD-8395-E16914D081FD}"/>
    <cellStyle name="Note 6 2 19" xfId="10267" xr:uid="{11AC3E73-2862-46F6-8CD8-62A7B9D1BB88}"/>
    <cellStyle name="Note 6 2 2" xfId="2366" xr:uid="{00000000-0005-0000-0000-00003F090000}"/>
    <cellStyle name="Note 6 2 2 2" xfId="5787" xr:uid="{2D8ACC7C-0DD6-4309-8129-8129652B6941}"/>
    <cellStyle name="Note 6 2 2 2 2" xfId="12186" xr:uid="{27D2C9CC-ABF3-49D9-B745-DB99DAC0CBD0}"/>
    <cellStyle name="Note 6 2 2 3" xfId="10268" xr:uid="{F41507AA-95D9-4311-8997-198E41B8BB98}"/>
    <cellStyle name="Note 6 2 2 4" xfId="11127" xr:uid="{5A185E26-3B42-49DA-B063-E25DC5472894}"/>
    <cellStyle name="Note 6 2 2 5" xfId="4858" xr:uid="{C9709AA4-4F24-4787-BA64-030FCF8B728D}"/>
    <cellStyle name="Note 6 2 20" xfId="9301" xr:uid="{6866E81F-D9C9-492D-94F5-E557548A8C79}"/>
    <cellStyle name="Note 6 2 21" xfId="10551" xr:uid="{5E642AE4-EE9B-4692-84CC-F194F1B2D991}"/>
    <cellStyle name="Note 6 2 22" xfId="10734" xr:uid="{368BBF36-0D2F-4B5A-9822-DA9FD3E355F8}"/>
    <cellStyle name="Note 6 2 23" xfId="10939" xr:uid="{55BD5F98-235B-4272-81BA-483088A2DDA8}"/>
    <cellStyle name="Note 6 2 24" xfId="15877" xr:uid="{F7B5656D-7BBB-4472-B5CC-647C641F8E55}"/>
    <cellStyle name="Note 6 2 25" xfId="16492" xr:uid="{4313DC94-9B44-489B-A401-5B2DF1D2581E}"/>
    <cellStyle name="Note 6 2 26" xfId="16307" xr:uid="{08CB3BFF-3114-44E6-8CC5-77486785C77D}"/>
    <cellStyle name="Note 6 2 27" xfId="16755" xr:uid="{1CF25D1E-DB53-47FF-BABA-49FC62553C39}"/>
    <cellStyle name="Note 6 2 28" xfId="16932" xr:uid="{E56FBBC7-5B8B-42F5-95BF-9895DEF2D247}"/>
    <cellStyle name="Note 6 2 29" xfId="17094" xr:uid="{DE58B90D-C4E7-4289-93AB-42539FEF7804}"/>
    <cellStyle name="Note 6 2 3" xfId="4345" xr:uid="{CCC7861B-41A3-4841-AC57-2F7E8DA36986}"/>
    <cellStyle name="Note 6 2 3 2" xfId="12185" xr:uid="{6DE6CEA8-89D8-4503-BE19-1DC1CCCE3568}"/>
    <cellStyle name="Note 6 2 4" xfId="6288" xr:uid="{9DEF46BE-4618-4013-A02F-F7264ECB10AD}"/>
    <cellStyle name="Note 6 2 4 2" xfId="12759" xr:uid="{E64E6342-C1B7-45C8-A963-909CAC2F31C9}"/>
    <cellStyle name="Note 6 2 5" xfId="6115" xr:uid="{D8AF9584-0024-4033-9FE4-F67DEC79A701}"/>
    <cellStyle name="Note 6 2 5 2" xfId="12586" xr:uid="{C1BFEAB5-9262-4324-86E2-1BDD8E5B4EE8}"/>
    <cellStyle name="Note 6 2 6" xfId="6524" xr:uid="{DAECCBCE-F019-475C-9407-482CC063143C}"/>
    <cellStyle name="Note 6 2 6 2" xfId="12995" xr:uid="{6B86563A-DA07-4806-A2CB-BF8FBEECF23D}"/>
    <cellStyle name="Note 6 2 7" xfId="6692" xr:uid="{99E3E242-2A85-4310-9617-01921300B2D9}"/>
    <cellStyle name="Note 6 2 7 2" xfId="13163" xr:uid="{AE29F07A-5C63-40D0-8C8E-63B22A54C7B2}"/>
    <cellStyle name="Note 6 2 8" xfId="7231" xr:uid="{8B1B6188-AE3E-49B6-8BCA-A3AFD29DFD30}"/>
    <cellStyle name="Note 6 2 8 2" xfId="13702" xr:uid="{F87AD695-E392-4AB5-B8E4-0E405BD942CB}"/>
    <cellStyle name="Note 6 2 9" xfId="7000" xr:uid="{778338E0-8959-4274-8F35-5ED959A062E1}"/>
    <cellStyle name="Note 6 2 9 2" xfId="13471" xr:uid="{5017C395-9926-4134-87FE-8CE156E36830}"/>
    <cellStyle name="Note 6 20" xfId="10266" xr:uid="{ECCBE4C9-3DA2-4E3E-9C24-AEFE1C8D9745}"/>
    <cellStyle name="Note 6 21" xfId="9302" xr:uid="{10B8E836-110B-4667-8FCA-BF1649EF7ED6}"/>
    <cellStyle name="Note 6 22" xfId="10550" xr:uid="{96A094E0-45CB-4537-ACA9-3071227F8477}"/>
    <cellStyle name="Note 6 23" xfId="10733" xr:uid="{7B9D6573-4937-4B3C-80BB-ABFC3881DA29}"/>
    <cellStyle name="Note 6 24" xfId="10855" xr:uid="{597ABF6E-DB44-4BEA-9B2B-2F005FE59800}"/>
    <cellStyle name="Note 6 25" xfId="15876" xr:uid="{82881932-214A-4F5B-81EF-3C295C0A4AEC}"/>
    <cellStyle name="Note 6 26" xfId="16491" xr:uid="{5289C0D6-ED2C-462E-B7B6-9FA137277099}"/>
    <cellStyle name="Note 6 27" xfId="16306" xr:uid="{9B15DB6C-D2FA-4098-937F-D087C7373FC8}"/>
    <cellStyle name="Note 6 28" xfId="16754" xr:uid="{4D20ADCC-3B8D-444F-9653-2D2524DF93C6}"/>
    <cellStyle name="Note 6 29" xfId="16931" xr:uid="{F37B3A2F-F8CE-4076-B791-984DBFE93EFC}"/>
    <cellStyle name="Note 6 3" xfId="2367" xr:uid="{00000000-0005-0000-0000-000040090000}"/>
    <cellStyle name="Note 6 3 2" xfId="5788" xr:uid="{3A005A9D-CD50-4DB4-96F2-12A7892EC279}"/>
    <cellStyle name="Note 6 3 2 2" xfId="12187" xr:uid="{6D499130-BE7D-4EB9-83E1-9D716B23705D}"/>
    <cellStyle name="Note 6 3 3" xfId="10269" xr:uid="{900434E0-62F4-4A17-8569-771B9912070B}"/>
    <cellStyle name="Note 6 3 4" xfId="11128" xr:uid="{0B5FB90C-A3AD-4151-A0A0-AD25178E3EBE}"/>
    <cellStyle name="Note 6 3 5" xfId="4859" xr:uid="{AE5B24BB-4AFE-41EA-A4BD-57760E80B49F}"/>
    <cellStyle name="Note 6 30" xfId="17093" xr:uid="{13C29C6F-CB83-4E4E-B96B-3552B128E3EC}"/>
    <cellStyle name="Note 6 4" xfId="4344" xr:uid="{EDF7F197-6B6D-4725-BF85-1CE2F3D65C94}"/>
    <cellStyle name="Note 6 4 2" xfId="12184" xr:uid="{B1F98F06-8186-42B7-B81C-90AA6051AF51}"/>
    <cellStyle name="Note 6 5" xfId="6287" xr:uid="{CED641E0-6697-46AC-B764-72C0ECD6E3A1}"/>
    <cellStyle name="Note 6 5 2" xfId="12758" xr:uid="{19C07DFE-7A78-4274-8E3E-AA655A42D82D}"/>
    <cellStyle name="Note 6 6" xfId="6114" xr:uid="{A995A4F3-3A33-4333-A157-33F12198781F}"/>
    <cellStyle name="Note 6 6 2" xfId="12585" xr:uid="{13EA37EF-A377-4E48-949E-AD2DD059FE28}"/>
    <cellStyle name="Note 6 7" xfId="6523" xr:uid="{74F3505C-65E7-471B-87D9-0599031576FD}"/>
    <cellStyle name="Note 6 7 2" xfId="12994" xr:uid="{F55A7A12-7BEB-43D1-8CD4-CB5D36439C99}"/>
    <cellStyle name="Note 6 8" xfId="6693" xr:uid="{B2C338E7-B701-42FA-BD56-F1CA776ACF4B}"/>
    <cellStyle name="Note 6 8 2" xfId="13164" xr:uid="{DAE3F107-326F-4B0B-976E-E09E5BE39572}"/>
    <cellStyle name="Note 6 9" xfId="7230" xr:uid="{41026375-32DA-46E9-B9D9-32033B58E28E}"/>
    <cellStyle name="Note 6 9 2" xfId="13701" xr:uid="{90FD5B19-D4A5-411F-A5F6-D6E8858AD064}"/>
    <cellStyle name="Note 6_TRAFO" xfId="2368" xr:uid="{00000000-0005-0000-0000-000041090000}"/>
    <cellStyle name="Note 60" xfId="2369" xr:uid="{00000000-0005-0000-0000-000042090000}"/>
    <cellStyle name="Note 60 10" xfId="7232" xr:uid="{AE4B1B79-D18B-4C5A-8CD0-CC661189C8ED}"/>
    <cellStyle name="Note 60 10 2" xfId="13703" xr:uid="{88B4411C-CC00-494F-8E8F-D1070AD215F1}"/>
    <cellStyle name="Note 60 11" xfId="7001" xr:uid="{5603D11F-58EC-4044-89D6-B9880786ACCE}"/>
    <cellStyle name="Note 60 11 2" xfId="13472" xr:uid="{623B40AA-527C-4700-82B6-2E165117072B}"/>
    <cellStyle name="Note 60 12" xfId="7713" xr:uid="{D40C9B97-F1F6-4CEE-858E-F41E9FC55B30}"/>
    <cellStyle name="Note 60 12 2" xfId="14184" xr:uid="{4556604A-432B-4DB4-B486-DC63573D855F}"/>
    <cellStyle name="Note 60 13" xfId="7544" xr:uid="{7964FE9B-0069-4894-B465-5BF31BAF67A3}"/>
    <cellStyle name="Note 60 13 2" xfId="14015" xr:uid="{F8EAC43A-7632-4DB4-8D53-4527C1057CE7}"/>
    <cellStyle name="Note 60 14" xfId="7947" xr:uid="{DD2BA1DE-A261-4BCB-9919-1FF6AA61E347}"/>
    <cellStyle name="Note 60 14 2" xfId="14418" xr:uid="{7AC77ACD-3DBC-4146-9323-C5210EDCC848}"/>
    <cellStyle name="Note 60 15" xfId="8117" xr:uid="{B59BA572-CDFA-4255-94CD-AC4532F0B96E}"/>
    <cellStyle name="Note 60 15 2" xfId="14588" xr:uid="{15223A70-99AF-4695-A897-D8BA31D81479}"/>
    <cellStyle name="Note 60 16" xfId="8637" xr:uid="{B855644E-6446-4110-8E75-55DE9E04A5CD}"/>
    <cellStyle name="Note 60 16 2" xfId="15108" xr:uid="{23C0D31D-DB36-4C17-831B-088AB4C7E275}"/>
    <cellStyle name="Note 60 17" xfId="8816" xr:uid="{9A6DB29D-D552-43E5-928A-93720B2AC755}"/>
    <cellStyle name="Note 60 17 2" xfId="15287" xr:uid="{A16F9D36-7B81-4E3C-A5CA-E4E7C5A3B2A6}"/>
    <cellStyle name="Note 60 18" xfId="8993" xr:uid="{890BB054-F1A7-4A13-A0C1-A9A224A9ED81}"/>
    <cellStyle name="Note 60 18 2" xfId="15464" xr:uid="{535D3D61-A015-4B04-9E28-3CC0E220B1C1}"/>
    <cellStyle name="Note 60 19" xfId="9155" xr:uid="{7C70D0BD-AD9F-48B1-85D5-62C199CFF00B}"/>
    <cellStyle name="Note 60 19 2" xfId="15626" xr:uid="{DC02A2F8-9D96-4DD0-A81F-B5FA9AAE9892}"/>
    <cellStyle name="Note 60 2" xfId="2370" xr:uid="{00000000-0005-0000-0000-000043090000}"/>
    <cellStyle name="Note 60 2 10" xfId="7714" xr:uid="{22695646-9C69-411F-BAAA-763729397338}"/>
    <cellStyle name="Note 60 2 10 2" xfId="14185" xr:uid="{159918A1-3321-4EBE-B60E-0AA44E136981}"/>
    <cellStyle name="Note 60 2 11" xfId="7545" xr:uid="{67A34C41-66AA-4452-994B-AF3F4FA35ACF}"/>
    <cellStyle name="Note 60 2 11 2" xfId="14016" xr:uid="{A44F955B-9EBE-4653-A25F-F465E03569D4}"/>
    <cellStyle name="Note 60 2 12" xfId="7948" xr:uid="{1A7CE8D6-DFE6-4DD3-BC7A-14E908F7044C}"/>
    <cellStyle name="Note 60 2 12 2" xfId="14419" xr:uid="{EA530CDC-0B0F-4E09-A838-2DDEF29BBE74}"/>
    <cellStyle name="Note 60 2 13" xfId="8116" xr:uid="{9162E920-7964-47B2-9531-D4086518AE04}"/>
    <cellStyle name="Note 60 2 13 2" xfId="14587" xr:uid="{EE3C5AED-E53B-4B1E-9C36-F687956A370E}"/>
    <cellStyle name="Note 60 2 14" xfId="8638" xr:uid="{7F0AF0B0-9B48-4053-8D70-49135B699B97}"/>
    <cellStyle name="Note 60 2 14 2" xfId="15109" xr:uid="{BAB46E59-DC0B-4D95-B56E-5119E9D6D4C9}"/>
    <cellStyle name="Note 60 2 15" xfId="8817" xr:uid="{CDE14F9D-6F91-4C9E-9567-813D6AF37860}"/>
    <cellStyle name="Note 60 2 15 2" xfId="15288" xr:uid="{04E33AD8-C25B-4AC3-9008-194065CF3E92}"/>
    <cellStyle name="Note 60 2 16" xfId="8994" xr:uid="{5549CFBB-FBDA-4F30-A6F9-431DAF6C1FBB}"/>
    <cellStyle name="Note 60 2 16 2" xfId="15465" xr:uid="{BD72C8F9-AB6F-40B4-92F8-0B701FD819D6}"/>
    <cellStyle name="Note 60 2 17" xfId="9156" xr:uid="{5AAF7256-6F51-4F0B-A45F-C7FBF3328D6E}"/>
    <cellStyle name="Note 60 2 17 2" xfId="15627" xr:uid="{A9175864-9216-4400-87D0-0373FD07CE3B}"/>
    <cellStyle name="Note 60 2 18" xfId="9792" xr:uid="{B8F312F7-8CF6-4E90-9245-D707C8699BA2}"/>
    <cellStyle name="Note 60 2 19" xfId="10271" xr:uid="{D6AFDC5E-7711-4F06-9BDD-05EE9534B6B3}"/>
    <cellStyle name="Note 60 2 2" xfId="2371" xr:uid="{00000000-0005-0000-0000-000044090000}"/>
    <cellStyle name="Note 60 2 2 2" xfId="5789" xr:uid="{3CC9DB40-7C7F-4A61-BACE-8459054F076C}"/>
    <cellStyle name="Note 60 2 2 2 2" xfId="12190" xr:uid="{54F373C0-F05D-4A19-A852-6E5C8CBBA30B}"/>
    <cellStyle name="Note 60 2 2 3" xfId="10272" xr:uid="{D8C5624C-24B3-4A70-8AF9-D7C6F607884E}"/>
    <cellStyle name="Note 60 2 2 4" xfId="11129" xr:uid="{1121C2B4-F1FF-439C-A8B8-C72532BED1C0}"/>
    <cellStyle name="Note 60 2 2 5" xfId="4860" xr:uid="{73FA0A07-F76B-4756-A382-03D57CC7EB96}"/>
    <cellStyle name="Note 60 2 20" xfId="9299" xr:uid="{734DF0DC-DFED-43DD-AB02-1FE9019B0719}"/>
    <cellStyle name="Note 60 2 21" xfId="10553" xr:uid="{9211AED2-417D-4DBC-BA16-0C5D09C13FF6}"/>
    <cellStyle name="Note 60 2 22" xfId="10736" xr:uid="{DD2C5F93-57A3-4C66-8B6B-B5DB4CC4EE56}"/>
    <cellStyle name="Note 60 2 23" xfId="10857" xr:uid="{3884B1E1-755A-49E9-8D95-682DB747E7EE}"/>
    <cellStyle name="Note 60 2 24" xfId="15879" xr:uid="{63E7E605-AAAF-4823-AF3F-537446E1673D}"/>
    <cellStyle name="Note 60 2 25" xfId="16493" xr:uid="{21404F29-ECA2-49BD-8DAE-896BF2017FF0}"/>
    <cellStyle name="Note 60 2 26" xfId="16309" xr:uid="{2C802BB5-4236-4255-AECA-40E530D6A897}"/>
    <cellStyle name="Note 60 2 27" xfId="16757" xr:uid="{E0AD3DC9-973D-40BA-90D8-7DE92E687C66}"/>
    <cellStyle name="Note 60 2 28" xfId="16934" xr:uid="{5A650C00-7F4A-4BC4-8187-B8B9788EE2D0}"/>
    <cellStyle name="Note 60 2 29" xfId="17096" xr:uid="{95E34B27-9E92-4CEE-9114-3043DD5C990D}"/>
    <cellStyle name="Note 60 2 3" xfId="4347" xr:uid="{E04F29D7-3E72-4B03-A142-30244FCFC5E3}"/>
    <cellStyle name="Note 60 2 3 2" xfId="12189" xr:uid="{B37D6FF9-18D6-4A3A-A245-9A30EC761AAF}"/>
    <cellStyle name="Note 60 2 4" xfId="6290" xr:uid="{D27B6497-CAEE-4E24-A6CC-13F6BBD67A9C}"/>
    <cellStyle name="Note 60 2 4 2" xfId="12761" xr:uid="{89457F9B-F6A8-4FAF-9D39-80168C0D6FDB}"/>
    <cellStyle name="Note 60 2 5" xfId="5892" xr:uid="{085EDE12-140B-4D7F-964D-059752CD50FF}"/>
    <cellStyle name="Note 60 2 5 2" xfId="12363" xr:uid="{B725B2DB-ADD1-4EC8-9FF5-36058931783A}"/>
    <cellStyle name="Note 60 2 6" xfId="6526" xr:uid="{24B57B85-2CA8-4ED6-87A4-9BB085A9D058}"/>
    <cellStyle name="Note 60 2 6 2" xfId="12997" xr:uid="{485855C2-9FFD-45B0-ABCC-A500969CD1B8}"/>
    <cellStyle name="Note 60 2 7" xfId="6690" xr:uid="{E06DA0CF-7E57-4DD2-9EA6-AAB4AE6092CE}"/>
    <cellStyle name="Note 60 2 7 2" xfId="13161" xr:uid="{C4CBBC4B-8B8E-4301-A2F9-B68704A7539E}"/>
    <cellStyle name="Note 60 2 8" xfId="7233" xr:uid="{2ACBDD1A-4AC9-4677-B0B4-D26F0D121B95}"/>
    <cellStyle name="Note 60 2 8 2" xfId="13704" xr:uid="{3D60304D-ADD5-4273-A813-489B6897F9F0}"/>
    <cellStyle name="Note 60 2 9" xfId="7003" xr:uid="{9205DC5D-D8AA-4ECF-9F4C-0B1412FD8528}"/>
    <cellStyle name="Note 60 2 9 2" xfId="13474" xr:uid="{EA63771E-4115-4D6D-BDC7-F8036C295F28}"/>
    <cellStyle name="Note 60 20" xfId="9791" xr:uid="{781AAF01-A568-4175-B573-105D1F6E66D1}"/>
    <cellStyle name="Note 60 21" xfId="10270" xr:uid="{B6C60ADD-BF87-4389-B8AC-85F41390B2A6}"/>
    <cellStyle name="Note 60 22" xfId="9300" xr:uid="{67F13431-DB32-4FF4-A84D-12724C0CA7C0}"/>
    <cellStyle name="Note 60 23" xfId="10552" xr:uid="{1C6AA8D6-20A9-41F1-B82E-6A09CE242C26}"/>
    <cellStyle name="Note 60 24" xfId="10735" xr:uid="{B8FA248B-F100-4700-B907-0F6F3038AF56}"/>
    <cellStyle name="Note 60 25" xfId="10856" xr:uid="{A652FF1A-04B2-454A-9772-4EED76EAB1C9}"/>
    <cellStyle name="Note 60 26" xfId="15878" xr:uid="{02A850BC-312B-4880-826C-109CFBB99CA9}"/>
    <cellStyle name="Note 60 27" xfId="16607" xr:uid="{45951759-F241-4E11-B00B-7EE5F297643C}"/>
    <cellStyle name="Note 60 28" xfId="16308" xr:uid="{0C941F39-3BC5-4463-B5E1-BFB3549DECD4}"/>
    <cellStyle name="Note 60 29" xfId="16756" xr:uid="{28ED6DA0-5734-4B2B-B49D-DD4924EFAFA8}"/>
    <cellStyle name="Note 60 3" xfId="2372" xr:uid="{00000000-0005-0000-0000-000045090000}"/>
    <cellStyle name="Note 60 3 2" xfId="5790" xr:uid="{9CCCA86C-F8E1-4428-A686-D74E0F827459}"/>
    <cellStyle name="Note 60 3 2 2" xfId="12191" xr:uid="{19BE55A3-281D-4EFE-B148-F4246E384FA5}"/>
    <cellStyle name="Note 60 3 3" xfId="10273" xr:uid="{F4C50C9A-3D56-4458-B218-F33D19236BC0}"/>
    <cellStyle name="Note 60 3 4" xfId="11130" xr:uid="{9815D457-7811-4540-B68C-B4CF342C539E}"/>
    <cellStyle name="Note 60 3 5" xfId="4861" xr:uid="{E9E00F4B-1447-4FE9-A22B-6F7BBBC450A4}"/>
    <cellStyle name="Note 60 3 6" xfId="3822" xr:uid="{033F279C-F933-4305-905C-1842648DE57E}"/>
    <cellStyle name="Note 60 30" xfId="16933" xr:uid="{1B7782AE-22FB-4117-8214-8DCEE06B8893}"/>
    <cellStyle name="Note 60 31" xfId="17095" xr:uid="{3A0BA8AD-BBD7-4174-BEA1-844198C40332}"/>
    <cellStyle name="Note 60 4" xfId="3335" xr:uid="{96678D52-40D5-4321-A6B8-177DED92CCE3}"/>
    <cellStyle name="Note 60 4 2" xfId="11590" xr:uid="{19CB073E-EBFA-4BA4-A326-E11AFDAC2D39}"/>
    <cellStyle name="Note 60 4 3" xfId="5324" xr:uid="{414E4C56-D8C6-46E6-AC66-00625FD73D4D}"/>
    <cellStyle name="Note 60 5" xfId="4346" xr:uid="{5CC1BBDC-2838-4E41-9383-173ACFD304DE}"/>
    <cellStyle name="Note 60 5 2" xfId="12188" xr:uid="{005DE038-B6DF-4559-BCD4-5F8E43D04FC6}"/>
    <cellStyle name="Note 60 6" xfId="6289" xr:uid="{F4788A2A-BF47-4E9E-AD91-92F6D51DE1A7}"/>
    <cellStyle name="Note 60 6 2" xfId="12760" xr:uid="{DC6050E7-D52F-4578-9AD5-E78239B1F850}"/>
    <cellStyle name="Note 60 7" xfId="6116" xr:uid="{8B9EF4F7-AC4C-4CC4-B45D-B0D515B714EB}"/>
    <cellStyle name="Note 60 7 2" xfId="12587" xr:uid="{28C4BAC4-C0D3-427F-8758-7F2679DA8E22}"/>
    <cellStyle name="Note 60 8" xfId="6525" xr:uid="{4BCC6699-29F6-495D-AC8D-88414A1B8DD0}"/>
    <cellStyle name="Note 60 8 2" xfId="12996" xr:uid="{3CE4FC4C-5A0D-42EF-8F1A-173D0B1658D3}"/>
    <cellStyle name="Note 60 9" xfId="6691" xr:uid="{12FD7178-2A2E-4C5E-A6FC-E40C9B03D0C0}"/>
    <cellStyle name="Note 60 9 2" xfId="13162" xr:uid="{18F94D2C-3BEF-4855-9D1C-2D28B1C54C7E}"/>
    <cellStyle name="Note 60_TRAFO" xfId="2373" xr:uid="{00000000-0005-0000-0000-000046090000}"/>
    <cellStyle name="Note 61" xfId="2374" xr:uid="{00000000-0005-0000-0000-000047090000}"/>
    <cellStyle name="Note 61 10" xfId="7234" xr:uid="{20CD03DE-0E2A-427F-8F5C-2388FAE8AA66}"/>
    <cellStyle name="Note 61 10 2" xfId="13705" xr:uid="{AC532111-7E18-4667-9272-29549A497CE3}"/>
    <cellStyle name="Note 61 11" xfId="7004" xr:uid="{6863FAA0-4454-44C8-B7CB-F5200E235F05}"/>
    <cellStyle name="Note 61 11 2" xfId="13475" xr:uid="{3908AED2-CB78-4954-AD19-1B2B629E4CD5}"/>
    <cellStyle name="Note 61 12" xfId="7715" xr:uid="{FD44FDAC-D66B-4D0E-8CF2-F430F4F8E79C}"/>
    <cellStyle name="Note 61 12 2" xfId="14186" xr:uid="{C305CC02-FE65-4E32-8F9F-F061AD09A974}"/>
    <cellStyle name="Note 61 13" xfId="7357" xr:uid="{BCE593D5-271B-47AF-91A8-B06B425F23FE}"/>
    <cellStyle name="Note 61 13 2" xfId="13828" xr:uid="{62F35D08-4358-4EDD-ABBA-005EB58C7645}"/>
    <cellStyle name="Note 61 14" xfId="7949" xr:uid="{6E7F512E-CDA9-4533-A041-78B1D8055A4E}"/>
    <cellStyle name="Note 61 14 2" xfId="14420" xr:uid="{A83FE831-A3F4-4A71-A647-E7B1B909190C}"/>
    <cellStyle name="Note 61 15" xfId="8115" xr:uid="{87A17696-16FC-46A7-81FE-6E263C1491E9}"/>
    <cellStyle name="Note 61 15 2" xfId="14586" xr:uid="{455DD10C-DC23-42DD-993D-1A61333DB308}"/>
    <cellStyle name="Note 61 16" xfId="8639" xr:uid="{E8492696-403D-439F-B392-10EE75AA6D73}"/>
    <cellStyle name="Note 61 16 2" xfId="15110" xr:uid="{C155E89C-4479-4834-972C-14A848074BA1}"/>
    <cellStyle name="Note 61 17" xfId="8818" xr:uid="{E43DD26A-BB34-4A59-9622-5E6D40293643}"/>
    <cellStyle name="Note 61 17 2" xfId="15289" xr:uid="{60AF2BAF-A9B0-4ABE-A2F2-0B24070C231E}"/>
    <cellStyle name="Note 61 18" xfId="8995" xr:uid="{EE521971-EB00-4C1E-8365-3FBE9CF2726F}"/>
    <cellStyle name="Note 61 18 2" xfId="15466" xr:uid="{A7A7B7B9-4CCE-45CE-89AE-B7BA2B7324A0}"/>
    <cellStyle name="Note 61 19" xfId="9157" xr:uid="{981709F0-1F92-4669-8DCC-9A05EE393DCA}"/>
    <cellStyle name="Note 61 19 2" xfId="15628" xr:uid="{16B122DE-81CF-44D4-B2BA-E69EA8381A05}"/>
    <cellStyle name="Note 61 2" xfId="2375" xr:uid="{00000000-0005-0000-0000-000048090000}"/>
    <cellStyle name="Note 61 2 10" xfId="7716" xr:uid="{42478023-D0DF-4C24-B518-B83C8A4AA31D}"/>
    <cellStyle name="Note 61 2 10 2" xfId="14187" xr:uid="{D632D723-B960-46EA-A709-896206680385}"/>
    <cellStyle name="Note 61 2 11" xfId="7358" xr:uid="{BEA27EE1-72E5-443F-8A0C-2B273B2A180F}"/>
    <cellStyle name="Note 61 2 11 2" xfId="13829" xr:uid="{A0543798-DBE3-44EF-9D21-E0062132A6CE}"/>
    <cellStyle name="Note 61 2 12" xfId="7950" xr:uid="{B7787B65-D3B3-4CDC-8453-A4C3D211083B}"/>
    <cellStyle name="Note 61 2 12 2" xfId="14421" xr:uid="{EBAB6EF7-72B0-4FF7-967A-1B2F453AFBB7}"/>
    <cellStyle name="Note 61 2 13" xfId="8114" xr:uid="{6C1D3B38-2264-422B-ADA1-0E1D332D36BB}"/>
    <cellStyle name="Note 61 2 13 2" xfId="14585" xr:uid="{9E697503-4416-4EE7-9BD5-52A4291D2D01}"/>
    <cellStyle name="Note 61 2 14" xfId="8640" xr:uid="{4B5F9D4A-7007-4741-97E1-305745C40D56}"/>
    <cellStyle name="Note 61 2 14 2" xfId="15111" xr:uid="{4348D93E-0F7E-4A04-8BBE-78257E9D06CC}"/>
    <cellStyle name="Note 61 2 15" xfId="8819" xr:uid="{A96CBA04-8564-4AB3-B5D3-5D06FD04B7D2}"/>
    <cellStyle name="Note 61 2 15 2" xfId="15290" xr:uid="{6212AC96-35AE-47CB-8D99-A042E8920E6A}"/>
    <cellStyle name="Note 61 2 16" xfId="8996" xr:uid="{D51F5208-EE42-4B69-8827-E6DA5E1D888A}"/>
    <cellStyle name="Note 61 2 16 2" xfId="15467" xr:uid="{D4A51D50-EFF8-490A-9BAF-543ECC8C9FE9}"/>
    <cellStyle name="Note 61 2 17" xfId="9158" xr:uid="{C4E80104-F221-4F40-8E67-B6DFB7B54177}"/>
    <cellStyle name="Note 61 2 17 2" xfId="15629" xr:uid="{EB49DE1E-5546-4D66-ADF3-01B4CAB2F2C7}"/>
    <cellStyle name="Note 61 2 18" xfId="9794" xr:uid="{AC6EEF16-8C6D-4CA2-AC49-C4CAC7E1EC31}"/>
    <cellStyle name="Note 61 2 19" xfId="10275" xr:uid="{83CEB500-029C-4747-9500-74F2D880C7B2}"/>
    <cellStyle name="Note 61 2 2" xfId="2376" xr:uid="{00000000-0005-0000-0000-000049090000}"/>
    <cellStyle name="Note 61 2 2 2" xfId="5791" xr:uid="{AD731AC0-ABB8-4984-95F4-AD84A3122991}"/>
    <cellStyle name="Note 61 2 2 2 2" xfId="12194" xr:uid="{27017B2C-6E12-45C6-99D3-7EC3C45E5EA4}"/>
    <cellStyle name="Note 61 2 2 3" xfId="10276" xr:uid="{302A7B75-1B5C-4907-A5E3-176469306C7E}"/>
    <cellStyle name="Note 61 2 2 4" xfId="11131" xr:uid="{04AC4731-5460-4CCB-8CC4-A4C336B27C1E}"/>
    <cellStyle name="Note 61 2 2 5" xfId="4862" xr:uid="{3A99353A-8DC5-426F-BEA8-256336CD63E2}"/>
    <cellStyle name="Note 61 2 20" xfId="9297" xr:uid="{ED4C8EFA-625A-4367-8CC4-4295D1C4DAC2}"/>
    <cellStyle name="Note 61 2 21" xfId="10555" xr:uid="{026BD893-283E-453A-B7CC-0FDDE2EC7550}"/>
    <cellStyle name="Note 61 2 22" xfId="10738" xr:uid="{0D49A6A4-06BE-4F2C-8FA0-040DE0559C45}"/>
    <cellStyle name="Note 61 2 23" xfId="10859" xr:uid="{38E2F368-5428-4A2C-A701-B3EA13440F1A}"/>
    <cellStyle name="Note 61 2 24" xfId="15881" xr:uid="{EFD85B18-8802-409B-B249-D6CD5631D5AE}"/>
    <cellStyle name="Note 61 2 25" xfId="16495" xr:uid="{A065C857-C96D-44C0-BF3D-D3AC7DA2AD04}"/>
    <cellStyle name="Note 61 2 26" xfId="16310" xr:uid="{CE45F23D-AF95-4097-979C-561B7D37E5F6}"/>
    <cellStyle name="Note 61 2 27" xfId="16759" xr:uid="{025B7713-E053-4AA5-95E2-6D5725737CFE}"/>
    <cellStyle name="Note 61 2 28" xfId="16936" xr:uid="{A56DC9F9-CECE-49D6-A4BB-CB9E5D96982D}"/>
    <cellStyle name="Note 61 2 29" xfId="17098" xr:uid="{BDD320F4-DD58-46CC-B090-8D71A18442D8}"/>
    <cellStyle name="Note 61 2 3" xfId="4349" xr:uid="{1C2D50A0-03FC-46DE-A36A-E76FD0C05784}"/>
    <cellStyle name="Note 61 2 3 2" xfId="12193" xr:uid="{516CD02F-1D7F-48C0-A6DF-23B3F3AE84B2}"/>
    <cellStyle name="Note 61 2 4" xfId="6292" xr:uid="{5FFD7C33-AE70-47E0-9C89-43B66A6C1A0E}"/>
    <cellStyle name="Note 61 2 4 2" xfId="12763" xr:uid="{1677EF94-BBF2-472B-B81A-0A6A56210C54}"/>
    <cellStyle name="Note 61 2 5" xfId="6117" xr:uid="{526B504F-37D3-4964-A06C-A937AF39C737}"/>
    <cellStyle name="Note 61 2 5 2" xfId="12588" xr:uid="{ED986780-8CE6-4E13-829C-710FB257F6B5}"/>
    <cellStyle name="Note 61 2 6" xfId="6528" xr:uid="{5686163B-1601-4116-83D4-3C4ED7EA219A}"/>
    <cellStyle name="Note 61 2 6 2" xfId="12999" xr:uid="{DBF41A31-4435-4016-9A71-B66720711C55}"/>
    <cellStyle name="Note 61 2 7" xfId="6688" xr:uid="{03ABBD7F-1C9F-404D-A86E-8E481FA27278}"/>
    <cellStyle name="Note 61 2 7 2" xfId="13159" xr:uid="{24011749-FC87-4476-BCAC-CBE88BFDFEB9}"/>
    <cellStyle name="Note 61 2 8" xfId="7235" xr:uid="{32F7955C-B78C-4E31-A26E-4BC4C65D936F}"/>
    <cellStyle name="Note 61 2 8 2" xfId="13706" xr:uid="{76296463-DA15-459C-9B53-721CBC0C34AD}"/>
    <cellStyle name="Note 61 2 9" xfId="7005" xr:uid="{D32E79C6-D8C3-4B43-B55C-A135063C497D}"/>
    <cellStyle name="Note 61 2 9 2" xfId="13476" xr:uid="{126750C7-DE9E-4148-9507-37956065E5AC}"/>
    <cellStyle name="Note 61 20" xfId="9793" xr:uid="{2DEA660B-3875-478A-9D0B-105F14824357}"/>
    <cellStyle name="Note 61 21" xfId="10274" xr:uid="{42D3411B-911D-4DBC-A675-CC3CC81DE193}"/>
    <cellStyle name="Note 61 22" xfId="9298" xr:uid="{8EC1A55D-880B-4806-ACB7-6D4970B07657}"/>
    <cellStyle name="Note 61 23" xfId="10554" xr:uid="{7CC70EB4-871F-4CA1-8AF6-F3BDECF0791A}"/>
    <cellStyle name="Note 61 24" xfId="10737" xr:uid="{9EFFEE91-501D-4FC1-9997-F7246AECCAE0}"/>
    <cellStyle name="Note 61 25" xfId="10858" xr:uid="{BFBED368-364D-42E3-917E-810CC8627314}"/>
    <cellStyle name="Note 61 26" xfId="15880" xr:uid="{A38C5864-C822-4FFF-A039-CB50016577F7}"/>
    <cellStyle name="Note 61 27" xfId="16494" xr:uid="{3B35D051-FEAC-4CB6-A3D9-877C4F1A3AFE}"/>
    <cellStyle name="Note 61 28" xfId="16594" xr:uid="{F9F50C84-489C-4E3A-90AF-EFAE69D0F1CB}"/>
    <cellStyle name="Note 61 29" xfId="16758" xr:uid="{EC902679-3786-4953-BEB4-416F4857D069}"/>
    <cellStyle name="Note 61 3" xfId="2377" xr:uid="{00000000-0005-0000-0000-00004A090000}"/>
    <cellStyle name="Note 61 3 2" xfId="5792" xr:uid="{2037E65C-02F6-41B7-8916-57D74A6507EC}"/>
    <cellStyle name="Note 61 3 2 2" xfId="12195" xr:uid="{A671C0FE-2FDD-4923-BD3C-60248E2EF6E4}"/>
    <cellStyle name="Note 61 3 3" xfId="10277" xr:uid="{E9A1E17E-F9AB-41DA-B16B-0ED87033ACB0}"/>
    <cellStyle name="Note 61 3 4" xfId="11132" xr:uid="{008B60E7-089F-42B6-BB1A-BE01B0539684}"/>
    <cellStyle name="Note 61 3 5" xfId="4863" xr:uid="{0EE7C956-F9B3-4B89-8161-D7F43BD3439A}"/>
    <cellStyle name="Note 61 3 6" xfId="3823" xr:uid="{C6CEEA0D-8BB9-46E2-90C0-4D5F7567EC92}"/>
    <cellStyle name="Note 61 30" xfId="16935" xr:uid="{E7864566-42F7-45D3-B328-4CC707114538}"/>
    <cellStyle name="Note 61 31" xfId="17097" xr:uid="{66B68B75-3670-45E4-A2B6-30DA5D4641F7}"/>
    <cellStyle name="Note 61 4" xfId="3336" xr:uid="{7B758A73-490D-4951-94FD-64039D089986}"/>
    <cellStyle name="Note 61 4 2" xfId="11591" xr:uid="{C8E9B58E-86C4-475F-BD11-DC26A923613D}"/>
    <cellStyle name="Note 61 4 3" xfId="5325" xr:uid="{53F5C6C6-03D5-478C-9208-B8173DAEE5AC}"/>
    <cellStyle name="Note 61 5" xfId="4348" xr:uid="{C7AB5593-03DA-49E2-89F3-8A2362A3F6C2}"/>
    <cellStyle name="Note 61 5 2" xfId="12192" xr:uid="{2D6AD18E-09D3-4DF4-A779-48852D1AE7B2}"/>
    <cellStyle name="Note 61 6" xfId="6291" xr:uid="{4AD37E68-F01A-468B-B513-A55ABB6B4A96}"/>
    <cellStyle name="Note 61 6 2" xfId="12762" xr:uid="{4B3A8948-AAF2-43E0-99B2-D14E3DBCE834}"/>
    <cellStyle name="Note 61 7" xfId="5893" xr:uid="{0F9E4F74-6AB7-4B46-87EB-31B27E58EF8D}"/>
    <cellStyle name="Note 61 7 2" xfId="12364" xr:uid="{C0070BC4-26D8-4549-A2D6-552CF3231BF9}"/>
    <cellStyle name="Note 61 8" xfId="6527" xr:uid="{14487F52-4BB6-4218-876C-9C2DD4840507}"/>
    <cellStyle name="Note 61 8 2" xfId="12998" xr:uid="{C7BF6431-E6B8-4A8C-BAF1-3E9E9FEFA477}"/>
    <cellStyle name="Note 61 9" xfId="6689" xr:uid="{A2FF18DE-806F-4337-98B0-4103B9F7AC66}"/>
    <cellStyle name="Note 61 9 2" xfId="13160" xr:uid="{67DAFBF4-9848-435F-B5A6-FA73D83DAE0B}"/>
    <cellStyle name="Note 61_TRAFO" xfId="2378" xr:uid="{00000000-0005-0000-0000-00004B090000}"/>
    <cellStyle name="Note 62" xfId="2379" xr:uid="{00000000-0005-0000-0000-00004C090000}"/>
    <cellStyle name="Note 62 10" xfId="7236" xr:uid="{4F918B5E-745F-4ABE-97ED-8FEA7E898C72}"/>
    <cellStyle name="Note 62 10 2" xfId="13707" xr:uid="{0EC39CB9-ED48-47AD-8499-44CE4F70E494}"/>
    <cellStyle name="Note 62 11" xfId="7006" xr:uid="{8A309358-1089-421B-9D38-1B553DAD5612}"/>
    <cellStyle name="Note 62 11 2" xfId="13477" xr:uid="{97F148CE-3877-43EC-8C73-BA58F9A35273}"/>
    <cellStyle name="Note 62 12" xfId="7717" xr:uid="{79BB6C3B-1761-4EA0-98AB-D5641D66FD9F}"/>
    <cellStyle name="Note 62 12 2" xfId="14188" xr:uid="{B15E933E-6088-4927-A76A-68614FFB80DA}"/>
    <cellStyle name="Note 62 13" xfId="7546" xr:uid="{0AAA604E-1128-4882-9208-91E9A8249387}"/>
    <cellStyle name="Note 62 13 2" xfId="14017" xr:uid="{DFA8B08C-B08D-4B3F-95CB-6CF1E4D5B7A1}"/>
    <cellStyle name="Note 62 14" xfId="7951" xr:uid="{59524CEB-3463-4762-8B79-322902F6746B}"/>
    <cellStyle name="Note 62 14 2" xfId="14422" xr:uid="{8366A048-4748-4E25-8153-E1E26A1F6A77}"/>
    <cellStyle name="Note 62 15" xfId="8113" xr:uid="{5EE980F7-BB0E-4A04-9A50-8E79D7439CA7}"/>
    <cellStyle name="Note 62 15 2" xfId="14584" xr:uid="{A6F0ECCD-C094-4D6C-99A3-7B06C1207F6F}"/>
    <cellStyle name="Note 62 16" xfId="8641" xr:uid="{FDE33AA8-CD3C-4A49-8EE1-EFFC4A59C275}"/>
    <cellStyle name="Note 62 16 2" xfId="15112" xr:uid="{8EE72B04-AE6E-469F-BEED-32302A7F6E61}"/>
    <cellStyle name="Note 62 17" xfId="8820" xr:uid="{8D44CB56-0612-4804-BA8F-4C9992DDA103}"/>
    <cellStyle name="Note 62 17 2" xfId="15291" xr:uid="{746C54A9-A920-447E-9508-FB1ADB1011DD}"/>
    <cellStyle name="Note 62 18" xfId="8997" xr:uid="{2F8DFFCB-16BF-4B32-91FA-9911BE22F2D4}"/>
    <cellStyle name="Note 62 18 2" xfId="15468" xr:uid="{A822728F-235C-4D3B-AD7A-401EE92A5B7D}"/>
    <cellStyle name="Note 62 19" xfId="9159" xr:uid="{AEA3ACB2-5426-4258-BAEC-A3E67C3E77D0}"/>
    <cellStyle name="Note 62 19 2" xfId="15630" xr:uid="{FCB0CAE4-9867-41C0-A9E5-31B4891D2483}"/>
    <cellStyle name="Note 62 2" xfId="2380" xr:uid="{00000000-0005-0000-0000-00004D090000}"/>
    <cellStyle name="Note 62 2 10" xfId="7718" xr:uid="{CBB3D105-15B4-40B6-8175-BEDB24654479}"/>
    <cellStyle name="Note 62 2 10 2" xfId="14189" xr:uid="{8450A4B2-2227-4613-AE3A-6D51B012C4C3}"/>
    <cellStyle name="Note 62 2 11" xfId="7547" xr:uid="{814D2C53-DF5A-42C3-B66F-0A9E72C28D50}"/>
    <cellStyle name="Note 62 2 11 2" xfId="14018" xr:uid="{F0AC75BE-86F0-48F3-B7CF-4D0578FBCFB5}"/>
    <cellStyle name="Note 62 2 12" xfId="7952" xr:uid="{E4AC0BE2-881B-4C68-9A69-9BF74A872DDF}"/>
    <cellStyle name="Note 62 2 12 2" xfId="14423" xr:uid="{61F4BAB9-B648-4FC8-BDED-720E33A84862}"/>
    <cellStyle name="Note 62 2 13" xfId="8112" xr:uid="{CE13E0D6-48AF-475E-9E50-FC0D3277C909}"/>
    <cellStyle name="Note 62 2 13 2" xfId="14583" xr:uid="{DE94804E-8DFA-4058-A9FB-B79A8E9415C9}"/>
    <cellStyle name="Note 62 2 14" xfId="8642" xr:uid="{5B40FD8C-EC11-434E-A46F-CEE00108FDC7}"/>
    <cellStyle name="Note 62 2 14 2" xfId="15113" xr:uid="{62D37402-A9C2-42B8-8AA0-4A59F838FA1E}"/>
    <cellStyle name="Note 62 2 15" xfId="8821" xr:uid="{1CD7B484-EA1F-48FB-9DC7-50178095A71A}"/>
    <cellStyle name="Note 62 2 15 2" xfId="15292" xr:uid="{8C496F5D-F5A2-4F23-87C7-82334354A3F4}"/>
    <cellStyle name="Note 62 2 16" xfId="8998" xr:uid="{377BFBCF-5430-4152-8064-2C2AC8EE2134}"/>
    <cellStyle name="Note 62 2 16 2" xfId="15469" xr:uid="{272AACD2-F7CD-4C9D-8FA5-DAF37775E98E}"/>
    <cellStyle name="Note 62 2 17" xfId="9160" xr:uid="{41805E73-666E-4249-B2EE-7C62E99F2925}"/>
    <cellStyle name="Note 62 2 17 2" xfId="15631" xr:uid="{3CD5BF16-F1F6-4D61-B25C-C88C90F2DE91}"/>
    <cellStyle name="Note 62 2 18" xfId="9796" xr:uid="{ED9A16B6-32D4-4F10-AE72-AC033A5DD716}"/>
    <cellStyle name="Note 62 2 19" xfId="10279" xr:uid="{A7523C37-9FD0-45E1-8F69-AF92FC5BDF7A}"/>
    <cellStyle name="Note 62 2 2" xfId="2381" xr:uid="{00000000-0005-0000-0000-00004E090000}"/>
    <cellStyle name="Note 62 2 2 2" xfId="5793" xr:uid="{18A86F29-094B-44A7-9684-152FB5715147}"/>
    <cellStyle name="Note 62 2 2 2 2" xfId="12198" xr:uid="{FA3FC86A-9C9D-41A3-AA86-FE46001C080A}"/>
    <cellStyle name="Note 62 2 2 3" xfId="10280" xr:uid="{081C825E-1CCD-41CF-A264-D6000F100BC1}"/>
    <cellStyle name="Note 62 2 2 4" xfId="11133" xr:uid="{42E041EE-13C6-4954-9A99-144D029AF154}"/>
    <cellStyle name="Note 62 2 2 5" xfId="4864" xr:uid="{9EA7125C-DC6E-4144-89CF-3159F2DA0E99}"/>
    <cellStyle name="Note 62 2 20" xfId="9957" xr:uid="{E639A6C4-0FBB-4333-8BD7-FB3540B48578}"/>
    <cellStyle name="Note 62 2 21" xfId="10557" xr:uid="{EF33746D-0B07-4218-930C-34679F2F29BD}"/>
    <cellStyle name="Note 62 2 22" xfId="10740" xr:uid="{1291F811-FAB4-4B92-AC32-17ED8D034CD2}"/>
    <cellStyle name="Note 62 2 23" xfId="10861" xr:uid="{4B728505-F1C6-41AE-9870-343BA1E7BBC2}"/>
    <cellStyle name="Note 62 2 24" xfId="15883" xr:uid="{72EB7CB9-F5E6-4368-A8FC-2D7D07D561AD}"/>
    <cellStyle name="Note 62 2 25" xfId="16497" xr:uid="{10FBE109-7F19-4BDE-B53D-C55A6D2205AE}"/>
    <cellStyle name="Note 62 2 26" xfId="16312" xr:uid="{277EB67F-297E-4BF3-A90C-63F34F9DCA8E}"/>
    <cellStyle name="Note 62 2 27" xfId="16761" xr:uid="{BCC48999-FE6A-4F15-92DE-6605D19E7CEE}"/>
    <cellStyle name="Note 62 2 28" xfId="16938" xr:uid="{F7578C94-17D6-4F8D-897F-CFB5019AA7ED}"/>
    <cellStyle name="Note 62 2 29" xfId="17100" xr:uid="{6336CCAB-83AB-4DE2-8C21-228E1FB1030E}"/>
    <cellStyle name="Note 62 2 3" xfId="4351" xr:uid="{04D38FC3-0284-4E84-87F9-03EA534B6186}"/>
    <cellStyle name="Note 62 2 3 2" xfId="12197" xr:uid="{3E6E11E2-547E-4F07-A340-D9476A0088B3}"/>
    <cellStyle name="Note 62 2 4" xfId="6294" xr:uid="{7B1FFF36-D546-409D-9179-AC44AFE4E822}"/>
    <cellStyle name="Note 62 2 4 2" xfId="12765" xr:uid="{2E29E95F-D392-4D05-BC5E-1E379F049333}"/>
    <cellStyle name="Note 62 2 5" xfId="5901" xr:uid="{48F59981-0883-49A1-A581-B8CA7FC27D8F}"/>
    <cellStyle name="Note 62 2 5 2" xfId="12372" xr:uid="{06D54109-8A31-4938-BBB9-D3034CCFBD32}"/>
    <cellStyle name="Note 62 2 6" xfId="6530" xr:uid="{43607C9B-F5A7-4FD1-A716-EBA3459EB682}"/>
    <cellStyle name="Note 62 2 6 2" xfId="13001" xr:uid="{1842F170-E304-42BB-A0EE-B8DB3C3E29A5}"/>
    <cellStyle name="Note 62 2 7" xfId="6686" xr:uid="{4A9FE5BA-A4B1-4B67-A310-5F7D8F03C6C3}"/>
    <cellStyle name="Note 62 2 7 2" xfId="13157" xr:uid="{07F55945-BA45-49FC-9924-465CC388BFC3}"/>
    <cellStyle name="Note 62 2 8" xfId="7237" xr:uid="{2F03F222-7094-40CE-A68E-8A872E713EFA}"/>
    <cellStyle name="Note 62 2 8 2" xfId="13708" xr:uid="{2F9C7665-07B3-4180-BFBB-876B69ED64D7}"/>
    <cellStyle name="Note 62 2 9" xfId="7007" xr:uid="{72B4F783-3482-42A1-9270-7F6683684EDB}"/>
    <cellStyle name="Note 62 2 9 2" xfId="13478" xr:uid="{9502452D-374C-4FC8-9364-6AD25FCBECCA}"/>
    <cellStyle name="Note 62 20" xfId="9795" xr:uid="{9FAC51C5-8485-481B-8E86-DC5A3BA86FA4}"/>
    <cellStyle name="Note 62 21" xfId="10278" xr:uid="{C2629746-DFD6-495A-9602-9D41FA3B6E2D}"/>
    <cellStyle name="Note 62 22" xfId="9296" xr:uid="{255F95D5-D535-4B83-901A-BCCBD1D1FFE3}"/>
    <cellStyle name="Note 62 23" xfId="10556" xr:uid="{76F80994-C6D5-43DC-B0B4-2EC645FDB37D}"/>
    <cellStyle name="Note 62 24" xfId="10739" xr:uid="{0B328CAC-699D-4FD2-8422-BAC3FD216633}"/>
    <cellStyle name="Note 62 25" xfId="10860" xr:uid="{348E7EC6-62C4-49B0-AD9A-10D4E84F8087}"/>
    <cellStyle name="Note 62 26" xfId="15882" xr:uid="{A8A73CFF-1D27-409D-B2DF-3FAA9269ECEE}"/>
    <cellStyle name="Note 62 27" xfId="16496" xr:uid="{A3E048A0-135B-4E61-A54C-036A5377AF0A}"/>
    <cellStyle name="Note 62 28" xfId="16311" xr:uid="{A4FD5C92-3AB6-40EC-97CE-D07510575EDF}"/>
    <cellStyle name="Note 62 29" xfId="16760" xr:uid="{D063FA56-2817-4CE3-B366-EAED6AD0D86A}"/>
    <cellStyle name="Note 62 3" xfId="2382" xr:uid="{00000000-0005-0000-0000-00004F090000}"/>
    <cellStyle name="Note 62 3 2" xfId="5794" xr:uid="{39D77C2B-7722-4A07-91A2-B36622DDC368}"/>
    <cellStyle name="Note 62 3 2 2" xfId="12199" xr:uid="{AEE849E1-D27E-4EDA-B395-7E9474827DA0}"/>
    <cellStyle name="Note 62 3 3" xfId="10281" xr:uid="{0D1E5EAF-CE62-4E23-9A5A-B7067259E7D5}"/>
    <cellStyle name="Note 62 3 4" xfId="11134" xr:uid="{FBB30277-EF26-41B5-A438-5FCA3395FB8E}"/>
    <cellStyle name="Note 62 3 5" xfId="4865" xr:uid="{0AF84EA2-3F55-4055-8372-2A91FD38A81C}"/>
    <cellStyle name="Note 62 3 6" xfId="3824" xr:uid="{5890D2BC-C8AF-4167-B557-F5F61D573425}"/>
    <cellStyle name="Note 62 30" xfId="16937" xr:uid="{B03B3602-12FC-49B9-BE49-29F9A99AF788}"/>
    <cellStyle name="Note 62 31" xfId="17099" xr:uid="{A306C6CD-3E32-454C-8E79-94837A57D0CB}"/>
    <cellStyle name="Note 62 4" xfId="3337" xr:uid="{B6470EC2-4A3D-4F01-AF60-F61B55ACB861}"/>
    <cellStyle name="Note 62 4 2" xfId="11592" xr:uid="{DF9124A1-1050-4776-86F1-21825A2C6B9F}"/>
    <cellStyle name="Note 62 4 3" xfId="5326" xr:uid="{2F7E9A32-04D8-4271-9177-6D828B2B3FD9}"/>
    <cellStyle name="Note 62 5" xfId="4350" xr:uid="{C642A550-E07A-41ED-824E-1E14EA56CADD}"/>
    <cellStyle name="Note 62 5 2" xfId="12196" xr:uid="{AB4B1A1C-19A2-4D6C-B1B3-0D7846CE51E2}"/>
    <cellStyle name="Note 62 6" xfId="6293" xr:uid="{DF1999D2-C47C-4E45-B84B-27FF63868DD7}"/>
    <cellStyle name="Note 62 6 2" xfId="12764" xr:uid="{A3D3AEC2-E53C-475D-B146-BE8AD92FC541}"/>
    <cellStyle name="Note 62 7" xfId="6118" xr:uid="{2D4BF697-813A-4474-B2C3-44449F674167}"/>
    <cellStyle name="Note 62 7 2" xfId="12589" xr:uid="{8255180A-D4E9-4292-AB1E-41C8A9B70BBD}"/>
    <cellStyle name="Note 62 8" xfId="6529" xr:uid="{BB613F83-AE61-4DEF-BBFE-E66A5E35C681}"/>
    <cellStyle name="Note 62 8 2" xfId="13000" xr:uid="{7D52D72B-CCC9-4598-B3E6-7ED433D0C8D9}"/>
    <cellStyle name="Note 62 9" xfId="6687" xr:uid="{EDE21165-74CF-4DF9-88DF-947087A13ACB}"/>
    <cellStyle name="Note 62 9 2" xfId="13158" xr:uid="{518C32F7-E460-4493-B5B8-938B34B25057}"/>
    <cellStyle name="Note 62_TRAFO" xfId="2383" xr:uid="{00000000-0005-0000-0000-000050090000}"/>
    <cellStyle name="Note 63" xfId="2384" xr:uid="{00000000-0005-0000-0000-000051090000}"/>
    <cellStyle name="Note 63 10" xfId="7238" xr:uid="{92DA0D92-9390-4456-8D42-4DFA834FB181}"/>
    <cellStyle name="Note 63 10 2" xfId="13709" xr:uid="{255FCC73-1ECB-401C-A0F2-3F5BD7AE9373}"/>
    <cellStyle name="Note 63 11" xfId="7008" xr:uid="{EDD424D5-5637-418B-909E-004E823F66F8}"/>
    <cellStyle name="Note 63 11 2" xfId="13479" xr:uid="{C96B6FF3-12D4-4121-91C8-A302626C20E0}"/>
    <cellStyle name="Note 63 12" xfId="7719" xr:uid="{FFD6BA6E-EA4B-4D09-8465-1B061E37EBE5}"/>
    <cellStyle name="Note 63 12 2" xfId="14190" xr:uid="{CF672926-062E-44C6-8FAA-C0E2F069E534}"/>
    <cellStyle name="Note 63 13" xfId="7548" xr:uid="{ACB1103D-511B-4783-8996-19A3C0E5E0F8}"/>
    <cellStyle name="Note 63 13 2" xfId="14019" xr:uid="{7E33CE71-BFC2-4950-93E8-500A64359C70}"/>
    <cellStyle name="Note 63 14" xfId="7953" xr:uid="{71083DE8-1296-498D-9278-5A5B81AC996C}"/>
    <cellStyle name="Note 63 14 2" xfId="14424" xr:uid="{5748F77F-0FB8-44C4-B6E1-7F492D26163E}"/>
    <cellStyle name="Note 63 15" xfId="8111" xr:uid="{1C0389F7-6EC0-49AF-982B-A928DFB37694}"/>
    <cellStyle name="Note 63 15 2" xfId="14582" xr:uid="{186EDBFE-D9D9-48AA-83B8-1C81987D7030}"/>
    <cellStyle name="Note 63 16" xfId="8643" xr:uid="{4C29B87D-0E9B-4879-A637-4D31073D9635}"/>
    <cellStyle name="Note 63 16 2" xfId="15114" xr:uid="{C4BE7E5C-DFB8-46E2-871C-FF04552F9DCA}"/>
    <cellStyle name="Note 63 17" xfId="8822" xr:uid="{C74D19D2-E343-4F40-903B-8E43D356CF23}"/>
    <cellStyle name="Note 63 17 2" xfId="15293" xr:uid="{2FC5325C-C160-4F6F-A7D2-29764FC0DF75}"/>
    <cellStyle name="Note 63 18" xfId="8999" xr:uid="{7B75FD44-1941-4BA6-A387-C58DD29D8C18}"/>
    <cellStyle name="Note 63 18 2" xfId="15470" xr:uid="{5B6B89F5-8AA1-475B-AC2F-514C5AA5A813}"/>
    <cellStyle name="Note 63 19" xfId="9161" xr:uid="{4F715D80-1D91-465B-968C-FBCFACDC31EA}"/>
    <cellStyle name="Note 63 19 2" xfId="15632" xr:uid="{4224D1FB-8AC8-404F-A2D2-343FFD5FAB7D}"/>
    <cellStyle name="Note 63 2" xfId="2385" xr:uid="{00000000-0005-0000-0000-000052090000}"/>
    <cellStyle name="Note 63 2 10" xfId="7720" xr:uid="{80334666-F4CA-426E-9622-B08842CA816B}"/>
    <cellStyle name="Note 63 2 10 2" xfId="14191" xr:uid="{F4B52B7C-FFFE-430C-931C-1B6B14071727}"/>
    <cellStyle name="Note 63 2 11" xfId="7549" xr:uid="{10BC7271-15A7-474C-84D8-651731BDF466}"/>
    <cellStyle name="Note 63 2 11 2" xfId="14020" xr:uid="{C5219820-5C65-4AAF-822A-55FD1C998257}"/>
    <cellStyle name="Note 63 2 12" xfId="7954" xr:uid="{7C46DD0E-EE0D-467D-B4CC-5F7DFB46B010}"/>
    <cellStyle name="Note 63 2 12 2" xfId="14425" xr:uid="{4C242128-E13F-45C5-8B71-0F2F2B630438}"/>
    <cellStyle name="Note 63 2 13" xfId="8031" xr:uid="{7238F3DD-CE61-4FA7-AF27-5D1A5A1E4FC7}"/>
    <cellStyle name="Note 63 2 13 2" xfId="14502" xr:uid="{C5561214-409B-41EC-A360-5E944453C2D6}"/>
    <cellStyle name="Note 63 2 14" xfId="8644" xr:uid="{ED230DFD-9E4A-4802-8143-35A3695FA28B}"/>
    <cellStyle name="Note 63 2 14 2" xfId="15115" xr:uid="{D5E8A731-DA1F-4AB9-B273-45A4BF4F0405}"/>
    <cellStyle name="Note 63 2 15" xfId="8823" xr:uid="{E94EB758-BCC8-45BC-BDDA-4E60CA061181}"/>
    <cellStyle name="Note 63 2 15 2" xfId="15294" xr:uid="{33A38EE7-C77E-472F-8A3D-2BAC6B138307}"/>
    <cellStyle name="Note 63 2 16" xfId="9000" xr:uid="{58BFA6F9-8976-4E45-8086-5018B35C65B9}"/>
    <cellStyle name="Note 63 2 16 2" xfId="15471" xr:uid="{083E6F99-1DE6-4528-BF6D-AE4B6D4D308E}"/>
    <cellStyle name="Note 63 2 17" xfId="9162" xr:uid="{12773FBD-7778-4D36-A755-8035618EB905}"/>
    <cellStyle name="Note 63 2 17 2" xfId="15633" xr:uid="{5852F229-957C-4657-AC46-875261606708}"/>
    <cellStyle name="Note 63 2 18" xfId="9798" xr:uid="{AD4A077F-5C8A-49B4-A2AA-AC23AF6EF861}"/>
    <cellStyle name="Note 63 2 19" xfId="10283" xr:uid="{73F81E04-EF44-420D-B8E1-AFD4C0A2FA9D}"/>
    <cellStyle name="Note 63 2 2" xfId="2386" xr:uid="{00000000-0005-0000-0000-000053090000}"/>
    <cellStyle name="Note 63 2 2 2" xfId="5795" xr:uid="{89B70770-C649-48F0-8C10-BFD8023A9F0D}"/>
    <cellStyle name="Note 63 2 2 2 2" xfId="12202" xr:uid="{8ABEC401-3AC3-414A-ADC3-622365F357CD}"/>
    <cellStyle name="Note 63 2 2 3" xfId="10284" xr:uid="{90FBF76B-7C70-4C8E-9D82-5B303914D4E2}"/>
    <cellStyle name="Note 63 2 2 4" xfId="11135" xr:uid="{40A12EA9-7491-4212-8C9D-5E92B1A4F571}"/>
    <cellStyle name="Note 63 2 2 5" xfId="4866" xr:uid="{23C9EA9A-8012-492A-8E30-FB2D38441CEA}"/>
    <cellStyle name="Note 63 2 20" xfId="9294" xr:uid="{68D7BAC3-71E8-4D94-9D91-04B6E1C79BDA}"/>
    <cellStyle name="Note 63 2 21" xfId="10559" xr:uid="{419B1E00-0610-4AD1-8644-F30C7365713F}"/>
    <cellStyle name="Note 63 2 22" xfId="10742" xr:uid="{73887E43-851B-4D76-9CA0-1FE658C87884}"/>
    <cellStyle name="Note 63 2 23" xfId="10863" xr:uid="{127EAFC9-A9B0-4705-9ADB-A510FAD89759}"/>
    <cellStyle name="Note 63 2 24" xfId="15885" xr:uid="{1F6825EF-E60C-45B8-984C-690E2BCFB1C5}"/>
    <cellStyle name="Note 63 2 25" xfId="16499" xr:uid="{E101F9CF-4AC4-4C75-8CA1-FE4C27955F48}"/>
    <cellStyle name="Note 63 2 26" xfId="16314" xr:uid="{D6394765-C54C-4307-8B14-20725A02338F}"/>
    <cellStyle name="Note 63 2 27" xfId="16763" xr:uid="{24CD946F-0119-460E-8904-8B99427F55FC}"/>
    <cellStyle name="Note 63 2 28" xfId="16940" xr:uid="{D1138AEB-1A37-4C4A-80C3-71FC695967AF}"/>
    <cellStyle name="Note 63 2 29" xfId="17102" xr:uid="{84790273-D9FC-43B0-B0FA-3C74BA3791A8}"/>
    <cellStyle name="Note 63 2 3" xfId="4353" xr:uid="{62D6DB55-EC2F-4ECF-AD22-CC48E907E795}"/>
    <cellStyle name="Note 63 2 3 2" xfId="12201" xr:uid="{B9E2AD52-3D14-4510-918D-50231ED90064}"/>
    <cellStyle name="Note 63 2 4" xfId="6296" xr:uid="{FB0753F2-DA5D-48C8-95ED-6766F881A1D0}"/>
    <cellStyle name="Note 63 2 4 2" xfId="12767" xr:uid="{BF75C74C-1046-4E18-A586-76F1D6570865}"/>
    <cellStyle name="Note 63 2 5" xfId="6120" xr:uid="{2B65D472-94EA-4013-AD58-BCA87AB4DFEA}"/>
    <cellStyle name="Note 63 2 5 2" xfId="12591" xr:uid="{3C4834B7-8DDF-4222-BC51-0FD988C1ED02}"/>
    <cellStyle name="Note 63 2 6" xfId="6532" xr:uid="{AE26E81D-6879-4421-98F7-698D683BE502}"/>
    <cellStyle name="Note 63 2 6 2" xfId="13003" xr:uid="{4E964E51-88CA-4FF1-81F1-6EBD2569A607}"/>
    <cellStyle name="Note 63 2 7" xfId="6684" xr:uid="{1D0C99E8-C347-4E37-A1D0-5D78082A1490}"/>
    <cellStyle name="Note 63 2 7 2" xfId="13155" xr:uid="{89424D49-EC18-43C8-B109-A26A94EEA7D2}"/>
    <cellStyle name="Note 63 2 8" xfId="7239" xr:uid="{35570394-4097-4D51-9AF7-83C16666B898}"/>
    <cellStyle name="Note 63 2 8 2" xfId="13710" xr:uid="{31A818AE-E116-4907-90FA-2D6F323E1800}"/>
    <cellStyle name="Note 63 2 9" xfId="7009" xr:uid="{670DBD7F-CF82-4657-9FC0-8D03F0505FC8}"/>
    <cellStyle name="Note 63 2 9 2" xfId="13480" xr:uid="{D40A1D79-AA0D-478A-94F1-9794744693F7}"/>
    <cellStyle name="Note 63 20" xfId="9797" xr:uid="{67179EF5-916A-48A8-B39E-B3F9743C7DB7}"/>
    <cellStyle name="Note 63 21" xfId="10282" xr:uid="{DDE96F79-8846-4EF4-858F-F675BCF5A7F9}"/>
    <cellStyle name="Note 63 22" xfId="9295" xr:uid="{1857F88E-C84F-44C8-BCB6-2D4C0BFE4479}"/>
    <cellStyle name="Note 63 23" xfId="10558" xr:uid="{5DD976EC-CD2D-4E1B-919B-E2F611B677B8}"/>
    <cellStyle name="Note 63 24" xfId="10741" xr:uid="{6095B259-DE06-4E60-9C42-ACDB2F75C516}"/>
    <cellStyle name="Note 63 25" xfId="10862" xr:uid="{C719F1C5-E0B7-4DB7-AD7F-14D74DD47FE4}"/>
    <cellStyle name="Note 63 26" xfId="15884" xr:uid="{93CAC184-E82D-4E5E-A734-60722710D0BF}"/>
    <cellStyle name="Note 63 27" xfId="16498" xr:uid="{6205A6EE-6D59-47E2-A063-EA6FC0C2B649}"/>
    <cellStyle name="Note 63 28" xfId="16313" xr:uid="{CC854BD1-CB33-41BD-AE42-31F959F02D12}"/>
    <cellStyle name="Note 63 29" xfId="16762" xr:uid="{0B2F9D6F-468D-4454-B518-042109F97A94}"/>
    <cellStyle name="Note 63 3" xfId="2387" xr:uid="{00000000-0005-0000-0000-000054090000}"/>
    <cellStyle name="Note 63 3 2" xfId="5796" xr:uid="{D3DFD08A-843A-4A49-864A-97E2941C3586}"/>
    <cellStyle name="Note 63 3 2 2" xfId="12203" xr:uid="{259E3FCA-265F-4DD3-B33D-C16C057EDB17}"/>
    <cellStyle name="Note 63 3 3" xfId="10285" xr:uid="{D0D79F8F-8478-4B10-9C06-7D7DBE540B20}"/>
    <cellStyle name="Note 63 3 4" xfId="11136" xr:uid="{900F7AF8-F34F-41F4-B0F8-47C1A30A44A8}"/>
    <cellStyle name="Note 63 3 5" xfId="4867" xr:uid="{2FA721D7-9712-45CC-BE9E-E32AF70AFDB0}"/>
    <cellStyle name="Note 63 3 6" xfId="3825" xr:uid="{2A1F615F-F112-4DB9-82F3-47F31A71BAF7}"/>
    <cellStyle name="Note 63 30" xfId="16939" xr:uid="{997C3560-3FB0-4065-B134-20F4038DE02E}"/>
    <cellStyle name="Note 63 31" xfId="17101" xr:uid="{B0692465-7B8E-41DD-87A0-7D79713015D8}"/>
    <cellStyle name="Note 63 4" xfId="3338" xr:uid="{171EA315-9363-46C1-B053-286CD271FCA4}"/>
    <cellStyle name="Note 63 4 2" xfId="11593" xr:uid="{0FCB4B56-A907-4590-BC17-A36D65B13D34}"/>
    <cellStyle name="Note 63 4 3" xfId="5327" xr:uid="{1B7EA778-755E-4FD2-9F22-A640724F78F4}"/>
    <cellStyle name="Note 63 5" xfId="4352" xr:uid="{E6E99F10-462F-4B5A-A0F7-DA5E34E5A06D}"/>
    <cellStyle name="Note 63 5 2" xfId="12200" xr:uid="{07222C81-3BAF-4729-9AFB-641CEBC4A15F}"/>
    <cellStyle name="Note 63 6" xfId="6295" xr:uid="{F48974E5-119E-4B07-A1A6-EF7227FEB12F}"/>
    <cellStyle name="Note 63 6 2" xfId="12766" xr:uid="{F49841D7-61B7-43B6-9D41-AD78385DE07C}"/>
    <cellStyle name="Note 63 7" xfId="6119" xr:uid="{8AAE3F49-CFA4-4FD0-BB8B-E804148C86FE}"/>
    <cellStyle name="Note 63 7 2" xfId="12590" xr:uid="{83788BCF-2039-4D7A-A3DD-A8F31C24A605}"/>
    <cellStyle name="Note 63 8" xfId="6531" xr:uid="{CD493056-CFBC-4600-BF56-BCA6022540CE}"/>
    <cellStyle name="Note 63 8 2" xfId="13002" xr:uid="{CE60AE9D-28F1-42C2-86CC-096ADBC4D17A}"/>
    <cellStyle name="Note 63 9" xfId="6685" xr:uid="{53F61F8E-D665-4A03-8BC1-B6D9FB1F1E62}"/>
    <cellStyle name="Note 63 9 2" xfId="13156" xr:uid="{C8F2D48E-8D83-473F-8B25-BF520B2BA82F}"/>
    <cellStyle name="Note 63_TRAFO" xfId="2388" xr:uid="{00000000-0005-0000-0000-000055090000}"/>
    <cellStyle name="Note 64" xfId="2389" xr:uid="{00000000-0005-0000-0000-000056090000}"/>
    <cellStyle name="Note 64 10" xfId="7240" xr:uid="{C03732D3-E8C5-4019-A4F2-B7ED24136B42}"/>
    <cellStyle name="Note 64 10 2" xfId="13711" xr:uid="{C948475D-1A54-4715-BA25-C4E8FEF7E226}"/>
    <cellStyle name="Note 64 11" xfId="7010" xr:uid="{3EBC02AE-2377-4E33-87A7-EF562695E99C}"/>
    <cellStyle name="Note 64 11 2" xfId="13481" xr:uid="{780A4DE4-DA1B-483D-8728-7812D7E7A1D6}"/>
    <cellStyle name="Note 64 12" xfId="7721" xr:uid="{F4FB859D-9C46-4C81-9ADA-F03B6EA79921}"/>
    <cellStyle name="Note 64 12 2" xfId="14192" xr:uid="{BE8A82A2-33F9-4582-9E2B-614AB476CFD6}"/>
    <cellStyle name="Note 64 13" xfId="7550" xr:uid="{DEA24814-BBF2-4F54-BB71-1A77FD5ACD7B}"/>
    <cellStyle name="Note 64 13 2" xfId="14021" xr:uid="{ACDDEDD3-1B4B-4FAE-AB31-540A7330DBE5}"/>
    <cellStyle name="Note 64 14" xfId="7955" xr:uid="{8CE1DE07-4086-4414-AE06-6F834B655A46}"/>
    <cellStyle name="Note 64 14 2" xfId="14426" xr:uid="{03A05B7D-1B43-4BC8-80E1-B53F896F4F49}"/>
    <cellStyle name="Note 64 15" xfId="8110" xr:uid="{37707143-8F17-49B2-926F-F81A0151404A}"/>
    <cellStyle name="Note 64 15 2" xfId="14581" xr:uid="{F24247AF-FFB4-4FE5-BB98-ACA34555AD7B}"/>
    <cellStyle name="Note 64 16" xfId="8645" xr:uid="{E7FDB328-74A5-40D2-B0A5-0BD7912A92F3}"/>
    <cellStyle name="Note 64 16 2" xfId="15116" xr:uid="{C1626F00-977D-4B40-BB99-1DD5372F7089}"/>
    <cellStyle name="Note 64 17" xfId="8824" xr:uid="{6413688A-282A-441B-883A-039411B185DC}"/>
    <cellStyle name="Note 64 17 2" xfId="15295" xr:uid="{D4C09887-5A46-4026-9341-705FF021D5DC}"/>
    <cellStyle name="Note 64 18" xfId="9001" xr:uid="{D116005A-4E11-4F66-9944-ED072ABF6203}"/>
    <cellStyle name="Note 64 18 2" xfId="15472" xr:uid="{1D1060C9-6385-4193-92E7-ECE41A6B57CA}"/>
    <cellStyle name="Note 64 19" xfId="9163" xr:uid="{23E5A0F5-7CDC-469B-A21F-8301CA374183}"/>
    <cellStyle name="Note 64 19 2" xfId="15634" xr:uid="{B0689CF3-61DF-4E71-8534-AA1698437674}"/>
    <cellStyle name="Note 64 2" xfId="2390" xr:uid="{00000000-0005-0000-0000-000057090000}"/>
    <cellStyle name="Note 64 2 10" xfId="7722" xr:uid="{1FA50DB9-16B0-48E8-BA65-573A47FB5795}"/>
    <cellStyle name="Note 64 2 10 2" xfId="14193" xr:uid="{8BE0CEF0-255E-43B0-8AC2-BD368DF2D5CF}"/>
    <cellStyle name="Note 64 2 11" xfId="7551" xr:uid="{1555EAC6-B883-4092-A9B6-2274C39E4DB0}"/>
    <cellStyle name="Note 64 2 11 2" xfId="14022" xr:uid="{19FBE07F-A7BA-4088-9F21-F29D39E13F49}"/>
    <cellStyle name="Note 64 2 12" xfId="7956" xr:uid="{B3E1188F-818A-4E96-8E6E-7A85A0AC3CB3}"/>
    <cellStyle name="Note 64 2 12 2" xfId="14427" xr:uid="{3067E453-B245-4321-A0E9-DA77A94EF20B}"/>
    <cellStyle name="Note 64 2 13" xfId="8109" xr:uid="{6073B9CA-9546-44C7-A259-91B0C306F82C}"/>
    <cellStyle name="Note 64 2 13 2" xfId="14580" xr:uid="{94C39E9F-996E-481D-9EEB-B2F1BDC3C073}"/>
    <cellStyle name="Note 64 2 14" xfId="8646" xr:uid="{79704D7A-2D24-40B2-9769-27528AB625C8}"/>
    <cellStyle name="Note 64 2 14 2" xfId="15117" xr:uid="{BE44B86E-45DD-4E2E-84A4-1BCADF866DB5}"/>
    <cellStyle name="Note 64 2 15" xfId="8825" xr:uid="{32EBD919-7E64-45FF-AE10-83D38A743E17}"/>
    <cellStyle name="Note 64 2 15 2" xfId="15296" xr:uid="{4866DB9E-C9F3-4D44-AF78-1F15EEB27BFD}"/>
    <cellStyle name="Note 64 2 16" xfId="9002" xr:uid="{10EEEC2A-341C-4259-8868-6AAF2F81BF54}"/>
    <cellStyle name="Note 64 2 16 2" xfId="15473" xr:uid="{981123EF-8567-435E-A0DB-1D1485026EA8}"/>
    <cellStyle name="Note 64 2 17" xfId="9164" xr:uid="{D61D4226-2689-48F8-9519-DAECBCA0DFFE}"/>
    <cellStyle name="Note 64 2 17 2" xfId="15635" xr:uid="{E97CCA33-055E-419C-AA8C-96AF82C039BC}"/>
    <cellStyle name="Note 64 2 18" xfId="9800" xr:uid="{F362FE9D-6AD5-427C-8F1C-80473B1B2D3F}"/>
    <cellStyle name="Note 64 2 19" xfId="10287" xr:uid="{577F44F9-223F-4903-8670-6AA35EFF7094}"/>
    <cellStyle name="Note 64 2 2" xfId="2391" xr:uid="{00000000-0005-0000-0000-000058090000}"/>
    <cellStyle name="Note 64 2 2 2" xfId="5797" xr:uid="{C4E4D818-01B7-4E58-9DD5-6AF2CA86160D}"/>
    <cellStyle name="Note 64 2 2 2 2" xfId="12206" xr:uid="{35A4DA69-E0A1-4CF4-A80F-D1950591A5C3}"/>
    <cellStyle name="Note 64 2 2 3" xfId="10288" xr:uid="{2ED4306A-ABF2-43BE-9916-6D422914B4C3}"/>
    <cellStyle name="Note 64 2 2 4" xfId="11137" xr:uid="{F038F634-AAFC-456B-9EA8-51EC93C39EF5}"/>
    <cellStyle name="Note 64 2 2 5" xfId="4868" xr:uid="{FBB0F912-62C9-45F5-A29C-65AD124FBF3C}"/>
    <cellStyle name="Note 64 2 20" xfId="9292" xr:uid="{A54AF0D9-D4BC-45C9-B6E9-DAFB156C6CE4}"/>
    <cellStyle name="Note 64 2 21" xfId="10561" xr:uid="{42AEEBB6-FC8D-432C-90F4-0483333EA80E}"/>
    <cellStyle name="Note 64 2 22" xfId="10744" xr:uid="{F5862D50-340D-4CBD-92BC-6FCDC02497F0}"/>
    <cellStyle name="Note 64 2 23" xfId="10865" xr:uid="{8C75A121-E4B2-4409-B00C-226DE218A146}"/>
    <cellStyle name="Note 64 2 24" xfId="15887" xr:uid="{7759F078-A5D9-4789-BDA4-1FFB24F6036F}"/>
    <cellStyle name="Note 64 2 25" xfId="16501" xr:uid="{173FC420-96C6-43EE-922E-AF3C79E5937E}"/>
    <cellStyle name="Note 64 2 26" xfId="16316" xr:uid="{5ACDA13A-3F5F-4F1C-A6AE-39CDDEB32C58}"/>
    <cellStyle name="Note 64 2 27" xfId="16765" xr:uid="{155E0BF5-1191-4399-BC61-0287DA7F53F2}"/>
    <cellStyle name="Note 64 2 28" xfId="16942" xr:uid="{9BDE9134-F12F-4653-994F-D17308CC62E1}"/>
    <cellStyle name="Note 64 2 29" xfId="17104" xr:uid="{71D34E96-6ED9-431A-9794-2CABB2EB08E4}"/>
    <cellStyle name="Note 64 2 3" xfId="4355" xr:uid="{32A651A5-5699-4F3D-85AE-340E23291395}"/>
    <cellStyle name="Note 64 2 3 2" xfId="12205" xr:uid="{674C8B50-F9C6-4676-A43C-7F1C5995A5B0}"/>
    <cellStyle name="Note 64 2 4" xfId="6298" xr:uid="{FD203594-3FA0-4C38-BFC5-CE6EC8C11824}"/>
    <cellStyle name="Note 64 2 4 2" xfId="12769" xr:uid="{FC3C39A1-E28C-4122-827B-5C7D59470734}"/>
    <cellStyle name="Note 64 2 5" xfId="6122" xr:uid="{74F781F9-B943-4F75-BF60-298FB5930A56}"/>
    <cellStyle name="Note 64 2 5 2" xfId="12593" xr:uid="{A9D89D76-6E47-4720-A581-A38AE117AA5C}"/>
    <cellStyle name="Note 64 2 6" xfId="6534" xr:uid="{555FB012-A03F-49AC-8AE8-372CC969ADBC}"/>
    <cellStyle name="Note 64 2 6 2" xfId="13005" xr:uid="{ED50A67B-72CD-408A-B8A1-FA84B97D3E97}"/>
    <cellStyle name="Note 64 2 7" xfId="6682" xr:uid="{D03594BB-68BE-4D22-BA89-F9FE2D472CA6}"/>
    <cellStyle name="Note 64 2 7 2" xfId="13153" xr:uid="{549D517D-1771-4DB2-BCAD-33B799202A1B}"/>
    <cellStyle name="Note 64 2 8" xfId="7241" xr:uid="{C43E324B-348D-4B38-87E6-312EC7C322F7}"/>
    <cellStyle name="Note 64 2 8 2" xfId="13712" xr:uid="{2A68D38E-25E1-40A5-9A86-FECD92C63241}"/>
    <cellStyle name="Note 64 2 9" xfId="7011" xr:uid="{E952FEC6-4FF2-4019-A5DB-405A16EA2FD1}"/>
    <cellStyle name="Note 64 2 9 2" xfId="13482" xr:uid="{39D3BC4A-6E81-4E9D-BD0B-12D0B96950FE}"/>
    <cellStyle name="Note 64 20" xfId="9799" xr:uid="{83D47067-5A10-4DD1-80C0-70EB1D37B8D1}"/>
    <cellStyle name="Note 64 21" xfId="10286" xr:uid="{82368338-5E7F-422A-B106-E13E0D197754}"/>
    <cellStyle name="Note 64 22" xfId="9293" xr:uid="{7DE7790B-4EF2-4A54-B37F-DB9FB7749B11}"/>
    <cellStyle name="Note 64 23" xfId="10560" xr:uid="{AA455878-E784-44F1-981D-D4C72F29BC6D}"/>
    <cellStyle name="Note 64 24" xfId="10743" xr:uid="{CFE5E059-6130-453A-9E5B-184D6ABF9A5F}"/>
    <cellStyle name="Note 64 25" xfId="10864" xr:uid="{1CBB4E54-1F21-4955-A962-94244DCA811F}"/>
    <cellStyle name="Note 64 26" xfId="15886" xr:uid="{464E6CF9-F2F7-47D5-B407-D6741F7DCCFC}"/>
    <cellStyle name="Note 64 27" xfId="16500" xr:uid="{985A86C4-A7BD-4DBE-A7DF-E958895C4513}"/>
    <cellStyle name="Note 64 28" xfId="16315" xr:uid="{08CA701A-EC2A-4451-8176-A33E115C636A}"/>
    <cellStyle name="Note 64 29" xfId="16764" xr:uid="{C836076B-0E40-41B5-AD5A-7CAD80EBE9C9}"/>
    <cellStyle name="Note 64 3" xfId="2392" xr:uid="{00000000-0005-0000-0000-000059090000}"/>
    <cellStyle name="Note 64 3 2" xfId="5798" xr:uid="{27CE501F-65D3-4E32-97B3-D3B39F845EF1}"/>
    <cellStyle name="Note 64 3 2 2" xfId="12207" xr:uid="{688CD5DB-7C86-4F04-B812-20BA4BBC0493}"/>
    <cellStyle name="Note 64 3 3" xfId="10289" xr:uid="{59BB6BC9-FD88-4779-BC1F-71F4FE273ACB}"/>
    <cellStyle name="Note 64 3 4" xfId="11138" xr:uid="{C5F51A0A-4380-4055-9E6C-FCEA84FD213F}"/>
    <cellStyle name="Note 64 3 5" xfId="4869" xr:uid="{B2C60802-BD65-485B-98D7-8F458F1D6780}"/>
    <cellStyle name="Note 64 3 6" xfId="3826" xr:uid="{FB161875-78B8-4AB6-8FF2-9E606C2CF62C}"/>
    <cellStyle name="Note 64 30" xfId="16941" xr:uid="{C5FFD6D6-67A1-4D82-B479-13BCE721EC9B}"/>
    <cellStyle name="Note 64 31" xfId="17103" xr:uid="{227F1B04-8038-4D9D-A723-F89B0BF30AAC}"/>
    <cellStyle name="Note 64 4" xfId="3339" xr:uid="{FC1FFDCA-E227-471E-AC42-2CC6A6D58D84}"/>
    <cellStyle name="Note 64 4 2" xfId="11594" xr:uid="{DF5F0C1A-2292-4BDE-8F69-00419400FBBC}"/>
    <cellStyle name="Note 64 4 3" xfId="5328" xr:uid="{0C0F2442-47F1-43A2-A14C-B46AB6B1AD52}"/>
    <cellStyle name="Note 64 5" xfId="4354" xr:uid="{68E12254-8926-4548-986B-2C7B7D9C1E3E}"/>
    <cellStyle name="Note 64 5 2" xfId="12204" xr:uid="{6F5AD46F-0B27-4088-8B6B-B5780D88BA53}"/>
    <cellStyle name="Note 64 6" xfId="6297" xr:uid="{09B18BD8-1854-4900-A9D2-65D543B9618A}"/>
    <cellStyle name="Note 64 6 2" xfId="12768" xr:uid="{54283F86-C9F8-4D11-A895-3CF2BE51026B}"/>
    <cellStyle name="Note 64 7" xfId="6121" xr:uid="{E455D2B4-D6A2-4F03-85C7-D628B2FFEA54}"/>
    <cellStyle name="Note 64 7 2" xfId="12592" xr:uid="{E251523B-8973-440F-BE74-9A095E362B6A}"/>
    <cellStyle name="Note 64 8" xfId="6533" xr:uid="{BBC18A29-2647-4E2C-8633-8BB8C5991CE6}"/>
    <cellStyle name="Note 64 8 2" xfId="13004" xr:uid="{230D4DD3-1A63-4297-AA5C-0C1DD966BCA5}"/>
    <cellStyle name="Note 64 9" xfId="6683" xr:uid="{EBC8BC4D-88E5-4E8C-9E72-653767979747}"/>
    <cellStyle name="Note 64 9 2" xfId="13154" xr:uid="{CBE45561-F1DB-4450-A60B-4D0AD78A3840}"/>
    <cellStyle name="Note 64_TRAFO" xfId="2393" xr:uid="{00000000-0005-0000-0000-00005A090000}"/>
    <cellStyle name="Note 65" xfId="2394" xr:uid="{00000000-0005-0000-0000-00005B090000}"/>
    <cellStyle name="Note 65 10" xfId="7242" xr:uid="{5828C478-640F-4E96-83DC-21CD74571091}"/>
    <cellStyle name="Note 65 10 2" xfId="13713" xr:uid="{D98CF043-029E-4DD5-9A11-5D0B347E2AE0}"/>
    <cellStyle name="Note 65 11" xfId="7012" xr:uid="{207945D6-3A8C-4FC8-99F0-36D4C0B74C7A}"/>
    <cellStyle name="Note 65 11 2" xfId="13483" xr:uid="{B9CA5BD4-7922-4C0D-A363-B2A3AB6696DD}"/>
    <cellStyle name="Note 65 12" xfId="7723" xr:uid="{7C15F30D-A97D-4589-8062-2D20AE15E623}"/>
    <cellStyle name="Note 65 12 2" xfId="14194" xr:uid="{1B984012-8003-4909-BAFB-0E6A47E89514}"/>
    <cellStyle name="Note 65 13" xfId="7552" xr:uid="{BA2DBECD-E023-44DB-A425-291E55C92962}"/>
    <cellStyle name="Note 65 13 2" xfId="14023" xr:uid="{D12E5456-703E-42EA-83CA-47076C080563}"/>
    <cellStyle name="Note 65 14" xfId="7957" xr:uid="{9E450E07-D4EC-498A-B65F-598BDEE5F8F6}"/>
    <cellStyle name="Note 65 14 2" xfId="14428" xr:uid="{464523DD-62E6-4877-B790-030C3508E1F7}"/>
    <cellStyle name="Note 65 15" xfId="8108" xr:uid="{044BE19B-814E-42B0-B442-C1D552C138E1}"/>
    <cellStyle name="Note 65 15 2" xfId="14579" xr:uid="{305E5800-5CEE-4AAB-ABEE-380771423061}"/>
    <cellStyle name="Note 65 16" xfId="8647" xr:uid="{71DE5D4D-E25D-4994-8A06-ECDA99C01838}"/>
    <cellStyle name="Note 65 16 2" xfId="15118" xr:uid="{72BCC3C8-6818-4570-830C-DE6BFFE5B4AC}"/>
    <cellStyle name="Note 65 17" xfId="8826" xr:uid="{56FE3C0B-8879-4649-AB90-D5AF42F4197F}"/>
    <cellStyle name="Note 65 17 2" xfId="15297" xr:uid="{6EB13146-6E5D-428E-A13E-F5AD70588024}"/>
    <cellStyle name="Note 65 18" xfId="9003" xr:uid="{82C82045-25BA-410C-843F-0FB25D406970}"/>
    <cellStyle name="Note 65 18 2" xfId="15474" xr:uid="{22095A35-3850-4F49-8045-78A7DF429BC6}"/>
    <cellStyle name="Note 65 19" xfId="9165" xr:uid="{57526758-45FB-49AE-95EF-BF89F65FD1A9}"/>
    <cellStyle name="Note 65 19 2" xfId="15636" xr:uid="{E4381486-8769-4C1D-AAE2-10C90870BD9F}"/>
    <cellStyle name="Note 65 2" xfId="2395" xr:uid="{00000000-0005-0000-0000-00005C090000}"/>
    <cellStyle name="Note 65 2 10" xfId="7724" xr:uid="{CF4BF273-BDE8-473F-9C43-6417FF2FCE70}"/>
    <cellStyle name="Note 65 2 10 2" xfId="14195" xr:uid="{2511B861-E125-4ABF-AA83-A7B5135E0E7C}"/>
    <cellStyle name="Note 65 2 11" xfId="7553" xr:uid="{A1EDB9A0-60E2-4F37-B8DC-D2C45C5B2396}"/>
    <cellStyle name="Note 65 2 11 2" xfId="14024" xr:uid="{35DEF115-A7C3-4DE2-BC65-E4996338B190}"/>
    <cellStyle name="Note 65 2 12" xfId="7958" xr:uid="{BDB221F4-3EB7-4D10-85F1-6A948CDC5DD3}"/>
    <cellStyle name="Note 65 2 12 2" xfId="14429" xr:uid="{372B6DC0-0909-4CFF-AC57-69F58C8FEE89}"/>
    <cellStyle name="Note 65 2 13" xfId="8107" xr:uid="{47612E46-B31B-46AA-A260-516AB2E9F3D7}"/>
    <cellStyle name="Note 65 2 13 2" xfId="14578" xr:uid="{B0DAB591-4F59-483C-8D00-A450F404CF51}"/>
    <cellStyle name="Note 65 2 14" xfId="8648" xr:uid="{830AEFE9-26AD-4D46-8542-5320A6E51D0E}"/>
    <cellStyle name="Note 65 2 14 2" xfId="15119" xr:uid="{C87646A7-65B7-4CDC-A651-B0AFA7FE7232}"/>
    <cellStyle name="Note 65 2 15" xfId="8827" xr:uid="{CA43082F-A248-410D-A82D-FF43E81A6A04}"/>
    <cellStyle name="Note 65 2 15 2" xfId="15298" xr:uid="{3ECB40EB-ECE2-4BFB-8BAB-5121ACEE08FB}"/>
    <cellStyle name="Note 65 2 16" xfId="9004" xr:uid="{01F6DB19-66D1-4FF3-B89F-A3EB9146B46F}"/>
    <cellStyle name="Note 65 2 16 2" xfId="15475" xr:uid="{970FC54A-75C9-41D7-B185-B4D5995E75F4}"/>
    <cellStyle name="Note 65 2 17" xfId="9166" xr:uid="{6D06A781-D36E-4AF8-B65B-2AA6E050841F}"/>
    <cellStyle name="Note 65 2 17 2" xfId="15637" xr:uid="{B467EBF1-5EA1-4424-A7F2-9DBC8657E917}"/>
    <cellStyle name="Note 65 2 18" xfId="9802" xr:uid="{1035B67B-B34B-46D4-BD6A-18FB2F60E54A}"/>
    <cellStyle name="Note 65 2 19" xfId="10291" xr:uid="{B821B685-FC80-453D-AD7F-531A190208CD}"/>
    <cellStyle name="Note 65 2 2" xfId="2396" xr:uid="{00000000-0005-0000-0000-00005D090000}"/>
    <cellStyle name="Note 65 2 2 2" xfId="5799" xr:uid="{5F283ED0-553D-4B5A-B70F-170C63C29E35}"/>
    <cellStyle name="Note 65 2 2 2 2" xfId="12210" xr:uid="{5CBFF189-9302-4ABF-9592-95B49FEC7C07}"/>
    <cellStyle name="Note 65 2 2 3" xfId="10292" xr:uid="{AE3F0DA4-EB8F-4595-9F40-03C28C161869}"/>
    <cellStyle name="Note 65 2 2 4" xfId="11139" xr:uid="{2F705079-2D07-4AB7-A925-C6231C689E32}"/>
    <cellStyle name="Note 65 2 2 5" xfId="4870" xr:uid="{6D5EB7FB-AE27-4188-ACA7-36E42080C675}"/>
    <cellStyle name="Note 65 2 20" xfId="9290" xr:uid="{BC02864A-3521-43B5-9C75-CB349B8E3227}"/>
    <cellStyle name="Note 65 2 21" xfId="10563" xr:uid="{C2AF7F3B-EDEA-459B-A226-C63A2F8D2164}"/>
    <cellStyle name="Note 65 2 22" xfId="10746" xr:uid="{893271F7-BF8A-4C8A-8C41-0E6B3273591F}"/>
    <cellStyle name="Note 65 2 23" xfId="10940" xr:uid="{B347005B-24BB-4B59-B952-D6CBD89ABCBA}"/>
    <cellStyle name="Note 65 2 24" xfId="15889" xr:uid="{E9415652-327D-47EC-A2D5-712DA9ADDBF8}"/>
    <cellStyle name="Note 65 2 25" xfId="16503" xr:uid="{6BD972F5-E667-4F68-A7E8-9BCB530ADCD7}"/>
    <cellStyle name="Note 65 2 26" xfId="16318" xr:uid="{18D03E5C-0F97-4432-83B4-D62FC252871A}"/>
    <cellStyle name="Note 65 2 27" xfId="16767" xr:uid="{EB2700F3-8901-4C37-B50B-C9D0CF3ED560}"/>
    <cellStyle name="Note 65 2 28" xfId="16944" xr:uid="{0C3CAAE2-4CA9-427E-AE52-4517AE474282}"/>
    <cellStyle name="Note 65 2 29" xfId="17106" xr:uid="{9AFA2706-BC6F-4F6A-9FA0-F8BC02FB0DB6}"/>
    <cellStyle name="Note 65 2 3" xfId="4357" xr:uid="{99C592DA-C9D9-4685-B6B6-B47343874B94}"/>
    <cellStyle name="Note 65 2 3 2" xfId="12209" xr:uid="{C02C3ECD-C56D-4251-8127-18712129980F}"/>
    <cellStyle name="Note 65 2 4" xfId="6300" xr:uid="{45A9C1B8-485E-418E-AC13-782A1E01C3A6}"/>
    <cellStyle name="Note 65 2 4 2" xfId="12771" xr:uid="{56294FB1-3AEC-4B20-BEB6-203DDFA3F2FD}"/>
    <cellStyle name="Note 65 2 5" xfId="6124" xr:uid="{6E8AD014-3DAD-42C7-863B-B4F688220404}"/>
    <cellStyle name="Note 65 2 5 2" xfId="12595" xr:uid="{E79D80D9-5E59-4842-BC4E-CC04E854E1E6}"/>
    <cellStyle name="Note 65 2 6" xfId="6536" xr:uid="{842977C0-70C8-4591-AFBD-7BD7E7446F96}"/>
    <cellStyle name="Note 65 2 6 2" xfId="13007" xr:uid="{1ECA19F9-D2F1-461E-8E5B-6F916AF3C933}"/>
    <cellStyle name="Note 65 2 7" xfId="6680" xr:uid="{44EA602B-989F-45A0-BB7A-4D389752B4B1}"/>
    <cellStyle name="Note 65 2 7 2" xfId="13151" xr:uid="{56D1DCC3-DEA1-4AF8-8EC8-BFDFF54AA019}"/>
    <cellStyle name="Note 65 2 8" xfId="7243" xr:uid="{D845CB53-EC2D-4B2F-887D-A8DF27F99789}"/>
    <cellStyle name="Note 65 2 8 2" xfId="13714" xr:uid="{18C19A2F-C07C-4CD0-BF3E-F98D05392129}"/>
    <cellStyle name="Note 65 2 9" xfId="7013" xr:uid="{F6783E51-5CFE-44F4-A75D-CA6CEFBF535E}"/>
    <cellStyle name="Note 65 2 9 2" xfId="13484" xr:uid="{FD1726A9-BF55-4D53-AFD2-58426F6C416B}"/>
    <cellStyle name="Note 65 20" xfId="9801" xr:uid="{8DF15C04-7CEE-4EEE-B2E1-5F37C1F90E7D}"/>
    <cellStyle name="Note 65 21" xfId="10290" xr:uid="{C0D91449-3CA2-4121-988D-9E4845CBD871}"/>
    <cellStyle name="Note 65 22" xfId="9291" xr:uid="{FFF8A342-D863-4F44-8863-8B8A96E237DA}"/>
    <cellStyle name="Note 65 23" xfId="10562" xr:uid="{46A9F376-A677-4A20-958B-A8B8BBEE8E2C}"/>
    <cellStyle name="Note 65 24" xfId="10745" xr:uid="{CD08C7C7-2F34-48D7-B31D-EF197BE1DEC0}"/>
    <cellStyle name="Note 65 25" xfId="10866" xr:uid="{065B8BF2-6501-417E-886C-24CF1996F19E}"/>
    <cellStyle name="Note 65 26" xfId="15888" xr:uid="{EFC1731A-9CA0-4F53-849D-73E27BEFEA6E}"/>
    <cellStyle name="Note 65 27" xfId="16502" xr:uid="{2B062B43-E447-41CC-8A16-83B31CCB4C60}"/>
    <cellStyle name="Note 65 28" xfId="16317" xr:uid="{A9F83064-AABD-4A63-A130-FCCCE346D5F8}"/>
    <cellStyle name="Note 65 29" xfId="16766" xr:uid="{CE3FC4C7-34C6-4A48-94DA-4EFE1650AAA2}"/>
    <cellStyle name="Note 65 3" xfId="2397" xr:uid="{00000000-0005-0000-0000-00005E090000}"/>
    <cellStyle name="Note 65 3 2" xfId="5800" xr:uid="{C66CD0EB-8237-4455-9663-21E2BE62629A}"/>
    <cellStyle name="Note 65 3 2 2" xfId="12211" xr:uid="{3341888A-75C7-4C97-BC96-802B3B764FDD}"/>
    <cellStyle name="Note 65 3 3" xfId="10293" xr:uid="{09E5ABA9-2D91-48F6-B4BB-E27B746B2FB1}"/>
    <cellStyle name="Note 65 3 4" xfId="11140" xr:uid="{05B657C7-FB24-46E7-B4C9-D004FA70E6E6}"/>
    <cellStyle name="Note 65 3 5" xfId="4871" xr:uid="{12A8FA0C-538E-4F62-A9FA-5AFE082389BA}"/>
    <cellStyle name="Note 65 3 6" xfId="3827" xr:uid="{854F2647-4782-4FFF-A3F0-315918C7DBD0}"/>
    <cellStyle name="Note 65 30" xfId="16943" xr:uid="{091FFF00-A7C1-4B96-9736-38CC888D54C5}"/>
    <cellStyle name="Note 65 31" xfId="17105" xr:uid="{DE8E693E-7F7F-4721-A858-7FDFBDC1FED2}"/>
    <cellStyle name="Note 65 4" xfId="3340" xr:uid="{BA2B0224-85F1-4C99-8702-2F088FFF9A85}"/>
    <cellStyle name="Note 65 4 2" xfId="11595" xr:uid="{681AA3A4-EC90-43AB-B2F0-8F2571FC5C86}"/>
    <cellStyle name="Note 65 4 3" xfId="5329" xr:uid="{6094D2F6-91BA-424F-9810-6F247377FF12}"/>
    <cellStyle name="Note 65 5" xfId="4356" xr:uid="{94627BE6-9B32-44F1-8F37-351813D254B8}"/>
    <cellStyle name="Note 65 5 2" xfId="12208" xr:uid="{83C4E3D7-E98B-4582-B8DB-C9A415B8968F}"/>
    <cellStyle name="Note 65 6" xfId="6299" xr:uid="{285AA22D-DB4B-4B6B-81D5-0A221012AC1F}"/>
    <cellStyle name="Note 65 6 2" xfId="12770" xr:uid="{15F9340F-9162-4669-A73D-385E3BC8722E}"/>
    <cellStyle name="Note 65 7" xfId="6123" xr:uid="{8B09C72C-6AFB-44C7-9409-5C977AE83559}"/>
    <cellStyle name="Note 65 7 2" xfId="12594" xr:uid="{6A67E748-D748-4C92-934B-6ABB41033143}"/>
    <cellStyle name="Note 65 8" xfId="6535" xr:uid="{5425E245-BC6C-4672-AE95-DD2A89D1B5A4}"/>
    <cellStyle name="Note 65 8 2" xfId="13006" xr:uid="{09664029-B9BE-4009-96D0-08F86C7987AE}"/>
    <cellStyle name="Note 65 9" xfId="6681" xr:uid="{566F6750-1137-48C3-B685-8EA902DF33A7}"/>
    <cellStyle name="Note 65 9 2" xfId="13152" xr:uid="{CD5A0509-67AB-4C92-9A32-D798505B163F}"/>
    <cellStyle name="Note 65_TRAFO" xfId="2398" xr:uid="{00000000-0005-0000-0000-00005F090000}"/>
    <cellStyle name="Note 66" xfId="2399" xr:uid="{00000000-0005-0000-0000-000060090000}"/>
    <cellStyle name="Note 66 10" xfId="7244" xr:uid="{F2802D61-1A70-4C27-9837-13DA37D2CE32}"/>
    <cellStyle name="Note 66 10 2" xfId="13715" xr:uid="{31A8C5F9-2F34-434D-BFB8-1D1B259D2959}"/>
    <cellStyle name="Note 66 11" xfId="7015" xr:uid="{9981E7C6-5DCF-400A-AE15-8829F335599A}"/>
    <cellStyle name="Note 66 11 2" xfId="13486" xr:uid="{572FD4B4-6FE8-4BF2-8FB0-04C9D34415AE}"/>
    <cellStyle name="Note 66 12" xfId="7725" xr:uid="{537E8F46-C067-4F94-9D97-A3E3771FE5A0}"/>
    <cellStyle name="Note 66 12 2" xfId="14196" xr:uid="{603CCB1E-F3DF-40AC-A835-149D08EC5B00}"/>
    <cellStyle name="Note 66 13" xfId="7554" xr:uid="{7D5ABBCA-E6E3-4BC7-B1A2-CE2B2E8994E6}"/>
    <cellStyle name="Note 66 13 2" xfId="14025" xr:uid="{9A53C07D-8728-4022-8CDD-2B715D70CB52}"/>
    <cellStyle name="Note 66 14" xfId="7959" xr:uid="{93485285-B714-4124-A87A-BCBD4A34D781}"/>
    <cellStyle name="Note 66 14 2" xfId="14430" xr:uid="{E2E2BE80-BB83-43A5-B320-60DAB7D9C016}"/>
    <cellStyle name="Note 66 15" xfId="8106" xr:uid="{AD9E9891-20B9-4567-8DDB-A9CF1D0CBA03}"/>
    <cellStyle name="Note 66 15 2" xfId="14577" xr:uid="{F40145E2-56FF-4862-A63C-ECC3D6C3CE21}"/>
    <cellStyle name="Note 66 16" xfId="8649" xr:uid="{3B8BCDCA-23B2-4165-908C-315DCC0DDDB5}"/>
    <cellStyle name="Note 66 16 2" xfId="15120" xr:uid="{32755411-6262-4F2D-BCB0-FB8B6E66A3E4}"/>
    <cellStyle name="Note 66 17" xfId="8828" xr:uid="{377FEB1B-DD88-4B74-9902-227DE916B2BA}"/>
    <cellStyle name="Note 66 17 2" xfId="15299" xr:uid="{8C8B9034-32BD-41C4-9B47-BD684B2AAC41}"/>
    <cellStyle name="Note 66 18" xfId="9005" xr:uid="{959C634F-480A-46EA-BF7C-0746F3ACC483}"/>
    <cellStyle name="Note 66 18 2" xfId="15476" xr:uid="{70BB8F65-B479-4CAF-BFB7-421B887313B5}"/>
    <cellStyle name="Note 66 19" xfId="9167" xr:uid="{65A12A82-B60E-4D2B-8B3F-BC6569D9FD79}"/>
    <cellStyle name="Note 66 19 2" xfId="15638" xr:uid="{B42C136D-9DE5-4BE0-8488-33E7590484CA}"/>
    <cellStyle name="Note 66 2" xfId="2400" xr:uid="{00000000-0005-0000-0000-000061090000}"/>
    <cellStyle name="Note 66 2 10" xfId="7726" xr:uid="{2AB7BEC6-C0D6-4BDA-B6B3-8498D4B59304}"/>
    <cellStyle name="Note 66 2 10 2" xfId="14197" xr:uid="{AB501801-3ABE-4734-A0C4-17C5EA1864B8}"/>
    <cellStyle name="Note 66 2 11" xfId="7555" xr:uid="{49F3279B-A10D-4EE2-BF5E-19688E7DD635}"/>
    <cellStyle name="Note 66 2 11 2" xfId="14026" xr:uid="{96FD4499-B426-4EAA-B76D-73F3DE742531}"/>
    <cellStyle name="Note 66 2 12" xfId="7960" xr:uid="{E0DC32D6-8C56-4515-940F-9EAAB0507E5B}"/>
    <cellStyle name="Note 66 2 12 2" xfId="14431" xr:uid="{C5CFDE84-9312-4679-B782-80483E194D1E}"/>
    <cellStyle name="Note 66 2 13" xfId="8105" xr:uid="{5CAF3E1C-8ED3-4453-8A69-D9529B3B64B2}"/>
    <cellStyle name="Note 66 2 13 2" xfId="14576" xr:uid="{591870CC-E2C3-4498-8BF4-DBB0A1153802}"/>
    <cellStyle name="Note 66 2 14" xfId="8650" xr:uid="{668E69F4-932D-40EC-BC31-A9B0BC7A3FC2}"/>
    <cellStyle name="Note 66 2 14 2" xfId="15121" xr:uid="{94588E67-F888-4A4F-B292-D12E876BF503}"/>
    <cellStyle name="Note 66 2 15" xfId="8829" xr:uid="{830F64DD-6287-4BFE-BF91-0D75859C3716}"/>
    <cellStyle name="Note 66 2 15 2" xfId="15300" xr:uid="{2BC162EA-D1BC-4DE4-B8CB-21C005613CFE}"/>
    <cellStyle name="Note 66 2 16" xfId="9006" xr:uid="{EC023C83-889D-430F-9FF6-00561C6A966B}"/>
    <cellStyle name="Note 66 2 16 2" xfId="15477" xr:uid="{64F80437-F45B-4629-A380-41EB7B270546}"/>
    <cellStyle name="Note 66 2 17" xfId="9168" xr:uid="{83E1F0A4-A54E-497A-BBA4-952C9FBA5AD5}"/>
    <cellStyle name="Note 66 2 17 2" xfId="15639" xr:uid="{B626C3CF-F2B5-4944-8130-C5885A2ECC5B}"/>
    <cellStyle name="Note 66 2 18" xfId="9804" xr:uid="{BE93C6F5-E55E-413E-8B38-BC33F467DAB9}"/>
    <cellStyle name="Note 66 2 19" xfId="10295" xr:uid="{502E71F2-D4AB-4000-AEBF-FB2D10C1FFFA}"/>
    <cellStyle name="Note 66 2 2" xfId="2401" xr:uid="{00000000-0005-0000-0000-000062090000}"/>
    <cellStyle name="Note 66 2 2 2" xfId="5801" xr:uid="{A99E2EAD-DD76-4776-B9E6-3F2CB2EF65CC}"/>
    <cellStyle name="Note 66 2 2 2 2" xfId="12214" xr:uid="{8E918432-4F7F-472C-84EB-F84EDF63FD47}"/>
    <cellStyle name="Note 66 2 2 3" xfId="10296" xr:uid="{F77A696D-F655-483E-A969-C11619FC0529}"/>
    <cellStyle name="Note 66 2 2 4" xfId="11141" xr:uid="{4B80F9FB-538C-492C-8DC5-479BE593EE20}"/>
    <cellStyle name="Note 66 2 2 5" xfId="4872" xr:uid="{E185CA0B-3096-4466-AC81-793B41E97E71}"/>
    <cellStyle name="Note 66 2 20" xfId="9289" xr:uid="{F676FBF0-F199-4353-A6D4-CC051C16CDC0}"/>
    <cellStyle name="Note 66 2 21" xfId="10565" xr:uid="{36D37C76-C325-447B-BF56-27EF9D09F8E8}"/>
    <cellStyle name="Note 66 2 22" xfId="10748" xr:uid="{3D800C8E-1A5C-4964-8D7B-3431A176066D}"/>
    <cellStyle name="Note 66 2 23" xfId="10868" xr:uid="{904B3B49-31EC-465E-8722-EED24D00AD96}"/>
    <cellStyle name="Note 66 2 24" xfId="15891" xr:uid="{A29DDE20-2374-4C4F-A55A-3BB2FEF80DD0}"/>
    <cellStyle name="Note 66 2 25" xfId="16504" xr:uid="{B144F3A8-419A-4F15-8F92-8796F1F24DC4}"/>
    <cellStyle name="Note 66 2 26" xfId="16320" xr:uid="{B4CCEB91-E6F1-4E29-B82A-BB51E1D13D42}"/>
    <cellStyle name="Note 66 2 27" xfId="16769" xr:uid="{BADA93D3-0033-42FF-90B3-4774C72CA536}"/>
    <cellStyle name="Note 66 2 28" xfId="16946" xr:uid="{241C37CA-8555-4666-B015-71EF99707EA3}"/>
    <cellStyle name="Note 66 2 29" xfId="17108" xr:uid="{B2900A5B-B45C-4D09-9C00-EA23B1A1208E}"/>
    <cellStyle name="Note 66 2 3" xfId="4359" xr:uid="{3F56C1E5-E905-4D2D-8194-EE4A6F77C8D7}"/>
    <cellStyle name="Note 66 2 3 2" xfId="12213" xr:uid="{9672BE96-A179-4601-923A-096D49A1684A}"/>
    <cellStyle name="Note 66 2 4" xfId="6302" xr:uid="{83114373-E5B5-48C6-ACA2-022DAEDFA824}"/>
    <cellStyle name="Note 66 2 4 2" xfId="12773" xr:uid="{B452C302-9C4D-4D45-B3B6-B2726F92B045}"/>
    <cellStyle name="Note 66 2 5" xfId="6126" xr:uid="{72BE0123-9A77-4D2F-9926-914D149CE55A}"/>
    <cellStyle name="Note 66 2 5 2" xfId="12597" xr:uid="{7DFBFD89-AC8E-4BDE-8700-34A95A1701FE}"/>
    <cellStyle name="Note 66 2 6" xfId="6538" xr:uid="{341FD1F9-EF16-4B44-B347-27D81672C2DA}"/>
    <cellStyle name="Note 66 2 6 2" xfId="13009" xr:uid="{4B7C576C-7975-4658-AC03-D512F439405B}"/>
    <cellStyle name="Note 66 2 7" xfId="6678" xr:uid="{7896C409-5A92-4B9D-A358-72D49EEDA905}"/>
    <cellStyle name="Note 66 2 7 2" xfId="13149" xr:uid="{22E9D749-33BC-4E3D-86A5-59C6589F6119}"/>
    <cellStyle name="Note 66 2 8" xfId="7245" xr:uid="{D22D360B-DF48-4DCA-AAE5-6FBBAF88D98E}"/>
    <cellStyle name="Note 66 2 8 2" xfId="13716" xr:uid="{7C7DD0ED-A98C-4AB6-A96B-26213B13D850}"/>
    <cellStyle name="Note 66 2 9" xfId="7016" xr:uid="{22010808-1781-423F-B6F9-6AA4ED366DBB}"/>
    <cellStyle name="Note 66 2 9 2" xfId="13487" xr:uid="{6DAA14B8-F0A0-4158-A93C-76BF1B78335E}"/>
    <cellStyle name="Note 66 20" xfId="9803" xr:uid="{ABBF0CF1-9B53-49AF-8B26-9F12C16D33B0}"/>
    <cellStyle name="Note 66 21" xfId="10294" xr:uid="{0D8B56FC-1AC4-4C01-BB30-82789FAF5F1D}"/>
    <cellStyle name="Note 66 22" xfId="9237" xr:uid="{9C5D32AA-E91D-471E-B500-B26FFADFDD61}"/>
    <cellStyle name="Note 66 23" xfId="10564" xr:uid="{0AC3D839-CAF4-444A-8225-7CD1E2432DE4}"/>
    <cellStyle name="Note 66 24" xfId="10747" xr:uid="{0AC10F13-75BE-4EDC-83AF-CBEE51A84F5C}"/>
    <cellStyle name="Note 66 25" xfId="10867" xr:uid="{808505DD-FB58-4CEC-92A4-AD75E00F02A1}"/>
    <cellStyle name="Note 66 26" xfId="15890" xr:uid="{569B3374-B0A9-491E-AEC8-A6F5F9826512}"/>
    <cellStyle name="Note 66 27" xfId="16608" xr:uid="{AB9386B5-91E6-4FA9-B277-EAFC8C61FA95}"/>
    <cellStyle name="Note 66 28" xfId="16319" xr:uid="{9966CA70-C596-4057-8ECA-03DCB942B1C0}"/>
    <cellStyle name="Note 66 29" xfId="16768" xr:uid="{3945A365-7CD5-4B72-998C-F169DAAFEA97}"/>
    <cellStyle name="Note 66 3" xfId="2402" xr:uid="{00000000-0005-0000-0000-000063090000}"/>
    <cellStyle name="Note 66 3 2" xfId="5802" xr:uid="{BDB5B37F-9962-4479-A767-9C006D8D8851}"/>
    <cellStyle name="Note 66 3 2 2" xfId="12215" xr:uid="{323AF3EA-6D53-4504-873E-88B399DB6323}"/>
    <cellStyle name="Note 66 3 3" xfId="10297" xr:uid="{A4270814-640C-47AF-8368-8455DBF12D02}"/>
    <cellStyle name="Note 66 3 4" xfId="11142" xr:uid="{913407C9-F565-4EB4-B408-CA769B527E7B}"/>
    <cellStyle name="Note 66 3 5" xfId="4873" xr:uid="{CC6E5C94-FAB8-401A-AD33-1F221AF7E5B8}"/>
    <cellStyle name="Note 66 3 6" xfId="3828" xr:uid="{4128786A-6C22-4A3E-9B9D-E522BA30CFB3}"/>
    <cellStyle name="Note 66 30" xfId="16945" xr:uid="{57923EBD-1109-461B-9881-1AEAE87570F9}"/>
    <cellStyle name="Note 66 31" xfId="17107" xr:uid="{DCD4F328-CAEE-4CC8-B932-9A0C8D22805C}"/>
    <cellStyle name="Note 66 4" xfId="3341" xr:uid="{01A20DE4-A345-447B-9688-84BD6B61BB48}"/>
    <cellStyle name="Note 66 4 2" xfId="11596" xr:uid="{BF4E2561-7EA9-4D85-8E2D-37FD840D1E41}"/>
    <cellStyle name="Note 66 4 3" xfId="5330" xr:uid="{58C26B25-D299-41BF-97CE-D7F2E9BADDBD}"/>
    <cellStyle name="Note 66 5" xfId="4358" xr:uid="{CEE4ECC6-CB1A-4F91-9E49-576DC529B8C8}"/>
    <cellStyle name="Note 66 5 2" xfId="12212" xr:uid="{EE210882-7AC3-43A0-8775-B6C9F77F98DE}"/>
    <cellStyle name="Note 66 6" xfId="6301" xr:uid="{F93A231A-403A-43E9-A47C-3F2CF44F41E6}"/>
    <cellStyle name="Note 66 6 2" xfId="12772" xr:uid="{8E85B860-D013-46E9-9B84-4C805AB511BA}"/>
    <cellStyle name="Note 66 7" xfId="6125" xr:uid="{4D282516-D124-440E-AD1E-1E45D2D8BDEE}"/>
    <cellStyle name="Note 66 7 2" xfId="12596" xr:uid="{3223460F-B2B7-4E11-A04B-FF62F8D76950}"/>
    <cellStyle name="Note 66 8" xfId="6537" xr:uid="{3AE3034E-7F07-44F6-B6B7-1FC58886C1A4}"/>
    <cellStyle name="Note 66 8 2" xfId="13008" xr:uid="{E2F7E55E-17B4-4D15-88EB-EF94B9687FC2}"/>
    <cellStyle name="Note 66 9" xfId="6679" xr:uid="{D3C6F57F-508F-4596-91E8-CD9775DF2B94}"/>
    <cellStyle name="Note 66 9 2" xfId="13150" xr:uid="{9D6D0091-DAE0-4BF8-BDC7-3AAAE257A4A8}"/>
    <cellStyle name="Note 66_TRAFO" xfId="2403" xr:uid="{00000000-0005-0000-0000-000064090000}"/>
    <cellStyle name="Note 67" xfId="2404" xr:uid="{00000000-0005-0000-0000-000065090000}"/>
    <cellStyle name="Note 67 10" xfId="7246" xr:uid="{C8B6DA1E-9F01-42AC-9226-751001710B41}"/>
    <cellStyle name="Note 67 10 2" xfId="13717" xr:uid="{D87AF4A1-7B4E-49FB-9088-18209243F4F3}"/>
    <cellStyle name="Note 67 11" xfId="7017" xr:uid="{34EDEC1E-2C30-4F63-8C37-EFF21D6DB645}"/>
    <cellStyle name="Note 67 11 2" xfId="13488" xr:uid="{291A97A4-43CA-4543-B802-596117EE68AD}"/>
    <cellStyle name="Note 67 12" xfId="7727" xr:uid="{E33B6666-4AD9-45AF-B24A-FFB5F1203AB4}"/>
    <cellStyle name="Note 67 12 2" xfId="14198" xr:uid="{4E869E4E-C7FB-41F1-9F18-D277E2F0FEFD}"/>
    <cellStyle name="Note 67 13" xfId="7556" xr:uid="{154F781F-BB2A-4949-A8EB-767B023CF7DF}"/>
    <cellStyle name="Note 67 13 2" xfId="14027" xr:uid="{D2AE9DA1-A6FF-401F-AB65-6FD4A94E8DF8}"/>
    <cellStyle name="Note 67 14" xfId="7961" xr:uid="{A63E162A-CA0A-4F44-9067-277826B49790}"/>
    <cellStyle name="Note 67 14 2" xfId="14432" xr:uid="{87F172EB-8789-415B-95CC-1AEFEAD9CC77}"/>
    <cellStyle name="Note 67 15" xfId="8104" xr:uid="{142C1C9C-FB74-4287-A888-B06A911FF44D}"/>
    <cellStyle name="Note 67 15 2" xfId="14575" xr:uid="{10FA68EA-B854-45E3-802F-B29ED616F77E}"/>
    <cellStyle name="Note 67 16" xfId="8651" xr:uid="{8BFFC884-51AB-49CA-809D-5CFE2DF97A42}"/>
    <cellStyle name="Note 67 16 2" xfId="15122" xr:uid="{B8757948-DA4A-4D35-8666-87E7D3325D7D}"/>
    <cellStyle name="Note 67 17" xfId="8830" xr:uid="{3C1D2F52-0DF8-4537-AB18-F54612BFBAE8}"/>
    <cellStyle name="Note 67 17 2" xfId="15301" xr:uid="{22943D83-D438-464F-8474-38B8BE9BF6AD}"/>
    <cellStyle name="Note 67 18" xfId="9007" xr:uid="{320ED0AA-B92A-44CE-995B-D53E4AA418ED}"/>
    <cellStyle name="Note 67 18 2" xfId="15478" xr:uid="{8C627978-1F0B-40D9-A1A7-DFB7C864165E}"/>
    <cellStyle name="Note 67 19" xfId="9169" xr:uid="{DE5DE965-C408-4763-992B-D52DE97AEF97}"/>
    <cellStyle name="Note 67 19 2" xfId="15640" xr:uid="{FE542BAF-CAF8-435A-BAAB-C69E769836B3}"/>
    <cellStyle name="Note 67 2" xfId="2405" xr:uid="{00000000-0005-0000-0000-000066090000}"/>
    <cellStyle name="Note 67 2 10" xfId="7728" xr:uid="{AE4A10E2-805B-49FB-BB2A-073E3D328F42}"/>
    <cellStyle name="Note 67 2 10 2" xfId="14199" xr:uid="{629F48DB-56A3-4649-A4D3-98710626787B}"/>
    <cellStyle name="Note 67 2 11" xfId="7798" xr:uid="{C39F8A03-B2BB-4DDD-AFBB-A85DCD30968A}"/>
    <cellStyle name="Note 67 2 11 2" xfId="14269" xr:uid="{B651D5D7-3C61-491C-8E90-349FD706E0D1}"/>
    <cellStyle name="Note 67 2 12" xfId="7962" xr:uid="{054F87E5-A871-4447-A504-4A3BCE593C51}"/>
    <cellStyle name="Note 67 2 12 2" xfId="14433" xr:uid="{790003D9-0D2B-430F-B17D-DC2A87028CD2}"/>
    <cellStyle name="Note 67 2 13" xfId="8103" xr:uid="{A8BEE950-6037-472F-87C6-DEE5401D527A}"/>
    <cellStyle name="Note 67 2 13 2" xfId="14574" xr:uid="{2587CCC9-30F0-42DC-9C8E-FEFD5C8AAA2B}"/>
    <cellStyle name="Note 67 2 14" xfId="8652" xr:uid="{5AC9DE4E-F4B8-4462-AA43-15D337EA8CB4}"/>
    <cellStyle name="Note 67 2 14 2" xfId="15123" xr:uid="{1BECA2CE-7E57-4C9C-B0C4-C85E48A861B5}"/>
    <cellStyle name="Note 67 2 15" xfId="8831" xr:uid="{AEF28C10-0C6A-43A6-89B4-995626D60267}"/>
    <cellStyle name="Note 67 2 15 2" xfId="15302" xr:uid="{077158E1-3266-4F14-8928-48A425664D32}"/>
    <cellStyle name="Note 67 2 16" xfId="9008" xr:uid="{28382582-D741-482A-8C5F-039AE5EFBBF8}"/>
    <cellStyle name="Note 67 2 16 2" xfId="15479" xr:uid="{34D12695-C0C9-4241-9B94-AD7B3FB6916A}"/>
    <cellStyle name="Note 67 2 17" xfId="9170" xr:uid="{A18E42CC-EC60-41A4-B7D8-BA6F18750EC5}"/>
    <cellStyle name="Note 67 2 17 2" xfId="15641" xr:uid="{BD2CABBE-143E-4D40-9A93-8AA8C7A2D7AF}"/>
    <cellStyle name="Note 67 2 18" xfId="9806" xr:uid="{00B0E604-6333-4971-8862-12DD516D84EB}"/>
    <cellStyle name="Note 67 2 19" xfId="10299" xr:uid="{28C4332A-1ED2-4308-9BE2-80742CAF9474}"/>
    <cellStyle name="Note 67 2 2" xfId="2406" xr:uid="{00000000-0005-0000-0000-000067090000}"/>
    <cellStyle name="Note 67 2 2 2" xfId="5803" xr:uid="{D48DD997-A9FF-4FAB-BC80-65D941ECC9AB}"/>
    <cellStyle name="Note 67 2 2 2 2" xfId="12218" xr:uid="{519C235F-4F66-43A4-B44E-52805DE0A47B}"/>
    <cellStyle name="Note 67 2 2 3" xfId="10300" xr:uid="{94AF411B-253E-4BA2-9838-F8257488F91F}"/>
    <cellStyle name="Note 67 2 2 4" xfId="11143" xr:uid="{E5DF48FD-F546-45B3-B0B0-88C7C610BC6C}"/>
    <cellStyle name="Note 67 2 2 5" xfId="4874" xr:uid="{4E751DB3-CC0A-4D1F-B78F-37CDC54E3221}"/>
    <cellStyle name="Note 67 2 20" xfId="9287" xr:uid="{BD4C858F-0796-4379-9ABB-AE29F322133B}"/>
    <cellStyle name="Note 67 2 21" xfId="10567" xr:uid="{9A479C35-A8AD-49D3-8CC6-1818938B75F3}"/>
    <cellStyle name="Note 67 2 22" xfId="10750" xr:uid="{94D9BF02-2D2C-4472-9FC2-072FDEA88DC6}"/>
    <cellStyle name="Note 67 2 23" xfId="10870" xr:uid="{8BD843C1-F2D2-41CC-BCEF-BF11C034398F}"/>
    <cellStyle name="Note 67 2 24" xfId="15893" xr:uid="{D9C58271-5B0E-46FB-BD85-F929D86D499D}"/>
    <cellStyle name="Note 67 2 25" xfId="16506" xr:uid="{D500F711-DB82-40CF-9FC0-6A606BF91493}"/>
    <cellStyle name="Note 67 2 26" xfId="16322" xr:uid="{B3755A4B-7384-4C29-9673-216362F21561}"/>
    <cellStyle name="Note 67 2 27" xfId="16771" xr:uid="{716A5EEB-75E4-4D98-8863-8264D4A327AC}"/>
    <cellStyle name="Note 67 2 28" xfId="16948" xr:uid="{F4ACA1A4-7B2C-4860-BD70-F695BC1F6612}"/>
    <cellStyle name="Note 67 2 29" xfId="17110" xr:uid="{CEC18A2D-1AB7-40F8-B4A5-20BCB57AD3C7}"/>
    <cellStyle name="Note 67 2 3" xfId="4361" xr:uid="{76D73F4C-EFE8-4F05-90B6-231762157F8A}"/>
    <cellStyle name="Note 67 2 3 2" xfId="12217" xr:uid="{10744910-94CB-4762-AA34-3AA5F9A5233D}"/>
    <cellStyle name="Note 67 2 4" xfId="6304" xr:uid="{4366731A-650F-4105-93B6-B1EE84F85884}"/>
    <cellStyle name="Note 67 2 4 2" xfId="12775" xr:uid="{9CB87DCB-6A8A-4E75-A3FA-2F234A37716F}"/>
    <cellStyle name="Note 67 2 5" xfId="6375" xr:uid="{7C0716AF-A523-494F-9EF2-6C3C73D338B1}"/>
    <cellStyle name="Note 67 2 5 2" xfId="12846" xr:uid="{AD2D8FCD-90FE-4AEF-91EE-EDBE2093534B}"/>
    <cellStyle name="Note 67 2 6" xfId="6540" xr:uid="{CBC13248-87D8-4861-A363-9D299782CDA1}"/>
    <cellStyle name="Note 67 2 6 2" xfId="13011" xr:uid="{1136DDB5-C095-402B-BB3D-BC9483F1B725}"/>
    <cellStyle name="Note 67 2 7" xfId="6676" xr:uid="{878A8EE9-3BDD-472B-94AF-A239655DB630}"/>
    <cellStyle name="Note 67 2 7 2" xfId="13147" xr:uid="{2A11EEC7-EEC2-43CA-8006-A6363DFA528D}"/>
    <cellStyle name="Note 67 2 8" xfId="7247" xr:uid="{3B661F4C-B761-4CAA-ADF5-0769F4B8642C}"/>
    <cellStyle name="Note 67 2 8 2" xfId="13718" xr:uid="{787018A6-1099-4C45-B71E-EEAC18D98F68}"/>
    <cellStyle name="Note 67 2 9" xfId="7316" xr:uid="{2D839551-CA67-427C-886D-96DD6E63AE65}"/>
    <cellStyle name="Note 67 2 9 2" xfId="13787" xr:uid="{85F64C07-18C9-4FC4-AE24-A6C5951D46C3}"/>
    <cellStyle name="Note 67 20" xfId="9805" xr:uid="{11D41CEB-6F00-4550-9174-63C0713E09C1}"/>
    <cellStyle name="Note 67 21" xfId="10298" xr:uid="{C42606E2-5CED-4489-A0E8-06A22A87533D}"/>
    <cellStyle name="Note 67 22" xfId="9288" xr:uid="{7BD2576C-4A55-4D54-9734-2E1BBEBA6582}"/>
    <cellStyle name="Note 67 23" xfId="10566" xr:uid="{7618DF0B-8582-4A7D-8045-6B63D28FE047}"/>
    <cellStyle name="Note 67 24" xfId="10749" xr:uid="{6BB91A8F-8FB4-4536-A167-5871B097C0F3}"/>
    <cellStyle name="Note 67 25" xfId="10869" xr:uid="{DEA654EB-AD44-48D0-90F1-0B68E8B3CCC6}"/>
    <cellStyle name="Note 67 26" xfId="15892" xr:uid="{74FA6C21-B29B-4D32-9B22-C4404CD9EAA5}"/>
    <cellStyle name="Note 67 27" xfId="16505" xr:uid="{EAC56380-9595-4C77-A5EF-975B1738ED8A}"/>
    <cellStyle name="Note 67 28" xfId="16321" xr:uid="{D5C4B1D7-F220-46DA-B60B-FE9F7833284E}"/>
    <cellStyle name="Note 67 29" xfId="16770" xr:uid="{0A2E4BAB-7023-4DF1-833B-B1A8891B6880}"/>
    <cellStyle name="Note 67 3" xfId="2407" xr:uid="{00000000-0005-0000-0000-000068090000}"/>
    <cellStyle name="Note 67 3 2" xfId="5804" xr:uid="{58A65AFE-2821-45B0-B08E-3C50B870AFD4}"/>
    <cellStyle name="Note 67 3 2 2" xfId="12219" xr:uid="{AD96FBCD-6140-401A-B8F5-A856604191CA}"/>
    <cellStyle name="Note 67 3 3" xfId="10301" xr:uid="{BBF8E213-8EAB-4909-89FA-A7D043288DE2}"/>
    <cellStyle name="Note 67 3 4" xfId="11144" xr:uid="{0641DD7C-6F0C-4326-94F3-C7F4BA287C7C}"/>
    <cellStyle name="Note 67 3 5" xfId="4875" xr:uid="{ECAA5CC2-0946-4924-BA28-464DDBD26112}"/>
    <cellStyle name="Note 67 3 6" xfId="3829" xr:uid="{6374BBA1-4ABD-49EC-A150-B6ABC2C2B352}"/>
    <cellStyle name="Note 67 30" xfId="16947" xr:uid="{90D06F78-F352-4943-A34D-E1EE44944737}"/>
    <cellStyle name="Note 67 31" xfId="17109" xr:uid="{64EB2F47-DCA5-43F4-9181-8ED728BE7D7C}"/>
    <cellStyle name="Note 67 4" xfId="3342" xr:uid="{0F6AAF5E-DBDE-4B3B-BE82-533A4842E6B1}"/>
    <cellStyle name="Note 67 4 2" xfId="11597" xr:uid="{EDE799AC-CDAB-4D67-9F93-40EFCEF32F4F}"/>
    <cellStyle name="Note 67 4 3" xfId="5331" xr:uid="{AB808B99-709A-4353-BAB9-833664730278}"/>
    <cellStyle name="Note 67 5" xfId="4360" xr:uid="{1398193A-1010-4257-9D12-E90A816C6573}"/>
    <cellStyle name="Note 67 5 2" xfId="12216" xr:uid="{E9D12C7A-28E6-434A-8BBC-6568058F12D9}"/>
    <cellStyle name="Note 67 6" xfId="6303" xr:uid="{C946315A-BE79-4911-99A6-5C986BB4CFF8}"/>
    <cellStyle name="Note 67 6 2" xfId="12774" xr:uid="{35AFD02D-7D7D-4787-B6E4-B4A5A0AB0AB7}"/>
    <cellStyle name="Note 67 7" xfId="6127" xr:uid="{A27D6835-575C-4933-9CC5-4926FB6F7310}"/>
    <cellStyle name="Note 67 7 2" xfId="12598" xr:uid="{3B1B300D-B86F-4037-AA85-907D3541B3F2}"/>
    <cellStyle name="Note 67 8" xfId="6539" xr:uid="{DA406B10-B936-4084-932C-2EB3A85BCD15}"/>
    <cellStyle name="Note 67 8 2" xfId="13010" xr:uid="{F3AAF903-FDA7-435E-B6EB-BA735923EB4D}"/>
    <cellStyle name="Note 67 9" xfId="6677" xr:uid="{29EC3086-1E4D-4232-BEB5-D31E8AE1863B}"/>
    <cellStyle name="Note 67 9 2" xfId="13148" xr:uid="{35822C96-C360-488B-BE47-A8B496BB313E}"/>
    <cellStyle name="Note 67_TRAFO" xfId="2408" xr:uid="{00000000-0005-0000-0000-000069090000}"/>
    <cellStyle name="Note 68" xfId="2409" xr:uid="{00000000-0005-0000-0000-00006A090000}"/>
    <cellStyle name="Note 68 10" xfId="7248" xr:uid="{CAC2DE56-E46C-4497-8919-882CFA79959A}"/>
    <cellStyle name="Note 68 10 2" xfId="13719" xr:uid="{215F62A2-A3B8-49A3-8E3A-309DB5DB78DD}"/>
    <cellStyle name="Note 68 11" xfId="7018" xr:uid="{3F58BA0F-5301-498C-BD24-85A738733669}"/>
    <cellStyle name="Note 68 11 2" xfId="13489" xr:uid="{79B2B735-A4F3-451D-94E5-CE6474494EE4}"/>
    <cellStyle name="Note 68 12" xfId="7729" xr:uid="{8939FA35-E7BD-464F-A59E-4C4D0382E1C3}"/>
    <cellStyle name="Note 68 12 2" xfId="14200" xr:uid="{9C0CEBA9-2EBE-41DD-B64D-164836ECE8D3}"/>
    <cellStyle name="Note 68 13" xfId="7557" xr:uid="{FEA166E4-2659-458F-875D-A2B794AF759D}"/>
    <cellStyle name="Note 68 13 2" xfId="14028" xr:uid="{2F106726-4E35-4C8E-B638-902A3F22EA25}"/>
    <cellStyle name="Note 68 14" xfId="7963" xr:uid="{F396609E-47B5-4B8A-B277-9FCABF951D13}"/>
    <cellStyle name="Note 68 14 2" xfId="14434" xr:uid="{8939574E-3DC6-42E0-AA5C-AA583181A660}"/>
    <cellStyle name="Note 68 15" xfId="8102" xr:uid="{6CDCF860-74AD-4081-91B9-9CA09D7909E5}"/>
    <cellStyle name="Note 68 15 2" xfId="14573" xr:uid="{D376AC53-B9F4-457B-AEDF-1E91D659ADA4}"/>
    <cellStyle name="Note 68 16" xfId="8653" xr:uid="{60737124-17B2-4065-B91C-6B6CA857F0D0}"/>
    <cellStyle name="Note 68 16 2" xfId="15124" xr:uid="{7821E068-E5BE-4A61-B7D7-626BA0DDD011}"/>
    <cellStyle name="Note 68 17" xfId="8832" xr:uid="{A9110532-EBFB-48F2-AE5B-C679BC858660}"/>
    <cellStyle name="Note 68 17 2" xfId="15303" xr:uid="{B3F6441C-9DB2-4BB2-AB1D-25F505CC420F}"/>
    <cellStyle name="Note 68 18" xfId="9009" xr:uid="{97B77D29-6372-4A5A-9384-DD3610C03C81}"/>
    <cellStyle name="Note 68 18 2" xfId="15480" xr:uid="{6EDE62D7-D27B-4421-8F08-1C0D6320C6EA}"/>
    <cellStyle name="Note 68 19" xfId="9171" xr:uid="{7AC4045A-00BC-40D3-A3E1-CB2D3D71263C}"/>
    <cellStyle name="Note 68 19 2" xfId="15642" xr:uid="{74F21139-CA23-44D0-9DCA-BED1360E39FE}"/>
    <cellStyle name="Note 68 2" xfId="2410" xr:uid="{00000000-0005-0000-0000-00006B090000}"/>
    <cellStyle name="Note 68 2 10" xfId="7730" xr:uid="{CCC5AB0F-5369-4C87-94FB-8D90C291D45A}"/>
    <cellStyle name="Note 68 2 10 2" xfId="14201" xr:uid="{8DAAB69D-60E1-4D0B-BAB5-D2FF0AE25384}"/>
    <cellStyle name="Note 68 2 11" xfId="7558" xr:uid="{59EAE158-F499-4882-A7DC-2F7EB41B8FFA}"/>
    <cellStyle name="Note 68 2 11 2" xfId="14029" xr:uid="{9CCE6ABC-8A24-4807-9B6F-830693ABAE1F}"/>
    <cellStyle name="Note 68 2 12" xfId="7964" xr:uid="{B886F6A4-DBD3-4741-B1BF-46841C96960C}"/>
    <cellStyle name="Note 68 2 12 2" xfId="14435" xr:uid="{4B4E92FD-8DD6-4607-A682-77D2FC6A718F}"/>
    <cellStyle name="Note 68 2 13" xfId="8101" xr:uid="{A955B6A7-05CC-4261-8BD3-F95BBE6735E5}"/>
    <cellStyle name="Note 68 2 13 2" xfId="14572" xr:uid="{DE249DB7-CC42-48B7-94E6-6A54C9029AE0}"/>
    <cellStyle name="Note 68 2 14" xfId="8654" xr:uid="{CB63181A-3CD3-474F-9FA7-0A6F3819102E}"/>
    <cellStyle name="Note 68 2 14 2" xfId="15125" xr:uid="{BE8E5882-27DA-43A6-9333-BEE4A1C8D186}"/>
    <cellStyle name="Note 68 2 15" xfId="8833" xr:uid="{DD6344BE-FDAB-4D50-B7D0-073A2DED9F5D}"/>
    <cellStyle name="Note 68 2 15 2" xfId="15304" xr:uid="{3CF4B55C-E536-4A0E-A427-FC0F461C9D24}"/>
    <cellStyle name="Note 68 2 16" xfId="9010" xr:uid="{32337E1E-5982-4A7D-9F94-D78091935AAC}"/>
    <cellStyle name="Note 68 2 16 2" xfId="15481" xr:uid="{1065FFDE-CDD8-4803-A7B9-B7D5DAD98896}"/>
    <cellStyle name="Note 68 2 17" xfId="9172" xr:uid="{5806AABF-8B1E-4AC1-9D7F-59A096DEB5BD}"/>
    <cellStyle name="Note 68 2 17 2" xfId="15643" xr:uid="{D2B2650D-7A58-4015-9384-2B14AFF195BD}"/>
    <cellStyle name="Note 68 2 18" xfId="9808" xr:uid="{27F92861-D62D-492D-BFA5-B58AC79C5235}"/>
    <cellStyle name="Note 68 2 19" xfId="10303" xr:uid="{67C935B2-8B61-4010-A0E8-7FC6DE2CDAF2}"/>
    <cellStyle name="Note 68 2 2" xfId="2411" xr:uid="{00000000-0005-0000-0000-00006C090000}"/>
    <cellStyle name="Note 68 2 2 2" xfId="5805" xr:uid="{F72DE8CC-B974-469A-A702-3AE970DAB1CD}"/>
    <cellStyle name="Note 68 2 2 2 2" xfId="12222" xr:uid="{654778F9-15E8-4BE8-B346-E4151C5E4028}"/>
    <cellStyle name="Note 68 2 2 3" xfId="10304" xr:uid="{8A516586-2419-40F2-AFFB-F70D0E6D810B}"/>
    <cellStyle name="Note 68 2 2 4" xfId="11145" xr:uid="{AE9D518B-93C6-4458-B810-5F791FBA5F1E}"/>
    <cellStyle name="Note 68 2 2 5" xfId="4876" xr:uid="{8F78AEB3-104D-4A86-B6FD-99A177FA77D5}"/>
    <cellStyle name="Note 68 2 20" xfId="9958" xr:uid="{879D23F0-AADE-46AD-85DF-28D5C2071028}"/>
    <cellStyle name="Note 68 2 21" xfId="10569" xr:uid="{A9E91898-5D92-403F-ACD0-C37874DBFBD2}"/>
    <cellStyle name="Note 68 2 22" xfId="10752" xr:uid="{7A039735-2D9F-4762-8CD5-A58BCD74452A}"/>
    <cellStyle name="Note 68 2 23" xfId="10872" xr:uid="{5ED3A5A2-F209-4BDD-BEF4-8B131FFBF3CD}"/>
    <cellStyle name="Note 68 2 24" xfId="15895" xr:uid="{3252385B-DF77-463D-9D07-D208C51F4EFE}"/>
    <cellStyle name="Note 68 2 25" xfId="16508" xr:uid="{CE50F3F1-2859-4B0C-B75C-8717AFBDD322}"/>
    <cellStyle name="Note 68 2 26" xfId="16324" xr:uid="{EE8E404F-0CE6-434B-BFF3-A3C2C1E90C63}"/>
    <cellStyle name="Note 68 2 27" xfId="16773" xr:uid="{F2F8C0EE-BFAE-4287-9850-D5F7893459B8}"/>
    <cellStyle name="Note 68 2 28" xfId="16950" xr:uid="{83A170F1-D8E8-454E-9A0F-7B8ABD744611}"/>
    <cellStyle name="Note 68 2 29" xfId="17112" xr:uid="{12DA2B92-D08C-4E30-ADB0-EFF4FABDF95B}"/>
    <cellStyle name="Note 68 2 3" xfId="4363" xr:uid="{2234851E-28B9-4A05-8533-76640160E97F}"/>
    <cellStyle name="Note 68 2 3 2" xfId="12221" xr:uid="{73115391-BF32-410D-8458-82C706BD4CBD}"/>
    <cellStyle name="Note 68 2 4" xfId="6306" xr:uid="{5F2E35E9-5160-463A-913D-B34778AA8609}"/>
    <cellStyle name="Note 68 2 4 2" xfId="12777" xr:uid="{7431DC83-FAA5-486C-AE12-C1894A725471}"/>
    <cellStyle name="Note 68 2 5" xfId="6129" xr:uid="{5F444B24-D92C-4D9B-8318-E0F85A273F83}"/>
    <cellStyle name="Note 68 2 5 2" xfId="12600" xr:uid="{98C7F3BA-8D08-442B-A48D-0E7947D9E003}"/>
    <cellStyle name="Note 68 2 6" xfId="6542" xr:uid="{DB8366B8-E541-46A4-B0EB-CEA44E55637A}"/>
    <cellStyle name="Note 68 2 6 2" xfId="13013" xr:uid="{52C08D90-D78A-48F2-AFF7-7A9B24BE9432}"/>
    <cellStyle name="Note 68 2 7" xfId="6674" xr:uid="{578208AE-651D-4EAA-ADD9-5D4E3F14C82B}"/>
    <cellStyle name="Note 68 2 7 2" xfId="13145" xr:uid="{A2E4DE26-7647-450F-918A-729D4B77D553}"/>
    <cellStyle name="Note 68 2 8" xfId="7249" xr:uid="{814B0E8B-6F86-44F4-9C23-3BE657193CBC}"/>
    <cellStyle name="Note 68 2 8 2" xfId="13720" xr:uid="{2976DE8C-8AAF-49A3-9717-E456C0BC2BE6}"/>
    <cellStyle name="Note 68 2 9" xfId="7019" xr:uid="{FB48DE2F-0034-4AC2-8B14-2216069BEE92}"/>
    <cellStyle name="Note 68 2 9 2" xfId="13490" xr:uid="{9BEBC674-906F-4DAF-84B1-77159935EB6B}"/>
    <cellStyle name="Note 68 20" xfId="9807" xr:uid="{70F74E94-C102-435F-9987-0BC324261D30}"/>
    <cellStyle name="Note 68 21" xfId="10302" xr:uid="{9FA15FFA-61E4-4318-A64A-5EE8D62432A1}"/>
    <cellStyle name="Note 68 22" xfId="9286" xr:uid="{46C00E2E-4EF4-4E61-AC5C-61700D28E41E}"/>
    <cellStyle name="Note 68 23" xfId="10568" xr:uid="{5944EA75-90A6-4532-9EF8-D364659C2B39}"/>
    <cellStyle name="Note 68 24" xfId="10751" xr:uid="{AE374E8D-A713-478F-8C85-7BAE48EAC4F0}"/>
    <cellStyle name="Note 68 25" xfId="10871" xr:uid="{FAAEC5FB-FF55-499B-868F-AC741C0992D7}"/>
    <cellStyle name="Note 68 26" xfId="15894" xr:uid="{ACDAFE7F-05A5-4FEB-BC86-DD2C681D242D}"/>
    <cellStyle name="Note 68 27" xfId="16507" xr:uid="{12545ED2-5AC0-4945-976E-330E6C62A01A}"/>
    <cellStyle name="Note 68 28" xfId="16323" xr:uid="{930D9906-A029-41BF-A56F-6D94BF0363DD}"/>
    <cellStyle name="Note 68 29" xfId="16772" xr:uid="{5B7F54FE-FFA6-4AE6-8363-3F19F62C2C7B}"/>
    <cellStyle name="Note 68 3" xfId="2412" xr:uid="{00000000-0005-0000-0000-00006D090000}"/>
    <cellStyle name="Note 68 3 2" xfId="5806" xr:uid="{05F7230A-FE7D-42AF-828E-CCBC18CEC344}"/>
    <cellStyle name="Note 68 3 2 2" xfId="12223" xr:uid="{9B8805EB-794D-40D6-8B56-841D739E2EEC}"/>
    <cellStyle name="Note 68 3 3" xfId="10305" xr:uid="{9CD84120-FF3E-4099-9F8E-DFFA57FBA7F0}"/>
    <cellStyle name="Note 68 3 4" xfId="11146" xr:uid="{0EF1DB1A-73F2-4F06-B9F0-BC01D11CABE5}"/>
    <cellStyle name="Note 68 3 5" xfId="4877" xr:uid="{E474EA34-B79E-425B-9874-B99453F88DED}"/>
    <cellStyle name="Note 68 3 6" xfId="3830" xr:uid="{87A456D7-06F8-487F-98CD-E02E18F45241}"/>
    <cellStyle name="Note 68 30" xfId="16949" xr:uid="{58A4666A-B2C5-4920-8632-EBE7901DDDBE}"/>
    <cellStyle name="Note 68 31" xfId="17111" xr:uid="{F3376C82-0389-4E64-A902-C8E63C39C50D}"/>
    <cellStyle name="Note 68 4" xfId="3343" xr:uid="{BFE5131E-F159-4CF4-AC7E-5B687C0D0158}"/>
    <cellStyle name="Note 68 4 2" xfId="11598" xr:uid="{5095A603-4FD9-4487-B395-D158E5287832}"/>
    <cellStyle name="Note 68 4 3" xfId="5332" xr:uid="{DEA01DF7-F5CB-4E85-9573-B1C9AEB4F05D}"/>
    <cellStyle name="Note 68 5" xfId="4362" xr:uid="{9E4345AB-DA63-49F8-8145-CC6DAAEB9DF3}"/>
    <cellStyle name="Note 68 5 2" xfId="12220" xr:uid="{167EC136-37CE-4681-950E-6DDDB98FB6F0}"/>
    <cellStyle name="Note 68 6" xfId="6305" xr:uid="{658E46AD-1A5F-45C9-9FAD-855E67CC583A}"/>
    <cellStyle name="Note 68 6 2" xfId="12776" xr:uid="{B13E3751-F859-4D8D-9033-4253A193F25F}"/>
    <cellStyle name="Note 68 7" xfId="6128" xr:uid="{F3FF14F2-F726-4FC3-BDA5-02A11FBF04EC}"/>
    <cellStyle name="Note 68 7 2" xfId="12599" xr:uid="{18767A41-D743-4CF9-99B6-3CB4418329FC}"/>
    <cellStyle name="Note 68 8" xfId="6541" xr:uid="{5D7C55F7-03DB-4B33-ABF7-893C404ADBC2}"/>
    <cellStyle name="Note 68 8 2" xfId="13012" xr:uid="{30EBD4CB-2503-422D-8540-172A60E34A6C}"/>
    <cellStyle name="Note 68 9" xfId="6675" xr:uid="{328F3D68-7D46-442D-A060-0F65D82609AE}"/>
    <cellStyle name="Note 68 9 2" xfId="13146" xr:uid="{C36A030F-6339-4AC2-A870-D5D951379F9A}"/>
    <cellStyle name="Note 68_TRAFO" xfId="2413" xr:uid="{00000000-0005-0000-0000-00006E090000}"/>
    <cellStyle name="Note 69" xfId="2414" xr:uid="{00000000-0005-0000-0000-00006F090000}"/>
    <cellStyle name="Note 69 10" xfId="7250" xr:uid="{118EB8E5-D04B-46E6-BC89-98944800220F}"/>
    <cellStyle name="Note 69 10 2" xfId="13721" xr:uid="{876EBF09-A6B3-4323-9391-F35B0488B35B}"/>
    <cellStyle name="Note 69 11" xfId="7020" xr:uid="{A4619AF6-5508-491E-90AB-3458447E50C8}"/>
    <cellStyle name="Note 69 11 2" xfId="13491" xr:uid="{8C7028A7-AE3D-4368-9E0E-1EB807F7DD42}"/>
    <cellStyle name="Note 69 12" xfId="7731" xr:uid="{1E64A7DB-4526-4188-8079-B4D38A4CAE2A}"/>
    <cellStyle name="Note 69 12 2" xfId="14202" xr:uid="{0F099617-0F25-417A-9175-3650CD651943}"/>
    <cellStyle name="Note 69 13" xfId="7559" xr:uid="{54BC7EDD-82A7-461D-8863-E23A255018D5}"/>
    <cellStyle name="Note 69 13 2" xfId="14030" xr:uid="{86CD811F-5976-48E3-A3C6-00337EBA7514}"/>
    <cellStyle name="Note 69 14" xfId="7965" xr:uid="{165A38E7-4405-41EC-8BC2-7DB74D8310EA}"/>
    <cellStyle name="Note 69 14 2" xfId="14436" xr:uid="{BA2C6308-AE88-476A-9974-A07914B67EF4}"/>
    <cellStyle name="Note 69 15" xfId="8100" xr:uid="{9D191B55-5AA1-47CD-8605-8FBFECCED84F}"/>
    <cellStyle name="Note 69 15 2" xfId="14571" xr:uid="{B8339591-8761-491E-A630-11C9E250FBA3}"/>
    <cellStyle name="Note 69 16" xfId="8655" xr:uid="{16C2CD9B-7966-460E-A2F6-68919A8BC03E}"/>
    <cellStyle name="Note 69 16 2" xfId="15126" xr:uid="{B279714E-BC61-47DA-9489-ABAF372C36A7}"/>
    <cellStyle name="Note 69 17" xfId="8834" xr:uid="{F39EF08B-C24F-4916-B761-0872A3E69671}"/>
    <cellStyle name="Note 69 17 2" xfId="15305" xr:uid="{73E28569-5591-4F17-98B0-96B4BE4368BB}"/>
    <cellStyle name="Note 69 18" xfId="9011" xr:uid="{C0726C05-D276-472F-8713-AFC0ABAC4981}"/>
    <cellStyle name="Note 69 18 2" xfId="15482" xr:uid="{11D30925-D256-46CB-862E-1A8BCF9537D8}"/>
    <cellStyle name="Note 69 19" xfId="9173" xr:uid="{DA549CB7-F2EB-4AF7-BA45-A5E09EE777C3}"/>
    <cellStyle name="Note 69 19 2" xfId="15644" xr:uid="{37DBEC8B-1A9C-4983-B2E1-2A7657D92977}"/>
    <cellStyle name="Note 69 2" xfId="2415" xr:uid="{00000000-0005-0000-0000-000070090000}"/>
    <cellStyle name="Note 69 2 10" xfId="7732" xr:uid="{61638F99-398C-4BD3-AA8D-FE796CB8CB02}"/>
    <cellStyle name="Note 69 2 10 2" xfId="14203" xr:uid="{903853AE-A033-44A4-BD81-C43E6E121865}"/>
    <cellStyle name="Note 69 2 11" xfId="7560" xr:uid="{B6BE4213-29E4-4587-8807-4A1D24AF8638}"/>
    <cellStyle name="Note 69 2 11 2" xfId="14031" xr:uid="{6F25C314-DCA5-43D7-BF82-35892DDDCE00}"/>
    <cellStyle name="Note 69 2 12" xfId="7966" xr:uid="{9F0475EB-CE95-43F6-AA3C-912BC66A69CA}"/>
    <cellStyle name="Note 69 2 12 2" xfId="14437" xr:uid="{E7F58CC7-D4EC-430D-8D4C-11DA56EADA45}"/>
    <cellStyle name="Note 69 2 13" xfId="8030" xr:uid="{6AECB44E-3317-4B7C-91CB-AC1640FDBF09}"/>
    <cellStyle name="Note 69 2 13 2" xfId="14501" xr:uid="{1E98FD5D-B374-4B89-9C17-F7F49A54FE39}"/>
    <cellStyle name="Note 69 2 14" xfId="8656" xr:uid="{C77472AE-DFD1-409E-9E5B-FAD8DCC57C3D}"/>
    <cellStyle name="Note 69 2 14 2" xfId="15127" xr:uid="{60C42061-2A79-4EEE-887B-EFC64E7869C9}"/>
    <cellStyle name="Note 69 2 15" xfId="8835" xr:uid="{49728EA1-63C5-413A-A15E-49540BFF1EBA}"/>
    <cellStyle name="Note 69 2 15 2" xfId="15306" xr:uid="{B54B246A-6C48-4FDC-8A97-4F6195EC1B67}"/>
    <cellStyle name="Note 69 2 16" xfId="9012" xr:uid="{394EE33F-8BFB-4447-96B4-4479492E848C}"/>
    <cellStyle name="Note 69 2 16 2" xfId="15483" xr:uid="{C1B76582-C4E7-4320-840F-FB9C78450CE6}"/>
    <cellStyle name="Note 69 2 17" xfId="9174" xr:uid="{0176C9BD-43D6-4C71-9514-5293D9E20FC7}"/>
    <cellStyle name="Note 69 2 17 2" xfId="15645" xr:uid="{854B621A-71A9-450A-A21D-079E32370CFF}"/>
    <cellStyle name="Note 69 2 18" xfId="9810" xr:uid="{D5ECB815-6F52-40E0-B980-B3D5556D909C}"/>
    <cellStyle name="Note 69 2 19" xfId="10307" xr:uid="{4A4C0BFA-A405-463A-99A6-B941C23AFE1B}"/>
    <cellStyle name="Note 69 2 2" xfId="2416" xr:uid="{00000000-0005-0000-0000-000071090000}"/>
    <cellStyle name="Note 69 2 2 2" xfId="5807" xr:uid="{6204FBFD-31DC-4787-A6D9-EC0F41F697A0}"/>
    <cellStyle name="Note 69 2 2 2 2" xfId="12226" xr:uid="{684A5F43-478E-4B0F-8502-E531255C226F}"/>
    <cellStyle name="Note 69 2 2 3" xfId="10308" xr:uid="{0D83737B-7A17-4098-AECD-7796D9D7C73D}"/>
    <cellStyle name="Note 69 2 2 4" xfId="11147" xr:uid="{0E105BA3-958D-40EC-827B-279094BEB48B}"/>
    <cellStyle name="Note 69 2 2 5" xfId="4878" xr:uid="{44ADE508-F3CA-4AD4-B69A-D352F4BB18AA}"/>
    <cellStyle name="Note 69 2 20" xfId="9284" xr:uid="{4EFBEB70-0EF4-4761-86A9-12FEF5F22B20}"/>
    <cellStyle name="Note 69 2 21" xfId="10571" xr:uid="{0D1A7314-84DE-494F-905E-9A82F36DBEB7}"/>
    <cellStyle name="Note 69 2 22" xfId="10754" xr:uid="{884F3452-40C2-4C84-9880-CCD415228CCF}"/>
    <cellStyle name="Note 69 2 23" xfId="10874" xr:uid="{3629009F-BA9B-4AB2-AEA0-94A70B35543D}"/>
    <cellStyle name="Note 69 2 24" xfId="15897" xr:uid="{448A3074-2C65-4008-94F6-C130CCE4511B}"/>
    <cellStyle name="Note 69 2 25" xfId="16510" xr:uid="{5C12CC75-190F-4E7F-9ADF-1B0152498C8E}"/>
    <cellStyle name="Note 69 2 26" xfId="16326" xr:uid="{155AAC5D-179F-4CDE-B5E9-A7A23EDFA261}"/>
    <cellStyle name="Note 69 2 27" xfId="16775" xr:uid="{0FD6D30B-0BE1-4CC7-91E7-81BAF4529FA9}"/>
    <cellStyle name="Note 69 2 28" xfId="16952" xr:uid="{611C9340-4C24-46D3-B8B8-449E5ADF8031}"/>
    <cellStyle name="Note 69 2 29" xfId="17114" xr:uid="{3E54FDBA-29B6-48D6-8536-79961787EB66}"/>
    <cellStyle name="Note 69 2 3" xfId="4365" xr:uid="{23D0F8F4-D40B-4289-B5FD-DCF78BBF7ED8}"/>
    <cellStyle name="Note 69 2 3 2" xfId="12225" xr:uid="{1E6F1F16-C3F0-4A11-8A4D-AF3CF19A05B5}"/>
    <cellStyle name="Note 69 2 4" xfId="6308" xr:uid="{8001814D-3B1A-40BD-BBDF-54E601908FD9}"/>
    <cellStyle name="Note 69 2 4 2" xfId="12779" xr:uid="{78954082-3160-495E-868E-E0515A8E892F}"/>
    <cellStyle name="Note 69 2 5" xfId="6131" xr:uid="{74727753-2D64-40AD-A3FA-03F0C962B35D}"/>
    <cellStyle name="Note 69 2 5 2" xfId="12602" xr:uid="{9F8CEA62-C596-4B79-8D58-970FFB53C86E}"/>
    <cellStyle name="Note 69 2 6" xfId="6544" xr:uid="{3174170D-E9B5-4892-9045-D84E1C0EDEAD}"/>
    <cellStyle name="Note 69 2 6 2" xfId="13015" xr:uid="{CE8BABC7-6DA5-492A-BC5F-9C97E1941D8E}"/>
    <cellStyle name="Note 69 2 7" xfId="6672" xr:uid="{3C6FEBFB-C564-4600-84AC-00B9F13892EE}"/>
    <cellStyle name="Note 69 2 7 2" xfId="13143" xr:uid="{6EDC146A-AE10-4918-B560-34C39DEF34DF}"/>
    <cellStyle name="Note 69 2 8" xfId="7251" xr:uid="{ABED18AC-4FF0-4471-A31B-1DD99B832A11}"/>
    <cellStyle name="Note 69 2 8 2" xfId="13722" xr:uid="{51AFE965-26EF-412C-8028-CA9770717112}"/>
    <cellStyle name="Note 69 2 9" xfId="7021" xr:uid="{D5C67E0F-6945-4B4E-A65D-06C4D95CFDC0}"/>
    <cellStyle name="Note 69 2 9 2" xfId="13492" xr:uid="{A77CB7D9-F765-4EE4-BA6D-0FE9A5BEDEF3}"/>
    <cellStyle name="Note 69 20" xfId="9809" xr:uid="{6824C3B0-363B-49A4-8CD3-69010726E90A}"/>
    <cellStyle name="Note 69 21" xfId="10306" xr:uid="{D5E3DE86-B460-41A8-B0AD-1322B09C779D}"/>
    <cellStyle name="Note 69 22" xfId="9285" xr:uid="{F7BC52B9-CF2A-48E6-A260-D2B09B738E62}"/>
    <cellStyle name="Note 69 23" xfId="10570" xr:uid="{98D6EFF9-1745-4D01-A719-7D8B1D42DBBE}"/>
    <cellStyle name="Note 69 24" xfId="10753" xr:uid="{5DEE564A-91E3-4768-BA3A-8960646A095D}"/>
    <cellStyle name="Note 69 25" xfId="10873" xr:uid="{695AC683-7B95-46AA-BB54-D4DDCA8E8068}"/>
    <cellStyle name="Note 69 26" xfId="15896" xr:uid="{118E1E45-2D43-42AD-8537-0D50F29E737F}"/>
    <cellStyle name="Note 69 27" xfId="16509" xr:uid="{CD9FB4C8-D43E-4EFB-B1AD-1BF141AF6A57}"/>
    <cellStyle name="Note 69 28" xfId="16325" xr:uid="{5A010854-CB43-4422-9842-846722973023}"/>
    <cellStyle name="Note 69 29" xfId="16774" xr:uid="{38F06C51-0D38-4C65-93A8-5FD9642653A3}"/>
    <cellStyle name="Note 69 3" xfId="2417" xr:uid="{00000000-0005-0000-0000-000072090000}"/>
    <cellStyle name="Note 69 3 2" xfId="5808" xr:uid="{A40EF143-0B8A-4136-8435-4070673BDDD3}"/>
    <cellStyle name="Note 69 3 2 2" xfId="12227" xr:uid="{A8C3B2E2-1C7D-4589-8C1F-DBE5C1C1DB43}"/>
    <cellStyle name="Note 69 3 3" xfId="10309" xr:uid="{FC0EB4BD-F84B-4D2C-8A85-9B5BA407C445}"/>
    <cellStyle name="Note 69 3 4" xfId="11148" xr:uid="{352F2B51-B30B-41E4-9A54-AB8BA3108174}"/>
    <cellStyle name="Note 69 3 5" xfId="4879" xr:uid="{8C8948E3-4AC5-41BE-87B8-7DEE040BD33D}"/>
    <cellStyle name="Note 69 3 6" xfId="3831" xr:uid="{723B27D1-DD2E-4C6D-A71F-796884A299B2}"/>
    <cellStyle name="Note 69 30" xfId="16951" xr:uid="{C9006AD3-2DB2-4902-934B-95222FF44353}"/>
    <cellStyle name="Note 69 31" xfId="17113" xr:uid="{D2549FF8-67DE-4A95-B8FD-61780365E1B0}"/>
    <cellStyle name="Note 69 4" xfId="3344" xr:uid="{0939E711-E70E-44FC-8AF8-6EF4F68302DA}"/>
    <cellStyle name="Note 69 4 2" xfId="11599" xr:uid="{C2079169-F96D-48C4-A6F5-D994EC2A2E2C}"/>
    <cellStyle name="Note 69 4 3" xfId="5333" xr:uid="{D32B1E1C-D6F8-4E0E-917F-4F8B0974E3EF}"/>
    <cellStyle name="Note 69 5" xfId="4364" xr:uid="{E5AA8935-D9CC-436B-9F07-5912106B01D4}"/>
    <cellStyle name="Note 69 5 2" xfId="12224" xr:uid="{51768DD3-B81B-4812-BDF6-9AC28137E9A3}"/>
    <cellStyle name="Note 69 6" xfId="6307" xr:uid="{136F43CA-1F1D-4C68-8AFB-E6042B122FF9}"/>
    <cellStyle name="Note 69 6 2" xfId="12778" xr:uid="{22E91346-7FE5-4C9C-A6F2-4395D3228FED}"/>
    <cellStyle name="Note 69 7" xfId="6130" xr:uid="{CB9B1BAF-CDA3-408D-865B-B73B4C491A88}"/>
    <cellStyle name="Note 69 7 2" xfId="12601" xr:uid="{7D4C694A-CF5D-4549-BABB-34893D0DB153}"/>
    <cellStyle name="Note 69 8" xfId="6543" xr:uid="{5A8C8F32-2238-4241-AD02-BE5E6CD896D7}"/>
    <cellStyle name="Note 69 8 2" xfId="13014" xr:uid="{A2603163-1258-4C27-A193-0406F3C86FC3}"/>
    <cellStyle name="Note 69 9" xfId="6673" xr:uid="{5D4BE978-EE4B-4E9E-A072-AF4A2304EED8}"/>
    <cellStyle name="Note 69 9 2" xfId="13144" xr:uid="{6FE40820-824C-4173-8AC3-89ACDACF6313}"/>
    <cellStyle name="Note 69_TRAFO" xfId="2418" xr:uid="{00000000-0005-0000-0000-000073090000}"/>
    <cellStyle name="Note 7" xfId="2419" xr:uid="{00000000-0005-0000-0000-000074090000}"/>
    <cellStyle name="Note 7 10" xfId="7182" xr:uid="{89F5050D-BDB6-4211-9CBF-A388D8162585}"/>
    <cellStyle name="Note 7 10 2" xfId="13653" xr:uid="{81AEBA23-DE0A-4138-9A09-53F57EA2E47F}"/>
    <cellStyle name="Note 7 11" xfId="7733" xr:uid="{33F60EBF-390C-41D4-9DC2-C94757663843}"/>
    <cellStyle name="Note 7 11 2" xfId="14204" xr:uid="{EB676DDC-E179-4291-88D1-1F67C8B86324}"/>
    <cellStyle name="Note 7 12" xfId="7824" xr:uid="{7AB6A4C2-8BEB-4040-B2BA-1041850F47B1}"/>
    <cellStyle name="Note 7 12 2" xfId="14295" xr:uid="{C79B7438-F6B4-46B9-83A7-1B8FAAA81262}"/>
    <cellStyle name="Note 7 13" xfId="7967" xr:uid="{E324EAE6-CB92-4EC1-8D03-2C3CCFCB14AF}"/>
    <cellStyle name="Note 7 13 2" xfId="14438" xr:uid="{675AD389-70A0-4EB7-8E77-A2C238DBA34B}"/>
    <cellStyle name="Note 7 14" xfId="8099" xr:uid="{C436DEB3-311E-4CE2-9322-E98D113CF250}"/>
    <cellStyle name="Note 7 14 2" xfId="14570" xr:uid="{2ADC351A-CE09-42CC-B308-4205B6D87DDF}"/>
    <cellStyle name="Note 7 15" xfId="8657" xr:uid="{DCE14822-777C-498E-ABD0-8CDE1C0D3500}"/>
    <cellStyle name="Note 7 15 2" xfId="15128" xr:uid="{A5C2F5BB-0102-492E-B649-A1B628E7A155}"/>
    <cellStyle name="Note 7 16" xfId="8836" xr:uid="{0ADACD4C-8793-47F4-B321-CC77E61D3CC9}"/>
    <cellStyle name="Note 7 16 2" xfId="15307" xr:uid="{D1B230C3-3D49-429A-8527-EE03A62CD235}"/>
    <cellStyle name="Note 7 17" xfId="9013" xr:uid="{88D1F9D5-8C06-4AE4-8630-419D865806AA}"/>
    <cellStyle name="Note 7 17 2" xfId="15484" xr:uid="{A2ABA6E4-F842-4E9A-A6A5-70C68F0A8655}"/>
    <cellStyle name="Note 7 18" xfId="9175" xr:uid="{84711E3E-2048-4FEA-8905-745EC0F76E26}"/>
    <cellStyle name="Note 7 18 2" xfId="15646" xr:uid="{BA0407DD-C0F3-432B-A8D1-6290DEB95810}"/>
    <cellStyle name="Note 7 19" xfId="9811" xr:uid="{2C31F6A7-57CC-4C25-BE0C-0038691DC1A7}"/>
    <cellStyle name="Note 7 2" xfId="2420" xr:uid="{00000000-0005-0000-0000-000075090000}"/>
    <cellStyle name="Note 7 2 10" xfId="7734" xr:uid="{B45C4A12-351F-4374-943A-312FE6B12BFC}"/>
    <cellStyle name="Note 7 2 10 2" xfId="14205" xr:uid="{690E3C48-930F-40DE-89E8-387448ADC921}"/>
    <cellStyle name="Note 7 2 11" xfId="7561" xr:uid="{6A8D936C-23B8-46CE-861E-4DB4C1D2C97C}"/>
    <cellStyle name="Note 7 2 11 2" xfId="14032" xr:uid="{0DB53AFA-1017-4E8F-92A3-89F1ADF07D38}"/>
    <cellStyle name="Note 7 2 12" xfId="7968" xr:uid="{AD49C6D0-08D6-40DF-B504-FB8932D31A7F}"/>
    <cellStyle name="Note 7 2 12 2" xfId="14439" xr:uid="{81CA1F74-14FC-40D5-8165-E1DBADA74F65}"/>
    <cellStyle name="Note 7 2 13" xfId="8098" xr:uid="{73BB25DC-F1AB-464D-AE84-B6BB1E4C16B6}"/>
    <cellStyle name="Note 7 2 13 2" xfId="14569" xr:uid="{817065C6-CB00-4894-9D76-6AC0EF7FF9AF}"/>
    <cellStyle name="Note 7 2 14" xfId="8658" xr:uid="{DAB63F8B-02B7-4C88-A4A7-2FC40DEE8CA8}"/>
    <cellStyle name="Note 7 2 14 2" xfId="15129" xr:uid="{F182CAA2-98D8-4666-AA9C-E508E3C5D62D}"/>
    <cellStyle name="Note 7 2 15" xfId="8837" xr:uid="{59459F9C-E7BD-410F-8C49-F2B8236720FD}"/>
    <cellStyle name="Note 7 2 15 2" xfId="15308" xr:uid="{5BBCB37C-9B41-4C2F-8B82-51CC768A6491}"/>
    <cellStyle name="Note 7 2 16" xfId="9014" xr:uid="{3B3ABB91-2498-4C20-9465-8C0B5FA56BE1}"/>
    <cellStyle name="Note 7 2 16 2" xfId="15485" xr:uid="{0CBDC57F-BC0F-4D00-986F-494ADAF32A2D}"/>
    <cellStyle name="Note 7 2 17" xfId="9176" xr:uid="{CC3489CB-D4B9-4992-8FFA-BC3CFC461A18}"/>
    <cellStyle name="Note 7 2 17 2" xfId="15647" xr:uid="{E01B17CE-E098-4E8E-8C30-46F8E272396E}"/>
    <cellStyle name="Note 7 2 18" xfId="9812" xr:uid="{57B40495-681C-4C23-AFA3-51A8D9C311CC}"/>
    <cellStyle name="Note 7 2 19" xfId="10311" xr:uid="{9C3B95DD-69FA-44B0-AAF4-C2B55796149C}"/>
    <cellStyle name="Note 7 2 2" xfId="2421" xr:uid="{00000000-0005-0000-0000-000076090000}"/>
    <cellStyle name="Note 7 2 2 2" xfId="5809" xr:uid="{69A70747-0C0E-4184-90FF-73232665B1F9}"/>
    <cellStyle name="Note 7 2 2 2 2" xfId="12230" xr:uid="{202F6B59-6B09-43E6-B922-35A02CC5CEE6}"/>
    <cellStyle name="Note 7 2 2 3" xfId="10312" xr:uid="{B8B3F536-A295-4CD5-A55E-3D620262B90C}"/>
    <cellStyle name="Note 7 2 2 4" xfId="11149" xr:uid="{C2EE5856-172F-4C58-AF74-0F028A05FD2A}"/>
    <cellStyle name="Note 7 2 2 5" xfId="4880" xr:uid="{2C7FBFD6-5EE7-4433-9934-156E7D8EFEDF}"/>
    <cellStyle name="Note 7 2 20" xfId="9282" xr:uid="{A44AA0D6-101F-48CE-B971-C7485FC9BEA0}"/>
    <cellStyle name="Note 7 2 21" xfId="10573" xr:uid="{DF2E2B01-70D5-457D-86BC-489DF4F8BB85}"/>
    <cellStyle name="Note 7 2 22" xfId="10756" xr:uid="{A1247700-8D48-4C21-BC4C-8B1F0CCBBFD7}"/>
    <cellStyle name="Note 7 2 23" xfId="10876" xr:uid="{5033D8BC-D26A-4130-91AC-1CCE66DF7196}"/>
    <cellStyle name="Note 7 2 24" xfId="15899" xr:uid="{83973C08-9F3F-46B9-8FEB-34CE239125AE}"/>
    <cellStyle name="Note 7 2 25" xfId="16512" xr:uid="{06F4B653-FACB-4200-A150-0774E2D80F2F}"/>
    <cellStyle name="Note 7 2 26" xfId="16327" xr:uid="{B776D498-5EC5-43B4-A3E0-449C79479AD1}"/>
    <cellStyle name="Note 7 2 27" xfId="16777" xr:uid="{429F388E-7D3B-43FB-88EB-6E7E7A48728C}"/>
    <cellStyle name="Note 7 2 28" xfId="16954" xr:uid="{5F07B169-E45B-4EEC-A3EE-473F7CCE0B33}"/>
    <cellStyle name="Note 7 2 29" xfId="17116" xr:uid="{7726E7F2-B901-4344-BB8A-8388C6BECE81}"/>
    <cellStyle name="Note 7 2 3" xfId="4367" xr:uid="{01E60375-D4FE-4050-8211-7DACE84B15B4}"/>
    <cellStyle name="Note 7 2 3 2" xfId="12229" xr:uid="{A084D0AB-C07E-4092-AA27-6A719CB57534}"/>
    <cellStyle name="Note 7 2 4" xfId="6310" xr:uid="{318E993D-678B-4728-9EC6-D2894D6D23E7}"/>
    <cellStyle name="Note 7 2 4 2" xfId="12781" xr:uid="{AA755B35-2E08-42D1-BEBD-F92048AF5211}"/>
    <cellStyle name="Note 7 2 5" xfId="6132" xr:uid="{AEA9D90C-60E9-419F-B279-CC7A977F9816}"/>
    <cellStyle name="Note 7 2 5 2" xfId="12603" xr:uid="{14B60D80-41DD-4668-B070-7422B324F281}"/>
    <cellStyle name="Note 7 2 6" xfId="6546" xr:uid="{3F5C43DC-811F-4DA1-B03E-E57132210048}"/>
    <cellStyle name="Note 7 2 6 2" xfId="13017" xr:uid="{401274B1-B2A6-40C2-8F0F-59C3DA224AA3}"/>
    <cellStyle name="Note 7 2 7" xfId="6670" xr:uid="{60496274-0FA5-422C-83F5-D075A5E888A0}"/>
    <cellStyle name="Note 7 2 7 2" xfId="13141" xr:uid="{D12DA95E-EF97-4687-AFE5-A93D6EB6825F}"/>
    <cellStyle name="Note 7 2 8" xfId="7253" xr:uid="{FC9748E0-BE99-4C55-B8DA-C618BAF865D2}"/>
    <cellStyle name="Note 7 2 8 2" xfId="13724" xr:uid="{20C97B01-2469-43B8-86E4-7707DAC52291}"/>
    <cellStyle name="Note 7 2 9" xfId="7022" xr:uid="{049B1FFD-C127-4BDC-820E-712F2DA853F9}"/>
    <cellStyle name="Note 7 2 9 2" xfId="13493" xr:uid="{92D55A14-97F2-4341-9C23-B8FCC99CC694}"/>
    <cellStyle name="Note 7 20" xfId="10310" xr:uid="{D157681B-30D5-4294-AF67-951315D95554}"/>
    <cellStyle name="Note 7 21" xfId="9283" xr:uid="{0808ABA3-B147-4B6C-A828-992252626E7C}"/>
    <cellStyle name="Note 7 22" xfId="10572" xr:uid="{9E47A6C9-B2BF-476A-A1EF-DFC8F4F85083}"/>
    <cellStyle name="Note 7 23" xfId="10755" xr:uid="{69C514F2-B866-4EAA-AD23-A0CC2FC16BC4}"/>
    <cellStyle name="Note 7 24" xfId="10875" xr:uid="{24FB3C4D-6A44-4CB1-8369-D909CC7D926F}"/>
    <cellStyle name="Note 7 25" xfId="15898" xr:uid="{24DC4031-BB79-40E6-9094-4E2B2702BD85}"/>
    <cellStyle name="Note 7 26" xfId="16511" xr:uid="{B34A0AD5-44BA-4579-ABCF-CD92FD1C4CBE}"/>
    <cellStyle name="Note 7 27" xfId="15998" xr:uid="{A3AB6B36-E424-43E2-B286-53EC3107CF44}"/>
    <cellStyle name="Note 7 28" xfId="16776" xr:uid="{0F74287D-5AB6-4673-8D65-969B4F352D14}"/>
    <cellStyle name="Note 7 29" xfId="16953" xr:uid="{3611F395-9090-45A4-9C8E-7C20EB867529}"/>
    <cellStyle name="Note 7 3" xfId="2422" xr:uid="{00000000-0005-0000-0000-000077090000}"/>
    <cellStyle name="Note 7 3 2" xfId="5810" xr:uid="{35F7A22D-17D0-4730-B5A9-B69791E31843}"/>
    <cellStyle name="Note 7 3 2 2" xfId="12231" xr:uid="{842906A3-4826-42B7-9CA4-3CC350A17ECF}"/>
    <cellStyle name="Note 7 3 3" xfId="10313" xr:uid="{8461D20B-1335-4962-8D9A-30DB3DC8E31A}"/>
    <cellStyle name="Note 7 3 4" xfId="11150" xr:uid="{B6414436-6E2B-4418-A242-2873D602E5A0}"/>
    <cellStyle name="Note 7 3 5" xfId="4881" xr:uid="{F4C87875-F7BF-4B60-98AE-0D5247FD3D04}"/>
    <cellStyle name="Note 7 30" xfId="17115" xr:uid="{6BC69168-0ED9-4F21-858D-C805DF387E60}"/>
    <cellStyle name="Note 7 4" xfId="4366" xr:uid="{78773540-9FDE-4A1B-8DE0-6A715389EB37}"/>
    <cellStyle name="Note 7 4 2" xfId="12228" xr:uid="{B8E29760-8CD6-46F2-9FE7-4DDB34FFACFB}"/>
    <cellStyle name="Note 7 5" xfId="6309" xr:uid="{025E7898-8242-42CA-A417-20A4171E8D93}"/>
    <cellStyle name="Note 7 5 2" xfId="12780" xr:uid="{157BB3D0-E128-46AB-B59A-C152AA2E94E7}"/>
    <cellStyle name="Note 7 6" xfId="6401" xr:uid="{21732101-2A0F-487F-B44C-3076445A9661}"/>
    <cellStyle name="Note 7 6 2" xfId="12872" xr:uid="{F34D9E2D-BBD1-40C0-B94B-0AB8F13FF16E}"/>
    <cellStyle name="Note 7 7" xfId="6545" xr:uid="{CB1A511A-4149-428F-B6E1-C9A4B9FD1538}"/>
    <cellStyle name="Note 7 7 2" xfId="13016" xr:uid="{52C0C9FB-FA10-4E6E-B7B2-2D87A08F688A}"/>
    <cellStyle name="Note 7 8" xfId="6671" xr:uid="{FC1DCA25-8B63-4296-979D-81C8428CC024}"/>
    <cellStyle name="Note 7 8 2" xfId="13142" xr:uid="{ACF00F80-0EFE-4E9B-9DD5-8EDE23098BD3}"/>
    <cellStyle name="Note 7 9" xfId="7252" xr:uid="{FC8F1650-05C9-410E-9371-7078D393AB7D}"/>
    <cellStyle name="Note 7 9 2" xfId="13723" xr:uid="{6AD102A9-F97D-4A61-8849-3BF4FE8F10EE}"/>
    <cellStyle name="Note 7_TRAFO" xfId="2423" xr:uid="{00000000-0005-0000-0000-000078090000}"/>
    <cellStyle name="Note 70" xfId="2424" xr:uid="{00000000-0005-0000-0000-000079090000}"/>
    <cellStyle name="Note 70 10" xfId="7254" xr:uid="{4E09F822-AFA8-45D3-BCBA-8F9570E6C014}"/>
    <cellStyle name="Note 70 10 2" xfId="13725" xr:uid="{104956B2-CF41-4E8B-985B-EFBA69C5CBC7}"/>
    <cellStyle name="Note 70 11" xfId="7023" xr:uid="{62D312F9-9A45-425F-B9D6-CC2F1DAD917B}"/>
    <cellStyle name="Note 70 11 2" xfId="13494" xr:uid="{C7288F7D-83F6-4BC3-B25A-12F3CE54E071}"/>
    <cellStyle name="Note 70 12" xfId="7735" xr:uid="{4D4D66DF-5A79-496B-8B32-BACEB4FC76C8}"/>
    <cellStyle name="Note 70 12 2" xfId="14206" xr:uid="{4A2F2A1C-B3DE-429D-8BEF-11035A23992E}"/>
    <cellStyle name="Note 70 13" xfId="7562" xr:uid="{895A8F4A-2141-4E98-A740-243F3BD719F1}"/>
    <cellStyle name="Note 70 13 2" xfId="14033" xr:uid="{7FAAE8CC-5A09-46BF-B278-9CFF8965788E}"/>
    <cellStyle name="Note 70 14" xfId="7969" xr:uid="{FB71CEDD-B40E-45D9-80FF-7575CE512C52}"/>
    <cellStyle name="Note 70 14 2" xfId="14440" xr:uid="{9AD23D35-DC08-4EBD-9E95-665C50497BF8}"/>
    <cellStyle name="Note 70 15" xfId="8097" xr:uid="{C4E59BA5-3F08-4BA3-8C6F-4AF636D2E61D}"/>
    <cellStyle name="Note 70 15 2" xfId="14568" xr:uid="{9EBA3A33-07B7-457D-9588-4B45ACA96AAD}"/>
    <cellStyle name="Note 70 16" xfId="8659" xr:uid="{9C12817F-E244-4495-8CF8-1B67881E4751}"/>
    <cellStyle name="Note 70 16 2" xfId="15130" xr:uid="{E1357554-F6C3-44E4-9174-11FA58884EBB}"/>
    <cellStyle name="Note 70 17" xfId="8838" xr:uid="{DFC37875-D588-4CDE-9E99-3850E98EF07A}"/>
    <cellStyle name="Note 70 17 2" xfId="15309" xr:uid="{07F06A74-49EE-47AA-843D-0A87BAEFCEF4}"/>
    <cellStyle name="Note 70 18" xfId="9015" xr:uid="{9DE6C2F0-3850-4E6E-981E-8E69D5DD49D5}"/>
    <cellStyle name="Note 70 18 2" xfId="15486" xr:uid="{9370BB0A-B6D9-4D9F-95A5-F033289E1901}"/>
    <cellStyle name="Note 70 19" xfId="9177" xr:uid="{FBE5874D-AC4C-410B-8504-F44219B379CB}"/>
    <cellStyle name="Note 70 19 2" xfId="15648" xr:uid="{4F9B64D5-28B9-44B3-8071-A08FEB5EC210}"/>
    <cellStyle name="Note 70 2" xfId="2425" xr:uid="{00000000-0005-0000-0000-00007A090000}"/>
    <cellStyle name="Note 70 2 10" xfId="7736" xr:uid="{1ACD48E7-0867-4378-8BDB-924B9A4B75F1}"/>
    <cellStyle name="Note 70 2 10 2" xfId="14207" xr:uid="{4E7A43F3-4E35-4B01-BEFC-1D297778DB31}"/>
    <cellStyle name="Note 70 2 11" xfId="7563" xr:uid="{E2FACA62-545B-44E4-B7F8-6648A0963F4B}"/>
    <cellStyle name="Note 70 2 11 2" xfId="14034" xr:uid="{7BBFBA26-46CA-4EEA-B841-5D6026334637}"/>
    <cellStyle name="Note 70 2 12" xfId="7970" xr:uid="{87E9B286-4BC0-4465-8EF5-F66C1103140B}"/>
    <cellStyle name="Note 70 2 12 2" xfId="14441" xr:uid="{92894971-F904-4BD5-920E-F88D60C1DF43}"/>
    <cellStyle name="Note 70 2 13" xfId="8096" xr:uid="{3EB6C825-5651-4CE5-B383-FEB52EC3CDFA}"/>
    <cellStyle name="Note 70 2 13 2" xfId="14567" xr:uid="{F09E6641-F783-4EC2-8F80-A08DAC4CF4F1}"/>
    <cellStyle name="Note 70 2 14" xfId="8660" xr:uid="{29A01DB1-4363-456E-B7A4-6F23E5A8BEA1}"/>
    <cellStyle name="Note 70 2 14 2" xfId="15131" xr:uid="{D9C054D2-FE68-4FF2-8D64-C41692845CF6}"/>
    <cellStyle name="Note 70 2 15" xfId="8839" xr:uid="{85C0260B-070D-4457-A592-3BCF79A26427}"/>
    <cellStyle name="Note 70 2 15 2" xfId="15310" xr:uid="{C3399EEB-FD8F-4C7B-8CB5-A90AE19BE91A}"/>
    <cellStyle name="Note 70 2 16" xfId="9016" xr:uid="{165B0EAD-D1DB-4AE1-923F-B6A7CAA92E39}"/>
    <cellStyle name="Note 70 2 16 2" xfId="15487" xr:uid="{4E249F48-9455-4AD8-AA10-553727492E7E}"/>
    <cellStyle name="Note 70 2 17" xfId="9178" xr:uid="{5CD05ED4-34F8-4365-BD0C-716F51979B85}"/>
    <cellStyle name="Note 70 2 17 2" xfId="15649" xr:uid="{AFA7D503-FE39-437B-8105-B989EC07CC7E}"/>
    <cellStyle name="Note 70 2 18" xfId="9814" xr:uid="{48D20CF4-7198-4504-B5F3-CC5DFA1F8E93}"/>
    <cellStyle name="Note 70 2 19" xfId="10315" xr:uid="{786E83E2-6B96-4314-9BDF-B81607C01028}"/>
    <cellStyle name="Note 70 2 2" xfId="2426" xr:uid="{00000000-0005-0000-0000-00007B090000}"/>
    <cellStyle name="Note 70 2 2 2" xfId="5811" xr:uid="{F9BC1205-3F4F-43A7-A649-13FB8E64FB1C}"/>
    <cellStyle name="Note 70 2 2 2 2" xfId="12234" xr:uid="{4A28B4CD-0100-4607-A24A-3D8BC3788558}"/>
    <cellStyle name="Note 70 2 2 3" xfId="10316" xr:uid="{2E1BC6BF-B570-4E3E-A2B9-8B455358ADC5}"/>
    <cellStyle name="Note 70 2 2 4" xfId="11151" xr:uid="{D894C9AF-29CB-4F35-AD4C-F08ED6103B52}"/>
    <cellStyle name="Note 70 2 2 5" xfId="4882" xr:uid="{8A8DC765-DB73-49D5-B93B-D1E5A2753FCF}"/>
    <cellStyle name="Note 70 2 20" xfId="9280" xr:uid="{B7C4ED35-05F2-4A6A-9C82-5741B9DB9A1D}"/>
    <cellStyle name="Note 70 2 21" xfId="10575" xr:uid="{1BA212B2-5076-43FD-9DB3-AA5478874F49}"/>
    <cellStyle name="Note 70 2 22" xfId="10758" xr:uid="{A47EBDC1-5390-49BE-956F-587E22747607}"/>
    <cellStyle name="Note 70 2 23" xfId="10941" xr:uid="{7105E8FB-971C-45AF-90B8-F249AC8EF507}"/>
    <cellStyle name="Note 70 2 24" xfId="15901" xr:uid="{EE123034-FC3B-4680-9C81-82DCF9620BE2}"/>
    <cellStyle name="Note 70 2 25" xfId="16514" xr:uid="{752F0BDB-8C04-4BF4-920E-36261D9D2FB4}"/>
    <cellStyle name="Note 70 2 26" xfId="16329" xr:uid="{F24ADD8E-E3F3-48BB-9126-1130E8589A08}"/>
    <cellStyle name="Note 70 2 27" xfId="16779" xr:uid="{8C8E4D57-D976-4F7A-A96A-F4770E5D51D1}"/>
    <cellStyle name="Note 70 2 28" xfId="16956" xr:uid="{6338E07A-290A-4612-AA9F-09A2B3ACA2DE}"/>
    <cellStyle name="Note 70 2 29" xfId="17118" xr:uid="{14276406-BCBB-461E-8DB8-0E23049599DF}"/>
    <cellStyle name="Note 70 2 3" xfId="4369" xr:uid="{54C2AEC6-D029-43AF-8B65-56E5446F62D2}"/>
    <cellStyle name="Note 70 2 3 2" xfId="12233" xr:uid="{CC2692AE-007B-49D2-9474-14F7BA4142E4}"/>
    <cellStyle name="Note 70 2 4" xfId="6312" xr:uid="{9A7D5E9C-1DBD-41D6-A6B9-01D5927ACE92}"/>
    <cellStyle name="Note 70 2 4 2" xfId="12783" xr:uid="{EAC5E13E-096F-4490-AB3D-A087833870C8}"/>
    <cellStyle name="Note 70 2 5" xfId="6134" xr:uid="{249512F6-331D-401B-9D86-B20E36D224A4}"/>
    <cellStyle name="Note 70 2 5 2" xfId="12605" xr:uid="{28C55177-28ED-4E01-8C7E-12348BF08DA7}"/>
    <cellStyle name="Note 70 2 6" xfId="6548" xr:uid="{982B6C52-2A97-4375-ACAA-62ACEA5F7C4D}"/>
    <cellStyle name="Note 70 2 6 2" xfId="13019" xr:uid="{AB745C8B-3172-484D-AC4E-2542A3D76518}"/>
    <cellStyle name="Note 70 2 7" xfId="6668" xr:uid="{FBD270E5-BC64-48B8-B07C-491225B9CCD7}"/>
    <cellStyle name="Note 70 2 7 2" xfId="13139" xr:uid="{3878BE78-13B2-441C-9F9A-90A0A2ACF2FE}"/>
    <cellStyle name="Note 70 2 8" xfId="7255" xr:uid="{FFB47994-A5EE-47CA-93B8-F1D884AE9CBD}"/>
    <cellStyle name="Note 70 2 8 2" xfId="13726" xr:uid="{6BE8D4B8-39BE-4D2F-A69C-96E47F4AFF13}"/>
    <cellStyle name="Note 70 2 9" xfId="7024" xr:uid="{085510EE-8BD8-4184-A7A3-C723AC72FC2A}"/>
    <cellStyle name="Note 70 2 9 2" xfId="13495" xr:uid="{6EDBF179-CD66-4C86-9107-9BDBCC598F5C}"/>
    <cellStyle name="Note 70 20" xfId="9813" xr:uid="{0BCA50A9-BC69-4954-BCE1-7E9A5C7529B2}"/>
    <cellStyle name="Note 70 21" xfId="10314" xr:uid="{BFAF387F-2C3B-4CF6-9096-2FC8117DCAE2}"/>
    <cellStyle name="Note 70 22" xfId="9281" xr:uid="{265C34B6-3D76-48D8-847A-0180571ACA55}"/>
    <cellStyle name="Note 70 23" xfId="10574" xr:uid="{9183C71A-D37E-45E7-93A9-9B47C315E202}"/>
    <cellStyle name="Note 70 24" xfId="10757" xr:uid="{F5EF5638-67BF-40F9-8553-DECC76D7F282}"/>
    <cellStyle name="Note 70 25" xfId="10877" xr:uid="{4F3CE453-9CF6-4AC1-BF3B-4B0737A5E583}"/>
    <cellStyle name="Note 70 26" xfId="15900" xr:uid="{91D58119-0E6B-47CB-8A4A-551C7CAE79CB}"/>
    <cellStyle name="Note 70 27" xfId="16513" xr:uid="{31040DF3-53F4-4C92-98E9-B83B38BD538B}"/>
    <cellStyle name="Note 70 28" xfId="16328" xr:uid="{3D54466F-FB15-45BF-9432-B1E3077C7EBC}"/>
    <cellStyle name="Note 70 29" xfId="16778" xr:uid="{39FDACCD-C3CE-4980-B1AE-9152C3D27C1A}"/>
    <cellStyle name="Note 70 3" xfId="2427" xr:uid="{00000000-0005-0000-0000-00007C090000}"/>
    <cellStyle name="Note 70 3 2" xfId="5812" xr:uid="{A9010C23-A2FD-44A8-BF90-3AD52F5A7CAF}"/>
    <cellStyle name="Note 70 3 2 2" xfId="12235" xr:uid="{731F981C-B3F2-480A-B082-93AF0837A5D5}"/>
    <cellStyle name="Note 70 3 3" xfId="10317" xr:uid="{D05A6384-71D3-4320-9B02-28B64711406D}"/>
    <cellStyle name="Note 70 3 4" xfId="11152" xr:uid="{F61C7C1D-CBE8-4CA4-8279-B3550C8CE44A}"/>
    <cellStyle name="Note 70 3 5" xfId="4883" xr:uid="{C5D4168A-028B-4687-8685-C4F9A5BF3753}"/>
    <cellStyle name="Note 70 3 6" xfId="3832" xr:uid="{757A063C-B214-4AB5-8B23-92A4424DA903}"/>
    <cellStyle name="Note 70 30" xfId="16955" xr:uid="{43306447-6292-44C2-9F49-16BB0DC92D19}"/>
    <cellStyle name="Note 70 31" xfId="17117" xr:uid="{9F6CC31C-849E-40C1-BF80-50CD6647FA33}"/>
    <cellStyle name="Note 70 4" xfId="3345" xr:uid="{CA6ECB73-DBF2-4037-9B0E-9DC3B2279B9C}"/>
    <cellStyle name="Note 70 4 2" xfId="11600" xr:uid="{DD8E2408-8505-4948-81F3-35E108BA56EA}"/>
    <cellStyle name="Note 70 4 3" xfId="5334" xr:uid="{D427B310-331F-4EAF-BB35-C53A2CA9F088}"/>
    <cellStyle name="Note 70 5" xfId="4368" xr:uid="{213A7854-5EB3-4C89-BD99-04219A78B888}"/>
    <cellStyle name="Note 70 5 2" xfId="12232" xr:uid="{4BE5D8BA-7C58-4E25-8810-009A13568144}"/>
    <cellStyle name="Note 70 6" xfId="6311" xr:uid="{39D6B7D3-B284-4419-8B7B-61057BF249BE}"/>
    <cellStyle name="Note 70 6 2" xfId="12782" xr:uid="{F7506D72-C314-4355-9A62-A8BE30B81B19}"/>
    <cellStyle name="Note 70 7" xfId="6133" xr:uid="{06B4AA40-0D9B-4B72-916C-433F314E6E44}"/>
    <cellStyle name="Note 70 7 2" xfId="12604" xr:uid="{27D42094-6940-4E49-B7C0-FD6932EE2155}"/>
    <cellStyle name="Note 70 8" xfId="6547" xr:uid="{CFF5ACE5-DAF7-4885-9114-03B533EE183F}"/>
    <cellStyle name="Note 70 8 2" xfId="13018" xr:uid="{F7C7EAD0-7545-45A4-B521-F1DB6BB3F5C5}"/>
    <cellStyle name="Note 70 9" xfId="6669" xr:uid="{EF09BE0F-E20B-4CC0-8F80-C148B6FF41FA}"/>
    <cellStyle name="Note 70 9 2" xfId="13140" xr:uid="{490342CB-5A13-480D-96CE-9938BD260763}"/>
    <cellStyle name="Note 70_TRAFO" xfId="2428" xr:uid="{00000000-0005-0000-0000-00007D090000}"/>
    <cellStyle name="Note 71" xfId="2429" xr:uid="{00000000-0005-0000-0000-00007E090000}"/>
    <cellStyle name="Note 71 10" xfId="7256" xr:uid="{84F48DD5-8076-4FA5-86CD-710DAB8CB0EA}"/>
    <cellStyle name="Note 71 10 2" xfId="13727" xr:uid="{6486DEB7-81BF-40A3-A1F0-E396546EF574}"/>
    <cellStyle name="Note 71 11" xfId="7166" xr:uid="{B5467C39-E726-4333-9D9A-0E9DED90970F}"/>
    <cellStyle name="Note 71 11 2" xfId="13637" xr:uid="{2E311F4C-445C-408F-AA49-902613CD77DE}"/>
    <cellStyle name="Note 71 12" xfId="7737" xr:uid="{C8CADCFC-9949-4AC5-8D84-487A8E246260}"/>
    <cellStyle name="Note 71 12 2" xfId="14208" xr:uid="{7A54C1BD-ADFD-4C30-B9CE-41D8A8D3F1E9}"/>
    <cellStyle name="Note 71 13" xfId="7564" xr:uid="{EF17C124-812B-4DB9-B186-6F59BBF9309C}"/>
    <cellStyle name="Note 71 13 2" xfId="14035" xr:uid="{5C5F402C-E755-4315-AC83-573526AE13EA}"/>
    <cellStyle name="Note 71 14" xfId="7971" xr:uid="{F8F03C73-0739-4EE3-8BB2-94E16076D778}"/>
    <cellStyle name="Note 71 14 2" xfId="14442" xr:uid="{3FBA0D25-CE81-4A4E-A5F3-083A1E7CBCAB}"/>
    <cellStyle name="Note 71 15" xfId="8095" xr:uid="{2E04EFAA-75EE-4F3A-9A5E-E305BD7A27F3}"/>
    <cellStyle name="Note 71 15 2" xfId="14566" xr:uid="{7808A69B-EAA8-4AF2-A60B-0EA9DFCD1A43}"/>
    <cellStyle name="Note 71 16" xfId="8661" xr:uid="{7C5A3151-EFE6-4464-BFC7-AE7D15FE85E2}"/>
    <cellStyle name="Note 71 16 2" xfId="15132" xr:uid="{93E48834-163B-44B1-B656-AB1487A4848C}"/>
    <cellStyle name="Note 71 17" xfId="8840" xr:uid="{B66A7ED5-BA59-49A0-8353-E25FC9E85E78}"/>
    <cellStyle name="Note 71 17 2" xfId="15311" xr:uid="{A3221CED-4679-4CCB-BE45-81A5F550499D}"/>
    <cellStyle name="Note 71 18" xfId="9017" xr:uid="{15E6D968-CC4C-4020-B894-B81B6FEA494F}"/>
    <cellStyle name="Note 71 18 2" xfId="15488" xr:uid="{EA34DEF0-4794-45B0-8CD2-D18E6CFFCC0A}"/>
    <cellStyle name="Note 71 19" xfId="9179" xr:uid="{421941B2-1ECC-49C3-A0D6-B7603F135377}"/>
    <cellStyle name="Note 71 19 2" xfId="15650" xr:uid="{8A3B0101-D4A5-4BF9-901C-96429F50585D}"/>
    <cellStyle name="Note 71 2" xfId="2430" xr:uid="{00000000-0005-0000-0000-00007F090000}"/>
    <cellStyle name="Note 71 2 10" xfId="7738" xr:uid="{37496C4D-31DF-42E2-9334-19C411D1D850}"/>
    <cellStyle name="Note 71 2 10 2" xfId="14209" xr:uid="{9325F63E-9469-4977-8FF9-DEC6AA17EE65}"/>
    <cellStyle name="Note 71 2 11" xfId="7565" xr:uid="{7752359A-3E00-4637-BA0C-4BDA932358F9}"/>
    <cellStyle name="Note 71 2 11 2" xfId="14036" xr:uid="{89204353-694A-4463-8FA5-F45442826106}"/>
    <cellStyle name="Note 71 2 12" xfId="7972" xr:uid="{6E3CC741-603E-44E3-B092-5B3F44FCC3A1}"/>
    <cellStyle name="Note 71 2 12 2" xfId="14443" xr:uid="{66A94542-0BC2-4E8B-83E4-14EF975385EB}"/>
    <cellStyle name="Note 71 2 13" xfId="8094" xr:uid="{9A092CD7-DCA7-4460-A756-30A7664EC6D9}"/>
    <cellStyle name="Note 71 2 13 2" xfId="14565" xr:uid="{5833EB85-5C84-45B0-A2D9-C99DAEA17248}"/>
    <cellStyle name="Note 71 2 14" xfId="8662" xr:uid="{59C8D4A6-50FB-4B98-81D9-EB647781CCC9}"/>
    <cellStyle name="Note 71 2 14 2" xfId="15133" xr:uid="{EA08A4FA-515B-46FD-8FB5-FBBFC5B30D3D}"/>
    <cellStyle name="Note 71 2 15" xfId="8841" xr:uid="{5E208A1D-94FC-4752-9275-4A18C0DFAB98}"/>
    <cellStyle name="Note 71 2 15 2" xfId="15312" xr:uid="{7C3979E9-FE98-476D-819B-04F2CBB3532D}"/>
    <cellStyle name="Note 71 2 16" xfId="9018" xr:uid="{93F1F8A0-AD1D-4586-8FBC-AD823E55089F}"/>
    <cellStyle name="Note 71 2 16 2" xfId="15489" xr:uid="{A35D202A-D29B-4902-8F81-21FF7C35F3AF}"/>
    <cellStyle name="Note 71 2 17" xfId="9180" xr:uid="{EEFB22E9-D548-418D-8165-83339095CC05}"/>
    <cellStyle name="Note 71 2 17 2" xfId="15651" xr:uid="{429CD6A8-1D6E-42BB-AB66-49EF706F4AE9}"/>
    <cellStyle name="Note 71 2 18" xfId="9816" xr:uid="{D3D024BB-258D-440E-B404-86F3D0A69129}"/>
    <cellStyle name="Note 71 2 19" xfId="10319" xr:uid="{9387C458-40A0-47E4-90EE-EBE478C1E876}"/>
    <cellStyle name="Note 71 2 2" xfId="2431" xr:uid="{00000000-0005-0000-0000-000080090000}"/>
    <cellStyle name="Note 71 2 2 2" xfId="5813" xr:uid="{5C48E168-2C3E-4FE6-955D-08A18A2FD190}"/>
    <cellStyle name="Note 71 2 2 2 2" xfId="12238" xr:uid="{C187B4B3-B007-4711-86F6-22FBA040016E}"/>
    <cellStyle name="Note 71 2 2 3" xfId="10320" xr:uid="{B10AF527-D5C1-4521-B299-AA4A890049B7}"/>
    <cellStyle name="Note 71 2 2 4" xfId="11153" xr:uid="{E4247DBA-4B43-4510-AF03-D951837735D1}"/>
    <cellStyle name="Note 71 2 2 5" xfId="4884" xr:uid="{FF78DD3C-FC9F-4BF4-A631-6376FE209A23}"/>
    <cellStyle name="Note 71 2 20" xfId="9236" xr:uid="{A19FA3EB-B769-46E2-ABCB-E81A21D2DA36}"/>
    <cellStyle name="Note 71 2 21" xfId="10577" xr:uid="{4ADF7824-112B-4D00-A350-500D34E9268F}"/>
    <cellStyle name="Note 71 2 22" xfId="10760" xr:uid="{A319F99B-7661-4364-AE09-C64CA025E9A7}"/>
    <cellStyle name="Note 71 2 23" xfId="10879" xr:uid="{2DABC3D7-1313-4990-8A12-B9E61FCA8585}"/>
    <cellStyle name="Note 71 2 24" xfId="15903" xr:uid="{A9DA9743-ADD2-4DE8-8A3A-1D4F2E988C0A}"/>
    <cellStyle name="Note 71 2 25" xfId="16515" xr:uid="{7262A083-FB0C-499C-AB38-83591750E107}"/>
    <cellStyle name="Note 71 2 26" xfId="16331" xr:uid="{E420F885-D054-458C-9896-3B3851C33A0B}"/>
    <cellStyle name="Note 71 2 27" xfId="16781" xr:uid="{F3295CCA-4EBC-43B8-8AB7-CF893D60BF24}"/>
    <cellStyle name="Note 71 2 28" xfId="16958" xr:uid="{24A4653F-DF06-47D9-9384-05982C03FA3E}"/>
    <cellStyle name="Note 71 2 29" xfId="17120" xr:uid="{FDE410D7-45DB-40EF-8C23-4AC9E2A5EB70}"/>
    <cellStyle name="Note 71 2 3" xfId="4371" xr:uid="{3425368F-6295-4581-9668-7D59BE4174C0}"/>
    <cellStyle name="Note 71 2 3 2" xfId="12237" xr:uid="{690551FF-A224-45CF-B01B-E9143535A642}"/>
    <cellStyle name="Note 71 2 4" xfId="6314" xr:uid="{73A6B6B1-6A26-4DE7-B819-EA7061161E26}"/>
    <cellStyle name="Note 71 2 4 2" xfId="12785" xr:uid="{7B198F55-62E2-489D-8D66-4D690B8DEBD8}"/>
    <cellStyle name="Note 71 2 5" xfId="6136" xr:uid="{67995F30-1DD9-4346-A8EB-EBAC918F2DD2}"/>
    <cellStyle name="Note 71 2 5 2" xfId="12607" xr:uid="{D797F71A-FBC9-4E08-AA76-09465DC03262}"/>
    <cellStyle name="Note 71 2 6" xfId="6550" xr:uid="{91A9CF0A-99EF-4051-8AAF-DCB9F9F45209}"/>
    <cellStyle name="Note 71 2 6 2" xfId="13021" xr:uid="{9D3849EE-7460-4B90-9A6A-9DBEEE3BF4FB}"/>
    <cellStyle name="Note 71 2 7" xfId="6666" xr:uid="{F32BC26B-6C55-4D23-A0ED-D30732C1E1E6}"/>
    <cellStyle name="Note 71 2 7 2" xfId="13137" xr:uid="{C3B992E3-5DAD-47FC-978E-09B1B43A7D1F}"/>
    <cellStyle name="Note 71 2 8" xfId="7257" xr:uid="{EF96A6AF-07DC-47F8-8A32-12B7FCA42DB2}"/>
    <cellStyle name="Note 71 2 8 2" xfId="13728" xr:uid="{F52A2387-E78B-46EA-ABD4-82C881821CC8}"/>
    <cellStyle name="Note 71 2 9" xfId="7025" xr:uid="{350624C8-B698-49AF-AF5E-83F473648296}"/>
    <cellStyle name="Note 71 2 9 2" xfId="13496" xr:uid="{B5406A9E-9314-472E-971E-E8690383D910}"/>
    <cellStyle name="Note 71 20" xfId="9815" xr:uid="{12D0444C-9F15-4E7A-B8EF-3DD7D13FD3B8}"/>
    <cellStyle name="Note 71 21" xfId="10318" xr:uid="{31EA5930-4508-4734-9717-9B4987F2EE47}"/>
    <cellStyle name="Note 71 22" xfId="9279" xr:uid="{7317D7A3-F646-4A45-BEB1-8AC42A46B383}"/>
    <cellStyle name="Note 71 23" xfId="10576" xr:uid="{8CF742C1-024F-4FDD-B451-20FF59DF6B7F}"/>
    <cellStyle name="Note 71 24" xfId="10759" xr:uid="{4586C008-BE03-4257-AB70-E7BADE8D6882}"/>
    <cellStyle name="Note 71 25" xfId="10878" xr:uid="{CB0B1267-8870-4886-90F7-1ACC45570D90}"/>
    <cellStyle name="Note 71 26" xfId="15902" xr:uid="{3FDF089F-37C8-46E8-9636-76CE476E90AB}"/>
    <cellStyle name="Note 71 27" xfId="16609" xr:uid="{7258C420-39B6-4054-9796-9C7514425D1A}"/>
    <cellStyle name="Note 71 28" xfId="16330" xr:uid="{7EE0C139-CC65-4E93-A256-5E99507BF0B7}"/>
    <cellStyle name="Note 71 29" xfId="16780" xr:uid="{8F11C1A8-D0A5-4668-8298-21E59EB4D853}"/>
    <cellStyle name="Note 71 3" xfId="2432" xr:uid="{00000000-0005-0000-0000-000081090000}"/>
    <cellStyle name="Note 71 3 2" xfId="5814" xr:uid="{E4CE3C33-1E5A-4D6B-97BB-68C2E2213992}"/>
    <cellStyle name="Note 71 3 2 2" xfId="12239" xr:uid="{1E950FC3-DCF2-4A4F-90CD-5DA98E846419}"/>
    <cellStyle name="Note 71 3 3" xfId="10321" xr:uid="{DDDD9F5A-B1B4-442C-8E23-E857DB738945}"/>
    <cellStyle name="Note 71 3 4" xfId="11154" xr:uid="{A996B0E5-86C7-4D5D-BC9C-535616E0FFB0}"/>
    <cellStyle name="Note 71 3 5" xfId="4885" xr:uid="{352F81B3-40A2-4913-8EA2-7341D3E69A29}"/>
    <cellStyle name="Note 71 3 6" xfId="3833" xr:uid="{B9049757-6EFA-47F6-B1DD-699D3EF1D67B}"/>
    <cellStyle name="Note 71 30" xfId="16957" xr:uid="{3E38164D-2DCF-4C00-ADC1-4534CD073627}"/>
    <cellStyle name="Note 71 31" xfId="17119" xr:uid="{0097AE70-2ED6-4BB4-8CEB-86060DAB35EE}"/>
    <cellStyle name="Note 71 4" xfId="3346" xr:uid="{9117C561-A2A7-463B-8EB7-96CB7B3F2EB0}"/>
    <cellStyle name="Note 71 4 2" xfId="11601" xr:uid="{60CB3E8E-0EAF-43A4-B331-92472DC8E5C2}"/>
    <cellStyle name="Note 71 4 3" xfId="5335" xr:uid="{381A62F6-BC24-485B-97A3-596CC7813846}"/>
    <cellStyle name="Note 71 5" xfId="4370" xr:uid="{DCC7E70C-12E0-4CAA-9383-4EA34DE3C424}"/>
    <cellStyle name="Note 71 5 2" xfId="12236" xr:uid="{7CC71CFB-6555-4CB1-98BF-2B2E184E9833}"/>
    <cellStyle name="Note 71 6" xfId="6313" xr:uid="{844CF72A-B5B9-442B-8202-E47E352F70EE}"/>
    <cellStyle name="Note 71 6 2" xfId="12784" xr:uid="{93005492-C075-4821-9C2D-5E8AF0CF24D1}"/>
    <cellStyle name="Note 71 7" xfId="6135" xr:uid="{8C93C2C4-9E8B-4A67-84DC-BAAF2EE1FF5D}"/>
    <cellStyle name="Note 71 7 2" xfId="12606" xr:uid="{775ED87B-41B3-45A3-91AA-234FC5A59466}"/>
    <cellStyle name="Note 71 8" xfId="6549" xr:uid="{FFE45EE7-E434-480F-9F64-ADB8A8F981AF}"/>
    <cellStyle name="Note 71 8 2" xfId="13020" xr:uid="{54EDF175-D333-4994-9344-C7F55242A146}"/>
    <cellStyle name="Note 71 9" xfId="6667" xr:uid="{A6F162AD-76FC-4B43-96C1-A43B2FE31C7E}"/>
    <cellStyle name="Note 71 9 2" xfId="13138" xr:uid="{26E93816-DE9D-4A72-8629-B22449623ADB}"/>
    <cellStyle name="Note 71_TRAFO" xfId="2433" xr:uid="{00000000-0005-0000-0000-000082090000}"/>
    <cellStyle name="Note 72" xfId="2434" xr:uid="{00000000-0005-0000-0000-000083090000}"/>
    <cellStyle name="Note 72 10" xfId="7258" xr:uid="{2A10E96F-10EB-4AE5-8476-98BF13E3EB68}"/>
    <cellStyle name="Note 72 10 2" xfId="13729" xr:uid="{A11A8187-0E9C-4242-A9F0-F91B99433135}"/>
    <cellStyle name="Note 72 11" xfId="7026" xr:uid="{B7675602-21BF-416D-8B5F-CC9095C0722B}"/>
    <cellStyle name="Note 72 11 2" xfId="13497" xr:uid="{8B73FE9A-792C-45F2-96E6-B20DA4EAC92D}"/>
    <cellStyle name="Note 72 12" xfId="7739" xr:uid="{399B3FE7-F096-49B1-820F-861BCBF56DD7}"/>
    <cellStyle name="Note 72 12 2" xfId="14210" xr:uid="{E9609D5A-83A4-45F1-9CEA-13605CBA441D}"/>
    <cellStyle name="Note 72 13" xfId="7346" xr:uid="{F3796D71-CFDD-48A7-AB6A-FC36503AA566}"/>
    <cellStyle name="Note 72 13 2" xfId="13817" xr:uid="{6EB79788-263B-469F-915E-707A44C5DCE0}"/>
    <cellStyle name="Note 72 14" xfId="7973" xr:uid="{9713670C-BF79-4436-9779-EA82D8923E4E}"/>
    <cellStyle name="Note 72 14 2" xfId="14444" xr:uid="{357AC0D4-D88E-43EE-BD20-03EC0E223A13}"/>
    <cellStyle name="Note 72 15" xfId="8093" xr:uid="{6CF05164-04C4-4FF2-9D7B-4C2643258F33}"/>
    <cellStyle name="Note 72 15 2" xfId="14564" xr:uid="{28ED306E-B54D-48E3-A77F-882A87AEEBD3}"/>
    <cellStyle name="Note 72 16" xfId="8663" xr:uid="{B2B1CBFC-CB11-4C7B-AB0A-BCD7CB2A0668}"/>
    <cellStyle name="Note 72 16 2" xfId="15134" xr:uid="{43A50044-2EF2-4C67-9DA0-38D591FBD023}"/>
    <cellStyle name="Note 72 17" xfId="8842" xr:uid="{7DC538AA-AF51-4CBE-9147-6AFE76EDC287}"/>
    <cellStyle name="Note 72 17 2" xfId="15313" xr:uid="{CC979497-7664-41AA-8F28-089BFBEBB190}"/>
    <cellStyle name="Note 72 18" xfId="9019" xr:uid="{3F9E7C43-FF71-452D-8783-DBE0A7AEF812}"/>
    <cellStyle name="Note 72 18 2" xfId="15490" xr:uid="{2645E0FC-FC0C-4139-9151-F317E7E00F61}"/>
    <cellStyle name="Note 72 19" xfId="9181" xr:uid="{DFAEED40-2BE8-41CD-8623-332ECD440C9C}"/>
    <cellStyle name="Note 72 19 2" xfId="15652" xr:uid="{183D49C8-2E99-4E3D-849C-D3BBA0D9DE6D}"/>
    <cellStyle name="Note 72 2" xfId="2435" xr:uid="{00000000-0005-0000-0000-000084090000}"/>
    <cellStyle name="Note 72 2 10" xfId="7740" xr:uid="{5267801E-B3AE-409A-A99D-6508CF04073E}"/>
    <cellStyle name="Note 72 2 10 2" xfId="14211" xr:uid="{81B47B2D-1AF8-4C4B-A0AD-E4FDCD34D7C5}"/>
    <cellStyle name="Note 72 2 11" xfId="7566" xr:uid="{99C2BEA3-5C75-4882-9193-57B26E9A2C89}"/>
    <cellStyle name="Note 72 2 11 2" xfId="14037" xr:uid="{1190FAAC-8DAE-4263-9416-B86F1B9462F9}"/>
    <cellStyle name="Note 72 2 12" xfId="7974" xr:uid="{6DBB2A25-BF53-4C8B-BA07-E24EF374BC86}"/>
    <cellStyle name="Note 72 2 12 2" xfId="14445" xr:uid="{2DD4FFF2-85DB-40B5-B5AA-B9865C5AE195}"/>
    <cellStyle name="Note 72 2 13" xfId="8092" xr:uid="{3032C45E-1FB3-4459-AE0C-806AD536FFC3}"/>
    <cellStyle name="Note 72 2 13 2" xfId="14563" xr:uid="{706FB321-9295-4971-AD79-697EB9968E53}"/>
    <cellStyle name="Note 72 2 14" xfId="8664" xr:uid="{350FC067-1B65-4860-A0F6-729FF392C021}"/>
    <cellStyle name="Note 72 2 14 2" xfId="15135" xr:uid="{91612096-4F70-4468-AC77-FA19B5585FA2}"/>
    <cellStyle name="Note 72 2 15" xfId="8843" xr:uid="{7CEA843E-4AF3-49C9-BD3F-40CC53CE9B99}"/>
    <cellStyle name="Note 72 2 15 2" xfId="15314" xr:uid="{78D8353E-1C03-403C-9777-55C8251C6EE7}"/>
    <cellStyle name="Note 72 2 16" xfId="9020" xr:uid="{B950E39A-2D2A-4AD7-B9D8-71E7CE659206}"/>
    <cellStyle name="Note 72 2 16 2" xfId="15491" xr:uid="{939E7F8D-656B-447D-B625-9C59A0863FD5}"/>
    <cellStyle name="Note 72 2 17" xfId="9182" xr:uid="{D2BA002D-30DC-4A5B-A067-06292A667102}"/>
    <cellStyle name="Note 72 2 17 2" xfId="15653" xr:uid="{E099158E-FD2D-4F4D-B4AD-F70D67DAA35E}"/>
    <cellStyle name="Note 72 2 18" xfId="9818" xr:uid="{6C24D56A-244D-460F-AAEA-8553405A0055}"/>
    <cellStyle name="Note 72 2 19" xfId="10323" xr:uid="{14D9E5AC-ACAE-4199-BE04-EE64655AE375}"/>
    <cellStyle name="Note 72 2 2" xfId="2436" xr:uid="{00000000-0005-0000-0000-000085090000}"/>
    <cellStyle name="Note 72 2 2 2" xfId="5815" xr:uid="{076DD34A-F63D-41C9-A514-D7CDF3D61392}"/>
    <cellStyle name="Note 72 2 2 2 2" xfId="12242" xr:uid="{14248841-04CD-4971-8325-F2DB518A1616}"/>
    <cellStyle name="Note 72 2 2 3" xfId="10324" xr:uid="{84EED0CF-3995-4C7A-A2D7-EEA1E1ECB7FF}"/>
    <cellStyle name="Note 72 2 2 4" xfId="11155" xr:uid="{AF122F38-BACB-4DC4-8DD4-D6A8B1692C6F}"/>
    <cellStyle name="Note 72 2 2 5" xfId="4886" xr:uid="{1CCDF2D5-A8B5-4F73-AA3E-1BD64BAC779E}"/>
    <cellStyle name="Note 72 2 20" xfId="9277" xr:uid="{46ABFEA0-08DD-427B-BED2-507311ABCFCB}"/>
    <cellStyle name="Note 72 2 21" xfId="10579" xr:uid="{4CB6E968-5434-40AC-A471-43916FE50994}"/>
    <cellStyle name="Note 72 2 22" xfId="10762" xr:uid="{21A4FCD3-61CA-4D3C-BB6C-B44D5F8AD55E}"/>
    <cellStyle name="Note 72 2 23" xfId="10881" xr:uid="{D9CDBEAA-FA59-4D2B-8B73-C465B60D189E}"/>
    <cellStyle name="Note 72 2 24" xfId="15905" xr:uid="{3CCBC66E-3B1E-4636-A680-F5833489133B}"/>
    <cellStyle name="Note 72 2 25" xfId="16517" xr:uid="{47228848-4179-44E6-99A5-3231B3ECD312}"/>
    <cellStyle name="Note 72 2 26" xfId="16333" xr:uid="{7BC7CA7A-B7CF-4DE6-9790-422F14CE54F9}"/>
    <cellStyle name="Note 72 2 27" xfId="16783" xr:uid="{FC014D10-1D79-4374-A359-7971D0AD85EE}"/>
    <cellStyle name="Note 72 2 28" xfId="16960" xr:uid="{6ED53252-CB13-4072-8E8F-0D03583B1D70}"/>
    <cellStyle name="Note 72 2 29" xfId="17122" xr:uid="{BB306E36-60B0-43DC-897C-F6602410A1D5}"/>
    <cellStyle name="Note 72 2 3" xfId="4373" xr:uid="{4B8FAEFE-0A99-4501-90C5-E1B48C85648D}"/>
    <cellStyle name="Note 72 2 3 2" xfId="12241" xr:uid="{33C3BECB-BC82-45EE-BAB6-243148FADBCE}"/>
    <cellStyle name="Note 72 2 4" xfId="6316" xr:uid="{E610C803-4016-4C5A-80BD-2A62588B9B4F}"/>
    <cellStyle name="Note 72 2 4 2" xfId="12787" xr:uid="{E7B8B438-2DB5-42A7-8489-530A38B712F0}"/>
    <cellStyle name="Note 72 2 5" xfId="6138" xr:uid="{A4E0F736-0FFA-438D-8B4F-825C9FEF907C}"/>
    <cellStyle name="Note 72 2 5 2" xfId="12609" xr:uid="{F48573D5-D57F-4731-81F3-EF9EDB9E0BE1}"/>
    <cellStyle name="Note 72 2 6" xfId="6552" xr:uid="{23714C9B-D822-4196-8B71-0092E731364B}"/>
    <cellStyle name="Note 72 2 6 2" xfId="13023" xr:uid="{C39E6426-4B40-4979-9711-D8E812F53B70}"/>
    <cellStyle name="Note 72 2 7" xfId="6664" xr:uid="{76618A02-53CB-4059-ADE6-8DE1B61D9CD3}"/>
    <cellStyle name="Note 72 2 7 2" xfId="13135" xr:uid="{885FB1A4-0C43-49EC-8207-66A99589F385}"/>
    <cellStyle name="Note 72 2 8" xfId="7259" xr:uid="{A346F504-A50B-4F41-ACC3-E5A2EC1F78A3}"/>
    <cellStyle name="Note 72 2 8 2" xfId="13730" xr:uid="{ABB3E6F6-0825-45D3-B4B2-21D567D5E131}"/>
    <cellStyle name="Note 72 2 9" xfId="7027" xr:uid="{6BE48625-1463-45AC-B0BB-88D48C834D6C}"/>
    <cellStyle name="Note 72 2 9 2" xfId="13498" xr:uid="{78C6DB1F-8E1B-4FD0-B9A8-871A372CF6B3}"/>
    <cellStyle name="Note 72 20" xfId="9817" xr:uid="{74F14510-9760-49CD-8405-30E65917793A}"/>
    <cellStyle name="Note 72 21" xfId="10322" xr:uid="{0EC30D6F-2AE2-4E3C-B1A0-7AE1539E7821}"/>
    <cellStyle name="Note 72 22" xfId="9278" xr:uid="{9B3BCEA6-5EDB-4C7A-A513-67B95EB95D17}"/>
    <cellStyle name="Note 72 23" xfId="10578" xr:uid="{957D12D2-EE43-4EB0-B74A-4308DD8AD5FF}"/>
    <cellStyle name="Note 72 24" xfId="10761" xr:uid="{0BBDD26A-BE4D-4418-A27C-22B75D015989}"/>
    <cellStyle name="Note 72 25" xfId="10880" xr:uid="{8F5998B0-1ACE-4F12-9A5B-0EE250242C8A}"/>
    <cellStyle name="Note 72 26" xfId="15904" xr:uid="{A1E81A48-3E46-46A3-8240-00E78A2E398E}"/>
    <cellStyle name="Note 72 27" xfId="16516" xr:uid="{56E39015-6AAD-4DA4-A05E-ED288BF4E886}"/>
    <cellStyle name="Note 72 28" xfId="16332" xr:uid="{0482004F-40E1-4459-A315-ABAF6F32B5D0}"/>
    <cellStyle name="Note 72 29" xfId="16782" xr:uid="{2681ECD1-2B85-46ED-A94B-432A09CB3FCE}"/>
    <cellStyle name="Note 72 3" xfId="2437" xr:uid="{00000000-0005-0000-0000-000086090000}"/>
    <cellStyle name="Note 72 3 2" xfId="5816" xr:uid="{9CE28A46-39A5-4BA9-8008-9E89FECEADBB}"/>
    <cellStyle name="Note 72 3 2 2" xfId="12243" xr:uid="{A8C9DF8B-68B8-4591-81D6-7C29FFA07816}"/>
    <cellStyle name="Note 72 3 3" xfId="10325" xr:uid="{3E579EEC-E825-4879-933B-BA0E43385FD8}"/>
    <cellStyle name="Note 72 3 4" xfId="11156" xr:uid="{F545327F-CCD7-4AFC-9057-AA1A65059A8D}"/>
    <cellStyle name="Note 72 3 5" xfId="4887" xr:uid="{B8761783-67C8-450F-A237-DC5C35B7C8C1}"/>
    <cellStyle name="Note 72 3 6" xfId="3834" xr:uid="{38C39B2D-B51B-4A22-A289-B8D88BFF8843}"/>
    <cellStyle name="Note 72 30" xfId="16959" xr:uid="{C35043CE-1909-442C-94CE-B6354C31D558}"/>
    <cellStyle name="Note 72 31" xfId="17121" xr:uid="{D1E9A4E9-E377-4D77-8BA0-F0A9C7FAAE92}"/>
    <cellStyle name="Note 72 4" xfId="3347" xr:uid="{18B86224-717E-4BE5-AEF4-219EE9E90F24}"/>
    <cellStyle name="Note 72 4 2" xfId="11602" xr:uid="{6AC43762-568E-4C37-AAA4-5739460C738C}"/>
    <cellStyle name="Note 72 4 3" xfId="5336" xr:uid="{CAD5A57D-4217-4C6A-8C6D-9078C3E46B90}"/>
    <cellStyle name="Note 72 5" xfId="4372" xr:uid="{59520059-2715-452C-9F67-7729BE56C13A}"/>
    <cellStyle name="Note 72 5 2" xfId="12240" xr:uid="{83D23A11-8454-4274-8EBC-CE1E5931F93D}"/>
    <cellStyle name="Note 72 6" xfId="6315" xr:uid="{0AADF657-A588-44D7-B94B-6F596F2C4E37}"/>
    <cellStyle name="Note 72 6 2" xfId="12786" xr:uid="{4E8F10D2-7040-44E9-B1EA-41E4A09B71E0}"/>
    <cellStyle name="Note 72 7" xfId="6137" xr:uid="{388D3BCF-206F-4F92-A374-75C81E26EE32}"/>
    <cellStyle name="Note 72 7 2" xfId="12608" xr:uid="{4A11FA14-62A5-4789-B5F8-857114E52588}"/>
    <cellStyle name="Note 72 8" xfId="6551" xr:uid="{886CF3B6-EC39-4002-A360-3880225F91A3}"/>
    <cellStyle name="Note 72 8 2" xfId="13022" xr:uid="{F26DAACF-A1E1-451D-B03A-9AA3E0BB8AD9}"/>
    <cellStyle name="Note 72 9" xfId="6665" xr:uid="{A41AB68C-B273-485B-BB35-8685FF577B12}"/>
    <cellStyle name="Note 72 9 2" xfId="13136" xr:uid="{CA2B6BF5-1BF0-4CBC-B95C-428A56CB6DB7}"/>
    <cellStyle name="Note 72_TRAFO" xfId="2438" xr:uid="{00000000-0005-0000-0000-000087090000}"/>
    <cellStyle name="Note 73" xfId="2439" xr:uid="{00000000-0005-0000-0000-000088090000}"/>
    <cellStyle name="Note 73 10" xfId="7260" xr:uid="{877B2B7C-FE7E-48C5-968B-F056279FEE75}"/>
    <cellStyle name="Note 73 10 2" xfId="13731" xr:uid="{F037AAD8-E0A2-4F76-8CDC-6A627CEF4FA7}"/>
    <cellStyle name="Note 73 11" xfId="7028" xr:uid="{248B24F4-629F-40D4-8FA0-D99973DC87CD}"/>
    <cellStyle name="Note 73 11 2" xfId="13499" xr:uid="{812EE900-CFE2-4CC1-8618-10630FAC154D}"/>
    <cellStyle name="Note 73 12" xfId="7741" xr:uid="{B2DA1AC0-7F0E-4716-AFA5-261839E54970}"/>
    <cellStyle name="Note 73 12 2" xfId="14212" xr:uid="{D248B2DE-BE10-4692-90AC-A9334CA1E4F0}"/>
    <cellStyle name="Note 73 13" xfId="7567" xr:uid="{57F6A4F0-3587-4800-8687-7EB71FBB5F6D}"/>
    <cellStyle name="Note 73 13 2" xfId="14038" xr:uid="{AC266A91-D135-46F7-A97D-746D1E25F3E1}"/>
    <cellStyle name="Note 73 14" xfId="7975" xr:uid="{0FF71DB3-05EE-4009-83A4-A72010524AA6}"/>
    <cellStyle name="Note 73 14 2" xfId="14446" xr:uid="{EE1F87E9-FE25-4AAB-BD7D-C8964FF5CC8D}"/>
    <cellStyle name="Note 73 15" xfId="8091" xr:uid="{A307B545-47F9-4868-8226-6997CDD7AF27}"/>
    <cellStyle name="Note 73 15 2" xfId="14562" xr:uid="{AD8C46D2-B463-4C95-9C04-117CA8D634FC}"/>
    <cellStyle name="Note 73 16" xfId="8665" xr:uid="{D4A7A3D3-A2AC-466C-B2DF-71C64FBAE28D}"/>
    <cellStyle name="Note 73 16 2" xfId="15136" xr:uid="{12A5B5B1-FEDC-4837-9DE9-8D2F23220CA5}"/>
    <cellStyle name="Note 73 17" xfId="8844" xr:uid="{C67A64F9-1664-4215-86D0-71C5C6D85CF2}"/>
    <cellStyle name="Note 73 17 2" xfId="15315" xr:uid="{70454E62-E8D3-41E5-B490-BA51F74F4699}"/>
    <cellStyle name="Note 73 18" xfId="9021" xr:uid="{5AEFD121-0780-4FBA-BAA4-267EB275F6F3}"/>
    <cellStyle name="Note 73 18 2" xfId="15492" xr:uid="{415478A3-E5ED-470E-B49C-84DF95D0FF8C}"/>
    <cellStyle name="Note 73 19" xfId="9183" xr:uid="{FA9E5F84-1666-4CB3-BBC5-3AAF4304FF63}"/>
    <cellStyle name="Note 73 19 2" xfId="15654" xr:uid="{4203E6BB-AC37-48AC-B86B-F3A50CD5212B}"/>
    <cellStyle name="Note 73 2" xfId="2440" xr:uid="{00000000-0005-0000-0000-000089090000}"/>
    <cellStyle name="Note 73 2 10" xfId="7742" xr:uid="{46DEC3A4-E030-4941-BB82-2EA8EB030068}"/>
    <cellStyle name="Note 73 2 10 2" xfId="14213" xr:uid="{42A8B0D1-8CE9-4A73-B0B2-FCDB8F649164}"/>
    <cellStyle name="Note 73 2 11" xfId="7568" xr:uid="{4AD176F2-3304-4BEE-96FA-C1455D1783D0}"/>
    <cellStyle name="Note 73 2 11 2" xfId="14039" xr:uid="{4BC9B440-D726-489C-BF89-3949087B1C12}"/>
    <cellStyle name="Note 73 2 12" xfId="7976" xr:uid="{18848AE5-3DE5-45DE-805B-0320630780F3}"/>
    <cellStyle name="Note 73 2 12 2" xfId="14447" xr:uid="{5349EDF7-E277-42B7-9605-2FE135287715}"/>
    <cellStyle name="Note 73 2 13" xfId="8090" xr:uid="{629664D8-CEE4-4E13-94AC-3338B8B58360}"/>
    <cellStyle name="Note 73 2 13 2" xfId="14561" xr:uid="{B548E737-21E6-46DE-A942-6B624117205D}"/>
    <cellStyle name="Note 73 2 14" xfId="8666" xr:uid="{9A9211B5-5C5A-4D74-B983-DAC446AB5B56}"/>
    <cellStyle name="Note 73 2 14 2" xfId="15137" xr:uid="{8F9EA51C-830A-4586-B468-F5AA3B02D981}"/>
    <cellStyle name="Note 73 2 15" xfId="8845" xr:uid="{EC49967B-BF5C-4A0F-8569-5AF1C6E3FBE9}"/>
    <cellStyle name="Note 73 2 15 2" xfId="15316" xr:uid="{06784EFA-1A3C-4A50-9253-E233C5C773EA}"/>
    <cellStyle name="Note 73 2 16" xfId="9022" xr:uid="{121A1689-8177-4613-90D3-088509057790}"/>
    <cellStyle name="Note 73 2 16 2" xfId="15493" xr:uid="{07E6DCF8-AAF5-43F7-B579-01B3F7576209}"/>
    <cellStyle name="Note 73 2 17" xfId="9184" xr:uid="{73200CDF-B113-4344-83B8-087F03873F81}"/>
    <cellStyle name="Note 73 2 17 2" xfId="15655" xr:uid="{59BF3D9E-9059-4E2B-A9F8-B69B0FD0DE1B}"/>
    <cellStyle name="Note 73 2 18" xfId="9820" xr:uid="{9600EE89-54A6-4E5C-988A-B8CBC77E7C16}"/>
    <cellStyle name="Note 73 2 19" xfId="10327" xr:uid="{C6C9888E-EFB0-44A1-A130-028D3FCD3F1C}"/>
    <cellStyle name="Note 73 2 2" xfId="2441" xr:uid="{00000000-0005-0000-0000-00008A090000}"/>
    <cellStyle name="Note 73 2 2 2" xfId="5817" xr:uid="{E6149961-F9F8-4E56-8D70-FCEF0AAFAE1A}"/>
    <cellStyle name="Note 73 2 2 2 2" xfId="12246" xr:uid="{5EE13DF7-35A0-4C73-8CE0-C32DE299CB72}"/>
    <cellStyle name="Note 73 2 2 3" xfId="10328" xr:uid="{0F10F07B-79A0-4075-9AC9-902EA5B669D4}"/>
    <cellStyle name="Note 73 2 2 4" xfId="11157" xr:uid="{09185D17-51D1-4347-88BB-7D33DD8D8717}"/>
    <cellStyle name="Note 73 2 2 5" xfId="4888" xr:uid="{E3EE6B1F-8C2A-4F12-82C5-9AAFF81161D4}"/>
    <cellStyle name="Note 73 2 20" xfId="9959" xr:uid="{EE848418-EBD1-4715-97C9-5D39A2986A42}"/>
    <cellStyle name="Note 73 2 21" xfId="10581" xr:uid="{C15FB2FD-5BFB-4530-97D6-223B59CB1912}"/>
    <cellStyle name="Note 73 2 22" xfId="10764" xr:uid="{BFC9BB28-1CBF-45FB-960D-889D54EB150D}"/>
    <cellStyle name="Note 73 2 23" xfId="10883" xr:uid="{3ED5A910-8F9C-406B-9754-2E2057B8ABC5}"/>
    <cellStyle name="Note 73 2 24" xfId="15907" xr:uid="{DF234F44-4D48-4684-8864-794A5AAF5F28}"/>
    <cellStyle name="Note 73 2 25" xfId="16519" xr:uid="{7664DAB0-FF01-4B87-B9DA-04117C1AB7E3}"/>
    <cellStyle name="Note 73 2 26" xfId="16335" xr:uid="{D2D0DA62-0EF9-4BA4-8721-8ECFCF994768}"/>
    <cellStyle name="Note 73 2 27" xfId="16785" xr:uid="{C24788C6-8977-4AA2-999A-A4C23F5650D9}"/>
    <cellStyle name="Note 73 2 28" xfId="16962" xr:uid="{AC003BCB-9055-45D4-806F-2D97782F313E}"/>
    <cellStyle name="Note 73 2 29" xfId="17124" xr:uid="{DC14BA90-E078-415B-BDAC-25BE0057F438}"/>
    <cellStyle name="Note 73 2 3" xfId="4375" xr:uid="{689C373A-50F6-4EB1-AE3A-A40DA7AC3C45}"/>
    <cellStyle name="Note 73 2 3 2" xfId="12245" xr:uid="{1C3FEADD-E6BC-496A-9BA5-E56084106860}"/>
    <cellStyle name="Note 73 2 4" xfId="6318" xr:uid="{1E110E7A-21BA-4BE3-BC81-BF16DAB2313C}"/>
    <cellStyle name="Note 73 2 4 2" xfId="12789" xr:uid="{32066741-5175-4F12-83ED-BEAD87A4A2F1}"/>
    <cellStyle name="Note 73 2 5" xfId="6140" xr:uid="{8E3A1790-662B-4311-83D4-EEFAABD58A38}"/>
    <cellStyle name="Note 73 2 5 2" xfId="12611" xr:uid="{812AC790-2787-42EF-AAC7-B5A546F72353}"/>
    <cellStyle name="Note 73 2 6" xfId="6554" xr:uid="{26AB1CBD-54FE-412F-9E21-96002E35B8AB}"/>
    <cellStyle name="Note 73 2 6 2" xfId="13025" xr:uid="{BE8FED18-52F8-4888-91C3-FF42FFA96972}"/>
    <cellStyle name="Note 73 2 7" xfId="6662" xr:uid="{6F04324B-7094-405E-AA64-619AF4685066}"/>
    <cellStyle name="Note 73 2 7 2" xfId="13133" xr:uid="{F9D5A878-323C-4615-8A1E-E2B8C30F0967}"/>
    <cellStyle name="Note 73 2 8" xfId="7261" xr:uid="{5FA07288-FA34-4FF1-9A9C-2635E44F9851}"/>
    <cellStyle name="Note 73 2 8 2" xfId="13732" xr:uid="{05B7F5E3-7331-4F1A-A033-3488BD4B7122}"/>
    <cellStyle name="Note 73 2 9" xfId="7029" xr:uid="{DACD98B9-D5BE-423F-A6A0-6434188FD23B}"/>
    <cellStyle name="Note 73 2 9 2" xfId="13500" xr:uid="{F0A93DC8-65AC-4580-94AA-F402C8ED9BBE}"/>
    <cellStyle name="Note 73 20" xfId="9819" xr:uid="{774C4BBB-DA71-41C6-BDB5-F6D0FDA673FA}"/>
    <cellStyle name="Note 73 21" xfId="10326" xr:uid="{E60F1758-8945-40FE-8F78-669AECF6B618}"/>
    <cellStyle name="Note 73 22" xfId="9276" xr:uid="{5F629BBF-C804-4422-AB05-EB3A2A8D8D90}"/>
    <cellStyle name="Note 73 23" xfId="10580" xr:uid="{1D9181D9-CB66-4A03-AE4D-5C33D12FC2B3}"/>
    <cellStyle name="Note 73 24" xfId="10763" xr:uid="{2C7720DE-1DA3-4BD6-890E-68C498FEA40B}"/>
    <cellStyle name="Note 73 25" xfId="10882" xr:uid="{2C7713E1-F054-4139-BA31-EB7CD47B4B6F}"/>
    <cellStyle name="Note 73 26" xfId="15906" xr:uid="{59A1936D-D63D-4D75-BBAC-701044512ACC}"/>
    <cellStyle name="Note 73 27" xfId="16518" xr:uid="{8A80884C-06C9-4B25-80D3-15E6ED837D5E}"/>
    <cellStyle name="Note 73 28" xfId="16334" xr:uid="{55A6E121-35B3-4807-BA51-2E74DDB2CC8D}"/>
    <cellStyle name="Note 73 29" xfId="16784" xr:uid="{16B4C679-2AE5-4884-8C19-872AE8372274}"/>
    <cellStyle name="Note 73 3" xfId="2442" xr:uid="{00000000-0005-0000-0000-00008B090000}"/>
    <cellStyle name="Note 73 3 2" xfId="5818" xr:uid="{AE135D93-1713-4C86-AA1B-A034564FE087}"/>
    <cellStyle name="Note 73 3 2 2" xfId="12247" xr:uid="{6153976C-5728-4719-8A9A-AE8E97390E54}"/>
    <cellStyle name="Note 73 3 3" xfId="10329" xr:uid="{2FEB991D-A8DA-47CC-AE0A-69FFB7C837A7}"/>
    <cellStyle name="Note 73 3 4" xfId="11158" xr:uid="{CD402F43-EDFC-4A3F-9593-D199AF6E2697}"/>
    <cellStyle name="Note 73 3 5" xfId="4889" xr:uid="{A20EFCBB-776E-4CE3-8506-B55093FF666D}"/>
    <cellStyle name="Note 73 3 6" xfId="3835" xr:uid="{A5519714-4ED9-47F3-B91C-BE72B8B062D2}"/>
    <cellStyle name="Note 73 30" xfId="16961" xr:uid="{B87C6D03-0E84-4FDD-8E72-93665F0E2245}"/>
    <cellStyle name="Note 73 31" xfId="17123" xr:uid="{1037CC8D-F1F2-45FB-A625-408BD1E03DA4}"/>
    <cellStyle name="Note 73 4" xfId="3348" xr:uid="{FAA7F6CE-FB6F-4C49-82DB-30E61BFFB3D5}"/>
    <cellStyle name="Note 73 4 2" xfId="11603" xr:uid="{948CC726-91DD-47FD-A751-706612140A66}"/>
    <cellStyle name="Note 73 4 3" xfId="5337" xr:uid="{DC064101-2A5F-4543-8C44-DDA897B904B6}"/>
    <cellStyle name="Note 73 5" xfId="4374" xr:uid="{16A61A75-5A8B-43DE-9596-06646E61997E}"/>
    <cellStyle name="Note 73 5 2" xfId="12244" xr:uid="{21CD4777-0221-4305-B3D6-D9D09C0ABF04}"/>
    <cellStyle name="Note 73 6" xfId="6317" xr:uid="{5999C891-15C5-4728-AF9D-B55F1D02500C}"/>
    <cellStyle name="Note 73 6 2" xfId="12788" xr:uid="{5B9AD290-332F-4232-BABE-EE4F2ABBABF9}"/>
    <cellStyle name="Note 73 7" xfId="6139" xr:uid="{D517F8C4-1A72-4613-A514-01C86C7A068B}"/>
    <cellStyle name="Note 73 7 2" xfId="12610" xr:uid="{E86A9380-D026-4A34-91B6-2A9C48196CD5}"/>
    <cellStyle name="Note 73 8" xfId="6553" xr:uid="{99AFF670-2E8F-4874-8BF8-F499CE432BCD}"/>
    <cellStyle name="Note 73 8 2" xfId="13024" xr:uid="{FBEE634D-7AE4-4A51-AE2D-0D3E18178AC8}"/>
    <cellStyle name="Note 73 9" xfId="6663" xr:uid="{5E074197-C1EB-4643-A7B0-3D8750D24E96}"/>
    <cellStyle name="Note 73 9 2" xfId="13134" xr:uid="{A863B3E7-9854-483C-B046-E71E9C7DBA53}"/>
    <cellStyle name="Note 73_TRAFO" xfId="2443" xr:uid="{00000000-0005-0000-0000-00008C090000}"/>
    <cellStyle name="Note 74" xfId="2444" xr:uid="{00000000-0005-0000-0000-00008D090000}"/>
    <cellStyle name="Note 74 10" xfId="7262" xr:uid="{BAC4C9D1-FAAB-494B-AE45-4F116F4A028A}"/>
    <cellStyle name="Note 74 10 2" xfId="13733" xr:uid="{09828A45-4DF7-43AC-9CA7-460296A5ABA9}"/>
    <cellStyle name="Note 74 11" xfId="7030" xr:uid="{DEC0EF0F-BA2F-42A8-9C38-5AA0698CC302}"/>
    <cellStyle name="Note 74 11 2" xfId="13501" xr:uid="{1730E458-4A7C-451A-B05D-7CE7E5772C8F}"/>
    <cellStyle name="Note 74 12" xfId="7743" xr:uid="{6338DF5C-27B2-4F4B-A58E-ECC176FE0F96}"/>
    <cellStyle name="Note 74 12 2" xfId="14214" xr:uid="{EB19D9AC-DB65-45FB-BFDF-955968AC36AB}"/>
    <cellStyle name="Note 74 13" xfId="7359" xr:uid="{58C79685-2455-497C-980D-4593D39E68E9}"/>
    <cellStyle name="Note 74 13 2" xfId="13830" xr:uid="{F906AF13-518B-4310-9910-4F6205889DAE}"/>
    <cellStyle name="Note 74 14" xfId="7977" xr:uid="{8CF5FBEF-E5D3-4B6F-8E0E-1E311A751604}"/>
    <cellStyle name="Note 74 14 2" xfId="14448" xr:uid="{AAD68784-052F-4DF5-B027-DBCA1E8BF97E}"/>
    <cellStyle name="Note 74 15" xfId="8089" xr:uid="{9D2DC82A-ED56-4D3C-A036-4A3E50DD00EA}"/>
    <cellStyle name="Note 74 15 2" xfId="14560" xr:uid="{01E97757-4272-4BB0-9025-FE18D4F6A5CF}"/>
    <cellStyle name="Note 74 16" xfId="8667" xr:uid="{D28C38A3-9F08-4BC1-A9C5-B7EB28B641DB}"/>
    <cellStyle name="Note 74 16 2" xfId="15138" xr:uid="{C6F4B505-D9CC-40FB-A4DC-68B786A56A24}"/>
    <cellStyle name="Note 74 17" xfId="8846" xr:uid="{027B2DAA-0515-4578-A654-0EDDE3DDFBE5}"/>
    <cellStyle name="Note 74 17 2" xfId="15317" xr:uid="{B29A3BBE-1FA6-4B94-B678-5A576444E398}"/>
    <cellStyle name="Note 74 18" xfId="9023" xr:uid="{6557A7FE-EEB3-4B72-8AB9-FDA4E602C1EB}"/>
    <cellStyle name="Note 74 18 2" xfId="15494" xr:uid="{427F3777-14B4-4656-8C7B-0ADBA17788C8}"/>
    <cellStyle name="Note 74 19" xfId="9185" xr:uid="{360BF022-E464-463D-B778-9680E5306F3C}"/>
    <cellStyle name="Note 74 19 2" xfId="15656" xr:uid="{C51C57CA-1719-4987-BE2F-68D2E24D05AD}"/>
    <cellStyle name="Note 74 2" xfId="2445" xr:uid="{00000000-0005-0000-0000-00008E090000}"/>
    <cellStyle name="Note 74 2 10" xfId="7744" xr:uid="{E6FA3D3F-AFCE-443E-8FCC-E53C27D4C7F1}"/>
    <cellStyle name="Note 74 2 10 2" xfId="14215" xr:uid="{C9FECB8A-34C7-4907-A740-922C0534922A}"/>
    <cellStyle name="Note 74 2 11" xfId="7569" xr:uid="{919E4E3B-B9EE-4C57-A1B4-FB698D5D903E}"/>
    <cellStyle name="Note 74 2 11 2" xfId="14040" xr:uid="{D9BD98AF-2C9D-4BAD-9C4D-885A2127E9A7}"/>
    <cellStyle name="Note 74 2 12" xfId="7978" xr:uid="{9A88091E-FB09-4D92-A1AE-957EC365E906}"/>
    <cellStyle name="Note 74 2 12 2" xfId="14449" xr:uid="{931BF6A1-8EF4-470B-A198-85ED9646B4C2}"/>
    <cellStyle name="Note 74 2 13" xfId="8029" xr:uid="{0A7F6081-CE12-4247-A4EB-34D5D80A3251}"/>
    <cellStyle name="Note 74 2 13 2" xfId="14500" xr:uid="{51DA38C6-547E-4122-A7A9-7678AAC26C57}"/>
    <cellStyle name="Note 74 2 14" xfId="8668" xr:uid="{9A1561F6-644F-491C-9270-E7D838DE0884}"/>
    <cellStyle name="Note 74 2 14 2" xfId="15139" xr:uid="{1A8C8454-AA46-4B78-B2F8-B94698D09CED}"/>
    <cellStyle name="Note 74 2 15" xfId="8847" xr:uid="{8169DE43-1D54-4CC9-A559-9341660E65A8}"/>
    <cellStyle name="Note 74 2 15 2" xfId="15318" xr:uid="{A7D6F603-DD0F-4033-BD24-C81DAB8C50E0}"/>
    <cellStyle name="Note 74 2 16" xfId="9024" xr:uid="{E59D4427-367F-4E27-9A32-0C88B4153728}"/>
    <cellStyle name="Note 74 2 16 2" xfId="15495" xr:uid="{4323111A-FC55-4D4E-8486-19ADCEFCD1DE}"/>
    <cellStyle name="Note 74 2 17" xfId="9186" xr:uid="{C140B3CC-BBEB-4D74-BD51-66D48FB2FFAA}"/>
    <cellStyle name="Note 74 2 17 2" xfId="15657" xr:uid="{C422AF61-4D22-4DD7-B72F-88DDF132BCEE}"/>
    <cellStyle name="Note 74 2 18" xfId="9822" xr:uid="{E409695A-5A45-4D36-AB26-B3A53588BEAD}"/>
    <cellStyle name="Note 74 2 19" xfId="10331" xr:uid="{912608BB-373A-44D5-99EF-998886B86C2B}"/>
    <cellStyle name="Note 74 2 2" xfId="2446" xr:uid="{00000000-0005-0000-0000-00008F090000}"/>
    <cellStyle name="Note 74 2 2 2" xfId="5819" xr:uid="{BFF40F7E-41B2-4D4E-9DC7-F45137582305}"/>
    <cellStyle name="Note 74 2 2 2 2" xfId="12250" xr:uid="{94ADD0A5-52FE-4451-B293-2CCFC44735DA}"/>
    <cellStyle name="Note 74 2 2 3" xfId="10332" xr:uid="{831D505F-1AB8-4A28-9C01-DA0A3F88846A}"/>
    <cellStyle name="Note 74 2 2 4" xfId="11159" xr:uid="{B01E61B1-8B24-4E6A-B869-0DF424E87C44}"/>
    <cellStyle name="Note 74 2 2 5" xfId="4890" xr:uid="{59FD880F-3111-4D18-8503-4601BC69838F}"/>
    <cellStyle name="Note 74 2 20" xfId="9274" xr:uid="{82786040-3A2A-428F-854E-2167AD2375D1}"/>
    <cellStyle name="Note 74 2 21" xfId="10583" xr:uid="{2804A6D1-7D8F-46F8-9287-32B9A48B1EB1}"/>
    <cellStyle name="Note 74 2 22" xfId="10766" xr:uid="{8E13E795-179D-4757-9B65-0B27689416A0}"/>
    <cellStyle name="Note 74 2 23" xfId="10885" xr:uid="{609B4639-256C-4D93-A5E9-4DB7B1B3A9F1}"/>
    <cellStyle name="Note 74 2 24" xfId="15909" xr:uid="{C8995384-336E-4E9E-A733-7F7ACFBEA69B}"/>
    <cellStyle name="Note 74 2 25" xfId="16521" xr:uid="{16CDE3F3-285E-43B1-8678-A83CD62AF8C0}"/>
    <cellStyle name="Note 74 2 26" xfId="16337" xr:uid="{F0830917-00DB-42DD-B7BA-F7AE8B879B0C}"/>
    <cellStyle name="Note 74 2 27" xfId="16787" xr:uid="{F3276050-A1F1-4425-850C-1FCEC5F59BAB}"/>
    <cellStyle name="Note 74 2 28" xfId="16964" xr:uid="{D2DE5AEF-2483-4F7E-9BE6-4258F294E6A8}"/>
    <cellStyle name="Note 74 2 29" xfId="17126" xr:uid="{595E07D1-7B67-44F4-8CD1-06B5CBE40EBA}"/>
    <cellStyle name="Note 74 2 3" xfId="4377" xr:uid="{5A9BEA1F-2F2D-42F3-B5C5-3A0C9E28EF3F}"/>
    <cellStyle name="Note 74 2 3 2" xfId="12249" xr:uid="{A14A0EB7-6E8D-410F-BE15-D4641158B8AA}"/>
    <cellStyle name="Note 74 2 4" xfId="6320" xr:uid="{D380A5BC-F5F2-4CA9-9F40-8E24B5397273}"/>
    <cellStyle name="Note 74 2 4 2" xfId="12791" xr:uid="{2EA64687-8C8B-4C76-A2B3-82F9D82CDF51}"/>
    <cellStyle name="Note 74 2 5" xfId="6142" xr:uid="{8E2C06D2-46A5-4E93-9C39-6EFFBFE5D31E}"/>
    <cellStyle name="Note 74 2 5 2" xfId="12613" xr:uid="{24F4DF59-CDBB-4627-9FF8-7C1A06EB16DE}"/>
    <cellStyle name="Note 74 2 6" xfId="6556" xr:uid="{575901D4-6A46-4C4F-AE0C-70ACF74F7FC8}"/>
    <cellStyle name="Note 74 2 6 2" xfId="13027" xr:uid="{0D0F9433-2819-446F-8F1D-324D0FC36162}"/>
    <cellStyle name="Note 74 2 7" xfId="6660" xr:uid="{1E95BA7A-9B33-478A-936F-77524E75F0A1}"/>
    <cellStyle name="Note 74 2 7 2" xfId="13131" xr:uid="{EE208F6D-7DDD-4B74-B22E-F6B9CB43260B}"/>
    <cellStyle name="Note 74 2 8" xfId="7263" xr:uid="{EF9A88F4-0E96-4C2F-A096-9E2052BF319B}"/>
    <cellStyle name="Note 74 2 8 2" xfId="13734" xr:uid="{F4A4EB67-AE9C-4EC0-BAF0-0289B7D68DE3}"/>
    <cellStyle name="Note 74 2 9" xfId="7031" xr:uid="{65C1F235-B3FA-4809-8B0C-6BB93BC7D8CA}"/>
    <cellStyle name="Note 74 2 9 2" xfId="13502" xr:uid="{2A8F6F83-20AD-4678-9B30-A9B6516D9A49}"/>
    <cellStyle name="Note 74 20" xfId="9821" xr:uid="{12EBAE74-3D89-4407-A4BF-E7BB2C8885C5}"/>
    <cellStyle name="Note 74 21" xfId="10330" xr:uid="{4F942376-B37A-40AB-A125-D3BE8B39F68F}"/>
    <cellStyle name="Note 74 22" xfId="9275" xr:uid="{7E3700D5-C0B0-4ED5-A7DD-B3CE9D15EF1F}"/>
    <cellStyle name="Note 74 23" xfId="10582" xr:uid="{EBD7E688-6555-47B9-A94B-17F8E110454C}"/>
    <cellStyle name="Note 74 24" xfId="10765" xr:uid="{2DF7F829-B9CD-45BE-90D6-B542BC8545DD}"/>
    <cellStyle name="Note 74 25" xfId="10884" xr:uid="{FE378923-674C-4941-9A0B-AD36679278AD}"/>
    <cellStyle name="Note 74 26" xfId="15908" xr:uid="{C00C85BB-0387-4AF6-9BF3-4360C4A70E28}"/>
    <cellStyle name="Note 74 27" xfId="16520" xr:uid="{8148A90D-CAD0-4E7F-95A2-B38C81724470}"/>
    <cellStyle name="Note 74 28" xfId="16336" xr:uid="{69A309B6-5D76-455F-82DC-91865B417A4C}"/>
    <cellStyle name="Note 74 29" xfId="16786" xr:uid="{83619FBF-C1E5-4BC6-AC4F-683F327470C6}"/>
    <cellStyle name="Note 74 3" xfId="2447" xr:uid="{00000000-0005-0000-0000-000090090000}"/>
    <cellStyle name="Note 74 3 2" xfId="5820" xr:uid="{D78F81CE-AFEB-4E23-B041-FFABD1B63BB2}"/>
    <cellStyle name="Note 74 3 2 2" xfId="12251" xr:uid="{46B28B0A-586F-4606-B248-B5AE6E97E967}"/>
    <cellStyle name="Note 74 3 3" xfId="10333" xr:uid="{2B970CB9-D17E-4B8C-A160-7785E583EEAF}"/>
    <cellStyle name="Note 74 3 4" xfId="11160" xr:uid="{033B19E8-C1F3-48BD-B4FD-A6A8CFB952A4}"/>
    <cellStyle name="Note 74 3 5" xfId="4891" xr:uid="{4B9C8BD0-3854-4CBE-AE1D-969767112908}"/>
    <cellStyle name="Note 74 3 6" xfId="3836" xr:uid="{78938627-B99F-47DE-9D4F-1202B6495453}"/>
    <cellStyle name="Note 74 30" xfId="16963" xr:uid="{377EC375-4EE6-4CC5-911D-1DA7A76C8261}"/>
    <cellStyle name="Note 74 31" xfId="17125" xr:uid="{A6733874-EDAD-4CC3-BCCE-11A0BF2F86FC}"/>
    <cellStyle name="Note 74 4" xfId="3349" xr:uid="{CE352438-E17A-43B1-B0DA-37B3E816F236}"/>
    <cellStyle name="Note 74 4 2" xfId="11604" xr:uid="{2A4DB18D-1894-44EE-9212-21E2120A4256}"/>
    <cellStyle name="Note 74 4 3" xfId="5338" xr:uid="{716215E0-2393-485F-AB1F-85963BD35BCA}"/>
    <cellStyle name="Note 74 5" xfId="4376" xr:uid="{F77780E9-18A6-4A13-A921-82D52B775A80}"/>
    <cellStyle name="Note 74 5 2" xfId="12248" xr:uid="{520C1CB3-AEF0-4F90-A33A-2D4A65CDEDAA}"/>
    <cellStyle name="Note 74 6" xfId="6319" xr:uid="{341A206C-4434-4DC2-9982-E2E302ABC172}"/>
    <cellStyle name="Note 74 6 2" xfId="12790" xr:uid="{B87BC48E-31A4-472F-9AFC-D2D440F3E74C}"/>
    <cellStyle name="Note 74 7" xfId="6141" xr:uid="{290224C8-E498-4608-AC59-F3788C157860}"/>
    <cellStyle name="Note 74 7 2" xfId="12612" xr:uid="{D883B75A-01B6-4932-A2A1-1BFC2BB50051}"/>
    <cellStyle name="Note 74 8" xfId="6555" xr:uid="{7DEFA7F0-BDE7-48BB-B86A-8150D4878EC4}"/>
    <cellStyle name="Note 74 8 2" xfId="13026" xr:uid="{0555D7EB-8E00-40EA-94EE-B1530D4DCE4C}"/>
    <cellStyle name="Note 74 9" xfId="6661" xr:uid="{D6513E02-5E33-4481-A791-6B40E32467CC}"/>
    <cellStyle name="Note 74 9 2" xfId="13132" xr:uid="{8B8A8220-D686-40E2-B365-C19FD91E49EB}"/>
    <cellStyle name="Note 74_TRAFO" xfId="2448" xr:uid="{00000000-0005-0000-0000-000091090000}"/>
    <cellStyle name="Note 75" xfId="2449" xr:uid="{00000000-0005-0000-0000-000092090000}"/>
    <cellStyle name="Note 75 10" xfId="7264" xr:uid="{89D196FA-8A58-4476-BFAB-7D310BBCB549}"/>
    <cellStyle name="Note 75 10 2" xfId="13735" xr:uid="{A3654C2F-9834-4391-93B5-E17995ED0E00}"/>
    <cellStyle name="Note 75 11" xfId="7032" xr:uid="{21C62575-C5BB-4C6C-91A6-508266C3B124}"/>
    <cellStyle name="Note 75 11 2" xfId="13503" xr:uid="{2B5FC44B-37FB-472F-92E9-DCBC7DDAE083}"/>
    <cellStyle name="Note 75 12" xfId="7745" xr:uid="{AC56344E-41BD-43BE-81F2-2608FE782EDA}"/>
    <cellStyle name="Note 75 12 2" xfId="14216" xr:uid="{EBAEB573-12A0-4A0B-812C-3BCD4B1A0DEC}"/>
    <cellStyle name="Note 75 13" xfId="7570" xr:uid="{BFCF0964-C502-4FCE-9473-CC93588C3BF2}"/>
    <cellStyle name="Note 75 13 2" xfId="14041" xr:uid="{B482536C-52F4-44A2-9117-841E4B301764}"/>
    <cellStyle name="Note 75 14" xfId="7979" xr:uid="{1F66FE8D-9153-4B9E-9DCA-9A7212F06B7F}"/>
    <cellStyle name="Note 75 14 2" xfId="14450" xr:uid="{F3E7F6DE-CBC6-4E2C-8624-015CCE80733B}"/>
    <cellStyle name="Note 75 15" xfId="8088" xr:uid="{5031FF01-78D8-4AED-8C7C-E1CAE426EC81}"/>
    <cellStyle name="Note 75 15 2" xfId="14559" xr:uid="{6307065E-D8B6-4F39-B686-D213F9CD24A2}"/>
    <cellStyle name="Note 75 16" xfId="8669" xr:uid="{522FA423-1747-4B41-92A2-BF7CD1BFE10C}"/>
    <cellStyle name="Note 75 16 2" xfId="15140" xr:uid="{50E41B12-29AC-4155-879F-A20CA0C4EFF8}"/>
    <cellStyle name="Note 75 17" xfId="8848" xr:uid="{BBDCF514-46B5-4AC2-B844-FE35806A387E}"/>
    <cellStyle name="Note 75 17 2" xfId="15319" xr:uid="{0E5C3C71-2AD9-4D1A-B4C2-20F1694B1132}"/>
    <cellStyle name="Note 75 18" xfId="9025" xr:uid="{EA0D3783-005E-4B6E-A3F7-38AC407E9EEA}"/>
    <cellStyle name="Note 75 18 2" xfId="15496" xr:uid="{AF5EB155-0066-458E-8DFB-571D69986240}"/>
    <cellStyle name="Note 75 19" xfId="9187" xr:uid="{805EF97F-1359-4EBB-A239-28136CEE36B7}"/>
    <cellStyle name="Note 75 19 2" xfId="15658" xr:uid="{D3F8DB94-6FF3-418B-A7D9-186D1408869B}"/>
    <cellStyle name="Note 75 2" xfId="2450" xr:uid="{00000000-0005-0000-0000-000093090000}"/>
    <cellStyle name="Note 75 2 10" xfId="7746" xr:uid="{AC57E361-B064-46B0-AA96-5B5FD227DE2F}"/>
    <cellStyle name="Note 75 2 10 2" xfId="14217" xr:uid="{D165CDCF-2047-4A49-8D21-78F1B767C0F0}"/>
    <cellStyle name="Note 75 2 11" xfId="7820" xr:uid="{8EC5DC2B-9383-41CC-A170-3791279315B9}"/>
    <cellStyle name="Note 75 2 11 2" xfId="14291" xr:uid="{81EA9EDA-2595-404A-B273-850EAB8F59D2}"/>
    <cellStyle name="Note 75 2 12" xfId="7980" xr:uid="{91AB49B5-56AE-4DD5-A661-B48C4F337A5E}"/>
    <cellStyle name="Note 75 2 12 2" xfId="14451" xr:uid="{10F7D5E2-2DA9-4DD4-9214-A84ED3A33139}"/>
    <cellStyle name="Note 75 2 13" xfId="8087" xr:uid="{9B523123-6281-45D8-8C4D-66402D7FC128}"/>
    <cellStyle name="Note 75 2 13 2" xfId="14558" xr:uid="{A46E8ACC-F785-4B68-9B2F-49DC6915CB2D}"/>
    <cellStyle name="Note 75 2 14" xfId="8670" xr:uid="{77C7B496-55CE-4D7C-9423-7494AC65C6F3}"/>
    <cellStyle name="Note 75 2 14 2" xfId="15141" xr:uid="{7B7C7FD6-E50B-4325-9842-F0325BD912F3}"/>
    <cellStyle name="Note 75 2 15" xfId="8849" xr:uid="{836D9D35-46BA-4227-9C85-70E23DA6F4C7}"/>
    <cellStyle name="Note 75 2 15 2" xfId="15320" xr:uid="{324CBA02-F053-47DF-A28A-5489BF46AE18}"/>
    <cellStyle name="Note 75 2 16" xfId="9026" xr:uid="{47B529EE-8B4A-4B07-ADB4-2A29906649E8}"/>
    <cellStyle name="Note 75 2 16 2" xfId="15497" xr:uid="{C577A841-D7B5-4913-9887-C356FBF612EF}"/>
    <cellStyle name="Note 75 2 17" xfId="9188" xr:uid="{0123304F-916E-4422-AE09-48AE4DD18760}"/>
    <cellStyle name="Note 75 2 17 2" xfId="15659" xr:uid="{438094C8-909A-4C2E-9545-DC1544183B7A}"/>
    <cellStyle name="Note 75 2 18" xfId="9824" xr:uid="{AF9D3288-A524-4F79-B006-E920594056BF}"/>
    <cellStyle name="Note 75 2 19" xfId="10335" xr:uid="{AFA8C48E-1EF7-4C1A-B40C-BAD3FBC2A2C8}"/>
    <cellStyle name="Note 75 2 2" xfId="2451" xr:uid="{00000000-0005-0000-0000-000094090000}"/>
    <cellStyle name="Note 75 2 2 2" xfId="5821" xr:uid="{B263A192-2221-4C68-A2E7-0B1C0396EBB2}"/>
    <cellStyle name="Note 75 2 2 2 2" xfId="12254" xr:uid="{F094619F-814E-4AE2-A87E-E27598270792}"/>
    <cellStyle name="Note 75 2 2 3" xfId="10336" xr:uid="{4025070D-22B8-413B-A043-C81E62E3D4AD}"/>
    <cellStyle name="Note 75 2 2 4" xfId="11161" xr:uid="{C9984363-D6F0-4BE4-836D-F6BBE5DA2FE8}"/>
    <cellStyle name="Note 75 2 2 5" xfId="4892" xr:uid="{8BB39130-6403-4764-9026-A2BE5B0B8145}"/>
    <cellStyle name="Note 75 2 20" xfId="9272" xr:uid="{F6583335-02C8-40DB-AD7B-0D83A6189B2B}"/>
    <cellStyle name="Note 75 2 21" xfId="10585" xr:uid="{ED1FD806-C902-4576-A3AA-6F2F0EDFB9AD}"/>
    <cellStyle name="Note 75 2 22" xfId="10768" xr:uid="{EDE061C6-4289-4C71-961E-B7D5DE17AC3E}"/>
    <cellStyle name="Note 75 2 23" xfId="10887" xr:uid="{9A9464C2-BA9B-4098-969A-10637CB5ABCB}"/>
    <cellStyle name="Note 75 2 24" xfId="15911" xr:uid="{09BCE62D-24DB-488C-AAEC-09069D406FAC}"/>
    <cellStyle name="Note 75 2 25" xfId="16523" xr:uid="{8DC474E4-6725-4697-9D8B-AAD19E81A136}"/>
    <cellStyle name="Note 75 2 26" xfId="16002" xr:uid="{465F60BD-C8A7-4504-A98E-F22EF76F3E7C}"/>
    <cellStyle name="Note 75 2 27" xfId="16789" xr:uid="{D4BF4F5F-F85D-46C6-BDE1-1B28183FDDF3}"/>
    <cellStyle name="Note 75 2 28" xfId="16966" xr:uid="{84A05E13-E5EF-42FC-9FEB-5D80F798928B}"/>
    <cellStyle name="Note 75 2 29" xfId="17128" xr:uid="{128011D7-A0B2-4245-812B-E851787E4F57}"/>
    <cellStyle name="Note 75 2 3" xfId="4379" xr:uid="{8AD2D9EF-DC5F-4D74-AEC4-C3371BC73DCB}"/>
    <cellStyle name="Note 75 2 3 2" xfId="12253" xr:uid="{91D72DDA-F558-4446-A734-C837F901B12B}"/>
    <cellStyle name="Note 75 2 4" xfId="6322" xr:uid="{186F92FE-7318-4E1C-BD09-43DF4F7391E8}"/>
    <cellStyle name="Note 75 2 4 2" xfId="12793" xr:uid="{2EFDDF0C-7938-4DAC-9398-EDF7B267C8C2}"/>
    <cellStyle name="Note 75 2 5" xfId="6397" xr:uid="{99213D98-0172-4AAA-BC02-CA8DAE043798}"/>
    <cellStyle name="Note 75 2 5 2" xfId="12868" xr:uid="{AC791393-A6BB-4404-8D15-70CB70BD943C}"/>
    <cellStyle name="Note 75 2 6" xfId="6558" xr:uid="{96770F5F-1DBA-4AB8-9EAC-2C9BB26A3A2B}"/>
    <cellStyle name="Note 75 2 6 2" xfId="13029" xr:uid="{E855F1DE-8C36-4065-8A64-5C8D49C6A8FC}"/>
    <cellStyle name="Note 75 2 7" xfId="6658" xr:uid="{7DC809B8-5123-47EA-8473-4FAD2FE54F11}"/>
    <cellStyle name="Note 75 2 7 2" xfId="13129" xr:uid="{AA528774-8703-4B5A-AC48-94F0F05A607A}"/>
    <cellStyle name="Note 75 2 8" xfId="7265" xr:uid="{DDDE5979-0F0B-4B7D-BBE1-9FF495A86631}"/>
    <cellStyle name="Note 75 2 8 2" xfId="13736" xr:uid="{C6BC9A22-7369-4967-A91D-5626B981F9AB}"/>
    <cellStyle name="Note 75 2 9" xfId="7178" xr:uid="{A61D86D5-2C51-4A38-8C71-BEBD42852962}"/>
    <cellStyle name="Note 75 2 9 2" xfId="13649" xr:uid="{D92BDCDF-8C05-424A-B732-E0A68CAA4C19}"/>
    <cellStyle name="Note 75 20" xfId="9823" xr:uid="{D38F7914-FD46-43E4-8BB2-E21E0AE80DDA}"/>
    <cellStyle name="Note 75 21" xfId="10334" xr:uid="{EDD4F9AE-1BA9-49B6-9E8C-6DF0C52EF88F}"/>
    <cellStyle name="Note 75 22" xfId="9273" xr:uid="{7E365614-9648-41DA-AED6-4CEBA2637886}"/>
    <cellStyle name="Note 75 23" xfId="10584" xr:uid="{CF6ED2BF-C529-4666-8D65-B1D7AC382D69}"/>
    <cellStyle name="Note 75 24" xfId="10767" xr:uid="{B0F3ECCE-8928-4F7A-8E0D-89E3260DEEEB}"/>
    <cellStyle name="Note 75 25" xfId="10886" xr:uid="{D3038258-1F9D-4D79-80D7-7D01580DDB81}"/>
    <cellStyle name="Note 75 26" xfId="15910" xr:uid="{6D47BF93-3F85-46CA-B977-7E44F8C9DBC4}"/>
    <cellStyle name="Note 75 27" xfId="16522" xr:uid="{729DE6FC-4D0F-4AF0-AC73-B6918A36F9DE}"/>
    <cellStyle name="Note 75 28" xfId="16338" xr:uid="{85568786-9417-44C1-9B1B-4F5EC441D1E5}"/>
    <cellStyle name="Note 75 29" xfId="16788" xr:uid="{13BC5305-F5B1-44D0-A62C-480E02F85F59}"/>
    <cellStyle name="Note 75 3" xfId="2452" xr:uid="{00000000-0005-0000-0000-000095090000}"/>
    <cellStyle name="Note 75 3 2" xfId="5822" xr:uid="{7EF0C8F0-D88A-4969-B62C-59105C17F987}"/>
    <cellStyle name="Note 75 3 2 2" xfId="12255" xr:uid="{24A0C3D3-F528-44C0-8B02-06215956D58B}"/>
    <cellStyle name="Note 75 3 3" xfId="10337" xr:uid="{3472C2BC-5A16-40EB-84C1-4D4D3E319083}"/>
    <cellStyle name="Note 75 3 4" xfId="11162" xr:uid="{72053879-F9DB-4182-AFE0-447E692BFD79}"/>
    <cellStyle name="Note 75 3 5" xfId="4893" xr:uid="{E806945A-1930-4B0F-955B-50C11C567FAB}"/>
    <cellStyle name="Note 75 3 6" xfId="3837" xr:uid="{52767B09-2E91-454E-9DB2-7DCC0919E54E}"/>
    <cellStyle name="Note 75 30" xfId="16965" xr:uid="{8412ABAC-F97E-419E-874B-C969A2E8C7DC}"/>
    <cellStyle name="Note 75 31" xfId="17127" xr:uid="{4F8FC44B-C4DF-42B1-9E97-DE3A91F9F69B}"/>
    <cellStyle name="Note 75 4" xfId="3350" xr:uid="{62463FE0-83C0-4B86-8705-E4B5A1ED376C}"/>
    <cellStyle name="Note 75 4 2" xfId="11605" xr:uid="{171C2A03-D35D-4FB1-9F4C-75465DD7849B}"/>
    <cellStyle name="Note 75 4 3" xfId="5339" xr:uid="{8ACF2F1E-A002-4F4A-A7B5-EA5EA15BDA31}"/>
    <cellStyle name="Note 75 5" xfId="4378" xr:uid="{8F95CCF7-FA07-4D01-ADAE-3F3B0D8DD5AE}"/>
    <cellStyle name="Note 75 5 2" xfId="12252" xr:uid="{D65CA945-1664-4203-9C3A-A43C411026B4}"/>
    <cellStyle name="Note 75 6" xfId="6321" xr:uid="{DBA530FB-9EEA-49BC-8C0B-71B88B48BBD8}"/>
    <cellStyle name="Note 75 6 2" xfId="12792" xr:uid="{6E94D2D5-9306-4BAA-A515-AA8A13C6BE41}"/>
    <cellStyle name="Note 75 7" xfId="6143" xr:uid="{469E75CC-75D9-4447-A47F-F16CB26E1C62}"/>
    <cellStyle name="Note 75 7 2" xfId="12614" xr:uid="{7DCE2F84-9EDD-4D59-9E3A-61934E2574A9}"/>
    <cellStyle name="Note 75 8" xfId="6557" xr:uid="{9CE65A4D-C79E-4392-A4CF-EDE50B8DF4C9}"/>
    <cellStyle name="Note 75 8 2" xfId="13028" xr:uid="{9BB72B39-57D2-4DBC-9F66-8265BB15F950}"/>
    <cellStyle name="Note 75 9" xfId="6659" xr:uid="{9C1CC04F-05CE-46EC-8DA7-92575C4ED9B7}"/>
    <cellStyle name="Note 75 9 2" xfId="13130" xr:uid="{257E5C47-6907-48EF-8FFC-77CFF60E589F}"/>
    <cellStyle name="Note 75_TRAFO" xfId="2453" xr:uid="{00000000-0005-0000-0000-000096090000}"/>
    <cellStyle name="Note 76" xfId="2454" xr:uid="{00000000-0005-0000-0000-000097090000}"/>
    <cellStyle name="Note 76 10" xfId="7266" xr:uid="{78E6B933-880A-4A2C-B224-6275635511BE}"/>
    <cellStyle name="Note 76 10 2" xfId="13737" xr:uid="{7856DE4E-4978-453E-84B9-D769D393A6F9}"/>
    <cellStyle name="Note 76 11" xfId="7033" xr:uid="{DCE520EC-A83E-46AA-93D5-9DCCA6120AF6}"/>
    <cellStyle name="Note 76 11 2" xfId="13504" xr:uid="{96C5FE88-D63C-41B3-9EBC-6CDFC7A05713}"/>
    <cellStyle name="Note 76 12" xfId="7747" xr:uid="{C72A38CE-EA9E-4D48-8A91-BDFDB7AFD78A}"/>
    <cellStyle name="Note 76 12 2" xfId="14218" xr:uid="{AEBFCEBA-D4CC-48E4-903B-129CD13C470F}"/>
    <cellStyle name="Note 76 13" xfId="7571" xr:uid="{0A701AD7-D408-4B07-B68F-C9890B0A90D5}"/>
    <cellStyle name="Note 76 13 2" xfId="14042" xr:uid="{5EDAA31D-CB75-465D-9A75-8452C0B3B7BF}"/>
    <cellStyle name="Note 76 14" xfId="7981" xr:uid="{536B4CF2-3737-48AC-ABB9-444386C21F04}"/>
    <cellStyle name="Note 76 14 2" xfId="14452" xr:uid="{EB36B2AE-95F2-44B8-A74F-46A1DAA66F11}"/>
    <cellStyle name="Note 76 15" xfId="8086" xr:uid="{C34AF72A-D28B-4D4D-A25E-6C444CDBBC0F}"/>
    <cellStyle name="Note 76 15 2" xfId="14557" xr:uid="{D8F3D703-E31A-4913-8CE8-3B212512A6AD}"/>
    <cellStyle name="Note 76 16" xfId="8671" xr:uid="{38EDD8E7-871B-48A4-8FF4-03924406CDD4}"/>
    <cellStyle name="Note 76 16 2" xfId="15142" xr:uid="{4FBFCF10-EF6F-4094-849B-7EA54913B6C7}"/>
    <cellStyle name="Note 76 17" xfId="8850" xr:uid="{77546F85-2656-4538-91DE-65E0EEF4DBBB}"/>
    <cellStyle name="Note 76 17 2" xfId="15321" xr:uid="{8B179F9E-04C2-46BC-ACEC-87C8ADFD0303}"/>
    <cellStyle name="Note 76 18" xfId="9027" xr:uid="{832B1735-E118-4FB5-8091-CD88C9ABDA0A}"/>
    <cellStyle name="Note 76 18 2" xfId="15498" xr:uid="{C90B1295-C362-4DB8-A38A-313740156CB1}"/>
    <cellStyle name="Note 76 19" xfId="9189" xr:uid="{C283B00E-BE19-4193-8FB0-4DF915C9AA5E}"/>
    <cellStyle name="Note 76 19 2" xfId="15660" xr:uid="{ADA5DA29-DB1B-4786-A0BB-2E7FA0F92423}"/>
    <cellStyle name="Note 76 2" xfId="2455" xr:uid="{00000000-0005-0000-0000-000098090000}"/>
    <cellStyle name="Note 76 2 10" xfId="7748" xr:uid="{978C2080-04FA-4036-8DA6-B11EE522B7FF}"/>
    <cellStyle name="Note 76 2 10 2" xfId="14219" xr:uid="{34734F45-2DE3-4534-B959-41CFE9395311}"/>
    <cellStyle name="Note 76 2 11" xfId="7572" xr:uid="{3AE01975-200A-4644-8F42-6AFDBE7EE41E}"/>
    <cellStyle name="Note 76 2 11 2" xfId="14043" xr:uid="{897946FC-8B67-4370-9C27-8210B9481FB0}"/>
    <cellStyle name="Note 76 2 12" xfId="7982" xr:uid="{753C7EC9-4242-4615-9F79-B471108E2521}"/>
    <cellStyle name="Note 76 2 12 2" xfId="14453" xr:uid="{0B0D0BFD-9DA5-408E-AF2E-83021DDF072B}"/>
    <cellStyle name="Note 76 2 13" xfId="8085" xr:uid="{8B729E89-F6EB-4658-AF81-E6F7A254D6EE}"/>
    <cellStyle name="Note 76 2 13 2" xfId="14556" xr:uid="{66CBE8EE-D3AA-4477-A4ED-DB82E4C659BA}"/>
    <cellStyle name="Note 76 2 14" xfId="8672" xr:uid="{2CCA09D4-0D9B-4234-8FD4-F006BB9013E9}"/>
    <cellStyle name="Note 76 2 14 2" xfId="15143" xr:uid="{6C4D333B-C891-4211-AB8C-CBDEF7A5FF45}"/>
    <cellStyle name="Note 76 2 15" xfId="8851" xr:uid="{D164E6C8-DCE8-435E-8B44-FD8AC5D6E667}"/>
    <cellStyle name="Note 76 2 15 2" xfId="15322" xr:uid="{40F043A9-63DC-454F-A5AC-2FE6595163BF}"/>
    <cellStyle name="Note 76 2 16" xfId="9028" xr:uid="{D65C8609-6900-4779-88FD-65EDD9514203}"/>
    <cellStyle name="Note 76 2 16 2" xfId="15499" xr:uid="{2D9A6B02-B872-4D49-8AC6-7051BE054DE7}"/>
    <cellStyle name="Note 76 2 17" xfId="9190" xr:uid="{724A09BD-3397-437F-8628-3DB43B71D086}"/>
    <cellStyle name="Note 76 2 17 2" xfId="15661" xr:uid="{9D572423-3AF7-459D-A637-CC6F466E271A}"/>
    <cellStyle name="Note 76 2 18" xfId="9826" xr:uid="{3CC7184C-4BD6-40AE-88A9-0F7DFAB0E71E}"/>
    <cellStyle name="Note 76 2 19" xfId="10339" xr:uid="{E281A4C1-C8BF-4ED9-871B-638F5D53AD34}"/>
    <cellStyle name="Note 76 2 2" xfId="2456" xr:uid="{00000000-0005-0000-0000-000099090000}"/>
    <cellStyle name="Note 76 2 2 2" xfId="5823" xr:uid="{B77A3CEB-3145-4607-AE44-E3EF541F1A0B}"/>
    <cellStyle name="Note 76 2 2 2 2" xfId="12258" xr:uid="{9942354B-8946-40A0-AECF-D46263603BD8}"/>
    <cellStyle name="Note 76 2 2 3" xfId="10340" xr:uid="{53283EA6-0D14-4B43-ADE2-A0B82823CC39}"/>
    <cellStyle name="Note 76 2 2 4" xfId="11163" xr:uid="{7D13D2ED-9487-4FCF-8CFE-F1BE82CCE5E9}"/>
    <cellStyle name="Note 76 2 2 5" xfId="4894" xr:uid="{E3534C4C-B712-4751-852F-C7F0C8E0E9F5}"/>
    <cellStyle name="Note 76 2 20" xfId="9271" xr:uid="{2FD7AA38-E52C-4C74-A791-C9AF56B60D30}"/>
    <cellStyle name="Note 76 2 21" xfId="10587" xr:uid="{C1302D21-4780-42BA-A311-55281E5DAB8D}"/>
    <cellStyle name="Note 76 2 22" xfId="10770" xr:uid="{8F0E9C29-BBC1-4D57-9D04-0E2AF12ADF13}"/>
    <cellStyle name="Note 76 2 23" xfId="10942" xr:uid="{B800B784-8081-4B7D-BDC6-81C95F5A98E3}"/>
    <cellStyle name="Note 76 2 24" xfId="15913" xr:uid="{CF16F89B-7472-474D-B5DC-AF88404E16BB}"/>
    <cellStyle name="Note 76 2 25" xfId="16525" xr:uid="{6801E9AF-90C3-45C4-829E-D210B229CA69}"/>
    <cellStyle name="Note 76 2 26" xfId="16339" xr:uid="{0EAC3E2A-750E-465A-8C9B-84FF60558A8E}"/>
    <cellStyle name="Note 76 2 27" xfId="16791" xr:uid="{C90FFDAD-5C42-4507-9D2E-9B1239CBD73D}"/>
    <cellStyle name="Note 76 2 28" xfId="16968" xr:uid="{6CA25718-A254-41A5-998D-B64EB3DE3571}"/>
    <cellStyle name="Note 76 2 29" xfId="17130" xr:uid="{92D5D2B0-1C4E-4A58-910F-1AC3FA50F209}"/>
    <cellStyle name="Note 76 2 3" xfId="4381" xr:uid="{D5DFAF87-F017-4747-A959-CEAAB375CA99}"/>
    <cellStyle name="Note 76 2 3 2" xfId="12257" xr:uid="{CB0A26B6-DCDC-48C6-9FE7-0C86A7B64FB2}"/>
    <cellStyle name="Note 76 2 4" xfId="6324" xr:uid="{8ABCD5A8-B67C-4C9A-B0B5-4D8289D79A8B}"/>
    <cellStyle name="Note 76 2 4 2" xfId="12795" xr:uid="{643B2B15-D5CF-47A3-A55A-C8E655180D4D}"/>
    <cellStyle name="Note 76 2 5" xfId="6145" xr:uid="{651C979C-3F5A-46CF-8F94-3D6DF3B357DA}"/>
    <cellStyle name="Note 76 2 5 2" xfId="12616" xr:uid="{F8125776-1695-4521-B644-8CA592BAE45C}"/>
    <cellStyle name="Note 76 2 6" xfId="6560" xr:uid="{1AA79E9E-E400-4089-A1FA-32B09E75D50D}"/>
    <cellStyle name="Note 76 2 6 2" xfId="13031" xr:uid="{7334974F-9E62-40A2-8282-BCB72C1D1A17}"/>
    <cellStyle name="Note 76 2 7" xfId="6656" xr:uid="{006CFEA0-2495-4F1C-8D86-B16ACB8E69FC}"/>
    <cellStyle name="Note 76 2 7 2" xfId="13127" xr:uid="{37C1D27C-81C5-488A-9F35-25CA0DDDD23A}"/>
    <cellStyle name="Note 76 2 8" xfId="7267" xr:uid="{0F627BC3-62BD-4909-9A5C-3B43757FC147}"/>
    <cellStyle name="Note 76 2 8 2" xfId="13738" xr:uid="{EEC9B135-D989-4FB0-8C45-4C7989FEF123}"/>
    <cellStyle name="Note 76 2 9" xfId="7034" xr:uid="{99DEA745-8828-4C6E-9599-86C43759B28E}"/>
    <cellStyle name="Note 76 2 9 2" xfId="13505" xr:uid="{C3C59056-E71D-4387-B90F-3188CE2A2A5D}"/>
    <cellStyle name="Note 76 20" xfId="9825" xr:uid="{8801C42C-70DD-496C-B8DB-D840DABE9B5C}"/>
    <cellStyle name="Note 76 21" xfId="10338" xr:uid="{DF96EDE9-2824-4787-82FB-7BFE35770DA3}"/>
    <cellStyle name="Note 76 22" xfId="9857" xr:uid="{C2CFB2C8-8421-4751-8CEA-B4E1206126B2}"/>
    <cellStyle name="Note 76 23" xfId="10586" xr:uid="{6FAC1440-AEAF-4F5C-8C4B-4CB32BDE93DA}"/>
    <cellStyle name="Note 76 24" xfId="10769" xr:uid="{1A80AEAD-F12C-4643-A156-C799D5C83F5D}"/>
    <cellStyle name="Note 76 25" xfId="10888" xr:uid="{9D21DECE-B744-4BCC-9994-A9A7DEA3FEF3}"/>
    <cellStyle name="Note 76 26" xfId="15912" xr:uid="{243E8A29-2D33-4BE4-AC76-CCC92EE0E3E3}"/>
    <cellStyle name="Note 76 27" xfId="16524" xr:uid="{16792A61-8D87-46E4-9B49-9A50B8EFC4A6}"/>
    <cellStyle name="Note 76 28" xfId="16595" xr:uid="{9F0203B5-941C-43C2-A1CD-1A45A37D8A90}"/>
    <cellStyle name="Note 76 29" xfId="16790" xr:uid="{C821339A-FCEE-48C4-92A2-791E5705241F}"/>
    <cellStyle name="Note 76 3" xfId="2457" xr:uid="{00000000-0005-0000-0000-00009A090000}"/>
    <cellStyle name="Note 76 3 2" xfId="5824" xr:uid="{CCD99B10-0D3E-46F4-88E9-0AF0AF8EFC0F}"/>
    <cellStyle name="Note 76 3 2 2" xfId="12259" xr:uid="{AC27B2FA-F4AF-4175-880D-9D8F82CEA1D4}"/>
    <cellStyle name="Note 76 3 3" xfId="10341" xr:uid="{7C418AF1-C31A-4B8F-9321-3AD6D8308FAD}"/>
    <cellStyle name="Note 76 3 4" xfId="11164" xr:uid="{E14D8BEA-6A2C-4336-AF82-2BCB89FA6509}"/>
    <cellStyle name="Note 76 3 5" xfId="4895" xr:uid="{865DF1C2-32D5-43DE-A8E6-37EBC19A5F16}"/>
    <cellStyle name="Note 76 3 6" xfId="3838" xr:uid="{966B8364-3784-4843-B067-B7DD4CF4D5C1}"/>
    <cellStyle name="Note 76 30" xfId="16967" xr:uid="{B0B10186-2826-4AF6-BB68-1E858C85ACD1}"/>
    <cellStyle name="Note 76 31" xfId="17129" xr:uid="{9F495436-BDA5-4095-9D09-73783B458D56}"/>
    <cellStyle name="Note 76 4" xfId="3351" xr:uid="{5326EB08-B7DB-4850-86AA-689A98FA75AE}"/>
    <cellStyle name="Note 76 4 2" xfId="11606" xr:uid="{B8B5CDEB-F3D0-4608-9BC5-BCC04B298C2B}"/>
    <cellStyle name="Note 76 4 3" xfId="5340" xr:uid="{9D968913-BD20-48D6-80D4-620D2FCB7A31}"/>
    <cellStyle name="Note 76 5" xfId="4380" xr:uid="{2AA0B9E7-EFE5-4ACC-98B6-74FEA5456BF7}"/>
    <cellStyle name="Note 76 5 2" xfId="12256" xr:uid="{A4D909F1-C82C-4ED9-A80C-7CD1F828F51C}"/>
    <cellStyle name="Note 76 6" xfId="6323" xr:uid="{05385756-C54B-481A-8AC6-1127BE686794}"/>
    <cellStyle name="Note 76 6 2" xfId="12794" xr:uid="{9B64EA79-AB48-48DC-9679-5B2FD69CC77A}"/>
    <cellStyle name="Note 76 7" xfId="6144" xr:uid="{B95A0568-27C7-4E49-8481-F0490B00456E}"/>
    <cellStyle name="Note 76 7 2" xfId="12615" xr:uid="{EE3761B3-19BC-41FA-AB19-5A5EF54CAB86}"/>
    <cellStyle name="Note 76 8" xfId="6559" xr:uid="{6F382A1F-7E59-4C9A-BBCA-E63E53B0215A}"/>
    <cellStyle name="Note 76 8 2" xfId="13030" xr:uid="{0679033A-4CFB-4264-B682-EDF05DC941F1}"/>
    <cellStyle name="Note 76 9" xfId="6657" xr:uid="{BB061D4B-DA05-4CB2-B50F-CCE49E768A4A}"/>
    <cellStyle name="Note 76 9 2" xfId="13128" xr:uid="{23536C65-3A39-4E92-AC0D-30502171C153}"/>
    <cellStyle name="Note 76_TRAFO" xfId="2458" xr:uid="{00000000-0005-0000-0000-00009B090000}"/>
    <cellStyle name="Note 77" xfId="2459" xr:uid="{00000000-0005-0000-0000-00009C090000}"/>
    <cellStyle name="Note 77 10" xfId="7268" xr:uid="{5DD9A54E-F5F9-48E3-A3D5-EC30B351D511}"/>
    <cellStyle name="Note 77 10 2" xfId="13739" xr:uid="{731CDE9D-29F5-424B-AB5F-A6170038F0B8}"/>
    <cellStyle name="Note 77 11" xfId="7035" xr:uid="{7EAF561B-20C2-4AAD-BA63-CCB8A085C700}"/>
    <cellStyle name="Note 77 11 2" xfId="13506" xr:uid="{357F28D2-CD7C-4D52-BFAF-8D8011113BB4}"/>
    <cellStyle name="Note 77 12" xfId="7749" xr:uid="{A9350408-BF2D-438A-AAA2-CC23C97D810F}"/>
    <cellStyle name="Note 77 12 2" xfId="14220" xr:uid="{E9DD2403-3D3A-467E-B149-DF70A931EFC8}"/>
    <cellStyle name="Note 77 13" xfId="7573" xr:uid="{BF7CEE73-D751-453A-98B2-C962D1398D6D}"/>
    <cellStyle name="Note 77 13 2" xfId="14044" xr:uid="{0EC84936-1905-4B23-A9DF-FEAF97620F48}"/>
    <cellStyle name="Note 77 14" xfId="7983" xr:uid="{34A92585-13DE-4B43-814F-DC7FBFE7C4A0}"/>
    <cellStyle name="Note 77 14 2" xfId="14454" xr:uid="{A2D46748-DE99-45D6-8F2F-DD0AF9DC2ECE}"/>
    <cellStyle name="Note 77 15" xfId="8084" xr:uid="{AB79601C-3573-43F2-B840-D84AB14A6CA7}"/>
    <cellStyle name="Note 77 15 2" xfId="14555" xr:uid="{1F634822-A4F9-4055-8C84-CCB0BCC376B3}"/>
    <cellStyle name="Note 77 16" xfId="8673" xr:uid="{7927E69C-F15B-486C-9DA7-ED0D93DE853D}"/>
    <cellStyle name="Note 77 16 2" xfId="15144" xr:uid="{A5110B56-D948-4CDE-A579-00D0ECA647B8}"/>
    <cellStyle name="Note 77 17" xfId="8852" xr:uid="{8EA0B071-F110-47AA-A880-C6A8603F44E0}"/>
    <cellStyle name="Note 77 17 2" xfId="15323" xr:uid="{839B6A45-39B0-4247-831A-6F16F322A1E4}"/>
    <cellStyle name="Note 77 18" xfId="9029" xr:uid="{34AD01CE-59DB-4640-9509-FDB94ED0370D}"/>
    <cellStyle name="Note 77 18 2" xfId="15500" xr:uid="{DF210994-119A-4858-8D88-9D9509C8FD94}"/>
    <cellStyle name="Note 77 19" xfId="9191" xr:uid="{010B7E8E-6572-4A75-870E-F1C8A25CDA93}"/>
    <cellStyle name="Note 77 19 2" xfId="15662" xr:uid="{5BFE4294-CD48-41C1-ACAD-51C5D730D65C}"/>
    <cellStyle name="Note 77 2" xfId="2460" xr:uid="{00000000-0005-0000-0000-00009D090000}"/>
    <cellStyle name="Note 77 2 10" xfId="7750" xr:uid="{333578F4-9E74-4A90-8EC2-A64C6460C39C}"/>
    <cellStyle name="Note 77 2 10 2" xfId="14221" xr:uid="{2AB7D4AC-48A9-4DCA-AE1C-84EBF5040782}"/>
    <cellStyle name="Note 77 2 11" xfId="7574" xr:uid="{7119654D-116C-43A1-A2D6-749B733DB0E2}"/>
    <cellStyle name="Note 77 2 11 2" xfId="14045" xr:uid="{B2111A97-D3BC-497D-8307-2E5892F8CDBB}"/>
    <cellStyle name="Note 77 2 12" xfId="7984" xr:uid="{B44563B4-125B-4994-A7D5-2E538ECC2A90}"/>
    <cellStyle name="Note 77 2 12 2" xfId="14455" xr:uid="{0C90D159-8F6A-4FEB-ACE0-9D4003DEFF0B}"/>
    <cellStyle name="Note 77 2 13" xfId="8083" xr:uid="{213950B7-2C76-444F-BF1C-AA24A7284383}"/>
    <cellStyle name="Note 77 2 13 2" xfId="14554" xr:uid="{62F6D13D-508D-4D84-B271-EF9AEB7A10A8}"/>
    <cellStyle name="Note 77 2 14" xfId="8674" xr:uid="{8AF51551-FA3F-4557-A1A5-6360D409F202}"/>
    <cellStyle name="Note 77 2 14 2" xfId="15145" xr:uid="{BA4B1035-FD22-4B67-A914-339E0C0D6305}"/>
    <cellStyle name="Note 77 2 15" xfId="8853" xr:uid="{EB375A6D-FFDB-47BA-BB65-FE7274DC7E42}"/>
    <cellStyle name="Note 77 2 15 2" xfId="15324" xr:uid="{FFD1577E-E117-472C-9B71-A0C6B4009804}"/>
    <cellStyle name="Note 77 2 16" xfId="9030" xr:uid="{B0D19966-081C-4F5D-9B39-BB7C389F1FE3}"/>
    <cellStyle name="Note 77 2 16 2" xfId="15501" xr:uid="{07B959D1-29D3-40FC-A1E4-BCEAB3829972}"/>
    <cellStyle name="Note 77 2 17" xfId="9192" xr:uid="{5A422FD8-7FE4-4F2C-BB31-09246FB40AFD}"/>
    <cellStyle name="Note 77 2 17 2" xfId="15663" xr:uid="{C79ADB0D-B14B-44E6-947A-EF82F3E2CE2A}"/>
    <cellStyle name="Note 77 2 18" xfId="9828" xr:uid="{AE79919B-0410-417A-BBCC-F292B02A4080}"/>
    <cellStyle name="Note 77 2 19" xfId="10343" xr:uid="{D9CE85F4-1D11-430C-B641-E7181C4F1BEF}"/>
    <cellStyle name="Note 77 2 2" xfId="2461" xr:uid="{00000000-0005-0000-0000-00009E090000}"/>
    <cellStyle name="Note 77 2 2 2" xfId="5825" xr:uid="{F85F23A7-AE2C-4AAD-ADAC-EB44003B6951}"/>
    <cellStyle name="Note 77 2 2 2 2" xfId="12262" xr:uid="{5E8308DD-858D-4819-9E60-6ED1102FD570}"/>
    <cellStyle name="Note 77 2 2 3" xfId="10344" xr:uid="{71F10B4F-70C0-4FB3-BC28-15E60577DA4E}"/>
    <cellStyle name="Note 77 2 2 4" xfId="11165" xr:uid="{1DC3A20B-1F94-497A-BBC1-5AFCF13EC7FF}"/>
    <cellStyle name="Note 77 2 2 5" xfId="4896" xr:uid="{CECA0C3A-3EC3-45A8-A88F-9963993E1B18}"/>
    <cellStyle name="Note 77 2 20" xfId="9269" xr:uid="{6DB8E4FD-92DA-472F-90AF-AD85874802B6}"/>
    <cellStyle name="Note 77 2 21" xfId="10589" xr:uid="{D6DC3838-2A46-4A64-B951-B8BDD3BFCFBE}"/>
    <cellStyle name="Note 77 2 22" xfId="10772" xr:uid="{D4204EBE-63F3-45C8-A35D-F9ABA970E448}"/>
    <cellStyle name="Note 77 2 23" xfId="10890" xr:uid="{846645E1-84F7-4FE2-A0CD-7DF339F0F8A9}"/>
    <cellStyle name="Note 77 2 24" xfId="15915" xr:uid="{C5E6CD2A-F080-4EC7-A92D-DC0B9CEE8F38}"/>
    <cellStyle name="Note 77 2 25" xfId="16526" xr:uid="{63897FB1-08B1-495A-8150-B46204D823EB}"/>
    <cellStyle name="Note 77 2 26" xfId="16341" xr:uid="{36A12A1E-C5E0-4F86-B00D-25EDEBD6F7C5}"/>
    <cellStyle name="Note 77 2 27" xfId="16793" xr:uid="{5E3637C9-B257-44E0-A757-93887A2C41C0}"/>
    <cellStyle name="Note 77 2 28" xfId="16970" xr:uid="{4DB922F9-BB7F-4A33-9514-3BD9D4D6B24D}"/>
    <cellStyle name="Note 77 2 29" xfId="17132" xr:uid="{56F8CBFF-6E5A-4389-B372-1BF518F497E9}"/>
    <cellStyle name="Note 77 2 3" xfId="4383" xr:uid="{70133473-ECE3-437D-9866-3990495025F6}"/>
    <cellStyle name="Note 77 2 3 2" xfId="12261" xr:uid="{9ED92918-B604-4256-ADC2-6C27670E6FA9}"/>
    <cellStyle name="Note 77 2 4" xfId="6326" xr:uid="{032B64B9-5197-420D-AFAC-5DCB6492B69C}"/>
    <cellStyle name="Note 77 2 4 2" xfId="12797" xr:uid="{88C632AC-6C68-495C-BD29-B551E2E04AC9}"/>
    <cellStyle name="Note 77 2 5" xfId="6147" xr:uid="{E3BCB556-219F-433D-A779-ADD8FC0ED842}"/>
    <cellStyle name="Note 77 2 5 2" xfId="12618" xr:uid="{67CE3E27-125A-4CA2-84EF-3AAE3C022AF5}"/>
    <cellStyle name="Note 77 2 6" xfId="6562" xr:uid="{83E7387C-35EF-4004-84BD-3B9539CF8C38}"/>
    <cellStyle name="Note 77 2 6 2" xfId="13033" xr:uid="{05A1CCF3-048C-4674-9E17-BF835295374E}"/>
    <cellStyle name="Note 77 2 7" xfId="6654" xr:uid="{FB305EE8-8A9A-40A7-BC80-207DA46527E7}"/>
    <cellStyle name="Note 77 2 7 2" xfId="13125" xr:uid="{F41A9AB6-0E48-4DE4-870D-5EEEDFD2D374}"/>
    <cellStyle name="Note 77 2 8" xfId="7269" xr:uid="{0F05924F-6170-451B-BCF1-229C0F2CDAC0}"/>
    <cellStyle name="Note 77 2 8 2" xfId="13740" xr:uid="{12A642CA-C004-41AC-A793-462C627A59E6}"/>
    <cellStyle name="Note 77 2 9" xfId="7036" xr:uid="{27D50F50-34BE-4E76-BFE5-FD6FF701D7F0}"/>
    <cellStyle name="Note 77 2 9 2" xfId="13507" xr:uid="{C4AABA4C-972E-4076-B531-CF080190D1AA}"/>
    <cellStyle name="Note 77 20" xfId="9827" xr:uid="{E98FC6E4-2747-4E64-98E2-E31E89640C72}"/>
    <cellStyle name="Note 77 21" xfId="10342" xr:uid="{7383F9A7-24D6-4413-B008-633451258080}"/>
    <cellStyle name="Note 77 22" xfId="9270" xr:uid="{446AB91D-CDAF-4D92-971E-3F918330F6C3}"/>
    <cellStyle name="Note 77 23" xfId="10588" xr:uid="{12049F99-B3CB-4A82-989B-BEA69D18BDA4}"/>
    <cellStyle name="Note 77 24" xfId="10771" xr:uid="{743854BC-0763-4BE5-9112-9121ECD91E79}"/>
    <cellStyle name="Note 77 25" xfId="10889" xr:uid="{B538FC62-E06E-4E39-A9E7-CE9957212101}"/>
    <cellStyle name="Note 77 26" xfId="15914" xr:uid="{46D6D745-4D81-4E31-A445-400AB003E9BC}"/>
    <cellStyle name="Note 77 27" xfId="16610" xr:uid="{DE694B00-4DA7-4556-9CAB-EA3AB69E489D}"/>
    <cellStyle name="Note 77 28" xfId="16340" xr:uid="{FFB25E91-A065-499E-94DE-1C9D3B47F02C}"/>
    <cellStyle name="Note 77 29" xfId="16792" xr:uid="{1E47490F-B154-4129-AD46-368E1C8C0F7F}"/>
    <cellStyle name="Note 77 3" xfId="2462" xr:uid="{00000000-0005-0000-0000-00009F090000}"/>
    <cellStyle name="Note 77 3 2" xfId="5826" xr:uid="{5DFA0D80-F3AD-4D71-9250-1FC31F6FE268}"/>
    <cellStyle name="Note 77 3 2 2" xfId="12263" xr:uid="{3284B3BA-8221-4BBB-A596-1BB1018CA457}"/>
    <cellStyle name="Note 77 3 3" xfId="10345" xr:uid="{898C6524-85E8-49C2-91BA-72059675D832}"/>
    <cellStyle name="Note 77 3 4" xfId="11166" xr:uid="{6E5A9842-3412-4962-8DAB-15D62F41177E}"/>
    <cellStyle name="Note 77 3 5" xfId="4897" xr:uid="{817140ED-4DF0-42FD-90F2-3F0EF8F03877}"/>
    <cellStyle name="Note 77 3 6" xfId="3839" xr:uid="{58131622-3107-4239-B38A-975A5A73413C}"/>
    <cellStyle name="Note 77 30" xfId="16969" xr:uid="{F81BA7B5-88C7-4F53-914F-E4E0608D218B}"/>
    <cellStyle name="Note 77 31" xfId="17131" xr:uid="{22AF9F06-C0A9-44D9-A068-9AA6E9100928}"/>
    <cellStyle name="Note 77 4" xfId="3352" xr:uid="{D9FA8E9A-0515-48DB-97FE-65AEB04846EB}"/>
    <cellStyle name="Note 77 4 2" xfId="11607" xr:uid="{4D07D8DE-EBD6-4D71-B9EE-02022BDADFA9}"/>
    <cellStyle name="Note 77 4 3" xfId="5341" xr:uid="{8B3CB3B2-F6B8-47EF-9F82-C600F05723A7}"/>
    <cellStyle name="Note 77 5" xfId="4382" xr:uid="{00F77F4C-AD41-403B-A57C-B867C48E677A}"/>
    <cellStyle name="Note 77 5 2" xfId="12260" xr:uid="{68DCE8EB-6EE9-40B2-9DE6-3A4135020E29}"/>
    <cellStyle name="Note 77 6" xfId="6325" xr:uid="{017BDB3D-EF7A-4815-B805-34F75C8182AB}"/>
    <cellStyle name="Note 77 6 2" xfId="12796" xr:uid="{13A3C3B7-F37F-42DB-8A01-F4AD510271AC}"/>
    <cellStyle name="Note 77 7" xfId="6146" xr:uid="{A03D5955-7013-4B28-96B5-6367165F25FB}"/>
    <cellStyle name="Note 77 7 2" xfId="12617" xr:uid="{28CA4737-03D7-4BAB-AEBE-A98D0EF3B212}"/>
    <cellStyle name="Note 77 8" xfId="6561" xr:uid="{F47ACF1D-AB35-4D74-8DCE-8AC2E60C709A}"/>
    <cellStyle name="Note 77 8 2" xfId="13032" xr:uid="{99A391FE-AB3F-4A87-8AFF-CB5A5C4963E7}"/>
    <cellStyle name="Note 77 9" xfId="6655" xr:uid="{DA873B9C-ADD9-435B-BEF2-0A93708CAC51}"/>
    <cellStyle name="Note 77 9 2" xfId="13126" xr:uid="{60351EF5-B478-49EE-9F73-31B8B6081DE9}"/>
    <cellStyle name="Note 77_TRAFO" xfId="2463" xr:uid="{00000000-0005-0000-0000-0000A0090000}"/>
    <cellStyle name="Note 78" xfId="2464" xr:uid="{00000000-0005-0000-0000-0000A1090000}"/>
    <cellStyle name="Note 78 10" xfId="7270" xr:uid="{E8FD4FF0-E780-4E68-ACE7-C5A102297A6D}"/>
    <cellStyle name="Note 78 10 2" xfId="13741" xr:uid="{2EF5A58F-5F89-4089-82AD-E372EB62E714}"/>
    <cellStyle name="Note 78 11" xfId="7037" xr:uid="{89BF72C0-5097-41EB-9716-1AEE92FCDF1B}"/>
    <cellStyle name="Note 78 11 2" xfId="13508" xr:uid="{E6BB5469-A88F-4FBB-B2A2-3D07419D49A6}"/>
    <cellStyle name="Note 78 12" xfId="7751" xr:uid="{1A40D833-860B-4636-9B38-F7812613469B}"/>
    <cellStyle name="Note 78 12 2" xfId="14222" xr:uid="{545CE463-B95B-4A1A-BA82-408B5FCBBA26}"/>
    <cellStyle name="Note 78 13" xfId="7575" xr:uid="{D304D45C-DE19-41DD-A71E-49FD07CB1AB3}"/>
    <cellStyle name="Note 78 13 2" xfId="14046" xr:uid="{FE4DE2F0-C373-4DF1-8077-DD8E559E2E6C}"/>
    <cellStyle name="Note 78 14" xfId="7985" xr:uid="{284147D4-E4C1-43EE-84CB-902779DF2E90}"/>
    <cellStyle name="Note 78 14 2" xfId="14456" xr:uid="{AEC50E19-C162-4CE1-AB57-5D77FC407B88}"/>
    <cellStyle name="Note 78 15" xfId="8082" xr:uid="{5C86CF12-953B-43B9-AC3E-09490EDBF135}"/>
    <cellStyle name="Note 78 15 2" xfId="14553" xr:uid="{4BEC1BDE-EA53-4A90-B4E6-15CDBA80036A}"/>
    <cellStyle name="Note 78 16" xfId="8675" xr:uid="{10EFA85B-371D-441A-A586-0F1050AFAD78}"/>
    <cellStyle name="Note 78 16 2" xfId="15146" xr:uid="{BA077671-0AEE-4E95-A02C-DECE2BB5E4B3}"/>
    <cellStyle name="Note 78 17" xfId="8854" xr:uid="{92963A9F-F0EB-4616-9038-B53E1045B768}"/>
    <cellStyle name="Note 78 17 2" xfId="15325" xr:uid="{25508690-FEA7-4B44-BC97-C43E6D522543}"/>
    <cellStyle name="Note 78 18" xfId="9031" xr:uid="{F2A320E2-213A-4286-897F-95AEBDED808D}"/>
    <cellStyle name="Note 78 18 2" xfId="15502" xr:uid="{E61A6882-F32E-490C-871E-0A443C4D558F}"/>
    <cellStyle name="Note 78 19" xfId="9193" xr:uid="{CC2BAED2-B1F1-4EFA-A087-1007B1FBEDCF}"/>
    <cellStyle name="Note 78 19 2" xfId="15664" xr:uid="{66C719EF-17E9-4452-B621-871185E254AA}"/>
    <cellStyle name="Note 78 2" xfId="2465" xr:uid="{00000000-0005-0000-0000-0000A2090000}"/>
    <cellStyle name="Note 78 2 10" xfId="7752" xr:uid="{1E5A14EA-B89F-49AE-81C9-9DB70DD92406}"/>
    <cellStyle name="Note 78 2 10 2" xfId="14223" xr:uid="{8FE953A9-3AB9-4D28-B494-350629BBC6E8}"/>
    <cellStyle name="Note 78 2 11" xfId="7576" xr:uid="{476BE569-B877-4554-8577-E2F587E2ED1A}"/>
    <cellStyle name="Note 78 2 11 2" xfId="14047" xr:uid="{8FB70A93-CC59-45EE-B876-2445254601F6}"/>
    <cellStyle name="Note 78 2 12" xfId="7986" xr:uid="{A3B535C0-6ED3-48B5-8BB4-B1988CB9B3E5}"/>
    <cellStyle name="Note 78 2 12 2" xfId="14457" xr:uid="{FE9A9598-C273-401B-856C-F42C04CBCBED}"/>
    <cellStyle name="Note 78 2 13" xfId="8081" xr:uid="{D6D63AB1-08FB-462E-8BDB-C2CCB9D87E9B}"/>
    <cellStyle name="Note 78 2 13 2" xfId="14552" xr:uid="{D53381B7-7A12-419D-BA7C-BB4FBD3D0C5F}"/>
    <cellStyle name="Note 78 2 14" xfId="8676" xr:uid="{9D29FEAD-7C19-4BF3-AFAA-9133DAC88533}"/>
    <cellStyle name="Note 78 2 14 2" xfId="15147" xr:uid="{CFD65B96-E1E7-4BF7-847C-47A340B854AC}"/>
    <cellStyle name="Note 78 2 15" xfId="8855" xr:uid="{C98338A5-E52E-4556-A45E-EA39F3B9BFC9}"/>
    <cellStyle name="Note 78 2 15 2" xfId="15326" xr:uid="{E6A5D701-4C4B-4B7B-BBC3-A32F993CC5C4}"/>
    <cellStyle name="Note 78 2 16" xfId="9032" xr:uid="{FD59FE29-A9E9-42A0-A7AE-2DC67C9A70A2}"/>
    <cellStyle name="Note 78 2 16 2" xfId="15503" xr:uid="{B19F97C7-8A80-4747-B800-C5AE6D9C2284}"/>
    <cellStyle name="Note 78 2 17" xfId="9194" xr:uid="{E922E2C3-7490-43F4-8493-BA89B78B8583}"/>
    <cellStyle name="Note 78 2 17 2" xfId="15665" xr:uid="{3E380D55-19C5-43CC-B914-765DC0C4B627}"/>
    <cellStyle name="Note 78 2 18" xfId="9830" xr:uid="{49080291-E1B9-49C0-B87E-460D1A201EA0}"/>
    <cellStyle name="Note 78 2 19" xfId="10347" xr:uid="{3692076C-B2D8-4AE1-B584-34E64B806073}"/>
    <cellStyle name="Note 78 2 2" xfId="2466" xr:uid="{00000000-0005-0000-0000-0000A3090000}"/>
    <cellStyle name="Note 78 2 2 2" xfId="5827" xr:uid="{C8E92847-5BF1-4493-A0A4-643F32112A5C}"/>
    <cellStyle name="Note 78 2 2 2 2" xfId="12266" xr:uid="{94952A42-97E6-40E3-A81C-FE66552D839E}"/>
    <cellStyle name="Note 78 2 2 3" xfId="10348" xr:uid="{0EC24F48-0E01-4A3A-9963-E067BB1D55BB}"/>
    <cellStyle name="Note 78 2 2 4" xfId="11167" xr:uid="{F41789BB-D614-4B8E-A1EB-CE8033F48F61}"/>
    <cellStyle name="Note 78 2 2 5" xfId="4898" xr:uid="{1DACCFA2-F700-4D00-B2C3-6B85D08634B0}"/>
    <cellStyle name="Note 78 2 20" xfId="9267" xr:uid="{5953520A-A791-4B92-B3C9-6E9799B89DB9}"/>
    <cellStyle name="Note 78 2 21" xfId="10591" xr:uid="{E1E6ABA1-87B0-4C31-A3A9-6304E6E33CEB}"/>
    <cellStyle name="Note 78 2 22" xfId="10774" xr:uid="{1A6E7E26-3E3F-4A21-92A6-D2AEA5B15A8B}"/>
    <cellStyle name="Note 78 2 23" xfId="10892" xr:uid="{66CD1EE4-B25A-4073-AF9C-DE72DE770458}"/>
    <cellStyle name="Note 78 2 24" xfId="15917" xr:uid="{D6BF37DA-BF36-4AE2-B94A-23DA7672BDE4}"/>
    <cellStyle name="Note 78 2 25" xfId="16528" xr:uid="{88815EDE-D922-488D-9ACA-5BEF48647D33}"/>
    <cellStyle name="Note 78 2 26" xfId="16343" xr:uid="{4554EE01-5600-4051-92F5-4097A54E62E1}"/>
    <cellStyle name="Note 78 2 27" xfId="16795" xr:uid="{BAFA1354-978D-4FD6-91C4-1001ED38F847}"/>
    <cellStyle name="Note 78 2 28" xfId="16972" xr:uid="{B37D3021-5D26-49F2-A682-2DCD3CDC3CD8}"/>
    <cellStyle name="Note 78 2 29" xfId="17134" xr:uid="{0F3FF544-856E-4424-AF0C-0E96A09CAB58}"/>
    <cellStyle name="Note 78 2 3" xfId="4385" xr:uid="{3AA50E7F-DF40-45B2-B833-4B34016512E4}"/>
    <cellStyle name="Note 78 2 3 2" xfId="12265" xr:uid="{B5684AC7-E52C-424B-9930-F382737F1084}"/>
    <cellStyle name="Note 78 2 4" xfId="6328" xr:uid="{F6E32330-3A7C-45B1-81F6-348A30636086}"/>
    <cellStyle name="Note 78 2 4 2" xfId="12799" xr:uid="{CAF46D6E-267A-404C-A102-BB4EDD231B28}"/>
    <cellStyle name="Note 78 2 5" xfId="6149" xr:uid="{5826E6B7-5FDD-4431-ADCA-CD79B23F691A}"/>
    <cellStyle name="Note 78 2 5 2" xfId="12620" xr:uid="{674A07D6-D71D-4798-983D-B470E1875551}"/>
    <cellStyle name="Note 78 2 6" xfId="6564" xr:uid="{BD166551-3AF0-4FFA-B71E-A14ECA55651B}"/>
    <cellStyle name="Note 78 2 6 2" xfId="13035" xr:uid="{6D31EE60-E18F-4516-9EC6-3F13D4E77C99}"/>
    <cellStyle name="Note 78 2 7" xfId="6652" xr:uid="{7C359996-75C3-4C29-9B05-3C8E66EFDC5D}"/>
    <cellStyle name="Note 78 2 7 2" xfId="13123" xr:uid="{C66A06D7-7A9D-4B54-9C10-FD14A6594AC7}"/>
    <cellStyle name="Note 78 2 8" xfId="7271" xr:uid="{20047716-4DF7-4632-AD67-A79AFD1AD12E}"/>
    <cellStyle name="Note 78 2 8 2" xfId="13742" xr:uid="{9AAF666F-E0B4-40D0-A268-5479FC315EE9}"/>
    <cellStyle name="Note 78 2 9" xfId="7167" xr:uid="{6234F47F-E67A-4731-9CD2-859F1D827AA3}"/>
    <cellStyle name="Note 78 2 9 2" xfId="13638" xr:uid="{44AC61F4-BC41-4E93-BF44-475D726D1375}"/>
    <cellStyle name="Note 78 20" xfId="9829" xr:uid="{6AB5E496-7C98-475E-AB47-FAF91FC8C57A}"/>
    <cellStyle name="Note 78 21" xfId="10346" xr:uid="{199F559A-338D-4F98-AAA3-A10E85A5B3A8}"/>
    <cellStyle name="Note 78 22" xfId="9268" xr:uid="{DCF4D9F5-7686-47DE-B464-507F4799E30D}"/>
    <cellStyle name="Note 78 23" xfId="10590" xr:uid="{8F7E25BA-375D-4A4F-9CF4-47A602FE94EC}"/>
    <cellStyle name="Note 78 24" xfId="10773" xr:uid="{D4980643-EAF8-46A6-8369-9705898AF0A8}"/>
    <cellStyle name="Note 78 25" xfId="10891" xr:uid="{D88E843C-8B40-48B7-A2FE-BEB20F84B71E}"/>
    <cellStyle name="Note 78 26" xfId="15916" xr:uid="{2D2CF990-BCCC-4C84-A9C7-D1CE76313B45}"/>
    <cellStyle name="Note 78 27" xfId="16527" xr:uid="{A90B8168-4754-4CD5-A59A-BC4F4792C2A3}"/>
    <cellStyle name="Note 78 28" xfId="16342" xr:uid="{929203B4-3C9E-4487-B8A4-A482DC306FC3}"/>
    <cellStyle name="Note 78 29" xfId="16794" xr:uid="{C1A65B2E-5D1D-417D-BA51-74AEE58C9E37}"/>
    <cellStyle name="Note 78 3" xfId="2467" xr:uid="{00000000-0005-0000-0000-0000A4090000}"/>
    <cellStyle name="Note 78 3 2" xfId="5828" xr:uid="{461FA44E-6815-4A66-B9EC-DDCEC48DFCFC}"/>
    <cellStyle name="Note 78 3 2 2" xfId="12267" xr:uid="{54FC7238-F23F-47BA-A039-ED6085ED2F51}"/>
    <cellStyle name="Note 78 3 3" xfId="10349" xr:uid="{CB522C20-7AA7-4634-AD9C-FAED35966AE5}"/>
    <cellStyle name="Note 78 3 4" xfId="11168" xr:uid="{025FCFBE-4CD7-483A-BE94-0348C377CA30}"/>
    <cellStyle name="Note 78 3 5" xfId="4899" xr:uid="{639F49BC-41A8-49BB-95C5-08462CAF4E22}"/>
    <cellStyle name="Note 78 3 6" xfId="3840" xr:uid="{9415FC7C-CE2C-4931-BEB7-68DF3144FF51}"/>
    <cellStyle name="Note 78 30" xfId="16971" xr:uid="{84A76C60-3C58-4F5D-8B08-980A6A0DBFFF}"/>
    <cellStyle name="Note 78 31" xfId="17133" xr:uid="{07614431-D824-4308-AFA9-02D3F004C38F}"/>
    <cellStyle name="Note 78 4" xfId="3353" xr:uid="{262FA922-FC5B-49C6-85F9-FDB3DFD4364C}"/>
    <cellStyle name="Note 78 4 2" xfId="11608" xr:uid="{16CC3422-D3BE-4D9A-93AC-A2F143845ADF}"/>
    <cellStyle name="Note 78 4 3" xfId="5342" xr:uid="{AD6EDEDC-6570-4DF3-B06B-1E6E9F5891F1}"/>
    <cellStyle name="Note 78 5" xfId="4384" xr:uid="{7ACB3862-447E-4B9B-985B-09B6E16959B7}"/>
    <cellStyle name="Note 78 5 2" xfId="12264" xr:uid="{ED3C0FB3-8DCF-453A-85DD-822A936615DE}"/>
    <cellStyle name="Note 78 6" xfId="6327" xr:uid="{A73FC272-7478-4105-888C-5D4AE218F737}"/>
    <cellStyle name="Note 78 6 2" xfId="12798" xr:uid="{20AC205C-4FB7-4FC3-85DF-F5E1870E611B}"/>
    <cellStyle name="Note 78 7" xfId="6148" xr:uid="{6155871B-1427-4C5D-8CFF-8CAAC7CB319D}"/>
    <cellStyle name="Note 78 7 2" xfId="12619" xr:uid="{E0BFE4F6-2422-4E6E-9958-CD30D9B6AFD4}"/>
    <cellStyle name="Note 78 8" xfId="6563" xr:uid="{DC590273-294B-47FF-AB08-891C724D3E44}"/>
    <cellStyle name="Note 78 8 2" xfId="13034" xr:uid="{A5097F72-899E-4FA6-A1D9-BD1C69912599}"/>
    <cellStyle name="Note 78 9" xfId="6653" xr:uid="{4B9486AC-0853-4B4E-8438-CFB9898654FC}"/>
    <cellStyle name="Note 78 9 2" xfId="13124" xr:uid="{DF619F15-B965-4DCB-B176-FC96FEADAD0A}"/>
    <cellStyle name="Note 78_TRAFO" xfId="2468" xr:uid="{00000000-0005-0000-0000-0000A5090000}"/>
    <cellStyle name="Note 79" xfId="4230" xr:uid="{D9BF381F-0A7D-4BCE-89C9-EE4012037F71}"/>
    <cellStyle name="Note 79 2" xfId="11965" xr:uid="{9084C595-3547-4494-98CC-FE687D18AA4A}"/>
    <cellStyle name="Note 8" xfId="2469" xr:uid="{00000000-0005-0000-0000-0000A6090000}"/>
    <cellStyle name="Note 8 10" xfId="7181" xr:uid="{E8F90AF0-4D20-4A64-BB99-9BEEEEE7DE7D}"/>
    <cellStyle name="Note 8 10 2" xfId="13652" xr:uid="{0CA275D3-B8B1-409D-BCD8-80FE72FCB39E}"/>
    <cellStyle name="Note 8 11" xfId="7753" xr:uid="{A0B09565-219B-4783-808E-B260305C435A}"/>
    <cellStyle name="Note 8 11 2" xfId="14224" xr:uid="{8E2415DE-0AA4-457B-9184-0CF3FD454CBD}"/>
    <cellStyle name="Note 8 12" xfId="7823" xr:uid="{F87C31C9-1D8A-46B3-BDC6-7280F72F0E86}"/>
    <cellStyle name="Note 8 12 2" xfId="14294" xr:uid="{285FD613-3313-4A50-8CF5-94F03982D023}"/>
    <cellStyle name="Note 8 13" xfId="7987" xr:uid="{D1E8D302-E449-4A05-B24A-0B45E6AAC113}"/>
    <cellStyle name="Note 8 13 2" xfId="14458" xr:uid="{FE5B501A-7E99-41CD-B309-10DF26E709B9}"/>
    <cellStyle name="Note 8 14" xfId="8080" xr:uid="{9169AAB5-A267-4061-B742-453A3F88C2E4}"/>
    <cellStyle name="Note 8 14 2" xfId="14551" xr:uid="{3A02D530-D4AF-4BCA-AD89-6153DB433B97}"/>
    <cellStyle name="Note 8 15" xfId="8677" xr:uid="{0830455D-F6A5-45EA-8721-C80083DDDE78}"/>
    <cellStyle name="Note 8 15 2" xfId="15148" xr:uid="{36C39E46-F0CE-484C-8247-561D023F83DC}"/>
    <cellStyle name="Note 8 16" xfId="8856" xr:uid="{0DC20C5B-4BA7-44A2-9019-6DB8A547D6C3}"/>
    <cellStyle name="Note 8 16 2" xfId="15327" xr:uid="{479215C1-9C05-424D-9335-0B974AED10B0}"/>
    <cellStyle name="Note 8 17" xfId="9033" xr:uid="{C1A7022A-CBA9-4B83-956A-6296D68D933E}"/>
    <cellStyle name="Note 8 17 2" xfId="15504" xr:uid="{7AC21D30-FC72-488C-934D-66502932B320}"/>
    <cellStyle name="Note 8 18" xfId="9195" xr:uid="{CAD6C196-22CB-44D8-BAAE-7A7B455C6868}"/>
    <cellStyle name="Note 8 18 2" xfId="15666" xr:uid="{08518998-E375-49AC-B791-6F43320D3DF4}"/>
    <cellStyle name="Note 8 19" xfId="9831" xr:uid="{49BF684E-149D-404A-A5D3-719338D6EB48}"/>
    <cellStyle name="Note 8 2" xfId="2470" xr:uid="{00000000-0005-0000-0000-0000A7090000}"/>
    <cellStyle name="Note 8 2 10" xfId="7754" xr:uid="{E261AB21-74BA-40C0-8EA6-469E41DF366C}"/>
    <cellStyle name="Note 8 2 10 2" xfId="14225" xr:uid="{B2D7EF83-EA32-4311-AEC6-A073B697DA5A}"/>
    <cellStyle name="Note 8 2 11" xfId="7577" xr:uid="{EFEC012F-AFDC-4C97-9B47-D530E927541F}"/>
    <cellStyle name="Note 8 2 11 2" xfId="14048" xr:uid="{9B163E9B-1F02-44E0-82BF-9361C700EEFA}"/>
    <cellStyle name="Note 8 2 12" xfId="7988" xr:uid="{954C4D65-76E8-4249-A277-34DCE9F404FA}"/>
    <cellStyle name="Note 8 2 12 2" xfId="14459" xr:uid="{D8711873-6E39-48FC-A418-E14836C00FE7}"/>
    <cellStyle name="Note 8 2 13" xfId="8079" xr:uid="{304B7083-F5C8-4114-B7C3-1C48142EBB7D}"/>
    <cellStyle name="Note 8 2 13 2" xfId="14550" xr:uid="{AC8832AC-7D9F-4AB9-B74D-FB9C04FEC8F2}"/>
    <cellStyle name="Note 8 2 14" xfId="8678" xr:uid="{6E3E71DE-5FA2-48B7-8E73-0745687F0C1D}"/>
    <cellStyle name="Note 8 2 14 2" xfId="15149" xr:uid="{3791B2A1-E3CE-4E3C-A228-84FAFB3FCAFF}"/>
    <cellStyle name="Note 8 2 15" xfId="8857" xr:uid="{CBB33726-36E3-4E8F-82C6-CF14856640C5}"/>
    <cellStyle name="Note 8 2 15 2" xfId="15328" xr:uid="{8EA79577-9116-4E2A-B8E9-D3EA1CD42D58}"/>
    <cellStyle name="Note 8 2 16" xfId="9034" xr:uid="{CB0C3BE7-79F7-493A-B14B-D7484162E1C3}"/>
    <cellStyle name="Note 8 2 16 2" xfId="15505" xr:uid="{852F740A-B7A2-48D8-9321-1D9298586198}"/>
    <cellStyle name="Note 8 2 17" xfId="9196" xr:uid="{58E4A799-EFD1-4315-A8BD-7E9DC05D4115}"/>
    <cellStyle name="Note 8 2 17 2" xfId="15667" xr:uid="{7F2B5A2E-269C-4BA9-8D4E-555E8E8A9E92}"/>
    <cellStyle name="Note 8 2 18" xfId="9832" xr:uid="{83EF6BDA-CF9F-4A02-A582-18B2EB4F70E7}"/>
    <cellStyle name="Note 8 2 19" xfId="10351" xr:uid="{5FA0DFC2-841D-4F51-BB04-84A4E65D50D1}"/>
    <cellStyle name="Note 8 2 2" xfId="2471" xr:uid="{00000000-0005-0000-0000-0000A8090000}"/>
    <cellStyle name="Note 8 2 2 2" xfId="5829" xr:uid="{EA593840-1B14-4F20-823F-BC900CAD9ACD}"/>
    <cellStyle name="Note 8 2 2 2 2" xfId="12270" xr:uid="{C2C94B8B-317F-437E-98ED-26A84DB65535}"/>
    <cellStyle name="Note 8 2 2 3" xfId="10352" xr:uid="{9F59B222-1FD6-4BAB-ACB5-5E80EAB627B8}"/>
    <cellStyle name="Note 8 2 2 4" xfId="11169" xr:uid="{6509F4DF-F2CA-4246-8DD6-981669555F58}"/>
    <cellStyle name="Note 8 2 2 5" xfId="4900" xr:uid="{E3DAD2BC-158F-4525-A8D2-175A83966C4B}"/>
    <cellStyle name="Note 8 2 20" xfId="9906" xr:uid="{9742BCB0-51D4-47D7-A93C-B7E7D88C914B}"/>
    <cellStyle name="Note 8 2 21" xfId="10593" xr:uid="{AE6DC06E-02FA-4118-A125-51E141728C6A}"/>
    <cellStyle name="Note 8 2 22" xfId="10776" xr:uid="{85D7187F-7CB2-458F-BA7D-6F3E20CB8521}"/>
    <cellStyle name="Note 8 2 23" xfId="10894" xr:uid="{6FC09795-749E-460E-9505-EE6327A18066}"/>
    <cellStyle name="Note 8 2 24" xfId="15919" xr:uid="{43EBE427-397A-42DF-A49B-C0487C26568D}"/>
    <cellStyle name="Note 8 2 25" xfId="16530" xr:uid="{6EB1E992-3853-4BF8-AD83-61E84AC50349}"/>
    <cellStyle name="Note 8 2 26" xfId="16344" xr:uid="{815DE805-8AC4-4DCC-8470-7937FEFCA17D}"/>
    <cellStyle name="Note 8 2 27" xfId="16797" xr:uid="{E9278884-F126-433B-99E7-BCCB78033AE1}"/>
    <cellStyle name="Note 8 2 28" xfId="16974" xr:uid="{FD74D7DC-3F92-4F28-8067-3CC98D505E4A}"/>
    <cellStyle name="Note 8 2 29" xfId="17136" xr:uid="{21C0DD85-FD2D-4EF1-A15B-B2D6020A7EA9}"/>
    <cellStyle name="Note 8 2 3" xfId="4387" xr:uid="{6B8F2615-9D8B-40FA-B7CA-D2B49B489AC7}"/>
    <cellStyle name="Note 8 2 3 2" xfId="12269" xr:uid="{60CEDB90-1D9E-4BEB-8972-333F2C286B75}"/>
    <cellStyle name="Note 8 2 4" xfId="6330" xr:uid="{147EE596-1C88-4A80-B2C9-7A1030EB1695}"/>
    <cellStyle name="Note 8 2 4 2" xfId="12801" xr:uid="{2FDDB0BB-EB3E-4DE9-8176-61216F136D33}"/>
    <cellStyle name="Note 8 2 5" xfId="6150" xr:uid="{D56D39D4-98E8-48D4-968F-F7C55485A49E}"/>
    <cellStyle name="Note 8 2 5 2" xfId="12621" xr:uid="{A71D7D7C-23BE-4809-A7F5-320214C56059}"/>
    <cellStyle name="Note 8 2 6" xfId="6566" xr:uid="{8BF683B0-133F-4BC7-8F83-E9546D668E2B}"/>
    <cellStyle name="Note 8 2 6 2" xfId="13037" xr:uid="{23F76235-851C-42DB-8CEA-9C28635986E0}"/>
    <cellStyle name="Note 8 2 7" xfId="6650" xr:uid="{60558F71-DDBB-4FF4-9A0D-8E5E393130C6}"/>
    <cellStyle name="Note 8 2 7 2" xfId="13121" xr:uid="{D32D76E0-3E27-411D-9CFB-142C1B4A9FED}"/>
    <cellStyle name="Note 8 2 8" xfId="7273" xr:uid="{EB2EFED3-8D67-40D7-9A34-FF4CE58D5C5B}"/>
    <cellStyle name="Note 8 2 8 2" xfId="13744" xr:uid="{22976AA2-D1CE-4F3E-929E-E4FEE09D4463}"/>
    <cellStyle name="Note 8 2 9" xfId="7038" xr:uid="{43BC4BD9-E40E-4381-AFFC-F84DD239DC39}"/>
    <cellStyle name="Note 8 2 9 2" xfId="13509" xr:uid="{8746E9FF-574A-40FB-B02A-518352E8FC25}"/>
    <cellStyle name="Note 8 20" xfId="10350" xr:uid="{CA345AEA-31C0-4648-BC52-18B6729C7F01}"/>
    <cellStyle name="Note 8 21" xfId="9266" xr:uid="{F0D9F5B2-DF13-46A0-BE19-E8CF1ED0AE74}"/>
    <cellStyle name="Note 8 22" xfId="10592" xr:uid="{96E84A3E-99CF-4606-9932-486DCAD51D5B}"/>
    <cellStyle name="Note 8 23" xfId="10775" xr:uid="{5D716BBA-7F97-416D-A34A-37D6C98C85A2}"/>
    <cellStyle name="Note 8 24" xfId="10893" xr:uid="{0E247E35-33A6-4589-A397-438CE30899B2}"/>
    <cellStyle name="Note 8 25" xfId="15918" xr:uid="{34B0222A-FF38-4D18-88F6-D5DD1058A9A7}"/>
    <cellStyle name="Note 8 26" xfId="16529" xr:uid="{B95EBFB5-8960-4060-8494-627FC1AD0D2C}"/>
    <cellStyle name="Note 8 27" xfId="15999" xr:uid="{B195DA0D-023B-4560-9F4A-F3135C3A82D3}"/>
    <cellStyle name="Note 8 28" xfId="16796" xr:uid="{B1942B41-E2D1-4E62-AFC7-730AAA544878}"/>
    <cellStyle name="Note 8 29" xfId="16973" xr:uid="{31BEA371-4071-4CE7-924A-D8679A25545E}"/>
    <cellStyle name="Note 8 3" xfId="2472" xr:uid="{00000000-0005-0000-0000-0000A9090000}"/>
    <cellStyle name="Note 8 3 2" xfId="5830" xr:uid="{9B006FB3-4E63-4D04-ADF4-27DA62F5AB97}"/>
    <cellStyle name="Note 8 3 2 2" xfId="12271" xr:uid="{F142FDAD-6F3D-4A6D-B47C-0F61F9EFB6D5}"/>
    <cellStyle name="Note 8 3 3" xfId="10353" xr:uid="{F7936D81-78A7-4A03-9CA1-AFC1E17ACFAC}"/>
    <cellStyle name="Note 8 3 4" xfId="11170" xr:uid="{0B703E4B-0246-4EA1-94A9-8A556583CD35}"/>
    <cellStyle name="Note 8 3 5" xfId="4901" xr:uid="{CFB0674E-B584-4F75-86E0-BD88AAC09A10}"/>
    <cellStyle name="Note 8 30" xfId="17135" xr:uid="{A4E54298-6216-4490-98C7-7E89F0C08CD2}"/>
    <cellStyle name="Note 8 4" xfId="4386" xr:uid="{27AB8DDA-CD3F-49B1-8578-C5A971A4C334}"/>
    <cellStyle name="Note 8 4 2" xfId="12268" xr:uid="{453991B8-A94C-492D-8451-3AA0248DDB82}"/>
    <cellStyle name="Note 8 5" xfId="6329" xr:uid="{E6239127-5B8E-4C45-8D31-67BC83A250CA}"/>
    <cellStyle name="Note 8 5 2" xfId="12800" xr:uid="{F1710669-1B9A-4618-8BA2-C86549BBA77C}"/>
    <cellStyle name="Note 8 6" xfId="6400" xr:uid="{C53AB8DB-56E8-4210-8367-3523A48B0F4D}"/>
    <cellStyle name="Note 8 6 2" xfId="12871" xr:uid="{EA8135F5-C55E-416C-8399-A21E52D62FAA}"/>
    <cellStyle name="Note 8 7" xfId="6565" xr:uid="{63113E74-B15B-4ABB-AE1C-A91759AA15D6}"/>
    <cellStyle name="Note 8 7 2" xfId="13036" xr:uid="{F9DBCD7E-84F6-425E-93FA-AC6C6DE556AB}"/>
    <cellStyle name="Note 8 8" xfId="6651" xr:uid="{E97353F9-9A75-40BA-80FF-B9A649416592}"/>
    <cellStyle name="Note 8 8 2" xfId="13122" xr:uid="{984BC2B7-038B-42EF-A22F-99A6A3ED9366}"/>
    <cellStyle name="Note 8 9" xfId="7272" xr:uid="{9D2ADDFD-F6FE-4B69-B037-5DC231F3B346}"/>
    <cellStyle name="Note 8 9 2" xfId="13743" xr:uid="{5D87AD46-1197-4CAA-B4A2-00A17BF4E038}"/>
    <cellStyle name="Note 8_TRAFO" xfId="2473" xr:uid="{00000000-0005-0000-0000-0000AA090000}"/>
    <cellStyle name="Note 80" xfId="6399" xr:uid="{A8352BF7-E7CA-42CE-A5A1-2339E4BF3BAA}"/>
    <cellStyle name="Note 80 2" xfId="12870" xr:uid="{B02F3331-7058-4F16-A6A8-2889C526F6C7}"/>
    <cellStyle name="Note 81" xfId="6443" xr:uid="{E869EB0E-F9EE-4235-B648-6FFD211D0476}"/>
    <cellStyle name="Note 81 2" xfId="12914" xr:uid="{3D974526-BBD0-41B6-84B3-AE90AD4E81BE}"/>
    <cellStyle name="Note 82" xfId="6164" xr:uid="{65A348D9-1F49-48F3-99F1-79798266F7DB}"/>
    <cellStyle name="Note 82 2" xfId="12635" xr:uid="{D54745BB-82B5-4730-928A-35197250ED5A}"/>
    <cellStyle name="Note 83" xfId="7161" xr:uid="{65F31BBF-022B-4F2A-9BBE-B35AF2219A50}"/>
    <cellStyle name="Note 83 2" xfId="13632" xr:uid="{EBD64A20-E41C-4749-A562-A556F4A45D3A}"/>
    <cellStyle name="Note 84" xfId="7180" xr:uid="{70113B5E-1596-41D8-89A6-BD8173ABCB9B}"/>
    <cellStyle name="Note 84 2" xfId="13651" xr:uid="{E3412F75-4103-4BA7-88CC-58916A81E777}"/>
    <cellStyle name="Note 85" xfId="7336" xr:uid="{51B04023-464D-4CC0-90EE-3AD1573AF4A7}"/>
    <cellStyle name="Note 85 2" xfId="13807" xr:uid="{884F15A9-6D19-48EB-B3D3-7C4D3FF93108}"/>
    <cellStyle name="Note 86" xfId="7822" xr:uid="{6DF4F5E0-44C6-462C-8D67-55727A17990B}"/>
    <cellStyle name="Note 86 2" xfId="14293" xr:uid="{F7D59373-D658-479D-A266-98C1B0BB1CB4}"/>
    <cellStyle name="Note 87" xfId="7865" xr:uid="{7F2381C8-F911-4A4B-82D1-B2690EE8B9D1}"/>
    <cellStyle name="Note 87 2" xfId="14336" xr:uid="{17426CF0-F454-414E-BC42-B85524899C9B}"/>
    <cellStyle name="Note 88" xfId="7591" xr:uid="{632F21AA-F46E-462C-B4CA-1CCF10FB07B0}"/>
    <cellStyle name="Note 88 2" xfId="14062" xr:uid="{B94747A1-D613-4E50-B9BE-C83B3C6C5E9B}"/>
    <cellStyle name="Note 89" xfId="8505" xr:uid="{0B8E6D69-52BA-4FE6-B6D1-59CB4E17A724}"/>
    <cellStyle name="Note 89 2" xfId="14976" xr:uid="{559E2EE9-989F-4A33-9A5C-41761EFE4812}"/>
    <cellStyle name="Note 9" xfId="2474" xr:uid="{00000000-0005-0000-0000-0000AB090000}"/>
    <cellStyle name="Note 9 10" xfId="7039" xr:uid="{83EF182B-4084-492D-B5C7-F3C78892D3F9}"/>
    <cellStyle name="Note 9 10 2" xfId="13510" xr:uid="{FCA783C3-726D-4F7F-A186-1407892C72D3}"/>
    <cellStyle name="Note 9 11" xfId="7755" xr:uid="{4499F3A1-5266-4B69-B078-BCB30B476D02}"/>
    <cellStyle name="Note 9 11 2" xfId="14226" xr:uid="{D06EE987-E927-496D-B825-DC8482C07540}"/>
    <cellStyle name="Note 9 12" xfId="7578" xr:uid="{A2426417-E7D4-4085-893F-751D32FAE7DA}"/>
    <cellStyle name="Note 9 12 2" xfId="14049" xr:uid="{6AC21BAB-BC4F-4038-901A-85F160D3D128}"/>
    <cellStyle name="Note 9 13" xfId="7989" xr:uid="{61581360-4127-449D-B2BF-CCD13B70B3A8}"/>
    <cellStyle name="Note 9 13 2" xfId="14460" xr:uid="{1306EC14-4652-4DC4-861D-D94EDED36588}"/>
    <cellStyle name="Note 9 14" xfId="8078" xr:uid="{0D6431DA-EE46-44D4-975D-7E841C572CD3}"/>
    <cellStyle name="Note 9 14 2" xfId="14549" xr:uid="{A9F2ECD2-11BD-4BEC-A740-7E13F167019D}"/>
    <cellStyle name="Note 9 15" xfId="8679" xr:uid="{DF5F8E33-9D6B-4C22-8CBB-74EA7357214B}"/>
    <cellStyle name="Note 9 15 2" xfId="15150" xr:uid="{7F88070C-AA42-4D8E-B6C2-903973C37421}"/>
    <cellStyle name="Note 9 16" xfId="8858" xr:uid="{9EDDB8B8-EE69-4FD0-97BF-E4C0E24E4EEC}"/>
    <cellStyle name="Note 9 16 2" xfId="15329" xr:uid="{5EF9894C-CBD9-489B-8905-D98CBEAE821C}"/>
    <cellStyle name="Note 9 17" xfId="9035" xr:uid="{2217A29D-37AC-49DB-9E41-C399A499321B}"/>
    <cellStyle name="Note 9 17 2" xfId="15506" xr:uid="{CD638BA0-FC44-41AA-BF58-FC5A81406795}"/>
    <cellStyle name="Note 9 18" xfId="9197" xr:uid="{999FFA67-2D5F-497C-8571-DDECBAA56754}"/>
    <cellStyle name="Note 9 18 2" xfId="15668" xr:uid="{EAF35897-566E-4F19-BB23-F3693FD566B0}"/>
    <cellStyle name="Note 9 19" xfId="9833" xr:uid="{F70EE0F4-E386-43A3-90D0-D2DD7001EBF2}"/>
    <cellStyle name="Note 9 2" xfId="2475" xr:uid="{00000000-0005-0000-0000-0000AC090000}"/>
    <cellStyle name="Note 9 2 10" xfId="7756" xr:uid="{182FDC62-E663-4358-B509-A5B00A02C648}"/>
    <cellStyle name="Note 9 2 10 2" xfId="14227" xr:uid="{39CD9010-D607-4A9B-939F-7ACD46437A55}"/>
    <cellStyle name="Note 9 2 11" xfId="7815" xr:uid="{49614CF0-0341-46D4-A481-EC0680DD25AB}"/>
    <cellStyle name="Note 9 2 11 2" xfId="14286" xr:uid="{EB88BB7B-E44B-47FB-8CB3-8FCA9FD6C760}"/>
    <cellStyle name="Note 9 2 12" xfId="7990" xr:uid="{EF609190-6B8D-4788-96BF-DF694A0716FF}"/>
    <cellStyle name="Note 9 2 12 2" xfId="14461" xr:uid="{6A152F1C-2513-4E40-A684-0780936ABB77}"/>
    <cellStyle name="Note 9 2 13" xfId="8028" xr:uid="{DE3A15F6-4B1D-4B07-88E3-C03AFD79D77C}"/>
    <cellStyle name="Note 9 2 13 2" xfId="14499" xr:uid="{B99F6A85-A3B0-4EE4-B40A-2F018BBD6DE9}"/>
    <cellStyle name="Note 9 2 14" xfId="8680" xr:uid="{999DF427-68EB-4C6A-B206-AF733C906239}"/>
    <cellStyle name="Note 9 2 14 2" xfId="15151" xr:uid="{A58A2A5D-4192-4B1F-9D1C-8CB108290E01}"/>
    <cellStyle name="Note 9 2 15" xfId="8859" xr:uid="{269689CC-F546-4083-91BC-64E4D81C10E3}"/>
    <cellStyle name="Note 9 2 15 2" xfId="15330" xr:uid="{EF22632A-EB31-49B3-BAAE-672C8C5D70AC}"/>
    <cellStyle name="Note 9 2 16" xfId="9036" xr:uid="{194748A9-A156-4683-8209-DC98E156C237}"/>
    <cellStyle name="Note 9 2 16 2" xfId="15507" xr:uid="{68B85A53-47D1-4EB9-9058-8BCEA9437BFF}"/>
    <cellStyle name="Note 9 2 17" xfId="9198" xr:uid="{FD92E0CD-1021-4351-9853-41E1F0912293}"/>
    <cellStyle name="Note 9 2 17 2" xfId="15669" xr:uid="{EF809E91-E09B-4AC3-9E4C-25ACA9ACFD70}"/>
    <cellStyle name="Note 9 2 18" xfId="9834" xr:uid="{A76AB9DF-38CF-4674-BDB2-C4C7807B9C51}"/>
    <cellStyle name="Note 9 2 19" xfId="10355" xr:uid="{9DE3ED3F-92C0-4096-931A-5BB88FC730F1}"/>
    <cellStyle name="Note 9 2 2" xfId="2476" xr:uid="{00000000-0005-0000-0000-0000AD090000}"/>
    <cellStyle name="Note 9 2 2 2" xfId="5831" xr:uid="{12DAF4EF-C9AE-44D3-9EC6-1D2461316A07}"/>
    <cellStyle name="Note 9 2 2 2 2" xfId="12274" xr:uid="{635931E9-D85C-4702-A3CA-DAD77C338697}"/>
    <cellStyle name="Note 9 2 2 3" xfId="10356" xr:uid="{54941FA7-3E5F-4DAE-AA8D-01253D3E9AD2}"/>
    <cellStyle name="Note 9 2 2 4" xfId="11171" xr:uid="{339FEB7B-1897-45AE-85F0-98D5E056AE65}"/>
    <cellStyle name="Note 9 2 2 5" xfId="4902" xr:uid="{3298FAA5-F58C-4339-9877-EDBB972B30FA}"/>
    <cellStyle name="Note 9 2 20" xfId="9907" xr:uid="{D5B95240-8FD9-4112-8F75-69B9134EA017}"/>
    <cellStyle name="Note 9 2 21" xfId="10595" xr:uid="{E416784C-5845-4C62-95BB-690BF5C15721}"/>
    <cellStyle name="Note 9 2 22" xfId="10778" xr:uid="{2DCC36CD-A081-47D3-B6C5-61511425DFE3}"/>
    <cellStyle name="Note 9 2 23" xfId="10896" xr:uid="{1EF965D3-5C38-4DBE-B6A4-2E46D3F252A0}"/>
    <cellStyle name="Note 9 2 24" xfId="15921" xr:uid="{C634668F-F9FE-4EBE-8C7D-EED0A75E3169}"/>
    <cellStyle name="Note 9 2 25" xfId="16532" xr:uid="{8C660535-044F-458B-B987-731747E201D1}"/>
    <cellStyle name="Note 9 2 26" xfId="16007" xr:uid="{0F81DCD1-2868-4775-B4A7-F154F7C9DCAD}"/>
    <cellStyle name="Note 9 2 27" xfId="16799" xr:uid="{3776977B-8ABC-41A3-92B2-D0FF144F4B0C}"/>
    <cellStyle name="Note 9 2 28" xfId="16976" xr:uid="{FEDA93B1-E959-42EA-A10C-AA27493B2BBA}"/>
    <cellStyle name="Note 9 2 29" xfId="17138" xr:uid="{C490C57D-CA4B-490F-854E-A3608D7D5DA0}"/>
    <cellStyle name="Note 9 2 3" xfId="4389" xr:uid="{66B9AB65-63F0-462F-8E66-2553492D0EA7}"/>
    <cellStyle name="Note 9 2 3 2" xfId="12273" xr:uid="{ACBD3E10-2052-422B-8808-CE9C407D0BD7}"/>
    <cellStyle name="Note 9 2 4" xfId="6332" xr:uid="{2BAF2684-4F25-4568-883A-597C594196AF}"/>
    <cellStyle name="Note 9 2 4 2" xfId="12803" xr:uid="{1416DB29-3E08-4F1D-9309-0C49435C7EB0}"/>
    <cellStyle name="Note 9 2 5" xfId="6392" xr:uid="{29A4732B-31C6-4CE1-894C-F2D3DEC77018}"/>
    <cellStyle name="Note 9 2 5 2" xfId="12863" xr:uid="{8BC1EC8D-6EB1-447C-9056-0856D36914AC}"/>
    <cellStyle name="Note 9 2 6" xfId="6568" xr:uid="{E6EE19BE-0762-40D2-BC9C-69236F8B5A9A}"/>
    <cellStyle name="Note 9 2 6 2" xfId="13039" xr:uid="{8CE78E87-AE78-42CC-B7BC-48A7CE36140F}"/>
    <cellStyle name="Note 9 2 7" xfId="6648" xr:uid="{36D3149B-5DDE-414B-8EE6-85F47E01943A}"/>
    <cellStyle name="Note 9 2 7 2" xfId="13119" xr:uid="{389AB578-207C-4727-B85D-21FEABEF4586}"/>
    <cellStyle name="Note 9 2 8" xfId="7275" xr:uid="{4655EEAD-21D3-49E5-A766-A28D3540C33D}"/>
    <cellStyle name="Note 9 2 8 2" xfId="13746" xr:uid="{6CEA2C01-1D17-4C48-91B8-D44DEABBE20D}"/>
    <cellStyle name="Note 9 2 9" xfId="6803" xr:uid="{31AE6242-9AD9-4FF8-830D-F9EC8B3FDD1E}"/>
    <cellStyle name="Note 9 2 9 2" xfId="13274" xr:uid="{230D98B0-B054-4641-BC25-432406976AC5}"/>
    <cellStyle name="Note 9 20" xfId="10354" xr:uid="{D78B920E-9706-4C55-9C80-9EAD46683CAB}"/>
    <cellStyle name="Note 9 21" xfId="9960" xr:uid="{FFB7846D-39FE-4D23-8203-2B2226887FE6}"/>
    <cellStyle name="Note 9 22" xfId="10594" xr:uid="{443F4D62-273C-4972-8152-B71C938BFE65}"/>
    <cellStyle name="Note 9 23" xfId="10777" xr:uid="{515D5304-CFCF-4AE8-91D4-6D4A5A2F8C43}"/>
    <cellStyle name="Note 9 24" xfId="10895" xr:uid="{C0619A61-6526-4F7B-8726-D7EAF0E964D9}"/>
    <cellStyle name="Note 9 25" xfId="15920" xr:uid="{F6C05B96-0C03-4CB8-99EB-CDB6A048794C}"/>
    <cellStyle name="Note 9 26" xfId="16531" xr:uid="{8EA46CCB-9028-441A-B363-F6F5AE712323}"/>
    <cellStyle name="Note 9 27" xfId="16345" xr:uid="{43F6EFA4-6BCB-42BD-A0C0-08510D4AD546}"/>
    <cellStyle name="Note 9 28" xfId="16798" xr:uid="{77359E97-76BF-49B3-A4CA-E506FC65BD32}"/>
    <cellStyle name="Note 9 29" xfId="16975" xr:uid="{B4A4A99B-5514-4341-AA5E-0E760BD91AC6}"/>
    <cellStyle name="Note 9 3" xfId="2477" xr:uid="{00000000-0005-0000-0000-0000AE090000}"/>
    <cellStyle name="Note 9 3 2" xfId="5832" xr:uid="{FD0B8791-3FB5-403B-9351-701551E72B31}"/>
    <cellStyle name="Note 9 3 2 2" xfId="12275" xr:uid="{8C6BAD0E-6D68-45A3-9CA4-4CA210AFC1FC}"/>
    <cellStyle name="Note 9 3 3" xfId="10357" xr:uid="{515B19AC-8298-47A1-99B9-8E6C5E649366}"/>
    <cellStyle name="Note 9 3 4" xfId="11172" xr:uid="{11F2631C-6041-46BC-B401-14342043F9BD}"/>
    <cellStyle name="Note 9 3 5" xfId="4903" xr:uid="{B37729DD-BA4F-46ED-83C9-C580B092F9E9}"/>
    <cellStyle name="Note 9 30" xfId="17137" xr:uid="{EBF516A6-59A0-4D05-B33C-5BA4924B52DB}"/>
    <cellStyle name="Note 9 4" xfId="4388" xr:uid="{4D703525-3C00-431D-A445-969879DA9746}"/>
    <cellStyle name="Note 9 4 2" xfId="12272" xr:uid="{DB4386EA-E9BD-4B84-B0DE-B81DCA947504}"/>
    <cellStyle name="Note 9 5" xfId="6331" xr:uid="{3E2DE62E-0BB8-4442-BDE4-9AC5CBB83B9B}"/>
    <cellStyle name="Note 9 5 2" xfId="12802" xr:uid="{07582C94-7610-4CB5-87CB-415A0FE119CB}"/>
    <cellStyle name="Note 9 6" xfId="5883" xr:uid="{DA4A0D14-1944-4D26-A1EB-AE74589FEEE1}"/>
    <cellStyle name="Note 9 6 2" xfId="12354" xr:uid="{65E42A79-38FC-4E91-B952-FF21BD23BAB2}"/>
    <cellStyle name="Note 9 7" xfId="6567" xr:uid="{436EB22C-C7A6-4F60-BA63-06BF31B502CE}"/>
    <cellStyle name="Note 9 7 2" xfId="13038" xr:uid="{8FA458CD-03A9-4D37-8BA0-C69EB9E86E60}"/>
    <cellStyle name="Note 9 8" xfId="6649" xr:uid="{3F554B7E-7DE7-44F2-9417-7F9E0759FAC5}"/>
    <cellStyle name="Note 9 8 2" xfId="13120" xr:uid="{B02BAB4F-AD6A-4B3E-8A2B-E25C6029AECE}"/>
    <cellStyle name="Note 9 9" xfId="7274" xr:uid="{3E38C762-371F-40BF-B1E0-54B064DEB396}"/>
    <cellStyle name="Note 9 9 2" xfId="13745" xr:uid="{6D636043-FB72-42DD-9C63-18CD4CF26A41}"/>
    <cellStyle name="Note 9_TRAFO" xfId="2478" xr:uid="{00000000-0005-0000-0000-0000AF090000}"/>
    <cellStyle name="Note 90" xfId="8533" xr:uid="{68FF3EB6-25E2-4F82-8398-163E1B3C48BA}"/>
    <cellStyle name="Note 90 2" xfId="15004" xr:uid="{538B2BCA-010E-4A31-9BB7-2E6B927077A0}"/>
    <cellStyle name="Note 91" xfId="8714" xr:uid="{9F96CB29-7F3A-43D6-A1BD-AC60F8DE74D8}"/>
    <cellStyle name="Note 91 2" xfId="15185" xr:uid="{E34ED526-631B-43B3-814F-CBC0AF6A1CC5}"/>
    <cellStyle name="Note 92" xfId="8892" xr:uid="{F5063E11-A8B2-4262-8731-397C68D2CEF0}"/>
    <cellStyle name="Note 92 2" xfId="15363" xr:uid="{1850D289-43A2-482A-B7A5-B6124D07A530}"/>
    <cellStyle name="Note 93" xfId="9056" xr:uid="{C7E49E01-2F2E-43C9-9978-3288CFF9BD1D}"/>
    <cellStyle name="Note 93 2" xfId="15527" xr:uid="{5421D3DF-52C1-4181-BFD3-726AF6B683F5}"/>
    <cellStyle name="Note 94" xfId="9941" xr:uid="{ED47744A-2E94-43A4-B72F-D4160D4B2480}"/>
    <cellStyle name="Note 95" xfId="10047" xr:uid="{976D4A20-8245-414A-95AD-37E433CE7CFA}"/>
    <cellStyle name="Note 96" xfId="10423" xr:uid="{6B8BEE03-8D44-429C-BCA9-DB88DF4365F4}"/>
    <cellStyle name="Note 97" xfId="9970" xr:uid="{C76D9F2F-E0C8-4ED0-87A9-1523DB3C14FC}"/>
    <cellStyle name="Note 98" xfId="10629" xr:uid="{35B0D9CD-8F1A-49E7-9F2F-F433642238CE}"/>
    <cellStyle name="Note 99" xfId="9437" xr:uid="{CD33E58E-8494-489D-8397-D596B2F7407F}"/>
    <cellStyle name="Output" xfId="2479" builtinId="21" customBuiltin="1"/>
    <cellStyle name="Output 10" xfId="2480" xr:uid="{00000000-0005-0000-0000-0000B1090000}"/>
    <cellStyle name="Output 10 10" xfId="7757" xr:uid="{0D34617D-BF74-4E6A-BB2B-080C926A0B01}"/>
    <cellStyle name="Output 10 10 2" xfId="14228" xr:uid="{E1D6E7D5-1A1E-4711-9378-640870160201}"/>
    <cellStyle name="Output 10 11" xfId="7347" xr:uid="{17520F52-CBB5-4599-8101-8A370C375EB2}"/>
    <cellStyle name="Output 10 11 2" xfId="13818" xr:uid="{B5E6B8AA-DA9B-4AD0-905F-7410866770ED}"/>
    <cellStyle name="Output 10 12" xfId="7991" xr:uid="{55BA9685-7F14-4E45-93DC-C536CD85E671}"/>
    <cellStyle name="Output 10 12 2" xfId="14462" xr:uid="{F10F6B6F-35AA-4D3C-8E7C-589A78BA78E0}"/>
    <cellStyle name="Output 10 13" xfId="8077" xr:uid="{D97961E3-9202-44D7-91FF-4559E4F328BD}"/>
    <cellStyle name="Output 10 13 2" xfId="14548" xr:uid="{A4FA8CB2-88B4-48D6-ABE3-8772C799B724}"/>
    <cellStyle name="Output 10 14" xfId="8681" xr:uid="{745F43F5-C298-482A-87B1-6BC730AD1902}"/>
    <cellStyle name="Output 10 14 2" xfId="15152" xr:uid="{682ECFA1-AF8A-420A-B08C-B7448AF6EFBE}"/>
    <cellStyle name="Output 10 15" xfId="8860" xr:uid="{FEC1DC85-D1EB-4665-AD7E-FA53092DA209}"/>
    <cellStyle name="Output 10 15 2" xfId="15331" xr:uid="{8EB57977-7043-448C-9FB2-4B2661B4B1A3}"/>
    <cellStyle name="Output 10 16" xfId="9037" xr:uid="{D08C8C79-14B5-444D-971F-C6D998CD9FC0}"/>
    <cellStyle name="Output 10 16 2" xfId="15508" xr:uid="{27AF7836-26D1-415B-8B1B-F0BDD48D8962}"/>
    <cellStyle name="Output 10 17" xfId="9199" xr:uid="{70BE4B15-D3C7-459E-8AD0-72EB6F9F77B1}"/>
    <cellStyle name="Output 10 17 2" xfId="15670" xr:uid="{923B8EBB-20AA-4CFA-A296-68DA94305E06}"/>
    <cellStyle name="Output 10 18" xfId="9835" xr:uid="{B825B105-B0FC-4368-BC09-B9A44BCE81B8}"/>
    <cellStyle name="Output 10 19" xfId="10359" xr:uid="{67856441-C02C-438D-9F2C-5227FBD1BD2A}"/>
    <cellStyle name="Output 10 2" xfId="2481" xr:uid="{00000000-0005-0000-0000-0000B2090000}"/>
    <cellStyle name="Output 10 2 2" xfId="5833" xr:uid="{FB7A99BB-253C-4EDA-ADF3-31ABBB85C36F}"/>
    <cellStyle name="Output 10 2 2 2" xfId="12278" xr:uid="{D7C29E40-D233-473D-A2CD-0B5825AC4778}"/>
    <cellStyle name="Output 10 2 3" xfId="10360" xr:uid="{A2D9349F-9569-4AD0-82A3-BCA9C0B7252B}"/>
    <cellStyle name="Output 10 2 4" xfId="11173" xr:uid="{7C7AC371-632D-450B-8675-86F67A4FCA57}"/>
    <cellStyle name="Output 10 2 5" xfId="4904" xr:uid="{69CFF91D-038D-4EF0-92F0-154923D637C9}"/>
    <cellStyle name="Output 10 20" xfId="9908" xr:uid="{EFB0799F-9787-4265-A4E4-A77CD187146B}"/>
    <cellStyle name="Output 10 21" xfId="10596" xr:uid="{08FCB729-275E-4A03-A3B8-D083A979DEE7}"/>
    <cellStyle name="Output 10 22" xfId="10779" xr:uid="{5B29D662-6150-44F5-8CB5-85A7E938B278}"/>
    <cellStyle name="Output 10 23" xfId="10897" xr:uid="{F0FEBE17-9323-40D4-8F9F-B74091092888}"/>
    <cellStyle name="Output 10 24" xfId="15922" xr:uid="{858279BF-4CB0-4E5E-9E91-8AD10D820A2E}"/>
    <cellStyle name="Output 10 25" xfId="16533" xr:uid="{6FD6AED6-DB87-461F-8711-8EFAB7F0E521}"/>
    <cellStyle name="Output 10 26" xfId="16346" xr:uid="{52AA4586-B932-476A-B14E-4CF38F4BE0AB}"/>
    <cellStyle name="Output 10 27" xfId="16800" xr:uid="{38BE4390-018D-4814-9DDB-A369F9E28265}"/>
    <cellStyle name="Output 10 28" xfId="16977" xr:uid="{B69DBD3B-31FB-4431-8273-D708CD445ACC}"/>
    <cellStyle name="Output 10 29" xfId="17139" xr:uid="{C8003D44-F69C-4BC4-80B0-6E9F54CF8F44}"/>
    <cellStyle name="Output 10 3" xfId="4390" xr:uid="{E90A94E3-AC6C-4183-B446-CE100F655ABD}"/>
    <cellStyle name="Output 10 3 2" xfId="12277" xr:uid="{E3C3D77C-4C32-49A5-B6E8-A6CE49B4556B}"/>
    <cellStyle name="Output 10 4" xfId="6333" xr:uid="{D4EB9B8F-7AB4-4F19-BF99-111323644186}"/>
    <cellStyle name="Output 10 4 2" xfId="12804" xr:uid="{6614069E-56F3-486A-B9E6-BE76390C8D25}"/>
    <cellStyle name="Output 10 5" xfId="5884" xr:uid="{BBFF36EF-D6C3-4E71-B39D-4E542856B767}"/>
    <cellStyle name="Output 10 5 2" xfId="12355" xr:uid="{2AA87818-9AE1-4954-808D-894F22444C4C}"/>
    <cellStyle name="Output 10 6" xfId="6569" xr:uid="{1B7D4C2A-B6C9-42B5-AC32-C43F75FD4B0D}"/>
    <cellStyle name="Output 10 6 2" xfId="13040" xr:uid="{7E0FA7B4-CB73-4D85-BF35-194937438859}"/>
    <cellStyle name="Output 10 7" xfId="6647" xr:uid="{FB186E75-7CE5-4031-B13C-1A187FFEEE5F}"/>
    <cellStyle name="Output 10 7 2" xfId="13118" xr:uid="{81F14219-C843-45C3-AACC-15243660E439}"/>
    <cellStyle name="Output 10 8" xfId="7276" xr:uid="{BFF487B4-5B6D-4F9E-99AC-1613F26AD07C}"/>
    <cellStyle name="Output 10 8 2" xfId="13747" xr:uid="{2B45404A-5F57-4459-A5BE-276231178E7E}"/>
    <cellStyle name="Output 10 9" xfId="7040" xr:uid="{0D86E4CF-84D1-40D5-BE93-50BD375AE254}"/>
    <cellStyle name="Output 10 9 2" xfId="13511" xr:uid="{7927603C-8CE5-43D4-9F88-59869380C4DC}"/>
    <cellStyle name="Output 11" xfId="2482" xr:uid="{00000000-0005-0000-0000-0000B3090000}"/>
    <cellStyle name="Output 11 10" xfId="7758" xr:uid="{250E15D7-3314-4758-8F26-C43A45A8A068}"/>
    <cellStyle name="Output 11 10 2" xfId="14229" xr:uid="{C0B679FA-A255-411B-8FCA-BCC13F91278D}"/>
    <cellStyle name="Output 11 11" xfId="7348" xr:uid="{796FE937-EB9B-4F79-B6E2-B2C39A164A1C}"/>
    <cellStyle name="Output 11 11 2" xfId="13819" xr:uid="{3CF416B1-925A-4663-B496-1563F287ABDA}"/>
    <cellStyle name="Output 11 12" xfId="7992" xr:uid="{5594D619-3412-4E3E-AEDD-E48C13572607}"/>
    <cellStyle name="Output 11 12 2" xfId="14463" xr:uid="{D5AF2CBC-39D9-4C2D-8D9D-E0F0B47380FC}"/>
    <cellStyle name="Output 11 13" xfId="8076" xr:uid="{270ECA80-B612-4391-80D3-88941AF9E28D}"/>
    <cellStyle name="Output 11 13 2" xfId="14547" xr:uid="{82F8F08B-1C67-4136-B997-F98B58113997}"/>
    <cellStyle name="Output 11 14" xfId="8682" xr:uid="{01108471-58BF-4799-A645-FC36822D37BE}"/>
    <cellStyle name="Output 11 14 2" xfId="15153" xr:uid="{B2204E40-F946-462B-AA5B-2C424C599D85}"/>
    <cellStyle name="Output 11 15" xfId="8861" xr:uid="{3521B86F-0458-4D31-892E-5CF7F53697AE}"/>
    <cellStyle name="Output 11 15 2" xfId="15332" xr:uid="{13A7D724-C746-4BD6-9321-FA938BEE576F}"/>
    <cellStyle name="Output 11 16" xfId="9038" xr:uid="{0498E068-0185-46C7-8B4F-6D9E144ABD97}"/>
    <cellStyle name="Output 11 16 2" xfId="15509" xr:uid="{410E6984-573C-479A-B759-DA9FF0C26152}"/>
    <cellStyle name="Output 11 17" xfId="9200" xr:uid="{3BA51874-FFDE-4F6C-9E36-BA68C8B0DD8E}"/>
    <cellStyle name="Output 11 17 2" xfId="15671" xr:uid="{02112575-47E8-4778-BDA9-E93A0B020EA3}"/>
    <cellStyle name="Output 11 18" xfId="9836" xr:uid="{17A1EE92-F811-4339-BE51-139D003EB145}"/>
    <cellStyle name="Output 11 19" xfId="10361" xr:uid="{642CA228-6AA7-4A26-BFDD-C58DE4C89033}"/>
    <cellStyle name="Output 11 2" xfId="2483" xr:uid="{00000000-0005-0000-0000-0000B4090000}"/>
    <cellStyle name="Output 11 2 2" xfId="5834" xr:uid="{5E149728-A2E9-409D-8760-FAC0F9615E4A}"/>
    <cellStyle name="Output 11 2 2 2" xfId="12280" xr:uid="{A634BC1E-D95B-476B-A790-4B7C45FB896A}"/>
    <cellStyle name="Output 11 2 3" xfId="10362" xr:uid="{AC2D6D04-169B-4468-A327-F4C69497EA83}"/>
    <cellStyle name="Output 11 2 4" xfId="11174" xr:uid="{9AFE18EE-F6F8-4A80-B424-19057BA37BC5}"/>
    <cellStyle name="Output 11 2 5" xfId="4905" xr:uid="{EEA05044-2504-49E3-B090-F66326717BF2}"/>
    <cellStyle name="Output 11 20" xfId="9909" xr:uid="{9AADAB67-A1FB-46E7-AB14-FF5264E25EF9}"/>
    <cellStyle name="Output 11 21" xfId="10597" xr:uid="{17EA2412-ACE9-4E3C-9A93-BB3F0AFA454A}"/>
    <cellStyle name="Output 11 22" xfId="10780" xr:uid="{7751D610-25A9-48A1-8693-0477E173B057}"/>
    <cellStyle name="Output 11 23" xfId="10898" xr:uid="{10E2B9D0-8E67-44E9-85F2-9430ADBBF78B}"/>
    <cellStyle name="Output 11 24" xfId="15923" xr:uid="{98697EC2-0ED7-4CAE-AA68-00F73BA5FEE0}"/>
    <cellStyle name="Output 11 25" xfId="16534" xr:uid="{31EA3D4A-6EA4-44CC-9B24-9ABC997F363A}"/>
    <cellStyle name="Output 11 26" xfId="16347" xr:uid="{82947539-6D43-4A1E-BC80-716EE8E6C6A1}"/>
    <cellStyle name="Output 11 27" xfId="16801" xr:uid="{60DE01EE-6AE8-41B5-960A-5D1F839229DD}"/>
    <cellStyle name="Output 11 28" xfId="16978" xr:uid="{C3640AEA-F47C-4D04-84DD-1827C0A04522}"/>
    <cellStyle name="Output 11 29" xfId="17140" xr:uid="{2BA31AFB-0796-43CA-B803-66A05A201E2B}"/>
    <cellStyle name="Output 11 3" xfId="4391" xr:uid="{71D02EDA-3615-4360-B51A-7CE4CAB15C38}"/>
    <cellStyle name="Output 11 3 2" xfId="12279" xr:uid="{3ECB52C3-C2D2-460D-87BA-33A85A90B96B}"/>
    <cellStyle name="Output 11 4" xfId="6334" xr:uid="{F3A37C6C-E399-4C39-A50A-08BAF8C0DE25}"/>
    <cellStyle name="Output 11 4 2" xfId="12805" xr:uid="{98D969C2-CD81-40AA-893E-5536693BE79A}"/>
    <cellStyle name="Output 11 5" xfId="5894" xr:uid="{01CEB529-23A5-418C-90F4-E4AF23A1EE55}"/>
    <cellStyle name="Output 11 5 2" xfId="12365" xr:uid="{BBD7E2AE-AF88-4B29-956F-334BF3C88A88}"/>
    <cellStyle name="Output 11 6" xfId="6570" xr:uid="{31A3277A-72E2-4DB6-8C97-8F10DAFE835D}"/>
    <cellStyle name="Output 11 6 2" xfId="13041" xr:uid="{85C27F95-3F61-47EF-9EA7-4C6A023CD377}"/>
    <cellStyle name="Output 11 7" xfId="6646" xr:uid="{CBD1B6BF-4C86-42FA-A948-77FD633A9C43}"/>
    <cellStyle name="Output 11 7 2" xfId="13117" xr:uid="{7DF1C576-50E4-447B-857E-79B179D04A5F}"/>
    <cellStyle name="Output 11 8" xfId="7277" xr:uid="{790DED3D-D2F8-478A-AA58-31FC79733D83}"/>
    <cellStyle name="Output 11 8 2" xfId="13748" xr:uid="{7EC75C32-2286-4929-BAC8-6E849B5EC212}"/>
    <cellStyle name="Output 11 9" xfId="7041" xr:uid="{FD56D6EE-667A-4F2F-A70E-3E69B1CBF320}"/>
    <cellStyle name="Output 11 9 2" xfId="13512" xr:uid="{1FCCC269-D0D3-4394-8783-BFCC01729407}"/>
    <cellStyle name="Output 12" xfId="2484" xr:uid="{00000000-0005-0000-0000-0000B5090000}"/>
    <cellStyle name="Output 12 10" xfId="7759" xr:uid="{E438241A-9D23-44FA-8B9C-96260CF6A0BB}"/>
    <cellStyle name="Output 12 10 2" xfId="14230" xr:uid="{78EEA380-F99E-49E0-B1F0-D1E0F00E72B1}"/>
    <cellStyle name="Output 12 11" xfId="7360" xr:uid="{406F0730-5C56-4CC9-9E25-051B7905A4A2}"/>
    <cellStyle name="Output 12 11 2" xfId="13831" xr:uid="{CA5DE2F5-B926-4132-9664-D995040CC7B2}"/>
    <cellStyle name="Output 12 12" xfId="7993" xr:uid="{9D21C478-E243-4D04-877B-2059EAFC3190}"/>
    <cellStyle name="Output 12 12 2" xfId="14464" xr:uid="{F322D9FD-4EC7-4C6E-A569-2D8AA8145626}"/>
    <cellStyle name="Output 12 13" xfId="8075" xr:uid="{2E4D76F2-2EEE-4B5C-9BA6-8D26876E9D4E}"/>
    <cellStyle name="Output 12 13 2" xfId="14546" xr:uid="{EA212E8D-968B-4CC5-8074-57A298AD202D}"/>
    <cellStyle name="Output 12 14" xfId="8683" xr:uid="{65C40500-0BED-4092-81B3-6BD2D2C1DB22}"/>
    <cellStyle name="Output 12 14 2" xfId="15154" xr:uid="{613D32EB-6BD3-4E40-B7A8-96446E9CD52B}"/>
    <cellStyle name="Output 12 15" xfId="8862" xr:uid="{C3844C2B-3350-42E0-9A30-2C6C559FD940}"/>
    <cellStyle name="Output 12 15 2" xfId="15333" xr:uid="{CA55C03A-014D-4155-A67C-46337593BF85}"/>
    <cellStyle name="Output 12 16" xfId="9039" xr:uid="{D7807BC0-C335-4082-8C19-98A400DA0648}"/>
    <cellStyle name="Output 12 16 2" xfId="15510" xr:uid="{BA808904-D61B-448F-A7EC-FF982761E80A}"/>
    <cellStyle name="Output 12 17" xfId="9201" xr:uid="{7C966F84-1A0D-4ABA-A486-D0083E62C55F}"/>
    <cellStyle name="Output 12 17 2" xfId="15672" xr:uid="{C51E7C49-7C83-481E-960A-6EF67501B37A}"/>
    <cellStyle name="Output 12 18" xfId="9837" xr:uid="{60C82CFA-A96C-4388-BACA-744A62BC2B2F}"/>
    <cellStyle name="Output 12 19" xfId="10363" xr:uid="{560B8551-F5ED-48F2-92AA-AFC875901DC5}"/>
    <cellStyle name="Output 12 2" xfId="2485" xr:uid="{00000000-0005-0000-0000-0000B6090000}"/>
    <cellStyle name="Output 12 2 2" xfId="5835" xr:uid="{5B648145-0A88-40A1-9CB8-F6B6047DD56F}"/>
    <cellStyle name="Output 12 2 2 2" xfId="12282" xr:uid="{8D866660-CE62-43D5-9F82-767163B4041A}"/>
    <cellStyle name="Output 12 2 3" xfId="10364" xr:uid="{249F74D0-0BD1-4D63-B94F-413C9781A7C1}"/>
    <cellStyle name="Output 12 2 4" xfId="11175" xr:uid="{9431132F-E76E-410E-B22F-355E26BBA71E}"/>
    <cellStyle name="Output 12 2 5" xfId="4906" xr:uid="{DDCB28FA-9DCA-4F84-AF5C-90E49CDA489F}"/>
    <cellStyle name="Output 12 20" xfId="9910" xr:uid="{37D68B40-C3B5-4D9C-A389-F71357FCB4B3}"/>
    <cellStyle name="Output 12 21" xfId="10598" xr:uid="{3223DD69-D3F7-4B6F-AA86-67F16175437B}"/>
    <cellStyle name="Output 12 22" xfId="10781" xr:uid="{E8B53574-F5DE-4747-BB59-21085C9DEE66}"/>
    <cellStyle name="Output 12 23" xfId="10899" xr:uid="{601549B0-449C-49C1-8116-AB1A0B022305}"/>
    <cellStyle name="Output 12 24" xfId="15964" xr:uid="{F3C0A2A9-9085-4E7F-A7AF-4EE88187D8ED}"/>
    <cellStyle name="Output 12 25" xfId="16535" xr:uid="{FF1AEA1B-3D1D-45A0-AEEC-DB9323BA27C2}"/>
    <cellStyle name="Output 12 26" xfId="16348" xr:uid="{7377B094-29CD-471C-AC37-16DCF4871C98}"/>
    <cellStyle name="Output 12 27" xfId="16802" xr:uid="{72BCBF9F-DE7F-4502-B748-26A0EAADE9C8}"/>
    <cellStyle name="Output 12 28" xfId="16979" xr:uid="{DBF32693-8AAC-4ADA-A713-6DF19B7F6DF9}"/>
    <cellStyle name="Output 12 29" xfId="17141" xr:uid="{638BA247-6E78-4B53-A1A3-DE3ABB51E93C}"/>
    <cellStyle name="Output 12 3" xfId="4392" xr:uid="{D43DD899-7CDB-4B57-95B6-3683C7AEAFA6}"/>
    <cellStyle name="Output 12 3 2" xfId="12281" xr:uid="{5596EEBA-6C2F-4049-A5BB-57165A133F2B}"/>
    <cellStyle name="Output 12 4" xfId="6335" xr:uid="{8B2EF45E-F445-4D48-B7F9-86E0411DC5B0}"/>
    <cellStyle name="Output 12 4 2" xfId="12806" xr:uid="{2DD6A5BA-4E01-40E8-A8D5-F5004F7858E9}"/>
    <cellStyle name="Output 12 5" xfId="6151" xr:uid="{EC3EC86B-A3EE-4F68-9B55-003DB78BFB5D}"/>
    <cellStyle name="Output 12 5 2" xfId="12622" xr:uid="{D145C4F7-CDF8-48D3-BE54-15D836D71016}"/>
    <cellStyle name="Output 12 6" xfId="6571" xr:uid="{EFFC54B6-D82F-4B29-8752-5C60B6D00234}"/>
    <cellStyle name="Output 12 6 2" xfId="13042" xr:uid="{333DBF5A-AC7F-4CA8-AE82-0FA84F57A47E}"/>
    <cellStyle name="Output 12 7" xfId="6645" xr:uid="{0900B4A2-93F5-497D-A909-98DF200173B8}"/>
    <cellStyle name="Output 12 7 2" xfId="13116" xr:uid="{6B8106C1-9054-46F3-AD36-17BF90772DA7}"/>
    <cellStyle name="Output 12 8" xfId="7278" xr:uid="{8107F623-0710-448B-B027-88294AC749A9}"/>
    <cellStyle name="Output 12 8 2" xfId="13749" xr:uid="{25BDB730-3B98-42E0-90BF-7A2598809ED8}"/>
    <cellStyle name="Output 12 9" xfId="7042" xr:uid="{5758F2DF-C3DA-435C-8B71-13BD16DD8C17}"/>
    <cellStyle name="Output 12 9 2" xfId="13513" xr:uid="{5F588D09-D3D4-4BAC-9BF3-A488652185DF}"/>
    <cellStyle name="Output 13" xfId="2486" xr:uid="{00000000-0005-0000-0000-0000B7090000}"/>
    <cellStyle name="Output 13 10" xfId="7760" xr:uid="{30BEC603-E9B5-4A96-B707-AB1A1204178C}"/>
    <cellStyle name="Output 13 10 2" xfId="14231" xr:uid="{B95879ED-EA31-4744-98DF-58828E096667}"/>
    <cellStyle name="Output 13 11" xfId="7579" xr:uid="{3CA1111A-A38C-473E-AD39-6D180159E0D8}"/>
    <cellStyle name="Output 13 11 2" xfId="14050" xr:uid="{0AAA24AF-0203-42C1-9418-9645E71FE1C6}"/>
    <cellStyle name="Output 13 12" xfId="7994" xr:uid="{CB64BC7F-6C39-499C-899B-D9B61CAB7CC9}"/>
    <cellStyle name="Output 13 12 2" xfId="14465" xr:uid="{5E385D08-26EE-49E2-B3F4-57F0E279D2D2}"/>
    <cellStyle name="Output 13 13" xfId="8074" xr:uid="{F4D3DC87-E40C-4D2C-8889-FFB6ECBE4FF1}"/>
    <cellStyle name="Output 13 13 2" xfId="14545" xr:uid="{510F9F15-49F7-4508-9828-DA1926B1FA7C}"/>
    <cellStyle name="Output 13 14" xfId="8684" xr:uid="{B03C9BBA-4E57-4556-8C36-418EFE83E751}"/>
    <cellStyle name="Output 13 14 2" xfId="15155" xr:uid="{B47DF0E1-40A9-42F8-BD5C-43F511DD921E}"/>
    <cellStyle name="Output 13 15" xfId="8863" xr:uid="{C547B70B-5F6D-45AE-889A-C33AE34F6D32}"/>
    <cellStyle name="Output 13 15 2" xfId="15334" xr:uid="{74A754BC-8727-4EC0-82D7-0C36B5091372}"/>
    <cellStyle name="Output 13 16" xfId="9040" xr:uid="{B80EB4B3-1482-47FC-8359-16C49BD2852E}"/>
    <cellStyle name="Output 13 16 2" xfId="15511" xr:uid="{FFF35D72-3370-41E5-AFDD-AC701EC8824B}"/>
    <cellStyle name="Output 13 17" xfId="9202" xr:uid="{119CCEB2-9C31-4E91-B1FF-EC390E7BB1BA}"/>
    <cellStyle name="Output 13 17 2" xfId="15673" xr:uid="{667DED22-C489-429E-BBEE-E40EABAD5D97}"/>
    <cellStyle name="Output 13 18" xfId="9838" xr:uid="{81E6879F-6088-4323-A7C2-87F5BB0540B2}"/>
    <cellStyle name="Output 13 19" xfId="10365" xr:uid="{5CF3784E-84BE-4413-A2D7-5A4ECEC5688B}"/>
    <cellStyle name="Output 13 2" xfId="2487" xr:uid="{00000000-0005-0000-0000-0000B8090000}"/>
    <cellStyle name="Output 13 2 2" xfId="5836" xr:uid="{77A9B736-CCFD-424D-B2F3-3FD1A69FE4B8}"/>
    <cellStyle name="Output 13 2 2 2" xfId="12284" xr:uid="{957ABF86-0652-42EB-8F2F-5BB51653DC5A}"/>
    <cellStyle name="Output 13 2 3" xfId="10366" xr:uid="{98618623-FEE8-4037-A6DD-1DB7CDC17984}"/>
    <cellStyle name="Output 13 2 4" xfId="11176" xr:uid="{DC9594E2-08E8-4F4C-A9A9-E313502DF22B}"/>
    <cellStyle name="Output 13 2 5" xfId="4907" xr:uid="{73C20165-48E2-41DD-B0DD-79D2167CC2BD}"/>
    <cellStyle name="Output 13 20" xfId="9911" xr:uid="{EA6B173C-726F-4772-8F3E-7619D65278E3}"/>
    <cellStyle name="Output 13 21" xfId="10599" xr:uid="{F3F8AB13-8B35-43C8-92FD-AD6A4753D667}"/>
    <cellStyle name="Output 13 22" xfId="10782" xr:uid="{F494242A-48A7-4373-B3D2-BB9B436A51CF}"/>
    <cellStyle name="Output 13 23" xfId="10900" xr:uid="{9F9DF4E3-ACF9-4E52-8D4D-49E90C367FDF}"/>
    <cellStyle name="Output 13 24" xfId="15924" xr:uid="{3C452567-F854-45CB-A50B-96F068DA57F3}"/>
    <cellStyle name="Output 13 25" xfId="16536" xr:uid="{8F8666BD-158D-487F-B125-B30B559A6918}"/>
    <cellStyle name="Output 13 26" xfId="16349" xr:uid="{F0089B27-8BAA-42E4-AC79-18EB2265F624}"/>
    <cellStyle name="Output 13 27" xfId="16803" xr:uid="{BD9091E5-9FEB-4E94-B64E-97407C6A0B45}"/>
    <cellStyle name="Output 13 28" xfId="16980" xr:uid="{37142E2D-6FEF-429A-AF0B-B36E287207A3}"/>
    <cellStyle name="Output 13 29" xfId="17142" xr:uid="{9922F6E3-1192-485E-83EB-88B2A1ADA333}"/>
    <cellStyle name="Output 13 3" xfId="4393" xr:uid="{1249BAB0-ED7F-4AB7-858B-9E35C039F770}"/>
    <cellStyle name="Output 13 3 2" xfId="12283" xr:uid="{A89CBE30-29C8-40BE-93D8-DAC9AD255F45}"/>
    <cellStyle name="Output 13 4" xfId="6336" xr:uid="{95A6408A-6672-4AFD-AB1C-4C43CB79130D}"/>
    <cellStyle name="Output 13 4 2" xfId="12807" xr:uid="{62206385-65F0-46FA-A272-4A03C5177F78}"/>
    <cellStyle name="Output 13 5" xfId="6152" xr:uid="{DAAA3D28-8FC8-407D-85A9-7CAF6ADEACBD}"/>
    <cellStyle name="Output 13 5 2" xfId="12623" xr:uid="{98CA6583-0DEE-4678-8F29-AF2509E9D61E}"/>
    <cellStyle name="Output 13 6" xfId="6572" xr:uid="{8A6F377E-C292-4968-AFDB-AA90C0E0F156}"/>
    <cellStyle name="Output 13 6 2" xfId="13043" xr:uid="{B5BCFF53-170F-4927-B329-59F11390BADD}"/>
    <cellStyle name="Output 13 7" xfId="6644" xr:uid="{E9DB2578-5AF4-4363-BEF8-BB6B3E2611A9}"/>
    <cellStyle name="Output 13 7 2" xfId="13115" xr:uid="{81A40E89-F63E-4FF5-A048-9E54B6C4CFBF}"/>
    <cellStyle name="Output 13 8" xfId="7279" xr:uid="{3741B812-E0F0-4DA4-A3F4-3CEB1F74410B}"/>
    <cellStyle name="Output 13 8 2" xfId="13750" xr:uid="{67E06667-EDD3-4895-B752-43C292F0693B}"/>
    <cellStyle name="Output 13 9" xfId="7043" xr:uid="{72E7E6D9-BDD7-4757-9329-6F8EA4E89436}"/>
    <cellStyle name="Output 13 9 2" xfId="13514" xr:uid="{A1F64DD6-02C1-4AA8-A90A-59476D9581C8}"/>
    <cellStyle name="Output 14" xfId="2488" xr:uid="{00000000-0005-0000-0000-0000B9090000}"/>
    <cellStyle name="Output 14 10" xfId="7761" xr:uid="{FBD4A682-434E-449B-9FAE-D6BCF5EEE5D5}"/>
    <cellStyle name="Output 14 10 2" xfId="14232" xr:uid="{4839059A-41F1-441E-ABC8-E3A2299DCC7A}"/>
    <cellStyle name="Output 14 11" xfId="7580" xr:uid="{1702AE52-B179-4C97-8A27-0AAA1051C455}"/>
    <cellStyle name="Output 14 11 2" xfId="14051" xr:uid="{8E166851-2BFA-43A8-B3DD-2D35B35DE92F}"/>
    <cellStyle name="Output 14 12" xfId="7995" xr:uid="{51A8E125-BD5E-4D2D-B7C4-4C4E03CEDFCB}"/>
    <cellStyle name="Output 14 12 2" xfId="14466" xr:uid="{F8219336-021A-4FEB-B3FE-010797720828}"/>
    <cellStyle name="Output 14 13" xfId="8073" xr:uid="{E659BE5A-3227-40F6-BE96-5D97603FA7DF}"/>
    <cellStyle name="Output 14 13 2" xfId="14544" xr:uid="{518BA208-257F-4EB3-94D5-3CCAE54544A2}"/>
    <cellStyle name="Output 14 14" xfId="8685" xr:uid="{CF7D7A61-00C6-4A58-B98E-F4D09E8D6389}"/>
    <cellStyle name="Output 14 14 2" xfId="15156" xr:uid="{0DE7F653-F1A5-4123-9A33-0F615FE558A6}"/>
    <cellStyle name="Output 14 15" xfId="8864" xr:uid="{6BAFC28A-C251-477A-8E9A-3C1471600D56}"/>
    <cellStyle name="Output 14 15 2" xfId="15335" xr:uid="{1E2D87FF-44EC-4D08-9995-A9FD7E7C7C2A}"/>
    <cellStyle name="Output 14 16" xfId="9041" xr:uid="{0E8483F6-DA04-4E42-84C1-6F8ACD0DB86C}"/>
    <cellStyle name="Output 14 16 2" xfId="15512" xr:uid="{460B063F-6DE5-480B-B825-2B864A8CA413}"/>
    <cellStyle name="Output 14 17" xfId="9203" xr:uid="{FA3532B8-CBB2-44F6-A809-BDFA081392DD}"/>
    <cellStyle name="Output 14 17 2" xfId="15674" xr:uid="{53BA2016-C501-4BF6-9064-AD542D0A386C}"/>
    <cellStyle name="Output 14 18" xfId="9839" xr:uid="{60762095-5D30-4A6E-AEE3-15DD8A995D4F}"/>
    <cellStyle name="Output 14 19" xfId="10367" xr:uid="{8F16D3A2-F5E6-4B79-8475-F662B149B3BE}"/>
    <cellStyle name="Output 14 2" xfId="2489" xr:uid="{00000000-0005-0000-0000-0000BA090000}"/>
    <cellStyle name="Output 14 2 2" xfId="5837" xr:uid="{D5767CEE-FE0E-449B-9771-CD2F33FB74C1}"/>
    <cellStyle name="Output 14 2 2 2" xfId="12286" xr:uid="{25ACA863-767D-4A7A-A103-CB5E86707D92}"/>
    <cellStyle name="Output 14 2 3" xfId="10368" xr:uid="{9870110D-CA92-4F89-AA5B-87A979EEEB9C}"/>
    <cellStyle name="Output 14 2 4" xfId="11177" xr:uid="{C7C2185F-0B86-4A07-82DE-030C52033D1E}"/>
    <cellStyle name="Output 14 2 5" xfId="4908" xr:uid="{F4771FDA-F1AF-451D-BA74-B56760644754}"/>
    <cellStyle name="Output 14 20" xfId="9912" xr:uid="{87865EEB-3EB5-4437-80C3-7D60F621AC9F}"/>
    <cellStyle name="Output 14 21" xfId="10600" xr:uid="{76A44EC5-A22B-4C25-9CB6-D5C9AAC76B7B}"/>
    <cellStyle name="Output 14 22" xfId="10783" xr:uid="{30CA8AC4-8B63-44FE-99DB-2B0655E91A5F}"/>
    <cellStyle name="Output 14 23" xfId="10943" xr:uid="{5BDAF7FB-E162-4C85-AE31-934A28D545C8}"/>
    <cellStyle name="Output 14 24" xfId="15925" xr:uid="{AD186B12-6FC5-4A0B-BB6A-45298D41F09D}"/>
    <cellStyle name="Output 14 25" xfId="16537" xr:uid="{C820D0AF-C149-48D6-93DD-00A90560C213}"/>
    <cellStyle name="Output 14 26" xfId="16350" xr:uid="{C5B907B1-91F3-451C-97DA-1185C356B907}"/>
    <cellStyle name="Output 14 27" xfId="16804" xr:uid="{D9E787A6-CC22-469A-874D-FA134B6804D4}"/>
    <cellStyle name="Output 14 28" xfId="16981" xr:uid="{FC3A5AB8-FC93-4C3C-B1D3-C79915676671}"/>
    <cellStyle name="Output 14 29" xfId="17143" xr:uid="{880503EF-DEE0-4242-872F-C326893F3B48}"/>
    <cellStyle name="Output 14 3" xfId="4394" xr:uid="{EE3353E8-2C52-4A3B-9B76-A6227F4CE82F}"/>
    <cellStyle name="Output 14 3 2" xfId="12285" xr:uid="{1E5E6D7D-F547-4D89-95E3-F98CB4C34535}"/>
    <cellStyle name="Output 14 4" xfId="6337" xr:uid="{DB1868FA-A1CB-43EE-9095-F44C0899F664}"/>
    <cellStyle name="Output 14 4 2" xfId="12808" xr:uid="{ED7473A7-ECC5-46F3-B2A9-901C3B73A0D2}"/>
    <cellStyle name="Output 14 5" xfId="5885" xr:uid="{622D2C26-C1DF-4106-A6D4-BFCE17459DD0}"/>
    <cellStyle name="Output 14 5 2" xfId="12356" xr:uid="{EAB21B73-8FCB-49B5-A24F-2AD2D58B1656}"/>
    <cellStyle name="Output 14 6" xfId="6573" xr:uid="{1EE37D9A-230F-49D0-98E5-199A18CC152F}"/>
    <cellStyle name="Output 14 6 2" xfId="13044" xr:uid="{9DEDD15F-C023-4EF0-9CA5-741C8F627C05}"/>
    <cellStyle name="Output 14 7" xfId="6643" xr:uid="{33F7DBA4-D22B-4F14-925E-428F262ABE36}"/>
    <cellStyle name="Output 14 7 2" xfId="13114" xr:uid="{550D52FC-FF10-4156-990E-CE7AE379C9E6}"/>
    <cellStyle name="Output 14 8" xfId="7280" xr:uid="{0B268A87-7447-45F0-876D-2FF3785AF078}"/>
    <cellStyle name="Output 14 8 2" xfId="13751" xr:uid="{B81920EF-8A48-4F81-8B64-31B52F56DF3A}"/>
    <cellStyle name="Output 14 9" xfId="7044" xr:uid="{4F7705B4-EE87-4B30-BC93-6E9E6E5C728C}"/>
    <cellStyle name="Output 14 9 2" xfId="13515" xr:uid="{0727F2D7-C1B5-41EF-AFEE-4BE1542C1ABD}"/>
    <cellStyle name="Output 15" xfId="2490" xr:uid="{00000000-0005-0000-0000-0000BB090000}"/>
    <cellStyle name="Output 15 10" xfId="7810" xr:uid="{815AD51D-31C6-45F0-BD54-EFF75B05C7EB}"/>
    <cellStyle name="Output 15 10 2" xfId="14281" xr:uid="{D1E82D08-8D4D-4F63-B37C-A28A636C879B}"/>
    <cellStyle name="Output 15 11" xfId="7795" xr:uid="{BA79058C-E061-49BD-B9A4-44C3A2695297}"/>
    <cellStyle name="Output 15 11 2" xfId="14266" xr:uid="{BAB58F89-BBFE-4638-9354-F9AB61C6E833}"/>
    <cellStyle name="Output 15 12" xfId="7996" xr:uid="{E1D16407-E087-49FB-8783-6ECEC9B8868C}"/>
    <cellStyle name="Output 15 12 2" xfId="14467" xr:uid="{EBAA2695-18B5-41DA-9BF6-62755059014E}"/>
    <cellStyle name="Output 15 13" xfId="8072" xr:uid="{115C63CA-5895-45D7-9D99-2631C7E9D7B4}"/>
    <cellStyle name="Output 15 13 2" xfId="14543" xr:uid="{896A9A20-9B88-41CD-8C44-03211C790FC9}"/>
    <cellStyle name="Output 15 14" xfId="8686" xr:uid="{BAEF37A0-0F39-499B-80A7-6D0B8AD81835}"/>
    <cellStyle name="Output 15 14 2" xfId="15157" xr:uid="{BD2ACBA2-650A-49BB-A11B-CA5F182DEEE5}"/>
    <cellStyle name="Output 15 15" xfId="8865" xr:uid="{395823E9-BA0F-4C52-8AE6-D85FDB285433}"/>
    <cellStyle name="Output 15 15 2" xfId="15336" xr:uid="{91463EA8-72C2-4D54-94DD-A415ED7B0D78}"/>
    <cellStyle name="Output 15 16" xfId="9042" xr:uid="{CF25CD02-92DF-4046-A825-E7FF6B5380BE}"/>
    <cellStyle name="Output 15 16 2" xfId="15513" xr:uid="{4AF550D4-32AB-40F8-B161-2D053E2F8BF7}"/>
    <cellStyle name="Output 15 17" xfId="9204" xr:uid="{334596E3-E195-4825-9969-31428C630EBD}"/>
    <cellStyle name="Output 15 17 2" xfId="15675" xr:uid="{A6EBA829-D4F0-4FC7-9D5B-D417A809D5BF}"/>
    <cellStyle name="Output 15 18" xfId="9900" xr:uid="{F602C6C8-BE36-445B-B24B-CF782DEC6B8F}"/>
    <cellStyle name="Output 15 19" xfId="10369" xr:uid="{03D27CED-CE21-41BD-8A6F-E48B1E4B0914}"/>
    <cellStyle name="Output 15 2" xfId="2491" xr:uid="{00000000-0005-0000-0000-0000BC090000}"/>
    <cellStyle name="Output 15 2 2" xfId="5838" xr:uid="{7CA5C30F-30F6-4701-AF1E-B69E712DC864}"/>
    <cellStyle name="Output 15 2 2 2" xfId="12288" xr:uid="{F8981C1B-1B1B-46AF-A610-A92B2B91B559}"/>
    <cellStyle name="Output 15 2 3" xfId="10370" xr:uid="{6C463B57-9DCB-4533-8267-E96D0001C1F2}"/>
    <cellStyle name="Output 15 2 4" xfId="11178" xr:uid="{FCF105D5-C7B8-4CD6-84C1-3D3E8BD2B8C8}"/>
    <cellStyle name="Output 15 2 5" xfId="4909" xr:uid="{E4A69FB8-500E-4F6E-93AD-FBB703A1F8BE}"/>
    <cellStyle name="Output 15 20" xfId="9913" xr:uid="{F581C30C-0D36-4F91-8D9B-4DA245E3A0E6}"/>
    <cellStyle name="Output 15 21" xfId="10601" xr:uid="{4B6FB2A0-2D1B-465A-AB5B-DB819FC60DF1}"/>
    <cellStyle name="Output 15 22" xfId="10784" xr:uid="{EA5FBDEC-115D-41EE-8F81-C1B94271D795}"/>
    <cellStyle name="Output 15 23" xfId="10901" xr:uid="{8008F649-B0BB-4A1A-9D59-FBEA282EBEA8}"/>
    <cellStyle name="Output 15 24" xfId="15926" xr:uid="{D80DFDBD-E18A-401D-9030-3B887B43A384}"/>
    <cellStyle name="Output 15 25" xfId="16538" xr:uid="{2913C2B6-48AD-4BCB-8BD0-4FA39E687EE7}"/>
    <cellStyle name="Output 15 26" xfId="16577" xr:uid="{D6514DC1-44CA-490F-97E6-9D367D1D3BE7}"/>
    <cellStyle name="Output 15 27" xfId="16805" xr:uid="{85E4E4E2-D02C-4B72-80D7-F0AC5F62308C}"/>
    <cellStyle name="Output 15 28" xfId="16982" xr:uid="{03288602-7479-4ADC-9831-85DBE510F60E}"/>
    <cellStyle name="Output 15 29" xfId="17144" xr:uid="{219D203C-F18B-425E-A44A-DF00EEF5F952}"/>
    <cellStyle name="Output 15 3" xfId="4395" xr:uid="{3B824C87-AE30-4239-96FB-92F07CA18DCD}"/>
    <cellStyle name="Output 15 3 2" xfId="12287" xr:uid="{6C90F037-D240-402B-8777-FC7E4100ED35}"/>
    <cellStyle name="Output 15 4" xfId="6387" xr:uid="{EE12E660-EEA8-48CA-8C12-819478FAD017}"/>
    <cellStyle name="Output 15 4 2" xfId="12858" xr:uid="{292A9D5C-3B69-41A2-AFD7-FA977EFFF616}"/>
    <cellStyle name="Output 15 5" xfId="6371" xr:uid="{7B1C6CA4-9468-4647-8484-E72035F7C030}"/>
    <cellStyle name="Output 15 5 2" xfId="12842" xr:uid="{C1B10B8D-C6E0-4C18-9654-59CF487DF75C}"/>
    <cellStyle name="Output 15 6" xfId="6574" xr:uid="{13862764-F19A-4427-8224-B7F72A011785}"/>
    <cellStyle name="Output 15 6 2" xfId="13045" xr:uid="{B23DD417-37AC-48DB-9FD2-B6684CC9E54A}"/>
    <cellStyle name="Output 15 7" xfId="6642" xr:uid="{66247093-A371-4D07-840A-AAB348E32337}"/>
    <cellStyle name="Output 15 7 2" xfId="13113" xr:uid="{2A462219-653F-46B6-AC87-5AEDE27C5D37}"/>
    <cellStyle name="Output 15 8" xfId="7327" xr:uid="{8FDEC08C-131D-4D4A-9420-FB78B3E8EE1B}"/>
    <cellStyle name="Output 15 8 2" xfId="13798" xr:uid="{CFB7B5F6-0E1D-4D7E-9985-D6DC5688E3AC}"/>
    <cellStyle name="Output 15 9" xfId="7313" xr:uid="{CD1ABC4E-0414-4A94-BC62-6CDBFB497A17}"/>
    <cellStyle name="Output 15 9 2" xfId="13784" xr:uid="{D233B37E-F202-4857-876E-DCEB87C7F486}"/>
    <cellStyle name="Output 16" xfId="2492" xr:uid="{00000000-0005-0000-0000-0000BD090000}"/>
    <cellStyle name="Output 16 10" xfId="7762" xr:uid="{CCDF0608-13D3-4C3E-9653-DB1ACCE3E20B}"/>
    <cellStyle name="Output 16 10 2" xfId="14233" xr:uid="{DFE26BB6-0524-4D9C-A1FD-67D715FD8B75}"/>
    <cellStyle name="Output 16 11" xfId="7349" xr:uid="{A74CDF36-BC8B-4534-9F77-52C543E1A15D}"/>
    <cellStyle name="Output 16 11 2" xfId="13820" xr:uid="{5E49EFB7-F79B-43C4-A790-028033768432}"/>
    <cellStyle name="Output 16 12" xfId="7997" xr:uid="{922AE604-84D0-4DD6-A9DC-F530B45CE40C}"/>
    <cellStyle name="Output 16 12 2" xfId="14468" xr:uid="{C6D13926-9CE1-42EF-82C6-2AD8B542B8B3}"/>
    <cellStyle name="Output 16 13" xfId="8071" xr:uid="{AAB7401A-BAB9-43BD-9B10-F0DB632644DA}"/>
    <cellStyle name="Output 16 13 2" xfId="14542" xr:uid="{DBC8DC0E-A747-4005-9281-A755FCB6AC43}"/>
    <cellStyle name="Output 16 14" xfId="8687" xr:uid="{AC518294-714F-4FDE-85DE-2B72021A8370}"/>
    <cellStyle name="Output 16 14 2" xfId="15158" xr:uid="{30A047DC-9CD4-4BD4-ABE9-E3CEB7A9F011}"/>
    <cellStyle name="Output 16 15" xfId="8866" xr:uid="{F15C8774-D088-4AC2-BCEA-3160B1FB5D34}"/>
    <cellStyle name="Output 16 15 2" xfId="15337" xr:uid="{825E1DA5-33A9-4404-BEF1-A9857499BB38}"/>
    <cellStyle name="Output 16 16" xfId="9043" xr:uid="{736C9280-C2D3-4759-BD87-EBED53FC1DC0}"/>
    <cellStyle name="Output 16 16 2" xfId="15514" xr:uid="{BD1393C7-D9AA-43A5-A579-1B097E1084E2}"/>
    <cellStyle name="Output 16 17" xfId="9205" xr:uid="{13E7D347-CDC5-49F8-BE29-9CF5861EDC3E}"/>
    <cellStyle name="Output 16 17 2" xfId="15676" xr:uid="{68CB319B-1412-4443-A9BF-D4C35BCEB621}"/>
    <cellStyle name="Output 16 18" xfId="9840" xr:uid="{9EB3CE99-A34C-4086-BAB6-FAF7E6296852}"/>
    <cellStyle name="Output 16 19" xfId="10371" xr:uid="{19C621A5-91ED-4904-8282-5C7895F0DFAE}"/>
    <cellStyle name="Output 16 2" xfId="2493" xr:uid="{00000000-0005-0000-0000-0000BE090000}"/>
    <cellStyle name="Output 16 2 2" xfId="5839" xr:uid="{B9DDDCC4-D8EE-4DA1-BC8B-1009C6EB28D3}"/>
    <cellStyle name="Output 16 2 2 2" xfId="12290" xr:uid="{A02D4F95-FAE9-4B43-A9CD-098C6DDAED5B}"/>
    <cellStyle name="Output 16 2 3" xfId="10372" xr:uid="{49AEDD41-FCF2-42A8-91DB-56297B69CC19}"/>
    <cellStyle name="Output 16 2 4" xfId="11179" xr:uid="{B141A9FE-49B7-4EE8-AF8F-B847694CB708}"/>
    <cellStyle name="Output 16 2 5" xfId="4910" xr:uid="{DCFE6D06-C3E4-4B30-8631-6F942D6383E2}"/>
    <cellStyle name="Output 16 20" xfId="9914" xr:uid="{DE30BD07-1210-4425-AA97-708CF63514EF}"/>
    <cellStyle name="Output 16 21" xfId="10602" xr:uid="{46B728A8-498E-447A-B148-D07049E0150E}"/>
    <cellStyle name="Output 16 22" xfId="10785" xr:uid="{A55BD867-0D47-4CF8-A5A6-4CEA56D6C221}"/>
    <cellStyle name="Output 16 23" xfId="10902" xr:uid="{1B5922FE-8891-4007-AD43-740CD0BC509E}"/>
    <cellStyle name="Output 16 24" xfId="15927" xr:uid="{959BB325-98DC-44FA-8C8C-6FA4FFA0C6FD}"/>
    <cellStyle name="Output 16 25" xfId="16611" xr:uid="{6BCF59BA-88E4-4AE9-9B58-8AEA1DEEF6F0}"/>
    <cellStyle name="Output 16 26" xfId="16351" xr:uid="{125283C1-3074-4900-AD03-EFE37F58C5C8}"/>
    <cellStyle name="Output 16 27" xfId="16806" xr:uid="{3765E306-04C0-4223-8FF6-A532B2029B99}"/>
    <cellStyle name="Output 16 28" xfId="16983" xr:uid="{59A46B4C-E6B8-4D99-98C9-6944002AC914}"/>
    <cellStyle name="Output 16 29" xfId="17145" xr:uid="{CFCDBD8A-F61C-445D-9834-3D9BF9A7AE82}"/>
    <cellStyle name="Output 16 3" xfId="4396" xr:uid="{685D45FF-4E0B-490B-A9AA-9A9154D488B2}"/>
    <cellStyle name="Output 16 3 2" xfId="12289" xr:uid="{8242AD67-BAAD-4DD1-A9C6-5998DBC4A69D}"/>
    <cellStyle name="Output 16 4" xfId="6338" xr:uid="{2589D30D-F644-4337-A148-EBAEB83D5180}"/>
    <cellStyle name="Output 16 4 2" xfId="12809" xr:uid="{2C1C3407-47F1-4ABD-90C2-616DE54EF42E}"/>
    <cellStyle name="Output 16 5" xfId="6153" xr:uid="{73AC6F55-A033-4E15-8D83-0DCE1FE571F8}"/>
    <cellStyle name="Output 16 5 2" xfId="12624" xr:uid="{41F2A3F6-38C4-4C9B-BB44-DE218EC3778C}"/>
    <cellStyle name="Output 16 6" xfId="6575" xr:uid="{8DF43918-B89A-44D8-8A10-B4F1D75A437E}"/>
    <cellStyle name="Output 16 6 2" xfId="13046" xr:uid="{5F123E9E-B386-41BC-BB8E-3B0FED79B89B}"/>
    <cellStyle name="Output 16 7" xfId="6641" xr:uid="{6361BB27-E9B7-4F7A-93CC-D112172949DB}"/>
    <cellStyle name="Output 16 7 2" xfId="13112" xr:uid="{F692BF10-C217-48CC-A30E-916FC66BD74C}"/>
    <cellStyle name="Output 16 8" xfId="7281" xr:uid="{93BDD711-52FD-4AEB-B47C-A21C6ADE2EDB}"/>
    <cellStyle name="Output 16 8 2" xfId="13752" xr:uid="{B17C6725-DE04-403C-B9E7-350C64B95E17}"/>
    <cellStyle name="Output 16 9" xfId="6621" xr:uid="{0D93CA2B-32BC-4ABA-A7E5-BDC7C6D7C996}"/>
    <cellStyle name="Output 16 9 2" xfId="13092" xr:uid="{BC5E83F3-F10F-4D94-9F08-8742BECD2E13}"/>
    <cellStyle name="Output 17" xfId="4229" xr:uid="{643FAB40-9F3D-475F-A5FA-1B9B49790C59}"/>
    <cellStyle name="Output 17 2" xfId="12276" xr:uid="{D7CB6C56-C6EA-4C2A-861C-78E8F7C127CA}"/>
    <cellStyle name="Output 18" xfId="6398" xr:uid="{3BAC3D3A-71A1-4AA7-937E-B722E50B7461}"/>
    <cellStyle name="Output 18 2" xfId="12869" xr:uid="{98208DA0-2C10-4813-860B-A09B0F13978B}"/>
    <cellStyle name="Output 19" xfId="6442" xr:uid="{209F8A20-D0D6-4803-AE4A-F1AC7E46E54E}"/>
    <cellStyle name="Output 19 2" xfId="12913" xr:uid="{DEF726D4-CEEC-4DFE-A219-5CACF218D4AC}"/>
    <cellStyle name="Output 2" xfId="2494" xr:uid="{00000000-0005-0000-0000-0000BF090000}"/>
    <cellStyle name="Output 2 10" xfId="7282" xr:uid="{1D1C10AD-0259-4ED6-AEF9-8EF1F7F5D3A8}"/>
    <cellStyle name="Output 2 10 2" xfId="13753" xr:uid="{756ECD94-220B-435D-954C-8EE304FC9B97}"/>
    <cellStyle name="Output 2 11" xfId="7045" xr:uid="{CCD9B1B2-1325-4B65-8FFC-40DB4B911E98}"/>
    <cellStyle name="Output 2 11 2" xfId="13516" xr:uid="{DE19A983-0262-4CBD-A800-9BB1F1B3E14B}"/>
    <cellStyle name="Output 2 12" xfId="7763" xr:uid="{3A49D6CE-A6B7-4E6E-B3C0-355B95574EDA}"/>
    <cellStyle name="Output 2 12 2" xfId="14234" xr:uid="{2CD1DB20-90AC-41F2-8BB4-DAF31F955E10}"/>
    <cellStyle name="Output 2 13" xfId="7581" xr:uid="{DDB8515D-90E3-4562-9B9D-68571687345F}"/>
    <cellStyle name="Output 2 13 2" xfId="14052" xr:uid="{8E60E9BD-9774-4184-9417-0570786BB135}"/>
    <cellStyle name="Output 2 14" xfId="7998" xr:uid="{BAF2B10A-1C48-475D-B233-CF8E327DCA63}"/>
    <cellStyle name="Output 2 14 2" xfId="14469" xr:uid="{4ECAF1F7-6772-4B2C-A7B0-B27D48880A21}"/>
    <cellStyle name="Output 2 15" xfId="8070" xr:uid="{0B6A5E29-20C5-4630-8FBA-64CA2EEAC9ED}"/>
    <cellStyle name="Output 2 15 2" xfId="14541" xr:uid="{B103D641-17FE-4C94-9478-EFE96AAB0F2B}"/>
    <cellStyle name="Output 2 16" xfId="8688" xr:uid="{D1D3B3A1-1C51-4409-B3B1-5B45D4A99931}"/>
    <cellStyle name="Output 2 16 2" xfId="15159" xr:uid="{FCB66781-D047-4ECF-B17C-F2A41F6AA86B}"/>
    <cellStyle name="Output 2 17" xfId="8867" xr:uid="{564A7A93-9A8C-4A10-AA84-C40F92CCE201}"/>
    <cellStyle name="Output 2 17 2" xfId="15338" xr:uid="{EECF2BF7-7EE4-4459-91E2-4A85110390C9}"/>
    <cellStyle name="Output 2 18" xfId="9044" xr:uid="{0811BE55-1BF9-40D5-A3B6-666F4465A106}"/>
    <cellStyle name="Output 2 18 2" xfId="15515" xr:uid="{ECBCD087-9705-454C-8CB9-46FFC222BDF2}"/>
    <cellStyle name="Output 2 19" xfId="9206" xr:uid="{91D0CB59-4893-40A9-A9CF-3B90B1386A71}"/>
    <cellStyle name="Output 2 19 2" xfId="15677" xr:uid="{EC03CF39-6DF6-4D77-A7EA-8C3A2C4215E8}"/>
    <cellStyle name="Output 2 2" xfId="2495" xr:uid="{00000000-0005-0000-0000-0000C0090000}"/>
    <cellStyle name="Output 2 2 10" xfId="7764" xr:uid="{AF9949D0-9F79-4446-A745-2A82DD9DE7A4}"/>
    <cellStyle name="Output 2 2 10 2" xfId="14235" xr:uid="{668275CC-F78D-4B4A-A998-64B853FC7B2D}"/>
    <cellStyle name="Output 2 2 11" xfId="7806" xr:uid="{78040D5E-CCFD-4832-B341-A2BDAB1F593D}"/>
    <cellStyle name="Output 2 2 11 2" xfId="14277" xr:uid="{EEB04C87-18A1-4FE8-94D1-B4CB580E18F6}"/>
    <cellStyle name="Output 2 2 12" xfId="7999" xr:uid="{249308C7-4A15-4ABB-8BA7-8692FA557DD1}"/>
    <cellStyle name="Output 2 2 12 2" xfId="14470" xr:uid="{78DFC658-69DA-4B18-B4F8-4A41FE59426B}"/>
    <cellStyle name="Output 2 2 13" xfId="8069" xr:uid="{7270AAA1-7C9C-44BD-8300-232DFFF0CA46}"/>
    <cellStyle name="Output 2 2 13 2" xfId="14540" xr:uid="{4CF7CABB-28AA-4EE4-B41E-E6FDE87A3678}"/>
    <cellStyle name="Output 2 2 14" xfId="8689" xr:uid="{198FCF43-4C18-42B3-953B-576C4D88AFC9}"/>
    <cellStyle name="Output 2 2 14 2" xfId="15160" xr:uid="{8DD32CD9-3369-4825-ABDA-F5E06A245A9C}"/>
    <cellStyle name="Output 2 2 15" xfId="8868" xr:uid="{B7EAE7D6-9E5F-4242-89D3-0817D41FFE3C}"/>
    <cellStyle name="Output 2 2 15 2" xfId="15339" xr:uid="{7E2BE405-4368-4B47-A3A4-310FD599CB50}"/>
    <cellStyle name="Output 2 2 16" xfId="9045" xr:uid="{834591F8-A0F7-4316-9DF7-F4AC282C67F7}"/>
    <cellStyle name="Output 2 2 16 2" xfId="15516" xr:uid="{1710AD4E-819C-45F7-A92D-E2FEEB217812}"/>
    <cellStyle name="Output 2 2 17" xfId="9207" xr:uid="{6C4E513B-B281-4CC3-8261-6BDE47644667}"/>
    <cellStyle name="Output 2 2 17 2" xfId="15678" xr:uid="{F9431F61-9C58-4CFC-837E-F87681063B32}"/>
    <cellStyle name="Output 2 2 18" xfId="9842" xr:uid="{3842721C-3D99-4C70-B7F5-6B8750B5632D}"/>
    <cellStyle name="Output 2 2 19" xfId="10374" xr:uid="{B89F55C1-456F-4BDE-B897-516D76130A41}"/>
    <cellStyle name="Output 2 2 2" xfId="2496" xr:uid="{00000000-0005-0000-0000-0000C1090000}"/>
    <cellStyle name="Output 2 2 2 2" xfId="5840" xr:uid="{31882A5B-F67E-4680-9C48-2CFB0ADD036B}"/>
    <cellStyle name="Output 2 2 2 2 2" xfId="12293" xr:uid="{31DFD259-E3BE-4166-97F1-CC4E75AAE224}"/>
    <cellStyle name="Output 2 2 2 3" xfId="10375" xr:uid="{96138F9E-5F66-4B31-BBF8-38028851ADA6}"/>
    <cellStyle name="Output 2 2 2 4" xfId="11180" xr:uid="{4FB833BC-0832-4898-8CDE-C76357CACE49}"/>
    <cellStyle name="Output 2 2 2 5" xfId="4911" xr:uid="{966FA19A-114C-4B3B-A8D0-B3F605432998}"/>
    <cellStyle name="Output 2 2 20" xfId="9916" xr:uid="{79F6F8DD-0858-456A-8987-E6F29F7D8756}"/>
    <cellStyle name="Output 2 2 21" xfId="10604" xr:uid="{F9AE9418-258C-441A-B2F4-09BC7D076B61}"/>
    <cellStyle name="Output 2 2 22" xfId="10787" xr:uid="{21E9B662-8F39-4915-B91E-82E63AEBF5F6}"/>
    <cellStyle name="Output 2 2 23" xfId="10904" xr:uid="{B12F7DBD-B2A4-4FFB-AC32-B33C27508B26}"/>
    <cellStyle name="Output 2 2 24" xfId="15929" xr:uid="{8B37BC25-44C9-43B4-8EA8-922CFF514ECE}"/>
    <cellStyle name="Output 2 2 25" xfId="16540" xr:uid="{F74CB4A5-EC37-493B-BB50-3E3B09404933}"/>
    <cellStyle name="Output 2 2 26" xfId="16353" xr:uid="{94E434D3-CBE1-4940-81BB-473BAD34E0ED}"/>
    <cellStyle name="Output 2 2 27" xfId="16808" xr:uid="{7B4D6FBE-7C6B-4FC7-A3FA-BA32F9ADD650}"/>
    <cellStyle name="Output 2 2 28" xfId="16985" xr:uid="{EBFDA553-CDD1-4BB3-891A-E6783F0D6B9D}"/>
    <cellStyle name="Output 2 2 29" xfId="17147" xr:uid="{4728E1A8-EBF5-4A4F-91D5-365E380A7365}"/>
    <cellStyle name="Output 2 2 3" xfId="4398" xr:uid="{398C7A7D-F920-4441-9CA1-82DBEE0B4959}"/>
    <cellStyle name="Output 2 2 3 2" xfId="12292" xr:uid="{C5BCE7A6-A9F7-4C3F-9576-4B8EEFA251CE}"/>
    <cellStyle name="Output 2 2 4" xfId="6340" xr:uid="{36A31371-4E2A-4C88-8E51-DD83E88F80BF}"/>
    <cellStyle name="Output 2 2 4 2" xfId="12811" xr:uid="{2EF77334-5143-4C91-AB9A-DBFE87518C59}"/>
    <cellStyle name="Output 2 2 5" xfId="6383" xr:uid="{30A4CE8F-3077-4C1F-A61B-2CC5430A96F9}"/>
    <cellStyle name="Output 2 2 5 2" xfId="12854" xr:uid="{1C027F45-CE57-41F2-B62E-A9C01AC53262}"/>
    <cellStyle name="Output 2 2 6" xfId="6577" xr:uid="{C6E17EB1-D316-4AA3-BB6A-A1366C806424}"/>
    <cellStyle name="Output 2 2 6 2" xfId="13048" xr:uid="{E1349491-55B8-4854-9D22-668A137F1F72}"/>
    <cellStyle name="Output 2 2 7" xfId="6639" xr:uid="{6DE7DC16-92DB-4E2B-84BD-6FC9ED856228}"/>
    <cellStyle name="Output 2 2 7 2" xfId="13110" xr:uid="{F1619EC1-0C91-4C27-94D9-5F2CF57AF527}"/>
    <cellStyle name="Output 2 2 8" xfId="7283" xr:uid="{7246E9F2-66E8-4DD5-BF10-610A9FACC0A4}"/>
    <cellStyle name="Output 2 2 8 2" xfId="13754" xr:uid="{CE730E87-E248-477C-B595-766D9DCE6788}"/>
    <cellStyle name="Output 2 2 9" xfId="7323" xr:uid="{72C494C5-52C7-44E7-BBD0-FC1BCD143562}"/>
    <cellStyle name="Output 2 2 9 2" xfId="13794" xr:uid="{3EEFACA0-91EF-4829-BBF2-B948726EAA85}"/>
    <cellStyle name="Output 2 20" xfId="9841" xr:uid="{E30B4776-790C-4A35-8DBC-366E0448F489}"/>
    <cellStyle name="Output 2 21" xfId="10373" xr:uid="{5BED6C2F-090C-4081-8427-E5F2DCBC356E}"/>
    <cellStyle name="Output 2 22" xfId="9915" xr:uid="{EA4BB7A1-FF96-4858-9753-98F5A68B029D}"/>
    <cellStyle name="Output 2 23" xfId="10603" xr:uid="{FD824994-2E81-4FA7-B00D-7DBB1CC735A8}"/>
    <cellStyle name="Output 2 24" xfId="10786" xr:uid="{18E7DA24-E665-4FC1-ABE7-2CE35AEADD64}"/>
    <cellStyle name="Output 2 25" xfId="10903" xr:uid="{DF909B7E-F587-4AE7-A89A-03DB74F435B1}"/>
    <cellStyle name="Output 2 26" xfId="15928" xr:uid="{7AFBE44E-022A-4F51-AAAE-DE31FC47327C}"/>
    <cellStyle name="Output 2 27" xfId="16539" xr:uid="{EA07EDAC-E980-4299-A777-312DF361ED64}"/>
    <cellStyle name="Output 2 28" xfId="16352" xr:uid="{AEA91B6E-885E-4165-A491-5D9EEBFA1715}"/>
    <cellStyle name="Output 2 29" xfId="16807" xr:uid="{1AD0C0A3-185A-487D-A3BA-15DD14453724}"/>
    <cellStyle name="Output 2 3" xfId="2497" xr:uid="{00000000-0005-0000-0000-0000C2090000}"/>
    <cellStyle name="Output 2 3 10" xfId="7765" xr:uid="{703F0D6D-8700-4690-9731-F3A2708825B1}"/>
    <cellStyle name="Output 2 3 10 2" xfId="14236" xr:uid="{99638AF0-9B5E-40E0-A5AD-C49C98F394F3}"/>
    <cellStyle name="Output 2 3 11" xfId="7582" xr:uid="{8117BB2F-6B03-405A-B697-6E04E8B1DDD7}"/>
    <cellStyle name="Output 2 3 11 2" xfId="14053" xr:uid="{B053B599-FC5C-4166-BB4E-86791A5CBBDC}"/>
    <cellStyle name="Output 2 3 12" xfId="8000" xr:uid="{BA738BB5-AEB2-437C-B710-AA83B2209637}"/>
    <cellStyle name="Output 2 3 12 2" xfId="14471" xr:uid="{EDEB9836-4744-4B10-A5D4-C0A76929FBB7}"/>
    <cellStyle name="Output 2 3 13" xfId="8068" xr:uid="{15C249B0-71BE-42B0-928A-EB8EB42D0EDF}"/>
    <cellStyle name="Output 2 3 13 2" xfId="14539" xr:uid="{42888C2C-0560-455D-BBE1-1D518F768CA0}"/>
    <cellStyle name="Output 2 3 14" xfId="8690" xr:uid="{FD6A8049-DD99-47E0-BB95-4F4D49F0F618}"/>
    <cellStyle name="Output 2 3 14 2" xfId="15161" xr:uid="{1191788D-3DE6-4CB2-BFAF-A637FCBA37F7}"/>
    <cellStyle name="Output 2 3 15" xfId="8869" xr:uid="{C78C6DF7-647B-4EE7-B1DA-98A025A14963}"/>
    <cellStyle name="Output 2 3 15 2" xfId="15340" xr:uid="{C700B0E0-1585-49F7-B93B-FB2E0319FE47}"/>
    <cellStyle name="Output 2 3 16" xfId="9046" xr:uid="{F4A730D1-F204-4D70-80A4-CA274BA8A227}"/>
    <cellStyle name="Output 2 3 16 2" xfId="15517" xr:uid="{E9DD0D7E-3473-48F0-A324-D7694024AEB6}"/>
    <cellStyle name="Output 2 3 17" xfId="9208" xr:uid="{ACDF12E9-0567-46DC-B25A-5714864910FB}"/>
    <cellStyle name="Output 2 3 17 2" xfId="15679" xr:uid="{34755D2D-04D2-4F8C-BEEE-F2A2BCC1D5A9}"/>
    <cellStyle name="Output 2 3 18" xfId="9843" xr:uid="{1BC94CCF-D3F1-47AD-92EB-8E971561B502}"/>
    <cellStyle name="Output 2 3 19" xfId="10376" xr:uid="{7A3149AA-BA71-42BE-B105-9B9AD3D89074}"/>
    <cellStyle name="Output 2 3 2" xfId="2498" xr:uid="{00000000-0005-0000-0000-0000C3090000}"/>
    <cellStyle name="Output 2 3 2 2" xfId="5841" xr:uid="{BA25420E-A17E-4ADD-965A-4C3B53728128}"/>
    <cellStyle name="Output 2 3 2 2 2" xfId="12295" xr:uid="{0AB6BABE-E046-48B3-85D0-DFAF6E0B5134}"/>
    <cellStyle name="Output 2 3 2 3" xfId="10377" xr:uid="{EF6247E1-3D02-48C7-9FA2-8E2903403C3E}"/>
    <cellStyle name="Output 2 3 2 4" xfId="11181" xr:uid="{3227EB32-AC7B-4381-9636-EE32F9D0989F}"/>
    <cellStyle name="Output 2 3 2 5" xfId="4912" xr:uid="{39AAC881-6255-4004-8FDF-41F50A20BBF1}"/>
    <cellStyle name="Output 2 3 20" xfId="9917" xr:uid="{431E82F9-42E6-45EC-A781-9C3F92254F87}"/>
    <cellStyle name="Output 2 3 21" xfId="10605" xr:uid="{F98056A4-3C9B-4024-BFED-707A622CCEB3}"/>
    <cellStyle name="Output 2 3 22" xfId="10788" xr:uid="{79599ACE-E04B-41C4-99F5-D34D9CF3D91A}"/>
    <cellStyle name="Output 2 3 23" xfId="10905" xr:uid="{2C9B34B3-8665-4CA0-ACBB-F10EE1B1A760}"/>
    <cellStyle name="Output 2 3 24" xfId="15930" xr:uid="{CD59FE61-689F-48EE-ACD3-933B4915323A}"/>
    <cellStyle name="Output 2 3 25" xfId="16541" xr:uid="{F4B36014-60B5-4ECF-BF4B-E0D177F6E02C}"/>
    <cellStyle name="Output 2 3 26" xfId="16596" xr:uid="{1C64C098-E2EE-426B-9BC1-E89BBE42937B}"/>
    <cellStyle name="Output 2 3 27" xfId="16809" xr:uid="{67217D00-95EA-4C95-90FB-FF1403FFCC57}"/>
    <cellStyle name="Output 2 3 28" xfId="16986" xr:uid="{EBC757D7-D644-477B-A6C4-2DDD243E8687}"/>
    <cellStyle name="Output 2 3 29" xfId="17148" xr:uid="{3281FCF9-C06C-4E50-A800-C70F60ED31C3}"/>
    <cellStyle name="Output 2 3 3" xfId="4399" xr:uid="{32DF8591-F712-402A-AD25-236255FBCDED}"/>
    <cellStyle name="Output 2 3 3 2" xfId="12294" xr:uid="{99F636A3-B968-4662-86DE-75543601371A}"/>
    <cellStyle name="Output 2 3 4" xfId="6341" xr:uid="{E6DD846F-F8A7-48BE-85DF-849F35A8AB34}"/>
    <cellStyle name="Output 2 3 4 2" xfId="12812" xr:uid="{B07CC002-28FD-4F21-80FC-9F59DAF3D06C}"/>
    <cellStyle name="Output 2 3 5" xfId="6155" xr:uid="{0DF5AA91-BBDC-4FC4-BC12-435E3EB343CF}"/>
    <cellStyle name="Output 2 3 5 2" xfId="12626" xr:uid="{A6C231EE-A2F6-4254-B22C-47AE2AA8D04A}"/>
    <cellStyle name="Output 2 3 6" xfId="6578" xr:uid="{4857AE70-2DFB-4147-9414-248057BD3806}"/>
    <cellStyle name="Output 2 3 6 2" xfId="13049" xr:uid="{2439565C-EA6D-4FC0-99F6-6A784230F8A9}"/>
    <cellStyle name="Output 2 3 7" xfId="6638" xr:uid="{E5062A65-4A06-470B-9FAF-51192B1B5F04}"/>
    <cellStyle name="Output 2 3 7 2" xfId="13109" xr:uid="{64D64250-6B9E-4CCF-ADA9-D001804A32C5}"/>
    <cellStyle name="Output 2 3 8" xfId="7284" xr:uid="{E6DE0514-1F23-41B1-9672-6EFF95B20C11}"/>
    <cellStyle name="Output 2 3 8 2" xfId="13755" xr:uid="{9ABE02DA-859B-4050-A5F9-10D8058FB941}"/>
    <cellStyle name="Output 2 3 9" xfId="7046" xr:uid="{413F54D9-DCBB-46DF-8FC2-F5C711542394}"/>
    <cellStyle name="Output 2 3 9 2" xfId="13517" xr:uid="{88E7D314-3ECE-462E-AF78-6D95A8602F47}"/>
    <cellStyle name="Output 2 30" xfId="16984" xr:uid="{F69ED364-5432-46A2-9FF3-98D712CF7F14}"/>
    <cellStyle name="Output 2 31" xfId="17146" xr:uid="{FE1BB45B-5FF0-4B93-BE95-56093715344B}"/>
    <cellStyle name="Output 2 4" xfId="2499" xr:uid="{00000000-0005-0000-0000-0000C4090000}"/>
    <cellStyle name="Output 2 4 2" xfId="5842" xr:uid="{74D850C3-4553-40BC-832B-434D59905A70}"/>
    <cellStyle name="Output 2 4 2 2" xfId="12296" xr:uid="{B5799251-9596-430F-99AE-A71C372447F9}"/>
    <cellStyle name="Output 2 4 3" xfId="10378" xr:uid="{8B02907D-F989-40D7-8571-F6A11D74761A}"/>
    <cellStyle name="Output 2 4 4" xfId="11182" xr:uid="{A7884557-AD65-4791-8581-22059D2BDCA5}"/>
    <cellStyle name="Output 2 4 5" xfId="4913" xr:uid="{AE4580A9-0656-4BA6-B20A-4B3F16F8CD70}"/>
    <cellStyle name="Output 2 5" xfId="4397" xr:uid="{2838D393-1B3A-4D54-9ACF-8157B9DF14A5}"/>
    <cellStyle name="Output 2 5 2" xfId="12291" xr:uid="{E90D4426-E0C4-41F1-A774-955276429C4F}"/>
    <cellStyle name="Output 2 6" xfId="6339" xr:uid="{20CEC6C9-94F0-4AC8-84FD-9E40C3101E0E}"/>
    <cellStyle name="Output 2 6 2" xfId="12810" xr:uid="{614B0C78-A651-4743-93A0-0B0B6BEE2AFE}"/>
    <cellStyle name="Output 2 7" xfId="6154" xr:uid="{E7F64DD7-37A4-4BFC-9E8C-7455F3B8E5CC}"/>
    <cellStyle name="Output 2 7 2" xfId="12625" xr:uid="{978C1602-8D8A-406D-9ECF-B2CAD44CB993}"/>
    <cellStyle name="Output 2 8" xfId="6576" xr:uid="{686EF902-F1C1-4B01-BDCD-E524610D212D}"/>
    <cellStyle name="Output 2 8 2" xfId="13047" xr:uid="{9376744F-E7E8-414D-8A33-AA028269321B}"/>
    <cellStyle name="Output 2 9" xfId="6640" xr:uid="{FF52F842-F4EE-4942-9A80-4D5FB9C1238D}"/>
    <cellStyle name="Output 2 9 2" xfId="13111" xr:uid="{091FF689-EFFE-4F07-B19B-0853CD731C48}"/>
    <cellStyle name="Output 20" xfId="6372" xr:uid="{71BF6D96-AF41-46B5-848F-09DC270DEC3F}"/>
    <cellStyle name="Output 20 2" xfId="12843" xr:uid="{1D0AED34-3460-4BBE-9894-72256F1F00A4}"/>
    <cellStyle name="Output 21" xfId="7160" xr:uid="{D11DA927-C156-4105-826C-E166847FB55F}"/>
    <cellStyle name="Output 21 2" xfId="13631" xr:uid="{FE31DECB-E55D-4D52-A4ED-03A00D8CAE6E}"/>
    <cellStyle name="Output 22" xfId="7179" xr:uid="{F3A6FDFF-9D67-4CB4-ABCC-00D5DA3968EE}"/>
    <cellStyle name="Output 22 2" xfId="13650" xr:uid="{1E81CF68-9CE2-4161-BA5B-82712F370E07}"/>
    <cellStyle name="Output 23" xfId="7335" xr:uid="{61B3BA6C-9E18-4111-8F6A-7B2C8394E50F}"/>
    <cellStyle name="Output 23 2" xfId="13806" xr:uid="{3E2B2699-0B43-4FFA-96F9-72555F253609}"/>
    <cellStyle name="Output 24" xfId="7821" xr:uid="{B29EB78F-E0C8-4DB9-9F7D-4174C99ED985}"/>
    <cellStyle name="Output 24 2" xfId="14292" xr:uid="{A2A90D6C-48F0-480C-8F88-FE960C1A070B}"/>
    <cellStyle name="Output 25" xfId="7864" xr:uid="{FEE07DDF-EA06-4CF1-AA67-A038FBF02321}"/>
    <cellStyle name="Output 25 2" xfId="14335" xr:uid="{676CCEC8-04B6-4A9B-A039-8674F4A277A5}"/>
    <cellStyle name="Output 26" xfId="7813" xr:uid="{D9BAAA55-2ABD-4B4C-96BD-AD7E7DFA62FF}"/>
    <cellStyle name="Output 26 2" xfId="14284" xr:uid="{D96CD6B4-5CF9-41D0-8B3A-4A98E4B8BD4B}"/>
    <cellStyle name="Output 27" xfId="8504" xr:uid="{655CA78A-939D-4F59-A991-C97F1A27286F}"/>
    <cellStyle name="Output 27 2" xfId="14975" xr:uid="{B36E982B-602A-4ADB-9F53-C23C80E06DF5}"/>
    <cellStyle name="Output 28" xfId="8532" xr:uid="{BC879270-DBE1-42BC-A63E-C925A19960C9}"/>
    <cellStyle name="Output 28 2" xfId="15003" xr:uid="{2879AD2F-62B7-484B-8FE8-8C6A6A4AC49C}"/>
    <cellStyle name="Output 29" xfId="8713" xr:uid="{03EEC10B-9830-43FA-AE13-937192D13D88}"/>
    <cellStyle name="Output 29 2" xfId="15184" xr:uid="{041E0130-C24B-4D82-8B82-4E1C3A9AA304}"/>
    <cellStyle name="Output 3" xfId="2500" xr:uid="{00000000-0005-0000-0000-0000C5090000}"/>
    <cellStyle name="Output 3 10" xfId="7766" xr:uid="{BE03488E-C093-4F11-8EBD-21C152365CC9}"/>
    <cellStyle name="Output 3 10 2" xfId="14237" xr:uid="{A3725408-F5F2-4C60-90A4-42E63172DA25}"/>
    <cellStyle name="Output 3 11" xfId="7583" xr:uid="{406F2486-5750-4894-8783-DF36FB149C9C}"/>
    <cellStyle name="Output 3 11 2" xfId="14054" xr:uid="{4B3B92DE-1291-4400-ADC1-1CF9C92ED649}"/>
    <cellStyle name="Output 3 12" xfId="8001" xr:uid="{BB1D5F2F-7E5A-47D2-A055-FCFDC6DBE3DA}"/>
    <cellStyle name="Output 3 12 2" xfId="14472" xr:uid="{79D1E6F7-C2EB-4D8E-B653-7CA9D6305FEC}"/>
    <cellStyle name="Output 3 13" xfId="8067" xr:uid="{048BDD13-DDFC-451C-AED7-589CC6A79608}"/>
    <cellStyle name="Output 3 13 2" xfId="14538" xr:uid="{8E1AE63D-D61A-47D8-AA07-CF814163A79F}"/>
    <cellStyle name="Output 3 14" xfId="8691" xr:uid="{CC509A60-7700-44C5-948D-1EEA7279DD69}"/>
    <cellStyle name="Output 3 14 2" xfId="15162" xr:uid="{708B972E-03C4-4913-973F-79BB620B20BA}"/>
    <cellStyle name="Output 3 15" xfId="8870" xr:uid="{B6167FBE-1EB2-412B-8499-BBC3E2637C2A}"/>
    <cellStyle name="Output 3 15 2" xfId="15341" xr:uid="{606490D8-14FF-4562-901B-5A52D186C5E7}"/>
    <cellStyle name="Output 3 16" xfId="9047" xr:uid="{DE321FBF-8AD7-4876-BF3F-567F74900866}"/>
    <cellStyle name="Output 3 16 2" xfId="15518" xr:uid="{93BE3468-7C25-4AE8-AF21-0717EF784F69}"/>
    <cellStyle name="Output 3 17" xfId="9209" xr:uid="{5ADB380F-11FA-4309-AA5C-B4A983436EBA}"/>
    <cellStyle name="Output 3 17 2" xfId="15680" xr:uid="{B56EF78C-37FC-4B0F-BC42-0A83B906D185}"/>
    <cellStyle name="Output 3 18" xfId="9844" xr:uid="{0B18DB29-E60B-4377-94B5-696FF4E66E7B}"/>
    <cellStyle name="Output 3 19" xfId="10379" xr:uid="{AE028F66-F828-40FA-A411-A784FC96909A}"/>
    <cellStyle name="Output 3 2" xfId="2501" xr:uid="{00000000-0005-0000-0000-0000C6090000}"/>
    <cellStyle name="Output 3 2 2" xfId="5843" xr:uid="{F350E742-3737-4151-A32F-FA9AEB8414F7}"/>
    <cellStyle name="Output 3 2 2 2" xfId="12298" xr:uid="{D61F3A61-B644-410F-8FED-67B0CF80A9F9}"/>
    <cellStyle name="Output 3 2 3" xfId="10380" xr:uid="{9C82B01A-FA3D-4918-AFA5-ABF0148CF184}"/>
    <cellStyle name="Output 3 2 4" xfId="11183" xr:uid="{30A3C093-5BEE-460A-8A2B-E4DC688EBBB3}"/>
    <cellStyle name="Output 3 2 5" xfId="4914" xr:uid="{9F0D2E75-D92B-4CE1-986A-6521A1E5083E}"/>
    <cellStyle name="Output 3 20" xfId="9918" xr:uid="{34C4BE26-45B3-496C-9453-B49DEF19C495}"/>
    <cellStyle name="Output 3 21" xfId="10606" xr:uid="{D8A00191-035C-458C-B82F-B4F1E3DACEBB}"/>
    <cellStyle name="Output 3 22" xfId="10789" xr:uid="{83C6331E-D93D-43D6-82D6-77475EBDF9C5}"/>
    <cellStyle name="Output 3 23" xfId="10906" xr:uid="{64767DE9-5068-4366-94B6-758F90C8DA07}"/>
    <cellStyle name="Output 3 24" xfId="15931" xr:uid="{A5340F7A-4341-4DC7-BDDF-3B44C29B1F96}"/>
    <cellStyle name="Output 3 25" xfId="16542" xr:uid="{9DD53032-0618-4B50-A749-B6D4EDC0642B}"/>
    <cellStyle name="Output 3 26" xfId="16354" xr:uid="{B3521C74-5F35-400C-88F6-5AD6D9192DD1}"/>
    <cellStyle name="Output 3 27" xfId="16810" xr:uid="{4E94799D-E14F-4CEA-B85D-634FC1C15E90}"/>
    <cellStyle name="Output 3 28" xfId="16987" xr:uid="{985AD755-8FBA-4FA9-9968-0CF36A2DD6D4}"/>
    <cellStyle name="Output 3 29" xfId="17149" xr:uid="{5079BD5F-2A16-490F-A68D-8188B8245291}"/>
    <cellStyle name="Output 3 3" xfId="4400" xr:uid="{653226E6-C31B-4F48-9EF3-C718AE9B516E}"/>
    <cellStyle name="Output 3 3 2" xfId="12297" xr:uid="{0C7A7830-C9BB-4C6F-9157-34B5641D4944}"/>
    <cellStyle name="Output 3 4" xfId="6342" xr:uid="{2AE4660D-2D52-4734-848F-4C666EA97DA6}"/>
    <cellStyle name="Output 3 4 2" xfId="12813" xr:uid="{0BC6A5DF-7D0A-4449-B4EF-18EF27415681}"/>
    <cellStyle name="Output 3 5" xfId="6156" xr:uid="{15DD2B6E-0CC7-4A7C-9D78-AB1A98B7EA41}"/>
    <cellStyle name="Output 3 5 2" xfId="12627" xr:uid="{4CBBC422-7657-4978-84FD-C559296EAD01}"/>
    <cellStyle name="Output 3 6" xfId="6579" xr:uid="{B71021BF-012F-4AAE-A518-C6DDB5760208}"/>
    <cellStyle name="Output 3 6 2" xfId="13050" xr:uid="{CB8ECF65-539C-4DD2-8E02-5425FDAF9F23}"/>
    <cellStyle name="Output 3 7" xfId="6637" xr:uid="{B3FE11C3-3EED-4D4F-9F79-80E0D081B813}"/>
    <cellStyle name="Output 3 7 2" xfId="13108" xr:uid="{B1EC7A13-4F59-469C-B1F9-2E75B96F5AAB}"/>
    <cellStyle name="Output 3 8" xfId="7285" xr:uid="{B027B10C-032E-44B1-8DBC-D7B066288DF1}"/>
    <cellStyle name="Output 3 8 2" xfId="13756" xr:uid="{D2CC1D88-8B31-4F4D-AD96-EF6164451052}"/>
    <cellStyle name="Output 3 9" xfId="7047" xr:uid="{1B722013-E17D-479E-BDB6-6B3346195C57}"/>
    <cellStyle name="Output 3 9 2" xfId="13518" xr:uid="{ADABA2F2-F50A-4609-9EA9-E2C668C7C7C7}"/>
    <cellStyle name="Output 30" xfId="8891" xr:uid="{E15E3A18-D3EA-43C4-8492-E0998D43E6BF}"/>
    <cellStyle name="Output 30 2" xfId="15362" xr:uid="{EEFA3C17-B037-400C-B4C7-03A490EB8BC1}"/>
    <cellStyle name="Output 31" xfId="9055" xr:uid="{D9173BDE-CD43-4101-B6A9-1BD73C9D829B}"/>
    <cellStyle name="Output 31 2" xfId="15526" xr:uid="{CA23C132-F565-4756-BDA5-8EB2D6D6366B}"/>
    <cellStyle name="Output 32" xfId="9940" xr:uid="{C5F60D06-8013-4CCB-A886-CCD2CE3A8C86}"/>
    <cellStyle name="Output 33" xfId="10358" xr:uid="{0E08964F-AC45-4FF4-A053-2B1A5847A34F}"/>
    <cellStyle name="Output 34" xfId="10422" xr:uid="{ADC41263-EEF6-4637-882C-1277532CAD04}"/>
    <cellStyle name="Output 35" xfId="9969" xr:uid="{3C478E91-94AD-4499-B9B6-D1E69CAC739A}"/>
    <cellStyle name="Output 36" xfId="10628" xr:uid="{53491DE2-4C75-4DBD-9252-EF77428C9ABE}"/>
    <cellStyle name="Output 37" xfId="9438" xr:uid="{3939B746-2D11-40F0-8A4F-F1D9BBC4CCB2}"/>
    <cellStyle name="Output 38" xfId="15724" xr:uid="{4D96639C-1403-4BEE-8AB5-DE0B07D29C8F}"/>
    <cellStyle name="Output 39" xfId="16001" xr:uid="{384AF745-3810-4999-8C44-6599BB2F423D}"/>
    <cellStyle name="Output 4" xfId="2502" xr:uid="{00000000-0005-0000-0000-0000C7090000}"/>
    <cellStyle name="Output 4 10" xfId="7767" xr:uid="{59166B90-ED03-44D4-8683-1156BA3E84CF}"/>
    <cellStyle name="Output 4 10 2" xfId="14238" xr:uid="{1EFF3717-1558-4F1C-A4E2-BC810EBF78AF}"/>
    <cellStyle name="Output 4 11" xfId="7584" xr:uid="{D9A923FA-0F80-4B3B-940C-63FE223A3785}"/>
    <cellStyle name="Output 4 11 2" xfId="14055" xr:uid="{F381DF59-CBE3-40E0-B715-B861AC7A8123}"/>
    <cellStyle name="Output 4 12" xfId="8002" xr:uid="{CF14BFDE-B1F1-4B06-9C50-E4DB46A671C5}"/>
    <cellStyle name="Output 4 12 2" xfId="14473" xr:uid="{09CEC0FF-0578-41DF-AEDC-72162C6A4162}"/>
    <cellStyle name="Output 4 13" xfId="8066" xr:uid="{03C5A2F0-CAF0-476C-B32C-3E256694743B}"/>
    <cellStyle name="Output 4 13 2" xfId="14537" xr:uid="{0B6A93F0-32D1-4C98-8346-9F29E11F644C}"/>
    <cellStyle name="Output 4 14" xfId="8692" xr:uid="{B327468A-653D-4489-B806-860A15C9908E}"/>
    <cellStyle name="Output 4 14 2" xfId="15163" xr:uid="{8EA2A7F5-FC7F-4BD3-A152-A655096A93F6}"/>
    <cellStyle name="Output 4 15" xfId="8871" xr:uid="{0FEB8C81-F53B-4697-B323-66FE69C54850}"/>
    <cellStyle name="Output 4 15 2" xfId="15342" xr:uid="{0FB9C781-6158-4EC3-8FC9-227807A869BF}"/>
    <cellStyle name="Output 4 16" xfId="9048" xr:uid="{B0891225-337F-4B30-B3E9-51F7F6DF7CBF}"/>
    <cellStyle name="Output 4 16 2" xfId="15519" xr:uid="{65776BF6-ACDF-411D-B7D8-4E0BE23A4F24}"/>
    <cellStyle name="Output 4 17" xfId="9210" xr:uid="{78B5F1B1-F963-4FA6-9FDC-DEE402D9195B}"/>
    <cellStyle name="Output 4 17 2" xfId="15681" xr:uid="{75D71B7C-9BC8-4B44-B254-60D5ACF15171}"/>
    <cellStyle name="Output 4 18" xfId="9845" xr:uid="{51D2D1D7-3BC9-4216-A43F-9052F64D9C3C}"/>
    <cellStyle name="Output 4 19" xfId="10381" xr:uid="{D81F9038-AA25-4A04-BA32-DEA1C54D2C45}"/>
    <cellStyle name="Output 4 2" xfId="2503" xr:uid="{00000000-0005-0000-0000-0000C8090000}"/>
    <cellStyle name="Output 4 2 2" xfId="5844" xr:uid="{D749C77B-F1DF-437E-9BA8-CAF05418AF75}"/>
    <cellStyle name="Output 4 2 2 2" xfId="12300" xr:uid="{9D6A9805-391E-4708-B028-1913EAE6C215}"/>
    <cellStyle name="Output 4 2 3" xfId="10382" xr:uid="{0ECC0F33-3421-45CA-BA30-8CD5AE2D576E}"/>
    <cellStyle name="Output 4 2 4" xfId="11184" xr:uid="{D3BA8328-8864-46C7-A4B0-7EB896BC0E5F}"/>
    <cellStyle name="Output 4 2 5" xfId="4915" xr:uid="{78591C96-3A01-4C8D-A238-AB1CC0366E94}"/>
    <cellStyle name="Output 4 20" xfId="9919" xr:uid="{23ED9963-1D9E-47D2-AB99-07D38884EC82}"/>
    <cellStyle name="Output 4 21" xfId="10607" xr:uid="{AFAAA2D3-F5CC-415F-9F81-49E5261BDB52}"/>
    <cellStyle name="Output 4 22" xfId="10790" xr:uid="{72575B36-88E1-4783-9B5D-D5CAE3B21CF9}"/>
    <cellStyle name="Output 4 23" xfId="10907" xr:uid="{00C2B8D6-C33B-48AF-AE4C-DD38AD90FDAE}"/>
    <cellStyle name="Output 4 24" xfId="15932" xr:uid="{56816390-A950-4DBD-A626-2C6093F1FB69}"/>
    <cellStyle name="Output 4 25" xfId="16543" xr:uid="{D68F16F5-E9A9-41BF-A899-17F7371B79B0}"/>
    <cellStyle name="Output 4 26" xfId="16355" xr:uid="{E2336AC3-01C4-4A3A-9062-F5687A76BDB8}"/>
    <cellStyle name="Output 4 27" xfId="16811" xr:uid="{41DA76A8-4E7A-4E5A-82E0-2DC9BF40934E}"/>
    <cellStyle name="Output 4 28" xfId="16988" xr:uid="{1C9458E2-1EF0-4BC0-B1FA-EAC0626B2D8F}"/>
    <cellStyle name="Output 4 29" xfId="17150" xr:uid="{4860FF5E-C507-4091-AECB-F52A33C821E1}"/>
    <cellStyle name="Output 4 3" xfId="4401" xr:uid="{9415CC55-E3DC-49D1-B5E3-5793BAD3FDBF}"/>
    <cellStyle name="Output 4 3 2" xfId="12299" xr:uid="{57778C5E-6C04-450C-9F26-78EDFDC60214}"/>
    <cellStyle name="Output 4 4" xfId="6343" xr:uid="{176560CE-A9AD-4082-BB4A-25C474C78299}"/>
    <cellStyle name="Output 4 4 2" xfId="12814" xr:uid="{D7DC422E-8D67-4249-85F4-5C73EC8ADC45}"/>
    <cellStyle name="Output 4 5" xfId="6157" xr:uid="{667360BB-9AAB-449A-AF09-20454EB100B2}"/>
    <cellStyle name="Output 4 5 2" xfId="12628" xr:uid="{73FD3375-8133-4E9E-9E9E-C183E21AE8F1}"/>
    <cellStyle name="Output 4 6" xfId="6580" xr:uid="{64F524B7-A789-4B55-B715-3F48B600740D}"/>
    <cellStyle name="Output 4 6 2" xfId="13051" xr:uid="{29B202A2-B44F-4AAC-A3BF-4AFC8E3E8C93}"/>
    <cellStyle name="Output 4 7" xfId="6636" xr:uid="{5C8AF886-007C-4614-A38E-0AEA8430F9ED}"/>
    <cellStyle name="Output 4 7 2" xfId="13107" xr:uid="{59245A54-059F-407C-87BB-4993216D7379}"/>
    <cellStyle name="Output 4 8" xfId="7286" xr:uid="{72ADF234-AC54-4266-A83F-3A593A897C1F}"/>
    <cellStyle name="Output 4 8 2" xfId="13757" xr:uid="{71696291-E796-4C4C-9D55-F52E5E5E0223}"/>
    <cellStyle name="Output 4 9" xfId="7048" xr:uid="{719FD341-00BE-4EEC-B44F-7AFE53FA5CE9}"/>
    <cellStyle name="Output 4 9 2" xfId="13519" xr:uid="{B19DAF4E-3478-4C42-A374-CBF7CFDEEC3E}"/>
    <cellStyle name="Output 40" xfId="16670" xr:uid="{75735916-71B7-436A-BCEA-D45B9F87FE4B}"/>
    <cellStyle name="Output 41" xfId="16579" xr:uid="{1B1071F6-DA0B-4D1A-B612-35C8D5A7781F}"/>
    <cellStyle name="Output 42" xfId="16831" xr:uid="{4FD52B23-521A-4B0E-8EB4-D8B30AE90182}"/>
    <cellStyle name="Output 43" xfId="16995" xr:uid="{2CC474DF-850B-42C4-9454-5D58BC2FF9AC}"/>
    <cellStyle name="Output 5" xfId="2504" xr:uid="{00000000-0005-0000-0000-0000C9090000}"/>
    <cellStyle name="Output 5 10" xfId="7768" xr:uid="{E49DD8D7-6F04-44EB-9326-0361462FA4F3}"/>
    <cellStyle name="Output 5 10 2" xfId="14239" xr:uid="{FC5C7DC9-5CEB-494E-87C8-F6B3194B6074}"/>
    <cellStyle name="Output 5 11" xfId="7585" xr:uid="{C42D4611-DEEF-47EE-85B0-66512D75120B}"/>
    <cellStyle name="Output 5 11 2" xfId="14056" xr:uid="{AAA54817-9D62-49D8-B97E-5D238A3B7764}"/>
    <cellStyle name="Output 5 12" xfId="8003" xr:uid="{076387F0-9F26-447A-8822-A2545B47800F}"/>
    <cellStyle name="Output 5 12 2" xfId="14474" xr:uid="{F85C99DC-F0EA-4E55-896B-D540B2BEFCF6}"/>
    <cellStyle name="Output 5 13" xfId="8065" xr:uid="{E0E4CCAC-B658-45A6-B114-EB686F7053E2}"/>
    <cellStyle name="Output 5 13 2" xfId="14536" xr:uid="{FA891A6A-EA79-47B3-8796-00F434EF72F3}"/>
    <cellStyle name="Output 5 14" xfId="8693" xr:uid="{15C17F3A-BEC1-42DB-876D-4CA2F8BA2630}"/>
    <cellStyle name="Output 5 14 2" xfId="15164" xr:uid="{3618D38F-01C7-4F3E-85F6-1D63631C040C}"/>
    <cellStyle name="Output 5 15" xfId="8872" xr:uid="{975B8A61-15D4-49B0-9E46-2C9107AF9055}"/>
    <cellStyle name="Output 5 15 2" xfId="15343" xr:uid="{723DB9AB-19B4-468C-98A0-D1C64C12CD5C}"/>
    <cellStyle name="Output 5 16" xfId="9049" xr:uid="{8A5B68D2-0C6C-4F4A-89DF-FE134533F850}"/>
    <cellStyle name="Output 5 16 2" xfId="15520" xr:uid="{9F3FFAB8-A965-4D21-A099-D52A481888EB}"/>
    <cellStyle name="Output 5 17" xfId="9211" xr:uid="{DE562B0B-2F13-460E-A521-51FA8AE8B826}"/>
    <cellStyle name="Output 5 17 2" xfId="15682" xr:uid="{700AA950-22F7-4B25-9CB2-B35B44CB8B2B}"/>
    <cellStyle name="Output 5 18" xfId="9846" xr:uid="{D932FA6E-FE53-4E16-89A5-D0F00F872021}"/>
    <cellStyle name="Output 5 19" xfId="10383" xr:uid="{E1B2F616-5B68-4800-82A4-282EE1061619}"/>
    <cellStyle name="Output 5 2" xfId="2505" xr:uid="{00000000-0005-0000-0000-0000CA090000}"/>
    <cellStyle name="Output 5 2 2" xfId="5845" xr:uid="{61761F88-C0DD-4489-8689-A2FBFBBD3D65}"/>
    <cellStyle name="Output 5 2 2 2" xfId="12302" xr:uid="{9AE00E5D-A42F-48AA-A95A-3C9A676EFF80}"/>
    <cellStyle name="Output 5 2 3" xfId="10384" xr:uid="{31BB4426-FF2D-4376-9A4C-1857FDBDF967}"/>
    <cellStyle name="Output 5 2 4" xfId="11185" xr:uid="{8AFC56E7-2157-4BB0-A11D-7E77D7CD93AF}"/>
    <cellStyle name="Output 5 2 5" xfId="4916" xr:uid="{58794671-CB4A-4A36-9B6B-43B107025B15}"/>
    <cellStyle name="Output 5 20" xfId="9920" xr:uid="{DE1584E6-A6B6-46FB-A557-08669420E32C}"/>
    <cellStyle name="Output 5 21" xfId="10608" xr:uid="{E67A8C47-F385-4345-87A4-7A70B33CE27F}"/>
    <cellStyle name="Output 5 22" xfId="10791" xr:uid="{C16CCA3A-6EAE-4A3E-8DBE-222E6D657830}"/>
    <cellStyle name="Output 5 23" xfId="10908" xr:uid="{57D4C7F5-CEE7-4680-B791-06A9F78A9472}"/>
    <cellStyle name="Output 5 24" xfId="15933" xr:uid="{08482834-8EB5-4701-B621-BBCC76986A3F}"/>
    <cellStyle name="Output 5 25" xfId="16544" xr:uid="{CAC493ED-0473-4F0D-BDE4-F61341DF86EB}"/>
    <cellStyle name="Output 5 26" xfId="16356" xr:uid="{8E1C878B-2600-4D23-8B37-3738BCEECA25}"/>
    <cellStyle name="Output 5 27" xfId="16812" xr:uid="{A288AA75-9614-4316-9A0C-6738ABDB53FA}"/>
    <cellStyle name="Output 5 28" xfId="16989" xr:uid="{CB681D47-6D2D-4063-A37E-53D90EB18618}"/>
    <cellStyle name="Output 5 29" xfId="17151" xr:uid="{6AE321DB-6945-4D1D-94C2-1BA21D93D53C}"/>
    <cellStyle name="Output 5 3" xfId="4402" xr:uid="{A6E88EB9-BC46-48C8-9F18-AB9846A7672E}"/>
    <cellStyle name="Output 5 3 2" xfId="12301" xr:uid="{4FD4F471-2BFF-4994-BC4F-E2BDC2924659}"/>
    <cellStyle name="Output 5 4" xfId="6344" xr:uid="{C4A6B73B-E22E-4B39-B859-B250DD1370B3}"/>
    <cellStyle name="Output 5 4 2" xfId="12815" xr:uid="{D597F5FD-6C49-4B23-A957-2190ADCF50BE}"/>
    <cellStyle name="Output 5 5" xfId="6158" xr:uid="{B2829D48-44B4-4E42-A1CF-E7D1A5523150}"/>
    <cellStyle name="Output 5 5 2" xfId="12629" xr:uid="{21A7548A-FBED-4815-B8DC-A1D934DCE274}"/>
    <cellStyle name="Output 5 6" xfId="6581" xr:uid="{2029611D-1C6C-4E21-92F4-D562DDC816F4}"/>
    <cellStyle name="Output 5 6 2" xfId="13052" xr:uid="{E27CBE4D-4EE4-4796-9308-9E4448F50089}"/>
    <cellStyle name="Output 5 7" xfId="6635" xr:uid="{11EA811F-B59F-42B7-807F-68FE93380847}"/>
    <cellStyle name="Output 5 7 2" xfId="13106" xr:uid="{DF7E010B-A0D3-4DC2-AA73-C4695D6AD5EF}"/>
    <cellStyle name="Output 5 8" xfId="7287" xr:uid="{C7B57431-57B3-409E-AFFE-36B9195600EF}"/>
    <cellStyle name="Output 5 8 2" xfId="13758" xr:uid="{031C4E50-1099-4BEC-8F43-30F69F451121}"/>
    <cellStyle name="Output 5 9" xfId="7049" xr:uid="{DC2FA24B-A6F3-411D-8D6E-266B97F97B67}"/>
    <cellStyle name="Output 5 9 2" xfId="13520" xr:uid="{A192C453-4CA0-4548-8172-D09DB1CBDA56}"/>
    <cellStyle name="Output 6" xfId="2506" xr:uid="{00000000-0005-0000-0000-0000CB090000}"/>
    <cellStyle name="Output 6 10" xfId="7769" xr:uid="{CEDC9432-263B-4E72-912F-9BAF06B24C3B}"/>
    <cellStyle name="Output 6 10 2" xfId="14240" xr:uid="{BEF6B9C6-3D93-4562-8FBE-5AFBFAAD7010}"/>
    <cellStyle name="Output 6 11" xfId="7586" xr:uid="{A6BCAF7A-CD33-4AAA-A333-FA3AF34C1BD2}"/>
    <cellStyle name="Output 6 11 2" xfId="14057" xr:uid="{CB12A875-443F-4099-B17D-8F256FF3E55D}"/>
    <cellStyle name="Output 6 12" xfId="8004" xr:uid="{C81C1D6C-403B-43D7-BF1B-55F2BF899F81}"/>
    <cellStyle name="Output 6 12 2" xfId="14475" xr:uid="{19F7246B-843F-4122-8936-A7895BECF173}"/>
    <cellStyle name="Output 6 13" xfId="8064" xr:uid="{5EC497A9-2225-47D2-BBF5-7C0D3FF1EE0A}"/>
    <cellStyle name="Output 6 13 2" xfId="14535" xr:uid="{5C8D10F8-20CF-4E9F-9822-44D72238B281}"/>
    <cellStyle name="Output 6 14" xfId="8694" xr:uid="{E4679B85-D4A9-4261-AAC6-F0CA16559B83}"/>
    <cellStyle name="Output 6 14 2" xfId="15165" xr:uid="{6F0E1DA0-ADD1-4B98-A760-EF97322924E6}"/>
    <cellStyle name="Output 6 15" xfId="8873" xr:uid="{90C3D383-7882-41DB-9995-4E7AB16725E3}"/>
    <cellStyle name="Output 6 15 2" xfId="15344" xr:uid="{0282CED8-59DA-483C-AF20-7B0DCAFB7848}"/>
    <cellStyle name="Output 6 16" xfId="9050" xr:uid="{F86E614C-356A-4801-BB54-515C617C04BB}"/>
    <cellStyle name="Output 6 16 2" xfId="15521" xr:uid="{317236AF-3E57-475F-8378-E583DB83B030}"/>
    <cellStyle name="Output 6 17" xfId="9212" xr:uid="{F6E2C526-29C5-4587-AC73-2EED3D9064EB}"/>
    <cellStyle name="Output 6 17 2" xfId="15683" xr:uid="{1CCB83FB-E3E9-477D-B6FD-D94AD08FF607}"/>
    <cellStyle name="Output 6 18" xfId="9847" xr:uid="{9860E666-8359-4B3E-BBD0-F8726D4E9624}"/>
    <cellStyle name="Output 6 19" xfId="10385" xr:uid="{E13D4020-FB34-4781-A771-5E2407D7DC77}"/>
    <cellStyle name="Output 6 2" xfId="2507" xr:uid="{00000000-0005-0000-0000-0000CC090000}"/>
    <cellStyle name="Output 6 2 2" xfId="5846" xr:uid="{031CCB30-82E6-42F2-BF17-41DCB640ACBE}"/>
    <cellStyle name="Output 6 2 2 2" xfId="12304" xr:uid="{7015DF4D-47AB-434F-9B7C-55C166566900}"/>
    <cellStyle name="Output 6 2 3" xfId="10386" xr:uid="{8223D7D3-57D8-4BB5-AA9D-324D3B363468}"/>
    <cellStyle name="Output 6 2 4" xfId="11186" xr:uid="{EFD6F091-598D-4324-AA39-1F248C345362}"/>
    <cellStyle name="Output 6 2 5" xfId="4917" xr:uid="{87512701-2A9E-48F0-926A-C287C370A748}"/>
    <cellStyle name="Output 6 20" xfId="9921" xr:uid="{BE40202E-F8D2-4DE9-95A1-70A8F9F50D01}"/>
    <cellStyle name="Output 6 21" xfId="10609" xr:uid="{9A7CC5DC-943E-4B77-848D-366D08DA1F2D}"/>
    <cellStyle name="Output 6 22" xfId="10792" xr:uid="{CC6AE93A-1842-470C-B12D-33D953A8E5FA}"/>
    <cellStyle name="Output 6 23" xfId="10909" xr:uid="{C43C14EB-7862-462F-9CE4-EC0493B29FDD}"/>
    <cellStyle name="Output 6 24" xfId="15934" xr:uid="{1E5BA155-F1BD-4BF1-A9DD-6FBCB208A45E}"/>
    <cellStyle name="Output 6 25" xfId="16545" xr:uid="{044F9530-6464-48DD-A4CA-25BCD0093912}"/>
    <cellStyle name="Output 6 26" xfId="16357" xr:uid="{34895A38-6E95-4E69-A827-5F8C5F1FA043}"/>
    <cellStyle name="Output 6 27" xfId="16813" xr:uid="{33840EE7-8949-4FE0-AA5E-A2563DE1992F}"/>
    <cellStyle name="Output 6 28" xfId="16990" xr:uid="{D188DABE-62C9-4630-934C-185CF4C648F2}"/>
    <cellStyle name="Output 6 29" xfId="17152" xr:uid="{5AB1D349-C03E-4698-8869-6034F2D6D96F}"/>
    <cellStyle name="Output 6 3" xfId="4403" xr:uid="{9E436346-A9F8-4BB4-B948-97DC39D586B8}"/>
    <cellStyle name="Output 6 3 2" xfId="12303" xr:uid="{14BE4BA2-B92D-4921-B4E7-C5B83D84E04A}"/>
    <cellStyle name="Output 6 4" xfId="6345" xr:uid="{8D1BD981-5900-4780-8A10-F1AE44C2DEB4}"/>
    <cellStyle name="Output 6 4 2" xfId="12816" xr:uid="{54B5A219-A1CE-4D1E-9DBF-8C65FB747A86}"/>
    <cellStyle name="Output 6 5" xfId="6159" xr:uid="{ED9256CD-EA4E-4985-BC29-3C98FC5C4609}"/>
    <cellStyle name="Output 6 5 2" xfId="12630" xr:uid="{788F8C29-36E6-458E-9126-0093C2B1D1D8}"/>
    <cellStyle name="Output 6 6" xfId="6582" xr:uid="{FD65509A-BDFC-4281-B2E1-02F198DBEDF5}"/>
    <cellStyle name="Output 6 6 2" xfId="13053" xr:uid="{5130090D-8F39-4893-B23D-60DDCD690436}"/>
    <cellStyle name="Output 6 7" xfId="6634" xr:uid="{5268073E-8011-4DAF-835D-7535D29532E3}"/>
    <cellStyle name="Output 6 7 2" xfId="13105" xr:uid="{AAA115D5-EB30-40F8-80AF-1BFC8C2D90BF}"/>
    <cellStyle name="Output 6 8" xfId="7288" xr:uid="{4AAC0CA1-0A27-446A-8566-9B3E601B3A82}"/>
    <cellStyle name="Output 6 8 2" xfId="13759" xr:uid="{E2695D14-FDFD-454A-A120-00EA995BA90E}"/>
    <cellStyle name="Output 6 9" xfId="7050" xr:uid="{971C5763-715A-4320-B0ED-277FED3F5567}"/>
    <cellStyle name="Output 6 9 2" xfId="13521" xr:uid="{0EEAD836-662C-4D9D-A71F-3CF0F476D743}"/>
    <cellStyle name="Output 7" xfId="2508" xr:uid="{00000000-0005-0000-0000-0000CD090000}"/>
    <cellStyle name="Output 7 10" xfId="7770" xr:uid="{B0B75606-D256-42BE-BA28-7E8017A6D24A}"/>
    <cellStyle name="Output 7 10 2" xfId="14241" xr:uid="{83955A01-3D83-418A-83A5-C6ED6C778BE9}"/>
    <cellStyle name="Output 7 11" xfId="7587" xr:uid="{48A054A5-2E6F-4547-B5A4-7FB267E0EBBC}"/>
    <cellStyle name="Output 7 11 2" xfId="14058" xr:uid="{4322E614-4862-442C-8655-60673CFE31E8}"/>
    <cellStyle name="Output 7 12" xfId="8005" xr:uid="{B63193E5-BE8F-4C6C-AF5B-DA269A00FD50}"/>
    <cellStyle name="Output 7 12 2" xfId="14476" xr:uid="{772A08E4-3E76-4B6D-B6E8-67B16F25F5E7}"/>
    <cellStyle name="Output 7 13" xfId="8063" xr:uid="{DD1D80EC-30CE-4BF1-AF82-2F80BFFDB5B5}"/>
    <cellStyle name="Output 7 13 2" xfId="14534" xr:uid="{DE102B07-4909-4A39-8F12-5981CA44AEA8}"/>
    <cellStyle name="Output 7 14" xfId="8695" xr:uid="{8FD9F47B-B160-4713-89E7-B4A6DBAC7922}"/>
    <cellStyle name="Output 7 14 2" xfId="15166" xr:uid="{4D31F952-81D2-49BB-995F-AA812314536F}"/>
    <cellStyle name="Output 7 15" xfId="8874" xr:uid="{44B13F64-1B77-4244-9F96-DB05602673A3}"/>
    <cellStyle name="Output 7 15 2" xfId="15345" xr:uid="{47E2692B-4CF3-4012-A596-171EB26B0861}"/>
    <cellStyle name="Output 7 16" xfId="9051" xr:uid="{1554D6A9-11AD-4E6E-83B9-B90B51549E43}"/>
    <cellStyle name="Output 7 16 2" xfId="15522" xr:uid="{D090E603-ED13-4B40-B8C5-F035891CA0F9}"/>
    <cellStyle name="Output 7 17" xfId="9213" xr:uid="{6D0BA6FA-A9E2-41A9-A24D-954E6B5B94F1}"/>
    <cellStyle name="Output 7 17 2" xfId="15684" xr:uid="{DDEE6B4A-4EF0-4849-9219-5B72A549D8FB}"/>
    <cellStyle name="Output 7 18" xfId="9848" xr:uid="{2BB2CF47-9613-45BD-8A05-DC5AF3BB76CA}"/>
    <cellStyle name="Output 7 19" xfId="10387" xr:uid="{66A8D5CA-73C5-4333-9060-1EF02B630F21}"/>
    <cellStyle name="Output 7 2" xfId="2509" xr:uid="{00000000-0005-0000-0000-0000CE090000}"/>
    <cellStyle name="Output 7 2 2" xfId="5847" xr:uid="{C03083C7-41EE-4A9D-BCAC-45479D9F13AF}"/>
    <cellStyle name="Output 7 2 2 2" xfId="12306" xr:uid="{CB5E891B-81D1-46DE-AB80-72DA6BD59095}"/>
    <cellStyle name="Output 7 2 3" xfId="10388" xr:uid="{B6CC7E38-06AE-4175-BE55-7E48C3A36BC4}"/>
    <cellStyle name="Output 7 2 4" xfId="11187" xr:uid="{F15E9BC1-5C79-4061-87DA-F8DAB21F270A}"/>
    <cellStyle name="Output 7 2 5" xfId="4918" xr:uid="{B8A0CE9F-E457-44B4-B294-3F70C4724B44}"/>
    <cellStyle name="Output 7 20" xfId="9922" xr:uid="{876F6DF2-9B7E-4290-9107-E49DE6E10792}"/>
    <cellStyle name="Output 7 21" xfId="10610" xr:uid="{6312BA67-9A25-470B-84FE-F3CB6AF89168}"/>
    <cellStyle name="Output 7 22" xfId="10793" xr:uid="{D7EAA1C5-731D-4AE9-8855-C8B89650EAF4}"/>
    <cellStyle name="Output 7 23" xfId="10910" xr:uid="{B60D36C8-D69C-4893-96D9-42B303E913AB}"/>
    <cellStyle name="Output 7 24" xfId="15935" xr:uid="{555D5185-80C3-48E3-9089-429989DA016C}"/>
    <cellStyle name="Output 7 25" xfId="16546" xr:uid="{DEF63A27-0AE7-4345-BD25-0D93A1AA86FB}"/>
    <cellStyle name="Output 7 26" xfId="16358" xr:uid="{2F5FAB42-8A26-492C-B0B8-85ACF753A93E}"/>
    <cellStyle name="Output 7 27" xfId="16814" xr:uid="{63D4FDB8-D6EE-4765-8356-623AA9F6FA5F}"/>
    <cellStyle name="Output 7 28" xfId="16991" xr:uid="{C7E27B66-B5E9-4B74-BD01-94CA453FDF75}"/>
    <cellStyle name="Output 7 29" xfId="17153" xr:uid="{B644F991-8A00-4779-B93F-E88A381F6B45}"/>
    <cellStyle name="Output 7 3" xfId="4404" xr:uid="{CE84D8FD-E4B5-4F30-9965-C469BC4FCF5A}"/>
    <cellStyle name="Output 7 3 2" xfId="12305" xr:uid="{040DDA35-4216-4838-9FAE-056AC19E2FC8}"/>
    <cellStyle name="Output 7 4" xfId="6346" xr:uid="{1FF0BD75-3C43-445E-AE53-7D0BB0B74418}"/>
    <cellStyle name="Output 7 4 2" xfId="12817" xr:uid="{802423B8-ADFC-4A57-A2EA-79E80FF4ED30}"/>
    <cellStyle name="Output 7 5" xfId="6160" xr:uid="{869C2DD1-8B3B-4A3E-8640-787E6020515C}"/>
    <cellStyle name="Output 7 5 2" xfId="12631" xr:uid="{73AA63D2-B594-47E3-AC09-A5F3F9CAEE9B}"/>
    <cellStyle name="Output 7 6" xfId="6583" xr:uid="{D0B046B7-15BA-458F-85AA-B68E76002E13}"/>
    <cellStyle name="Output 7 6 2" xfId="13054" xr:uid="{54C3371E-C48F-47CB-A364-0D51B9832E3B}"/>
    <cellStyle name="Output 7 7" xfId="6633" xr:uid="{758F9812-09DB-4815-9374-070E02B11FFF}"/>
    <cellStyle name="Output 7 7 2" xfId="13104" xr:uid="{A4E7D847-95D2-4E9A-8AE7-F6C46005FB99}"/>
    <cellStyle name="Output 7 8" xfId="7289" xr:uid="{9CB6B9AB-3B57-44AD-9089-735044BA5187}"/>
    <cellStyle name="Output 7 8 2" xfId="13760" xr:uid="{28980C33-83E8-411C-826E-BF9186AB6508}"/>
    <cellStyle name="Output 7 9" xfId="7194" xr:uid="{ACEB70F7-5EBD-4243-B811-EB3EEBF90B2A}"/>
    <cellStyle name="Output 7 9 2" xfId="13665" xr:uid="{2A46D53E-1D06-45C0-94EA-27AB3614F021}"/>
    <cellStyle name="Output 8" xfId="2510" xr:uid="{00000000-0005-0000-0000-0000CF090000}"/>
    <cellStyle name="Output 8 10" xfId="7771" xr:uid="{2B0DA8E7-1465-40F3-999C-2CA21477039C}"/>
    <cellStyle name="Output 8 10 2" xfId="14242" xr:uid="{E56A8372-F5E6-4399-91DB-3DA8E4B4EBCC}"/>
    <cellStyle name="Output 8 11" xfId="7588" xr:uid="{F31D5705-F982-4776-8C81-8453067CA820}"/>
    <cellStyle name="Output 8 11 2" xfId="14059" xr:uid="{A6DBE18A-4230-4B0E-BEF7-51FAFE571D11}"/>
    <cellStyle name="Output 8 12" xfId="8006" xr:uid="{05FD6F62-6CE9-4E4B-A041-EF90C6612D3B}"/>
    <cellStyle name="Output 8 12 2" xfId="14477" xr:uid="{4CD337CA-7C02-4653-992D-9EEF4198B3A9}"/>
    <cellStyle name="Output 8 13" xfId="8062" xr:uid="{6D7485C5-DAFF-4834-B307-F8D13427F826}"/>
    <cellStyle name="Output 8 13 2" xfId="14533" xr:uid="{7BB3C697-C361-4B4B-ACF0-E8BF8D09814D}"/>
    <cellStyle name="Output 8 14" xfId="8696" xr:uid="{4D2ED488-59F1-4C32-B8CD-214582019129}"/>
    <cellStyle name="Output 8 14 2" xfId="15167" xr:uid="{25ED47E5-4287-44F5-933E-84FF6F627A20}"/>
    <cellStyle name="Output 8 15" xfId="8875" xr:uid="{28446BF9-E48B-45ED-85F4-EB17AD774278}"/>
    <cellStyle name="Output 8 15 2" xfId="15346" xr:uid="{EF0DC8A5-A7E4-4214-BA71-BD61D018B02A}"/>
    <cellStyle name="Output 8 16" xfId="9052" xr:uid="{A2D93F14-7A63-44F7-88A3-4A346F5D4AFC}"/>
    <cellStyle name="Output 8 16 2" xfId="15523" xr:uid="{BB6AD61E-AD43-4768-9AA4-865C13EE2B6A}"/>
    <cellStyle name="Output 8 17" xfId="9214" xr:uid="{510AC642-8B46-48AD-B7D9-E596D1D2F70F}"/>
    <cellStyle name="Output 8 17 2" xfId="15685" xr:uid="{EE5CE1A1-AB9A-4315-B44E-571DBA85B37D}"/>
    <cellStyle name="Output 8 18" xfId="9849" xr:uid="{EC438262-7DEB-4AAC-A508-202B69A1D28C}"/>
    <cellStyle name="Output 8 19" xfId="10389" xr:uid="{1BD1A6A5-1CE1-48B1-B776-30D88F557B36}"/>
    <cellStyle name="Output 8 2" xfId="2511" xr:uid="{00000000-0005-0000-0000-0000D0090000}"/>
    <cellStyle name="Output 8 2 2" xfId="5848" xr:uid="{B80F36FC-C796-45B9-81FF-08355FDC38A4}"/>
    <cellStyle name="Output 8 2 2 2" xfId="12308" xr:uid="{21AC4D73-0355-4619-A1CC-BD94101760BA}"/>
    <cellStyle name="Output 8 2 3" xfId="10390" xr:uid="{094407E7-D018-4552-B760-5C382B33EA7C}"/>
    <cellStyle name="Output 8 2 4" xfId="11188" xr:uid="{0F4D4216-1C02-49C7-8590-5A8B7CE35D2D}"/>
    <cellStyle name="Output 8 2 5" xfId="4919" xr:uid="{BD104396-0A4F-47DD-8FAC-86E982DAF3FA}"/>
    <cellStyle name="Output 8 20" xfId="9961" xr:uid="{45998AB8-9972-4E4E-937B-0E3FDC973ED9}"/>
    <cellStyle name="Output 8 21" xfId="10611" xr:uid="{261B737B-24E3-4F34-B71A-E3253739B0A1}"/>
    <cellStyle name="Output 8 22" xfId="10794" xr:uid="{F7DC2B29-F85C-4ABA-B2C4-948F41D3F6CB}"/>
    <cellStyle name="Output 8 23" xfId="10911" xr:uid="{E7370C4B-4CEF-4D47-847B-5DC00302A7AC}"/>
    <cellStyle name="Output 8 24" xfId="15936" xr:uid="{A76E33FC-76EB-4BA2-994C-88A02099C0B1}"/>
    <cellStyle name="Output 8 25" xfId="16547" xr:uid="{D032DD83-8C94-4D11-AC79-B1FB4FF24D9C}"/>
    <cellStyle name="Output 8 26" xfId="16359" xr:uid="{3F705DFC-BE29-46BD-9A64-DC02CA2E83D8}"/>
    <cellStyle name="Output 8 27" xfId="16815" xr:uid="{24EBF991-5CD2-487F-B3B9-5BA3F879C077}"/>
    <cellStyle name="Output 8 28" xfId="16992" xr:uid="{6D5854A8-7DB7-46B0-9D07-F201BE8F0F53}"/>
    <cellStyle name="Output 8 29" xfId="17154" xr:uid="{F6C0AEA4-A9C7-4B55-8D38-875EB8646317}"/>
    <cellStyle name="Output 8 3" xfId="4405" xr:uid="{37B72C66-B9E4-4385-A60E-2AFA001589BA}"/>
    <cellStyle name="Output 8 3 2" xfId="12307" xr:uid="{A59F8513-D5F3-4E86-9B57-06F93391556D}"/>
    <cellStyle name="Output 8 4" xfId="6347" xr:uid="{7C4E14D0-06C9-4CDB-8DAB-C45D352E7E94}"/>
    <cellStyle name="Output 8 4 2" xfId="12818" xr:uid="{12232BE9-8E6A-4CCC-903E-B19B9CD467E5}"/>
    <cellStyle name="Output 8 5" xfId="6161" xr:uid="{2E888AE7-1595-4857-B7F5-6AF49C482639}"/>
    <cellStyle name="Output 8 5 2" xfId="12632" xr:uid="{43C60269-6DFB-47A6-991D-442AA4BD300B}"/>
    <cellStyle name="Output 8 6" xfId="6584" xr:uid="{D8C584B0-82F5-4963-B898-BF16DE8D0043}"/>
    <cellStyle name="Output 8 6 2" xfId="13055" xr:uid="{9A4FFD22-1F6D-485D-9A42-E37C0B5CE1DF}"/>
    <cellStyle name="Output 8 7" xfId="6632" xr:uid="{BAB70EE8-CF1A-4C34-9D5E-C8F7B9651D37}"/>
    <cellStyle name="Output 8 7 2" xfId="13103" xr:uid="{A8DE5A57-4BB4-4620-B3C5-C3C4E9D0ADE7}"/>
    <cellStyle name="Output 8 8" xfId="7290" xr:uid="{16FCCAA9-BE30-446C-94A7-94C91D7B0216}"/>
    <cellStyle name="Output 8 8 2" xfId="13761" xr:uid="{34DF597B-F3B1-49F1-8B57-774AC335612C}"/>
    <cellStyle name="Output 8 9" xfId="7051" xr:uid="{70A96704-F29A-46DC-99A8-0DB717F39A6E}"/>
    <cellStyle name="Output 8 9 2" xfId="13522" xr:uid="{E833E2DF-62AF-4630-822E-2D7F02FAA32B}"/>
    <cellStyle name="Output 9" xfId="2512" xr:uid="{00000000-0005-0000-0000-0000D1090000}"/>
    <cellStyle name="Output 9 10" xfId="7772" xr:uid="{A82EE36E-01E4-422B-A35D-025010DEFD78}"/>
    <cellStyle name="Output 9 10 2" xfId="14243" xr:uid="{D4D43AD9-772B-47CA-9E1D-9699670DE6E3}"/>
    <cellStyle name="Output 9 11" xfId="7589" xr:uid="{EFD517D2-DFEC-4884-9E45-834C30CF18D7}"/>
    <cellStyle name="Output 9 11 2" xfId="14060" xr:uid="{B36C5A1B-AD99-48CD-A0F5-41151B111AC7}"/>
    <cellStyle name="Output 9 12" xfId="8007" xr:uid="{1629E71F-C6E2-4E80-82D2-D232CBC65C74}"/>
    <cellStyle name="Output 9 12 2" xfId="14478" xr:uid="{323A6563-ADA4-4F8B-BAF2-387F1031B911}"/>
    <cellStyle name="Output 9 13" xfId="8027" xr:uid="{A3B8A991-D328-4336-B538-19BAEB77A49F}"/>
    <cellStyle name="Output 9 13 2" xfId="14498" xr:uid="{A4570002-4CA9-48BF-BA5C-69B2C93741E0}"/>
    <cellStyle name="Output 9 14" xfId="8697" xr:uid="{6BC381A4-1805-4320-B697-AAAAC0BE7C97}"/>
    <cellStyle name="Output 9 14 2" xfId="15168" xr:uid="{925417E5-AB3D-404E-8087-45D621BF4565}"/>
    <cellStyle name="Output 9 15" xfId="8876" xr:uid="{F736399D-3039-40DF-B54E-CF42A3D0B013}"/>
    <cellStyle name="Output 9 15 2" xfId="15347" xr:uid="{6567BA70-A105-47C6-A191-DA89F3273785}"/>
    <cellStyle name="Output 9 16" xfId="9053" xr:uid="{1CE13C22-0086-40FB-B380-95BC5FC5EF30}"/>
    <cellStyle name="Output 9 16 2" xfId="15524" xr:uid="{CE1FDA1F-396F-4760-A33C-645EDE069C15}"/>
    <cellStyle name="Output 9 17" xfId="9215" xr:uid="{3382064A-E31B-4AC9-8CA8-CD1CC7EAF587}"/>
    <cellStyle name="Output 9 17 2" xfId="15686" xr:uid="{3A9023E4-ACCC-4340-870E-85DE8FCDD272}"/>
    <cellStyle name="Output 9 18" xfId="9850" xr:uid="{F1A5AE02-50CA-4321-8A26-60E6602C37A5}"/>
    <cellStyle name="Output 9 19" xfId="10391" xr:uid="{F047B1DF-668C-4D9F-B973-C8F9CC7B04FE}"/>
    <cellStyle name="Output 9 2" xfId="2513" xr:uid="{00000000-0005-0000-0000-0000D2090000}"/>
    <cellStyle name="Output 9 2 2" xfId="5849" xr:uid="{7C057501-4FF8-43DA-A747-D5A423FCB7EE}"/>
    <cellStyle name="Output 9 2 2 2" xfId="12310" xr:uid="{C194CA73-7A5F-48B4-9D86-2EA077830024}"/>
    <cellStyle name="Output 9 2 3" xfId="10392" xr:uid="{C75216C4-5B4B-4939-B963-B1525C720AF2}"/>
    <cellStyle name="Output 9 2 4" xfId="11189" xr:uid="{6AAD36C9-460D-4F25-A33A-B9A05CF8F0E5}"/>
    <cellStyle name="Output 9 2 5" xfId="4920" xr:uid="{5B26AB37-5B05-4579-9133-ADCA175CB4B7}"/>
    <cellStyle name="Output 9 20" xfId="9923" xr:uid="{373949CC-F336-43F4-BD3D-079A5EB436EA}"/>
    <cellStyle name="Output 9 21" xfId="10612" xr:uid="{251D6ED4-79FC-474F-B7E4-83CCA53F925A}"/>
    <cellStyle name="Output 9 22" xfId="10795" xr:uid="{1BF1F676-EDEF-4A74-9A64-F37600C3C4D3}"/>
    <cellStyle name="Output 9 23" xfId="10912" xr:uid="{BECCD789-AC80-4DBA-83CB-D6EDD441CCB5}"/>
    <cellStyle name="Output 9 24" xfId="15937" xr:uid="{B59F5100-3571-4A5F-B69F-1ECB780BC9F4}"/>
    <cellStyle name="Output 9 25" xfId="16548" xr:uid="{F17ED0A7-2EED-4249-9D93-9274E6F1E95C}"/>
    <cellStyle name="Output 9 26" xfId="16360" xr:uid="{D1B27B89-44B8-4EC3-AB08-02E4B98624FC}"/>
    <cellStyle name="Output 9 27" xfId="16816" xr:uid="{34C8BBB4-A5FA-465A-8346-C2F3A378F052}"/>
    <cellStyle name="Output 9 28" xfId="16993" xr:uid="{E56129F8-3D64-43DB-BF49-31414D1B3A06}"/>
    <cellStyle name="Output 9 29" xfId="17155" xr:uid="{BA072689-7B66-4F44-9ED1-748E0F503050}"/>
    <cellStyle name="Output 9 3" xfId="4406" xr:uid="{048A1341-DBED-4DC1-9A20-F399D09A4C0F}"/>
    <cellStyle name="Output 9 3 2" xfId="12309" xr:uid="{3AD198FA-86EE-4874-BC6C-8E17BB69F749}"/>
    <cellStyle name="Output 9 4" xfId="6348" xr:uid="{CA136A79-881E-40B2-A3E3-F9DE3693F350}"/>
    <cellStyle name="Output 9 4 2" xfId="12819" xr:uid="{4B2B87C3-8E2F-4951-B417-12B45A7F4AEF}"/>
    <cellStyle name="Output 9 5" xfId="6162" xr:uid="{0E26FBC5-5433-413A-80F7-78A4F9C8483B}"/>
    <cellStyle name="Output 9 5 2" xfId="12633" xr:uid="{1CF8F229-B988-4B17-9367-5A658DB0A508}"/>
    <cellStyle name="Output 9 6" xfId="6585" xr:uid="{ED567D98-CEA8-45F8-A7CC-2174FFB1CB1C}"/>
    <cellStyle name="Output 9 6 2" xfId="13056" xr:uid="{9CCAE402-A1F2-404F-84A4-81B3AC5792FB}"/>
    <cellStyle name="Output 9 7" xfId="6631" xr:uid="{268740D8-055B-4D89-BADB-10F03D734361}"/>
    <cellStyle name="Output 9 7 2" xfId="13102" xr:uid="{6E8E9640-4377-4719-BDBF-9166ABED89ED}"/>
    <cellStyle name="Output 9 8" xfId="7291" xr:uid="{EAE46282-5EB3-4340-8F80-7F87A678BF2A}"/>
    <cellStyle name="Output 9 8 2" xfId="13762" xr:uid="{7CCB472A-0698-4EC3-9445-11A75A23B271}"/>
    <cellStyle name="Output 9 9" xfId="7052" xr:uid="{7AB09A37-1A23-40B4-B171-7267152553D5}"/>
    <cellStyle name="Output 9 9 2" xfId="13523" xr:uid="{2ED818A2-2D9F-4A2C-BAC0-6C06DC206F75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12" xfId="5850" xr:uid="{12C29209-DE15-44B4-BBBF-C3993CBE0934}"/>
    <cellStyle name="Percent 13" xfId="5875" xr:uid="{627FB8E3-A012-44D5-B900-67FE72D6F3BA}"/>
    <cellStyle name="Percent 14" xfId="5675" xr:uid="{CB8C5F85-ACD7-4903-A652-7D88BEA9D9CC}"/>
    <cellStyle name="Percent 15" xfId="10393" xr:uid="{722231FF-8FE4-4150-BC31-E30B0A62AB81}"/>
    <cellStyle name="Percent 16" xfId="11212" xr:uid="{BC8E4BDB-4483-4BE2-AD82-B611A768BD6D}"/>
    <cellStyle name="Percent 17" xfId="15707" xr:uid="{6A17B930-CBD0-46B1-B8E4-0CED222D23B9}"/>
    <cellStyle name="Percent 18" xfId="15714" xr:uid="{5983B9BB-B262-43D1-A99B-44255FB4DBBA}"/>
    <cellStyle name="Percent 19" xfId="11190" xr:uid="{18090079-3460-4DF3-9290-9643DA02F155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2 2" xfId="3357" xr:uid="{DD7486DE-E2C2-4A39-B9B8-D6378B0F9E3A}"/>
    <cellStyle name="Percent 2 2 2 2 2 3" xfId="2528" xr:uid="{00000000-0005-0000-0000-0000E2090000}"/>
    <cellStyle name="Percent 2 2 2 2 2 3 2" xfId="3358" xr:uid="{00259B44-6ADD-4D0E-BD9D-EE1B25027B7C}"/>
    <cellStyle name="Percent 2 2 2 2 2 4" xfId="2529" xr:uid="{00000000-0005-0000-0000-0000E3090000}"/>
    <cellStyle name="Percent 2 2 2 2 2 4 2" xfId="3359" xr:uid="{1DAAB991-791B-451E-8AF9-2A7072F9A302}"/>
    <cellStyle name="Percent 2 2 2 2 2 5" xfId="2530" xr:uid="{00000000-0005-0000-0000-0000E4090000}"/>
    <cellStyle name="Percent 2 2 2 2 2 5 2" xfId="3360" xr:uid="{13B07252-A48C-4E8E-9BC5-9F43CB367FC7}"/>
    <cellStyle name="Percent 2 2 2 2 2 6" xfId="3356" xr:uid="{57F717F2-70A9-48EA-996C-1FDE7F63B093}"/>
    <cellStyle name="Percent 2 2 2 2 3" xfId="2531" xr:uid="{00000000-0005-0000-0000-0000E5090000}"/>
    <cellStyle name="Percent 2 2 2 2 3 2" xfId="3361" xr:uid="{4F23627D-E730-40B2-9256-C1893F84E964}"/>
    <cellStyle name="Percent 2 2 2 2 4" xfId="2532" xr:uid="{00000000-0005-0000-0000-0000E6090000}"/>
    <cellStyle name="Percent 2 2 2 2 4 2" xfId="3362" xr:uid="{7D4F670E-A5F3-40C1-A089-2D965529FDB6}"/>
    <cellStyle name="Percent 2 2 2 2 5" xfId="2533" xr:uid="{00000000-0005-0000-0000-0000E7090000}"/>
    <cellStyle name="Percent 2 2 2 2 5 2" xfId="3363" xr:uid="{CF3D46E1-1664-4669-8DBA-944C713820E0}"/>
    <cellStyle name="Percent 2 2 2 2 6" xfId="3355" xr:uid="{33234A2F-8380-4FBE-A1B0-E0DA3FD196B7}"/>
    <cellStyle name="Percent 2 2 2 3" xfId="2534" xr:uid="{00000000-0005-0000-0000-0000E8090000}"/>
    <cellStyle name="Percent 2 2 2 3 2" xfId="3364" xr:uid="{F6ED7FAE-5254-4767-B1AF-29F0982267BA}"/>
    <cellStyle name="Percent 2 2 2 4" xfId="2535" xr:uid="{00000000-0005-0000-0000-0000E9090000}"/>
    <cellStyle name="Percent 2 2 2 4 2" xfId="3365" xr:uid="{025FB050-A47C-471B-9057-194CAF7204F0}"/>
    <cellStyle name="Percent 2 2 2 5" xfId="2536" xr:uid="{00000000-0005-0000-0000-0000EA090000}"/>
    <cellStyle name="Percent 2 2 2 5 2" xfId="3366" xr:uid="{BCD720D7-B99B-496E-B492-CC76A9AEEE70}"/>
    <cellStyle name="Percent 2 2 2 6" xfId="2537" xr:uid="{00000000-0005-0000-0000-0000EB090000}"/>
    <cellStyle name="Percent 2 2 2 6 2" xfId="3367" xr:uid="{160F3877-FFC2-47BE-AD19-CD46F5B20C80}"/>
    <cellStyle name="Percent 2 2 2 7" xfId="2538" xr:uid="{00000000-0005-0000-0000-0000EC090000}"/>
    <cellStyle name="Percent 2 2 2 7 2" xfId="3368" xr:uid="{5604B4FD-D7D6-4785-8B30-303A5568E711}"/>
    <cellStyle name="Percent 2 2 2 8" xfId="3354" xr:uid="{BDC82254-05A1-45B8-889D-EFF86F44891B}"/>
    <cellStyle name="Percent 2 2 3" xfId="2539" xr:uid="{00000000-0005-0000-0000-0000ED090000}"/>
    <cellStyle name="Percent 2 2 3 2" xfId="3369" xr:uid="{D6C2D333-DE03-4AD8-936F-8EBAF2D95470}"/>
    <cellStyle name="Percent 2 2 4" xfId="2540" xr:uid="{00000000-0005-0000-0000-0000EE090000}"/>
    <cellStyle name="Percent 2 2 4 2" xfId="3370" xr:uid="{439D4188-3BAE-4367-BEEB-446B8E57D6B7}"/>
    <cellStyle name="Percent 2 2 5" xfId="2541" xr:uid="{00000000-0005-0000-0000-0000EF090000}"/>
    <cellStyle name="Percent 2 2 5 2" xfId="3371" xr:uid="{D48371FA-8F4E-4A46-81CF-6839B3BFFB9B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3 3" xfId="3372" xr:uid="{64E8287F-D1AE-4D25-972A-2F26578A16A3}"/>
    <cellStyle name="Percent 2 4" xfId="2546" xr:uid="{00000000-0005-0000-0000-0000F4090000}"/>
    <cellStyle name="Percent 2 4 2" xfId="3373" xr:uid="{EE9CC049-22CB-4AF6-AB8D-99C159BF05FE}"/>
    <cellStyle name="Percent 2 5" xfId="2547" xr:uid="{00000000-0005-0000-0000-0000F5090000}"/>
    <cellStyle name="Percent 2 5 2" xfId="3374" xr:uid="{6201348D-87C3-46E1-A64E-686A4208D4D0}"/>
    <cellStyle name="Percent 2 6" xfId="2548" xr:uid="{00000000-0005-0000-0000-0000F6090000}"/>
    <cellStyle name="Percent 2 6 2" xfId="3375" xr:uid="{C617A310-C6F5-4C9C-B18E-A49F46A8D29B}"/>
    <cellStyle name="Percent 2 7" xfId="2549" xr:uid="{00000000-0005-0000-0000-0000F7090000}"/>
    <cellStyle name="Percent 20" xfId="15713" xr:uid="{D809D88D-5F07-49A5-B6F5-73B72B63CED2}"/>
    <cellStyle name="Percent 21" xfId="15708" xr:uid="{87A6FDEC-FC87-4F46-9E5B-36C8D9BE8E19}"/>
    <cellStyle name="Percent 22" xfId="4946" xr:uid="{248B10DD-8F87-4425-A362-EAD7AB031970}"/>
    <cellStyle name="Percent 23" xfId="17175" xr:uid="{9EBC47CE-18EE-41D6-8ABF-CF3B7E16D76F}"/>
    <cellStyle name="Percent 24" xfId="17176" xr:uid="{14EB126E-0208-4CE0-9C7D-2EAA3DB5BF44}"/>
    <cellStyle name="Percent 25" xfId="17177" xr:uid="{9ED033B5-C369-4AB7-B576-66EF3E655D60}"/>
    <cellStyle name="Percent 26" xfId="3848" xr:uid="{B0BAFD72-547F-4F4A-A108-540A3A63B5BF}"/>
    <cellStyle name="Percent 27" xfId="17183" xr:uid="{53916DBA-326C-4A2C-A7C8-694AB7BE55AF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2 2" xfId="3378" xr:uid="{34A78789-1DEA-4AE6-B7BB-609ECE0F7C42}"/>
    <cellStyle name="Percent 5 2 3" xfId="2558" xr:uid="{00000000-0005-0000-0000-0000000A0000}"/>
    <cellStyle name="Percent 5 2 3 2" xfId="3379" xr:uid="{6B864B3D-F607-451F-BF07-960043CB4780}"/>
    <cellStyle name="Percent 5 2 4" xfId="2559" xr:uid="{00000000-0005-0000-0000-0000010A0000}"/>
    <cellStyle name="Percent 5 2 4 2" xfId="3380" xr:uid="{5BCD40C2-0186-48A1-A1DE-F6FB7C14C149}"/>
    <cellStyle name="Percent 5 2 5" xfId="2560" xr:uid="{00000000-0005-0000-0000-0000020A0000}"/>
    <cellStyle name="Percent 5 2 5 2" xfId="3381" xr:uid="{6629C552-C4FC-4AC1-A279-BB68B969038A}"/>
    <cellStyle name="Percent 5 2 6" xfId="2561" xr:uid="{00000000-0005-0000-0000-0000030A0000}"/>
    <cellStyle name="Percent 5 2 6 2" xfId="2562" xr:uid="{00000000-0005-0000-0000-0000040A0000}"/>
    <cellStyle name="Percent 5 2 7" xfId="3377" xr:uid="{7899507C-8EFE-4460-974F-3275793A3418}"/>
    <cellStyle name="Percent 5 3" xfId="2563" xr:uid="{00000000-0005-0000-0000-0000050A0000}"/>
    <cellStyle name="Percent 5 3 2" xfId="3382" xr:uid="{27B9418B-7B11-498C-BE81-BD848022CBB3}"/>
    <cellStyle name="Percent 5 4" xfId="2564" xr:uid="{00000000-0005-0000-0000-0000060A0000}"/>
    <cellStyle name="Percent 5 4 2" xfId="3383" xr:uid="{4172EAB5-259F-4B02-85CF-59DC3E2A750C}"/>
    <cellStyle name="Percent 5 5" xfId="2565" xr:uid="{00000000-0005-0000-0000-0000070A0000}"/>
    <cellStyle name="Percent 5 5 2" xfId="3384" xr:uid="{4BABFE33-1A53-4961-86CF-DB46740E1C4B}"/>
    <cellStyle name="Percent 5 6" xfId="3376" xr:uid="{F044D5E5-F63A-432E-904A-52D0C5953DFE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8 2" xfId="3385" xr:uid="{90CDB688-06A2-4304-9803-D9734EDDDABE}"/>
    <cellStyle name="Percent 8 2 2" xfId="4228" xr:uid="{E46949C2-856C-4153-9969-AE72D55A1C40}"/>
    <cellStyle name="Percent 8 3" xfId="5851" xr:uid="{04B5560C-2C43-4F89-88DF-8374B6DC030F}"/>
    <cellStyle name="Percent 8 4" xfId="4921" xr:uid="{BB4F6D30-FF7C-4511-9985-7CB5E01065DF}"/>
    <cellStyle name="Percent 8 5" xfId="3841" xr:uid="{2C7ECABD-AA55-4E67-B925-5CEAA659AEB2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10" xfId="7053" xr:uid="{38CADCFC-6871-4D38-8372-C0EE763AA6B3}"/>
    <cellStyle name="sbt2 10 2" xfId="13524" xr:uid="{BF702BFA-252B-420C-8716-06A91A8DFF89}"/>
    <cellStyle name="sbt2 11" xfId="7801" xr:uid="{03E51B74-28C9-479A-A050-ECFD766F54C8}"/>
    <cellStyle name="sbt2 11 2" xfId="14272" xr:uid="{BA0A2860-AE32-4B10-9C4F-1D71D134F3F4}"/>
    <cellStyle name="sbt2 12" xfId="7776" xr:uid="{2AFC9970-6CB0-4A23-A09A-1EB36BA970D0}"/>
    <cellStyle name="sbt2 12 2" xfId="14247" xr:uid="{80ED103A-56A9-43B9-8641-EA2DE8F5B815}"/>
    <cellStyle name="sbt2 13" xfId="7592" xr:uid="{A90E0646-99E8-4B43-BC01-D97B40B1330E}"/>
    <cellStyle name="sbt2 13 2" xfId="14063" xr:uid="{1138CEA1-CAF6-4780-A67A-9B0F68C0E6C6}"/>
    <cellStyle name="sbt2 14" xfId="8008" xr:uid="{01A876D0-47CA-4EC5-B614-52FAD6C23EB6}"/>
    <cellStyle name="sbt2 14 2" xfId="14479" xr:uid="{80FE6FE0-E406-421B-93C0-EC7CFD73F0A4}"/>
    <cellStyle name="sbt2 15" xfId="8503" xr:uid="{90936F4D-F65E-4B2B-AAD7-DFB3F40056E8}"/>
    <cellStyle name="sbt2 15 2" xfId="14974" xr:uid="{9B0DCC04-725B-4EF7-8406-20A23BF139F6}"/>
    <cellStyle name="sbt2 16" xfId="8534" xr:uid="{CFECF872-2A1B-476B-9A96-C4E10EBC55EA}"/>
    <cellStyle name="sbt2 16 2" xfId="15005" xr:uid="{A8006632-64FF-4F86-A454-F298EBF95E7F}"/>
    <cellStyle name="sbt2 17" xfId="8715" xr:uid="{AD3BD227-03D9-4676-AB74-5553875D8C08}"/>
    <cellStyle name="sbt2 17 2" xfId="15186" xr:uid="{FF6A5D71-5DE3-4AA0-A3A9-E360C6AD1F47}"/>
    <cellStyle name="sbt2 18" xfId="8893" xr:uid="{DA39B24B-52DA-4D56-B4A3-7DA4109A0180}"/>
    <cellStyle name="sbt2 18 2" xfId="15364" xr:uid="{E9DA9BA4-DDDF-4E76-BA02-CA14CFD2A96D}"/>
    <cellStyle name="sbt2 19" xfId="9057" xr:uid="{EC86B689-2FDF-4257-96DD-089617CF987A}"/>
    <cellStyle name="sbt2 19 2" xfId="15528" xr:uid="{2AA74174-B281-46D2-AA8C-923D14635BC4}"/>
    <cellStyle name="sbt2 2" xfId="2588" xr:uid="{00000000-0005-0000-0000-00001E0A0000}"/>
    <cellStyle name="sbt2 2 2" xfId="5853" xr:uid="{94F06720-AB67-48CE-8E18-73504F050FC0}"/>
    <cellStyle name="sbt2 2 3" xfId="10424" xr:uid="{A2F58779-DE32-4A5E-A3F1-80FD4A54BBD1}"/>
    <cellStyle name="sbt2 20" xfId="9216" xr:uid="{72C2F4E7-D415-47E3-9A05-40EE00C01C5E}"/>
    <cellStyle name="sbt2 20 2" xfId="15687" xr:uid="{D931C51B-CA00-4545-9B32-69A1A2C49096}"/>
    <cellStyle name="sbt2 21" xfId="9938" xr:uid="{1125258C-C427-4A68-B10E-E7D1ADC0C35F}"/>
    <cellStyle name="sbt2 22" xfId="9864" xr:uid="{817C31AE-190B-49FA-ACD6-EC5D9BAA3593}"/>
    <cellStyle name="sbt2 23" xfId="9971" xr:uid="{9D6CAEA7-82C2-4048-A3AB-551786BA0217}"/>
    <cellStyle name="sbt2 24" xfId="10630" xr:uid="{9B47E1A4-F636-471E-BE16-1F9BAF58D4F2}"/>
    <cellStyle name="sbt2 25" xfId="10800" xr:uid="{65631D38-28AF-49C3-9E42-5A4A57AC2CCD}"/>
    <cellStyle name="sbt2 26" xfId="10913" xr:uid="{B9D665F2-E5D5-4047-8741-0CA8C0922462}"/>
    <cellStyle name="sbt2 27" xfId="15957" xr:uid="{9F0D8909-D434-40A8-9FD2-2E7EDB0748D5}"/>
    <cellStyle name="sbt2 28" xfId="15720" xr:uid="{105C54B5-4984-4981-B44C-D1EBEFDE037E}"/>
    <cellStyle name="sbt2 29" xfId="16586" xr:uid="{BC6CF285-0638-4A56-B3B3-884973DE9E9B}"/>
    <cellStyle name="sbt2 3" xfId="3386" xr:uid="{C388C377-9D31-4001-8867-7FA674D891F0}"/>
    <cellStyle name="sbt2 3 2" xfId="11610" xr:uid="{1E8CC83F-0FA6-4FF2-B361-05D970E52761}"/>
    <cellStyle name="sbt2 3 3" xfId="15710" xr:uid="{7244A5F6-333D-4B3F-8586-C4F32362E802}"/>
    <cellStyle name="sbt2 3 4" xfId="5343" xr:uid="{2A8868D2-54BC-4E3F-B264-C7A33B990B50}"/>
    <cellStyle name="sbt2 30" xfId="16557" xr:uid="{4D9742BD-EA41-4F26-8D1A-210EF95FD106}"/>
    <cellStyle name="sbt2 31" xfId="16373" xr:uid="{A521402D-B87B-4F78-B55D-53163ADBB214}"/>
    <cellStyle name="sbt2 32" xfId="16833" xr:uid="{8D565C22-6549-4878-9F85-565D95D0A760}"/>
    <cellStyle name="sbt2 33" xfId="16997" xr:uid="{03B28EEF-E47B-4F22-92AC-275FB04446CB}"/>
    <cellStyle name="sbt2 34" xfId="17156" xr:uid="{E7DA0285-F3E5-4A67-91A9-D7A15DA8E594}"/>
    <cellStyle name="sbt2 4" xfId="4407" xr:uid="{9D573110-EB98-472C-9B30-9C6BFC7003BC}"/>
    <cellStyle name="sbt2 4 2" xfId="5852" xr:uid="{249C9EED-DD80-4B6F-8DE5-CDB5F76C2ECE}"/>
    <cellStyle name="sbt2 5" xfId="6352" xr:uid="{8B240AC6-4BB6-4703-8078-3B392E73CFA4}"/>
    <cellStyle name="sbt2 5 2" xfId="12823" xr:uid="{423D4F11-9D16-4D61-8996-443FD014FD2B}"/>
    <cellStyle name="sbt2 6" xfId="6165" xr:uid="{82DEDF72-F4A3-4149-8C65-BF7AC899D127}"/>
    <cellStyle name="sbt2 6 2" xfId="12636" xr:uid="{0284540A-904D-4951-B560-4579B318016A}"/>
    <cellStyle name="sbt2 7" xfId="6586" xr:uid="{66DB7872-BFEA-4D14-9546-7E37D63F131E}"/>
    <cellStyle name="sbt2 7 2" xfId="13057" xr:uid="{26130A95-09CD-4F2C-A54E-FCE6387923A8}"/>
    <cellStyle name="sbt2 8" xfId="7198" xr:uid="{DF7378F6-69D0-4FAA-85C1-5B158C97EE8D}"/>
    <cellStyle name="sbt2 8 2" xfId="13669" xr:uid="{7D96DA01-F7E1-41C5-AB10-76E226219C58}"/>
    <cellStyle name="sbt2 9" xfId="7294" xr:uid="{043CE4A7-0188-4548-907A-5921ACBE36AE}"/>
    <cellStyle name="sbt2 9 2" xfId="13765" xr:uid="{C8B5C4FF-1882-48D9-9E12-29CE1292644D}"/>
    <cellStyle name="subt1" xfId="2589" xr:uid="{00000000-0005-0000-0000-00001F0A0000}"/>
    <cellStyle name="subt1 2" xfId="2590" xr:uid="{00000000-0005-0000-0000-0000200A0000}"/>
    <cellStyle name="subt1 2 2" xfId="5855" xr:uid="{E8562A66-0CF8-470C-9EF1-C74B168E08DB}"/>
    <cellStyle name="subt1 2 3" xfId="4923" xr:uid="{BBD4E139-CC82-4DF2-B205-180DF5E3BB2F}"/>
    <cellStyle name="subt1 2 4" xfId="3843" xr:uid="{EC5CB09A-A673-45BD-B76F-193759F5FBB8}"/>
    <cellStyle name="subt1 3" xfId="3387" xr:uid="{465694C6-D059-4306-8695-F4759D8BF803}"/>
    <cellStyle name="subt1 3 2" xfId="11611" xr:uid="{CA245CDC-4CCC-4FC2-BFB5-4BF69B9CFFA2}"/>
    <cellStyle name="subt1 4" xfId="5854" xr:uid="{B62672C5-6635-4247-894C-CE9DBA52CEC6}"/>
    <cellStyle name="subt1 5" xfId="4922" xr:uid="{17105A23-8469-4636-BD98-050C9D37B6BC}"/>
    <cellStyle name="subt1 6" xfId="3842" xr:uid="{36749263-C0D0-40F6-900C-2EA21D241A5A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10" xfId="7780" xr:uid="{E18FFDE5-7726-462A-9329-45F0B9636B81}"/>
    <cellStyle name="Total 10 10 2" xfId="14251" xr:uid="{3B888673-8B56-453E-90DD-6A7E900AAAF4}"/>
    <cellStyle name="Total 10 11" xfId="7807" xr:uid="{C47E374C-795F-4077-8586-7B14F43080A3}"/>
    <cellStyle name="Total 10 11 2" xfId="14278" xr:uid="{2324C62A-E1BA-48C3-9A24-E41EC4C00537}"/>
    <cellStyle name="Total 10 12" xfId="8010" xr:uid="{DCD71ED8-9340-4440-BFDA-4856BA70BF6B}"/>
    <cellStyle name="Total 10 12 2" xfId="14481" xr:uid="{49B6C768-6682-4453-A11F-1E1F992DA30A}"/>
    <cellStyle name="Total 10 13" xfId="8539" xr:uid="{CF172F1D-F4D7-48A3-BF9A-89B1D4FF0D36}"/>
    <cellStyle name="Total 10 13 2" xfId="15010" xr:uid="{F73DEA08-500E-43C9-BEBA-83F6D97F6FC4}"/>
    <cellStyle name="Total 10 14" xfId="8719" xr:uid="{613FA05D-CB24-48DD-A8E2-3D0A92125820}"/>
    <cellStyle name="Total 10 14 2" xfId="15190" xr:uid="{EF6ECA2C-550F-4D14-9ADA-76B7D954BD84}"/>
    <cellStyle name="Total 10 15" xfId="8896" xr:uid="{4F6E4539-A2AF-41FA-BEEC-0C48141E7F33}"/>
    <cellStyle name="Total 10 15 2" xfId="15367" xr:uid="{9A8C045D-26A9-4375-9944-8BBB89B575CC}"/>
    <cellStyle name="Total 10 16" xfId="9060" xr:uid="{357097E9-CE61-409D-9018-76CEAC1CBA21}"/>
    <cellStyle name="Total 10 16 2" xfId="15531" xr:uid="{19F3A6FE-638F-4635-AA7C-FE4CC5FF7204}"/>
    <cellStyle name="Total 10 17" xfId="9218" xr:uid="{596D4F08-75D1-4BBA-A98F-89774CCCA03A}"/>
    <cellStyle name="Total 10 17 2" xfId="15689" xr:uid="{9BD6948A-B32F-4F79-B158-AC7CBDB3D4E4}"/>
    <cellStyle name="Total 10 18" xfId="9264" xr:uid="{8240B93D-EC0F-465F-84FE-DEB1BAE8D1F2}"/>
    <cellStyle name="Total 10 19" xfId="10430" xr:uid="{EDB55663-AD13-44F0-BFF8-1FEC9F740E0C}"/>
    <cellStyle name="Total 10 2" xfId="2618" xr:uid="{00000000-0005-0000-0000-00003C0A0000}"/>
    <cellStyle name="Total 10 2 2" xfId="5856" xr:uid="{50BA62FE-F9DF-47C3-A82A-2B860E62AB87}"/>
    <cellStyle name="Total 10 2 2 2" xfId="12313" xr:uid="{912F8E8D-3227-4970-8A92-FAD88A229F42}"/>
    <cellStyle name="Total 10 2 3" xfId="10431" xr:uid="{84D01026-E6B6-4A87-A65E-4460DFF0A339}"/>
    <cellStyle name="Total 10 2 4" xfId="11191" xr:uid="{DE8F515F-8349-47BF-8A6D-1B75CBF36914}"/>
    <cellStyle name="Total 10 2 5" xfId="4924" xr:uid="{AE3C0D40-255F-40E1-8927-32D9AB43FDC7}"/>
    <cellStyle name="Total 10 20" xfId="9975" xr:uid="{F6EB85EA-685B-426F-A8CD-6F2B977C8FF2}"/>
    <cellStyle name="Total 10 21" xfId="10634" xr:uid="{8461D340-E25F-4E9F-936F-DD8AF38CFF52}"/>
    <cellStyle name="Total 10 22" xfId="10803" xr:uid="{501F8D2B-44AF-4F68-8BCB-1929E44EE567}"/>
    <cellStyle name="Total 10 23" xfId="10914" xr:uid="{35A2112D-2906-4D9B-B7DF-BCE8828162B4}"/>
    <cellStyle name="Total 10 24" xfId="15939" xr:uid="{B4F3109C-815A-4396-9E09-C05FB023CED5}"/>
    <cellStyle name="Total 10 25" xfId="16562" xr:uid="{52BC6773-F636-409E-913B-C01079B39699}"/>
    <cellStyle name="Total 10 26" xfId="16376" xr:uid="{716F235E-087A-4FD5-9C74-9BE3699D2D8D}"/>
    <cellStyle name="Total 10 27" xfId="16836" xr:uid="{8D6A91EA-0F99-496D-9C69-F1564A17123F}"/>
    <cellStyle name="Total 10 28" xfId="17000" xr:uid="{09DDF044-57E0-4487-AD31-7919E163A10B}"/>
    <cellStyle name="Total 10 29" xfId="17157" xr:uid="{DB59C317-5E6E-414D-BC74-02692B8550DA}"/>
    <cellStyle name="Total 10 3" xfId="4408" xr:uid="{519D755E-97AC-4D3D-A2C5-176E4886A764}"/>
    <cellStyle name="Total 10 3 2" xfId="12312" xr:uid="{880908AE-6102-4DAA-A9FC-3C8E0BFB88F4}"/>
    <cellStyle name="Total 10 4" xfId="5897" xr:uid="{B864687F-5018-4584-8BEA-81759A680B39}"/>
    <cellStyle name="Total 10 4 2" xfId="12368" xr:uid="{1AC1C0EB-05E8-4226-AE36-C2A8A00F8D6A}"/>
    <cellStyle name="Total 10 5" xfId="6384" xr:uid="{A05A2907-5758-4806-AB10-247EF72B8336}"/>
    <cellStyle name="Total 10 5 2" xfId="12855" xr:uid="{57FCB5D8-53EF-469C-B85F-1C493177A027}"/>
    <cellStyle name="Total 10 6" xfId="6587" xr:uid="{FB7E1478-B616-4C44-8EAA-F0D1336FA1FE}"/>
    <cellStyle name="Total 10 6 2" xfId="13058" xr:uid="{D827E124-3A82-45DE-8F4C-4549C01FC5B8}"/>
    <cellStyle name="Total 10 7" xfId="7204" xr:uid="{4427C95D-71C9-4AAF-9D96-FC2AA13D7628}"/>
    <cellStyle name="Total 10 7 2" xfId="13675" xr:uid="{0CAB6AD8-16AD-4F83-8D37-CC37F9B334BB}"/>
    <cellStyle name="Total 10 8" xfId="7188" xr:uid="{6A5B94DB-0BA1-4055-BE26-6705DDA39C0D}"/>
    <cellStyle name="Total 10 8 2" xfId="13659" xr:uid="{E0709043-1200-4570-A762-6C94B628AFA4}"/>
    <cellStyle name="Total 10 9" xfId="7324" xr:uid="{68668086-400C-4EFD-ACB4-B2C09C2299C5}"/>
    <cellStyle name="Total 10 9 2" xfId="13795" xr:uid="{16D1211F-DAC2-4005-9DF6-BE75C4A7C06C}"/>
    <cellStyle name="Total 11" xfId="2619" xr:uid="{00000000-0005-0000-0000-00003D0A0000}"/>
    <cellStyle name="Total 11 10" xfId="7364" xr:uid="{639A4433-3A6D-4CBE-B44C-34593FD19E77}"/>
    <cellStyle name="Total 11 10 2" xfId="13835" xr:uid="{8B715BBC-8603-4A2E-9AEA-CFF95D26FDF3}"/>
    <cellStyle name="Total 11 11" xfId="7594" xr:uid="{E737E9F7-6F83-4CAD-9E04-56254F1EF3C3}"/>
    <cellStyle name="Total 11 11 2" xfId="14065" xr:uid="{01E83319-B8F5-4A7D-97C7-B64F2659B92C}"/>
    <cellStyle name="Total 11 12" xfId="8011" xr:uid="{B7426EB4-752F-472E-8465-6F985E5F094F}"/>
    <cellStyle name="Total 11 12 2" xfId="14482" xr:uid="{C3DF1A5B-8656-4F1E-B385-220880FD5DB6}"/>
    <cellStyle name="Total 11 13" xfId="8540" xr:uid="{E22AF4E9-0E45-42C3-ACEF-BEC686FCDD77}"/>
    <cellStyle name="Total 11 13 2" xfId="15011" xr:uid="{18009402-0FE8-4BC2-B97E-96D4483CB3A8}"/>
    <cellStyle name="Total 11 14" xfId="8720" xr:uid="{09545CDD-530D-48D3-8D3D-9F67237C90AF}"/>
    <cellStyle name="Total 11 14 2" xfId="15191" xr:uid="{9D282C91-FEDE-45E5-89D1-114A5B5AB850}"/>
    <cellStyle name="Total 11 15" xfId="8897" xr:uid="{23F79CBD-B9EC-4842-A021-E5F1AD98CEDD}"/>
    <cellStyle name="Total 11 15 2" xfId="15368" xr:uid="{C2D896C3-EA8C-469C-ADC7-2C6D04C8B81E}"/>
    <cellStyle name="Total 11 16" xfId="9061" xr:uid="{6A46A2C3-C59C-4BAA-AD9D-1C61E39EB1A0}"/>
    <cellStyle name="Total 11 16 2" xfId="15532" xr:uid="{DBEDD851-116B-4AAB-9399-409CE2B75281}"/>
    <cellStyle name="Total 11 17" xfId="9219" xr:uid="{AF943C42-C386-485C-A247-249E42CF8C4C}"/>
    <cellStyle name="Total 11 17 2" xfId="15690" xr:uid="{F5FC5CC0-3D75-4101-899E-85B52F2E747B}"/>
    <cellStyle name="Total 11 18" xfId="9868" xr:uid="{ECC83506-0BC7-4210-BC2E-0997C6396EF3}"/>
    <cellStyle name="Total 11 19" xfId="10432" xr:uid="{2F6A8949-FB19-43D1-9486-0BEE69D06AD9}"/>
    <cellStyle name="Total 11 2" xfId="2620" xr:uid="{00000000-0005-0000-0000-00003E0A0000}"/>
    <cellStyle name="Total 11 2 2" xfId="5857" xr:uid="{77FEF25E-456E-4B07-922D-B0B272D95492}"/>
    <cellStyle name="Total 11 2 2 2" xfId="12315" xr:uid="{82D81DD7-85C7-47FD-A443-1DC1193DA739}"/>
    <cellStyle name="Total 11 2 3" xfId="10433" xr:uid="{27E1D73D-D7B7-45A6-A8EC-443514AD05D2}"/>
    <cellStyle name="Total 11 2 4" xfId="11192" xr:uid="{9D41E308-70BF-49D8-88E8-CF74183B7530}"/>
    <cellStyle name="Total 11 2 5" xfId="4925" xr:uid="{5F2EAFFA-5784-4F57-A694-623D5A640E26}"/>
    <cellStyle name="Total 11 20" xfId="9976" xr:uid="{460B121C-DCBB-4908-B932-C4E5EDB23438}"/>
    <cellStyle name="Total 11 21" xfId="10635" xr:uid="{EFDBB0ED-5E42-4690-B9BC-2EC96FA7AC0A}"/>
    <cellStyle name="Total 11 22" xfId="10804" xr:uid="{33497CB5-757B-499E-BCE6-143B74100408}"/>
    <cellStyle name="Total 11 23" xfId="10944" xr:uid="{FFF88D6E-82E6-4499-8B23-12D61690DA0A}"/>
    <cellStyle name="Total 11 24" xfId="15940" xr:uid="{53DB238E-1721-41F4-A4F5-8384F8272CEF}"/>
    <cellStyle name="Total 11 25" xfId="16563" xr:uid="{19094526-7E18-4CE7-90F1-E51E75D338CA}"/>
    <cellStyle name="Total 11 26" xfId="16598" xr:uid="{D9AEED19-8D43-43D8-8453-6341030EA1F0}"/>
    <cellStyle name="Total 11 27" xfId="16837" xr:uid="{4C639C45-5F34-42CF-8537-B23C5DA1BD2A}"/>
    <cellStyle name="Total 11 28" xfId="17001" xr:uid="{FDC0AE5C-CD1E-4D26-BAF2-3562666638F4}"/>
    <cellStyle name="Total 11 29" xfId="17158" xr:uid="{20EB98F4-EBBD-4344-ACCB-8DD2BF310C8B}"/>
    <cellStyle name="Total 11 3" xfId="4409" xr:uid="{D69F10F3-E3A9-49BC-8080-049BC7AA2416}"/>
    <cellStyle name="Total 11 3 2" xfId="12314" xr:uid="{3F2ACA4F-C2FF-46EE-AECC-DF195B970141}"/>
    <cellStyle name="Total 11 4" xfId="6356" xr:uid="{E44365F9-5F4F-4CC5-84FA-E3C1C5E5101E}"/>
    <cellStyle name="Total 11 4 2" xfId="12827" xr:uid="{2CD329B1-351D-414C-936E-F64E4C6DCF1D}"/>
    <cellStyle name="Total 11 5" xfId="6168" xr:uid="{247804AD-7C8A-4964-977F-E1D8721D26A2}"/>
    <cellStyle name="Total 11 5 2" xfId="12639" xr:uid="{8A8FC182-214C-413F-8F76-32F88395AECA}"/>
    <cellStyle name="Total 11 6" xfId="6588" xr:uid="{5AD2B071-E006-44E7-BAB0-4F8AD1B1AE19}"/>
    <cellStyle name="Total 11 6 2" xfId="13059" xr:uid="{BA75E804-C222-41E9-ADD3-507BE5CA19F6}"/>
    <cellStyle name="Total 11 7" xfId="7205" xr:uid="{C6274EDA-F597-41F6-A53A-D8F7EF1CE590}"/>
    <cellStyle name="Total 11 7 2" xfId="13676" xr:uid="{28BFFC8A-A114-48A5-AC39-272ADD3C26ED}"/>
    <cellStyle name="Total 11 8" xfId="7298" xr:uid="{D4C1E402-9363-4EAC-9AF1-E1489AB343FB}"/>
    <cellStyle name="Total 11 8 2" xfId="13769" xr:uid="{CB15B6B2-3DEE-4B1F-ADB5-6DC1D90546D1}"/>
    <cellStyle name="Total 11 9" xfId="7054" xr:uid="{818E980F-FA94-452B-80B6-278BB44BE0B6}"/>
    <cellStyle name="Total 11 9 2" xfId="13525" xr:uid="{699A1AA6-9149-4F1F-895E-D9986FC3A2CA}"/>
    <cellStyle name="Total 12" xfId="2621" xr:uid="{00000000-0005-0000-0000-00003F0A0000}"/>
    <cellStyle name="Total 12 10" xfId="7811" xr:uid="{5BF2C721-0672-42FD-9AC2-5C6847FDDEA1}"/>
    <cellStyle name="Total 12 10 2" xfId="14282" xr:uid="{1E7D2F37-9A90-462C-8990-ED5EF1574A0C}"/>
    <cellStyle name="Total 12 11" xfId="7796" xr:uid="{50F1E0FA-8497-4419-8A6E-40297EFC5705}"/>
    <cellStyle name="Total 12 11 2" xfId="14267" xr:uid="{B8BEA335-5B55-4D6B-8FA7-784DDC8C554F}"/>
    <cellStyle name="Total 12 12" xfId="8012" xr:uid="{20BA6DBC-4E65-44C2-A0B2-01CC8C4327B5}"/>
    <cellStyle name="Total 12 12 2" xfId="14483" xr:uid="{BD473272-07B4-423B-8C35-F08281769CAD}"/>
    <cellStyle name="Total 12 13" xfId="8541" xr:uid="{C90AF6DB-1ECA-411B-A84C-2BFC69A3AC45}"/>
    <cellStyle name="Total 12 13 2" xfId="15012" xr:uid="{19F09782-3206-4E7D-BAF5-255F9EDB13F9}"/>
    <cellStyle name="Total 12 14" xfId="8721" xr:uid="{97A50189-FDE4-4E85-948C-043C278987F3}"/>
    <cellStyle name="Total 12 14 2" xfId="15192" xr:uid="{94AD4677-9AB5-4346-97E4-3C72FE5B7977}"/>
    <cellStyle name="Total 12 15" xfId="8898" xr:uid="{A1386176-21B7-4A00-BE65-E696E238F1D1}"/>
    <cellStyle name="Total 12 15 2" xfId="15369" xr:uid="{86097F28-D1DD-4D0D-9F42-28DD12F7BB6A}"/>
    <cellStyle name="Total 12 16" xfId="9062" xr:uid="{59D33EE8-F230-4F41-ABC7-9162C84C31D3}"/>
    <cellStyle name="Total 12 16 2" xfId="15533" xr:uid="{321A8188-806B-418B-9119-FA33F2378EF4}"/>
    <cellStyle name="Total 12 17" xfId="9220" xr:uid="{AC0C7F3D-2A02-4BE5-A7DC-EDECA1ADABF1}"/>
    <cellStyle name="Total 12 17 2" xfId="15691" xr:uid="{4303FED1-FC4B-4DDD-A658-20E490CFAE73}"/>
    <cellStyle name="Total 12 18" xfId="9901" xr:uid="{9C028A71-DED8-40DC-A290-E856B7A455AD}"/>
    <cellStyle name="Total 12 19" xfId="10434" xr:uid="{A3F8F531-E94B-4221-B317-8764141D06FB}"/>
    <cellStyle name="Total 12 2" xfId="2622" xr:uid="{00000000-0005-0000-0000-0000400A0000}"/>
    <cellStyle name="Total 12 2 2" xfId="5858" xr:uid="{956E7BD9-3010-43A2-B72A-C4E2E298481E}"/>
    <cellStyle name="Total 12 2 2 2" xfId="12317" xr:uid="{515A066E-F241-43F3-B5F4-BBE3B579C1E0}"/>
    <cellStyle name="Total 12 2 3" xfId="10435" xr:uid="{73D24A9E-AA5A-416C-9F28-54F2F96E2363}"/>
    <cellStyle name="Total 12 2 4" xfId="11193" xr:uid="{42ECE803-7194-4A60-9E0B-5C392BDAF920}"/>
    <cellStyle name="Total 12 2 5" xfId="4926" xr:uid="{6C4B2FE2-FADE-4635-9470-437274FAFE00}"/>
    <cellStyle name="Total 12 20" xfId="9977" xr:uid="{C0A506A2-FC13-4A4C-87DF-B1552816FF2A}"/>
    <cellStyle name="Total 12 21" xfId="10636" xr:uid="{1B9E790C-821C-42F9-97CC-62BE44C2FCA3}"/>
    <cellStyle name="Total 12 22" xfId="10805" xr:uid="{00087823-8CAD-47B1-BD3A-D4552871C865}"/>
    <cellStyle name="Total 12 23" xfId="10915" xr:uid="{FFB47505-D0C1-490B-8D9F-E833177C9F1D}"/>
    <cellStyle name="Total 12 24" xfId="15941" xr:uid="{60F6F97A-BBB6-43C6-B469-42EC59A63A27}"/>
    <cellStyle name="Total 12 25" xfId="15990" xr:uid="{018C8E75-1706-4516-8B07-A14FCB4F8D86}"/>
    <cellStyle name="Total 12 26" xfId="16580" xr:uid="{A5DB4321-1639-4A98-BC17-A30E8D189780}"/>
    <cellStyle name="Total 12 27" xfId="16838" xr:uid="{EB5DF2A4-B407-4782-B11E-6977F75D4C0B}"/>
    <cellStyle name="Total 12 28" xfId="17002" xr:uid="{7173C02E-4375-4AB2-8B9C-361789E4EB76}"/>
    <cellStyle name="Total 12 29" xfId="17159" xr:uid="{DAB39669-CE88-4CDA-A527-1D5481E785AB}"/>
    <cellStyle name="Total 12 3" xfId="4410" xr:uid="{28CFD8EC-A15A-45B2-8A3B-2C49782F7444}"/>
    <cellStyle name="Total 12 3 2" xfId="12316" xr:uid="{1C17D087-7830-43E8-BE1C-9415A6BBC69A}"/>
    <cellStyle name="Total 12 4" xfId="6388" xr:uid="{9CB1E5E1-F8E9-4E5F-A959-1B9AF5109431}"/>
    <cellStyle name="Total 12 4 2" xfId="12859" xr:uid="{6C4355EB-BEF6-4931-9BE3-ACF47612413A}"/>
    <cellStyle name="Total 12 5" xfId="6373" xr:uid="{5B0AE083-5058-47F7-8350-8BF6D266BB50}"/>
    <cellStyle name="Total 12 5 2" xfId="12844" xr:uid="{2EE13CB2-335C-463C-8237-454153A76A0D}"/>
    <cellStyle name="Total 12 6" xfId="6589" xr:uid="{2240F7F4-7644-4C89-A129-1DA96540C0D4}"/>
    <cellStyle name="Total 12 6 2" xfId="13060" xr:uid="{E2450C00-040D-40EF-A0F3-6F5CA63EE75F}"/>
    <cellStyle name="Total 12 7" xfId="7206" xr:uid="{683EAD48-CA4B-42EA-B579-6BBC632389E6}"/>
    <cellStyle name="Total 12 7 2" xfId="13677" xr:uid="{6748B708-49B5-46FF-8932-90DDC236DFB5}"/>
    <cellStyle name="Total 12 8" xfId="7328" xr:uid="{39208AAF-1AB0-443A-A954-EB3462A39693}"/>
    <cellStyle name="Total 12 8 2" xfId="13799" xr:uid="{EE585397-D1A8-466E-93D1-793189FDA225}"/>
    <cellStyle name="Total 12 9" xfId="7314" xr:uid="{F37BEAB2-DCFE-4998-A5C6-CD8DF2329657}"/>
    <cellStyle name="Total 12 9 2" xfId="13785" xr:uid="{DD5F415B-1E5B-44E6-B2C4-CB0D1BD5A351}"/>
    <cellStyle name="Total 13" xfId="2623" xr:uid="{00000000-0005-0000-0000-0000410A0000}"/>
    <cellStyle name="Total 13 10" xfId="7781" xr:uid="{1EE2B25C-BE51-410D-BA7E-A73E12D08C8D}"/>
    <cellStyle name="Total 13 10 2" xfId="14252" xr:uid="{E7A18558-901C-49ED-AE4C-5854AA61878A}"/>
    <cellStyle name="Total 13 11" xfId="7595" xr:uid="{D763CBCD-C5EA-4DD3-A348-49727C9BF6EF}"/>
    <cellStyle name="Total 13 11 2" xfId="14066" xr:uid="{4DB902F9-4F44-4C18-96C4-7B750E0B7363}"/>
    <cellStyle name="Total 13 12" xfId="8013" xr:uid="{CB87C03A-5DB8-4FC2-823D-A40A0EC1598A}"/>
    <cellStyle name="Total 13 12 2" xfId="14484" xr:uid="{C9AB5062-0D20-47B5-86D7-EE4104082DFB}"/>
    <cellStyle name="Total 13 13" xfId="8542" xr:uid="{E721ED53-AD0F-416A-AD75-FC5424C2D695}"/>
    <cellStyle name="Total 13 13 2" xfId="15013" xr:uid="{850C31ED-5822-41F1-9508-A5B013E9E884}"/>
    <cellStyle name="Total 13 14" xfId="8722" xr:uid="{922150B6-D9BA-4E72-93B7-D5355B8CA942}"/>
    <cellStyle name="Total 13 14 2" xfId="15193" xr:uid="{79015C07-8364-4315-B3A1-42482FA16994}"/>
    <cellStyle name="Total 13 15" xfId="8899" xr:uid="{8E7CDC8D-7EA0-4FB9-A404-65E2A4BE1857}"/>
    <cellStyle name="Total 13 15 2" xfId="15370" xr:uid="{19BBA9DF-BDC9-4F2A-A1EC-1FB9F20DA4FC}"/>
    <cellStyle name="Total 13 16" xfId="9063" xr:uid="{10A21A6B-C026-42BA-86A8-B43A102409AF}"/>
    <cellStyle name="Total 13 16 2" xfId="15534" xr:uid="{F5C2AB74-A93B-464F-88DF-18E8D89ABB3E}"/>
    <cellStyle name="Total 13 17" xfId="9221" xr:uid="{53CBF5FE-8EA9-46C2-BF58-2E8244D9C65D}"/>
    <cellStyle name="Total 13 17 2" xfId="15692" xr:uid="{3C6928AE-4FD6-47C4-86EF-516915654232}"/>
    <cellStyle name="Total 13 18" xfId="9869" xr:uid="{797A482A-3AF2-40D7-A039-0F72B63FBF2B}"/>
    <cellStyle name="Total 13 19" xfId="10436" xr:uid="{4845CCE7-32C9-45DD-8259-7C8920026F38}"/>
    <cellStyle name="Total 13 2" xfId="2624" xr:uid="{00000000-0005-0000-0000-0000420A0000}"/>
    <cellStyle name="Total 13 2 2" xfId="5859" xr:uid="{800AC7F4-F165-4667-8996-F9F6E1BF104A}"/>
    <cellStyle name="Total 13 2 2 2" xfId="12319" xr:uid="{6A2A0ADA-369A-4AEE-93E8-205206ED4B35}"/>
    <cellStyle name="Total 13 2 3" xfId="10437" xr:uid="{181E24B1-67EA-4F10-AA25-52C18DC7B621}"/>
    <cellStyle name="Total 13 2 4" xfId="11194" xr:uid="{405F0DDF-E15F-4A8C-B14D-A286332F32DD}"/>
    <cellStyle name="Total 13 2 5" xfId="4927" xr:uid="{16095CED-BB66-463C-A3DE-54F11EFD9562}"/>
    <cellStyle name="Total 13 20" xfId="9978" xr:uid="{83335972-F021-4EE7-8065-5C56B540F77A}"/>
    <cellStyle name="Total 13 21" xfId="10637" xr:uid="{FC8480C3-7BD7-4B0D-ABB3-767377F5E938}"/>
    <cellStyle name="Total 13 22" xfId="10806" xr:uid="{DE822D33-093B-41FA-92F7-8F49006501A1}"/>
    <cellStyle name="Total 13 23" xfId="10916" xr:uid="{127EB2DB-81CB-4F7D-818F-F743D7B6CC61}"/>
    <cellStyle name="Total 13 24" xfId="15942" xr:uid="{B6A926ED-A63F-4526-9ED9-013C1C16EAEE}"/>
    <cellStyle name="Total 13 25" xfId="16613" xr:uid="{CAE2D704-9394-45A0-8283-17F93F359343}"/>
    <cellStyle name="Total 13 26" xfId="16377" xr:uid="{5E6F46F3-C0EB-4DF9-AA6C-D57DEBF845B5}"/>
    <cellStyle name="Total 13 27" xfId="16839" xr:uid="{9B53CF67-2D97-467A-AB7F-3968C9B25E85}"/>
    <cellStyle name="Total 13 28" xfId="17003" xr:uid="{08A1EAA8-F0F0-4A81-9DDD-6FFAB29F301F}"/>
    <cellStyle name="Total 13 29" xfId="17160" xr:uid="{41D23C53-52CE-4072-BBC1-D71C7CBCE31C}"/>
    <cellStyle name="Total 13 3" xfId="4411" xr:uid="{C7E37851-5AC7-4BB6-A26D-91720C709E0D}"/>
    <cellStyle name="Total 13 3 2" xfId="12318" xr:uid="{5FB46611-B597-4ACA-BAEC-BF791D45A007}"/>
    <cellStyle name="Total 13 4" xfId="6357" xr:uid="{C852DEE2-F771-4096-B0C9-FFFBAF1CF730}"/>
    <cellStyle name="Total 13 4 2" xfId="12828" xr:uid="{6BF56687-A2CC-47C4-915F-B6B7CD29F5B2}"/>
    <cellStyle name="Total 13 5" xfId="6169" xr:uid="{7F8423D2-8987-4CC9-8A69-AF78B2E873F6}"/>
    <cellStyle name="Total 13 5 2" xfId="12640" xr:uid="{F5A4F0F5-0627-4525-AE63-D8EE14D21F1A}"/>
    <cellStyle name="Total 13 6" xfId="6590" xr:uid="{E1B2B609-9DBD-4BBA-BD27-515229794D35}"/>
    <cellStyle name="Total 13 6 2" xfId="13061" xr:uid="{1EEC67D0-53CD-48CC-B5FC-37F540AD0F33}"/>
    <cellStyle name="Total 13 7" xfId="7207" xr:uid="{CF61475E-853E-4C58-92E5-86798893DAD5}"/>
    <cellStyle name="Total 13 7 2" xfId="13678" xr:uid="{FF42DA2E-E373-4FC7-9C06-6F69325F18BD}"/>
    <cellStyle name="Total 13 8" xfId="7299" xr:uid="{38EB49C7-54E1-48D7-BCCA-0931B791BE76}"/>
    <cellStyle name="Total 13 8 2" xfId="13770" xr:uid="{8C43690C-B7E7-4950-9C91-C015ECC44CE7}"/>
    <cellStyle name="Total 13 9" xfId="7055" xr:uid="{0709AD5F-87C4-4F8F-9FA1-9E8883F82DB9}"/>
    <cellStyle name="Total 13 9 2" xfId="13526" xr:uid="{A72148DB-9E43-4805-9368-DF7B023A338A}"/>
    <cellStyle name="Total 14" xfId="2625" xr:uid="{00000000-0005-0000-0000-0000430A0000}"/>
    <cellStyle name="Total 14 10" xfId="7782" xr:uid="{035E9E8D-0618-413B-9474-EBA82B394672}"/>
    <cellStyle name="Total 14 10 2" xfId="14253" xr:uid="{04135BA0-779C-4782-9D3F-7303B373666B}"/>
    <cellStyle name="Total 14 11" xfId="7596" xr:uid="{3B4A817B-9256-4029-BDED-334645F47850}"/>
    <cellStyle name="Total 14 11 2" xfId="14067" xr:uid="{E8A9593D-614A-45A4-90CD-4A5F32AFB1CB}"/>
    <cellStyle name="Total 14 12" xfId="8014" xr:uid="{766DA0C7-20B0-40E4-A115-4D52907C9957}"/>
    <cellStyle name="Total 14 12 2" xfId="14485" xr:uid="{F82EA07C-8945-4FA6-A6E8-649DC87F3D57}"/>
    <cellStyle name="Total 14 13" xfId="8543" xr:uid="{D8CED5AB-E34B-4109-85B9-115E0E1474C2}"/>
    <cellStyle name="Total 14 13 2" xfId="15014" xr:uid="{83749EA9-00FA-4A18-B068-9F5EAC434F85}"/>
    <cellStyle name="Total 14 14" xfId="8723" xr:uid="{AA0B8504-C0BC-4D36-9B3B-8910D4C2EB9D}"/>
    <cellStyle name="Total 14 14 2" xfId="15194" xr:uid="{61E37940-E5E5-43E6-B945-3B8D352432E8}"/>
    <cellStyle name="Total 14 15" xfId="8900" xr:uid="{F5501591-53D0-454D-BE22-642E1040551F}"/>
    <cellStyle name="Total 14 15 2" xfId="15371" xr:uid="{5A3B9A53-7064-48EA-B90C-D83FC4D6D59B}"/>
    <cellStyle name="Total 14 16" xfId="9064" xr:uid="{3E510642-8393-43E9-A4F6-B32AD00CCE95}"/>
    <cellStyle name="Total 14 16 2" xfId="15535" xr:uid="{447E4005-E392-4ED4-994E-BF157E579918}"/>
    <cellStyle name="Total 14 17" xfId="9222" xr:uid="{CCA3B868-B93C-492D-A7FB-C9DF1D871D33}"/>
    <cellStyle name="Total 14 17 2" xfId="15693" xr:uid="{E8E46425-2A1D-40CA-8023-18F8DC04BBA6}"/>
    <cellStyle name="Total 14 18" xfId="9870" xr:uid="{B27AE366-30CD-461C-85DD-53E76EFD7F92}"/>
    <cellStyle name="Total 14 19" xfId="10438" xr:uid="{99C6F10B-F30C-4F31-A225-977D9A2E8889}"/>
    <cellStyle name="Total 14 2" xfId="2626" xr:uid="{00000000-0005-0000-0000-0000440A0000}"/>
    <cellStyle name="Total 14 2 2" xfId="5860" xr:uid="{8C153611-B563-4DA3-A91C-931B746A8C4D}"/>
    <cellStyle name="Total 14 2 2 2" xfId="12321" xr:uid="{ADE2A038-6C29-4B67-8394-07EFBFD5C755}"/>
    <cellStyle name="Total 14 2 3" xfId="10439" xr:uid="{BEDE2C68-F3B6-4B7A-8B52-E5658D946F56}"/>
    <cellStyle name="Total 14 2 4" xfId="11195" xr:uid="{88727C04-832C-4E47-ABDA-E816715E7904}"/>
    <cellStyle name="Total 14 2 5" xfId="4928" xr:uid="{870D0761-D64B-4A9D-8E62-CA4943078C63}"/>
    <cellStyle name="Total 14 20" xfId="9979" xr:uid="{3407B439-9E19-4A1E-8637-0EE25D30E0B4}"/>
    <cellStyle name="Total 14 21" xfId="10638" xr:uid="{D702CDCB-46A8-4968-88EB-A93B094F906B}"/>
    <cellStyle name="Total 14 22" xfId="10807" xr:uid="{6AD277EE-0A0C-4A48-B139-66BAC9A3AA6D}"/>
    <cellStyle name="Total 14 23" xfId="10917" xr:uid="{8E9B2C71-A8D4-492C-85F9-8A3D4BACFE79}"/>
    <cellStyle name="Total 14 24" xfId="15943" xr:uid="{F4D69613-1910-4390-903C-A6C4E04E93CF}"/>
    <cellStyle name="Total 14 25" xfId="16564" xr:uid="{2C4F81F9-3B6A-40AC-B121-F5153A279B4D}"/>
    <cellStyle name="Total 14 26" xfId="16378" xr:uid="{4978D721-BA8D-4DF7-825A-51F84C5A9A3F}"/>
    <cellStyle name="Total 14 27" xfId="16840" xr:uid="{266C6308-1AAF-4EC8-BDEE-48EC40AA3691}"/>
    <cellStyle name="Total 14 28" xfId="17004" xr:uid="{993C256E-8BB8-4FAA-A43F-0EE9F238E16E}"/>
    <cellStyle name="Total 14 29" xfId="17161" xr:uid="{04E172BE-994B-4229-842F-C142F6785498}"/>
    <cellStyle name="Total 14 3" xfId="4412" xr:uid="{7BF7B54E-6858-42D3-919E-48B288363041}"/>
    <cellStyle name="Total 14 3 2" xfId="12320" xr:uid="{2B8974F8-634E-4799-9947-7486B782470F}"/>
    <cellStyle name="Total 14 4" xfId="6358" xr:uid="{266A5539-8E12-4ACC-BD7F-C4E43CB63113}"/>
    <cellStyle name="Total 14 4 2" xfId="12829" xr:uid="{6D860F29-DE9E-4F37-9649-FFCCC5526A7A}"/>
    <cellStyle name="Total 14 5" xfId="6170" xr:uid="{20F6717B-E2A1-43FE-8289-11B571969BB5}"/>
    <cellStyle name="Total 14 5 2" xfId="12641" xr:uid="{39111B47-2055-4ACB-A79B-4F38791CC036}"/>
    <cellStyle name="Total 14 6" xfId="6591" xr:uid="{34A6D872-C138-4CC2-B333-6521ABB978A2}"/>
    <cellStyle name="Total 14 6 2" xfId="13062" xr:uid="{080EBBC1-4C19-4765-ACC9-A661E640D5DA}"/>
    <cellStyle name="Total 14 7" xfId="7208" xr:uid="{358A1B64-D73F-44F9-995A-9BBFD0C11242}"/>
    <cellStyle name="Total 14 7 2" xfId="13679" xr:uid="{02F37DAD-BB93-4A6C-8ACF-CC903E6A77F2}"/>
    <cellStyle name="Total 14 8" xfId="7300" xr:uid="{ACDAA23C-804A-4155-B0C5-518A5CBC7DD4}"/>
    <cellStyle name="Total 14 8 2" xfId="13771" xr:uid="{8DCF2687-A66E-4248-B1FF-F636A3444C98}"/>
    <cellStyle name="Total 14 9" xfId="7056" xr:uid="{5281B72B-D439-4316-8053-9B65B834BC86}"/>
    <cellStyle name="Total 14 9 2" xfId="13527" xr:uid="{18B911F4-7A21-4E78-9390-183046DF5AD8}"/>
    <cellStyle name="Total 15" xfId="2627" xr:uid="{00000000-0005-0000-0000-0000450A0000}"/>
    <cellStyle name="Total 15 10" xfId="7783" xr:uid="{D4036A0C-5CD1-4FC8-BC4F-F1B49B167764}"/>
    <cellStyle name="Total 15 10 2" xfId="14254" xr:uid="{9BEF2AE8-F817-44D1-9ED3-76393A94E52A}"/>
    <cellStyle name="Total 15 11" xfId="7597" xr:uid="{B4A8A350-B4C3-4D2F-8B62-B1765B232C3B}"/>
    <cellStyle name="Total 15 11 2" xfId="14068" xr:uid="{2222DD1D-4D44-4265-8312-2B9767EBAD96}"/>
    <cellStyle name="Total 15 12" xfId="8015" xr:uid="{2C4E4671-3E2D-46C5-941C-E935AE83A20A}"/>
    <cellStyle name="Total 15 12 2" xfId="14486" xr:uid="{87D69215-A0D5-4FBA-BCC8-8F4C5A9188CF}"/>
    <cellStyle name="Total 15 13" xfId="8544" xr:uid="{158F4F62-8A89-4BC1-AF66-C4AD1CC7B538}"/>
    <cellStyle name="Total 15 13 2" xfId="15015" xr:uid="{3CA28BC8-1ACB-40FB-A6D1-4F0CFB88F1BA}"/>
    <cellStyle name="Total 15 14" xfId="8724" xr:uid="{D7337C65-D71F-4805-9AC6-57CE46E56326}"/>
    <cellStyle name="Total 15 14 2" xfId="15195" xr:uid="{9290D4A6-9122-4639-ABCE-4879258F2643}"/>
    <cellStyle name="Total 15 15" xfId="8901" xr:uid="{0DC03359-730D-4311-9FA3-C6F9501485FC}"/>
    <cellStyle name="Total 15 15 2" xfId="15372" xr:uid="{EABA1BC6-F921-4109-A909-AAAB5307C1D1}"/>
    <cellStyle name="Total 15 16" xfId="9065" xr:uid="{879AADB5-5E2A-4635-8D31-46438CAF95D4}"/>
    <cellStyle name="Total 15 16 2" xfId="15536" xr:uid="{0B8ECCC5-B861-487C-927F-B3138B09EF31}"/>
    <cellStyle name="Total 15 17" xfId="9223" xr:uid="{6C9C02D7-0139-4EB4-9D91-0D6F3553ACDF}"/>
    <cellStyle name="Total 15 17 2" xfId="15694" xr:uid="{BDDBF3B5-DF4D-4622-B3B0-E07C41F39ACB}"/>
    <cellStyle name="Total 15 18" xfId="9871" xr:uid="{81FD67A2-76AE-4787-AF72-98652FFB3D06}"/>
    <cellStyle name="Total 15 19" xfId="10440" xr:uid="{303135B7-CAD1-4C04-895D-107611F1E7C5}"/>
    <cellStyle name="Total 15 2" xfId="2628" xr:uid="{00000000-0005-0000-0000-0000460A0000}"/>
    <cellStyle name="Total 15 2 2" xfId="5861" xr:uid="{1905B649-3083-401B-8843-6CC7BD878F8F}"/>
    <cellStyle name="Total 15 2 2 2" xfId="12323" xr:uid="{8808EE7D-8A19-46BD-989B-F3D2D7ADE3FF}"/>
    <cellStyle name="Total 15 2 3" xfId="10441" xr:uid="{2A538F0C-FC5A-465F-956F-5EAD393A3251}"/>
    <cellStyle name="Total 15 2 4" xfId="11196" xr:uid="{E73227C2-0373-472A-8AD1-3458D92A21F8}"/>
    <cellStyle name="Total 15 2 5" xfId="4929" xr:uid="{E6DAC907-01FE-45AC-8158-57C6CB941F29}"/>
    <cellStyle name="Total 15 20" xfId="9980" xr:uid="{5A0EA9E8-F641-49E1-8E0D-519B5BB9D545}"/>
    <cellStyle name="Total 15 21" xfId="10639" xr:uid="{CF73C502-08AB-4E13-A16C-6FBA5DC66C17}"/>
    <cellStyle name="Total 15 22" xfId="10808" xr:uid="{097C97E8-B123-4BFC-AAE1-AB5A2952F965}"/>
    <cellStyle name="Total 15 23" xfId="10918" xr:uid="{E6FCB9E8-1EB1-4D8F-884A-EBBA1BCF5F4B}"/>
    <cellStyle name="Total 15 24" xfId="15944" xr:uid="{83BC71B7-AB46-46E8-8638-DCBD3928A240}"/>
    <cellStyle name="Total 15 25" xfId="16565" xr:uid="{5314C615-1B71-4E87-8E95-6AE05F7580D4}"/>
    <cellStyle name="Total 15 26" xfId="16379" xr:uid="{76BC8D71-DB66-4D30-BA46-16218940B932}"/>
    <cellStyle name="Total 15 27" xfId="16841" xr:uid="{6C16594B-B698-4B60-B2D6-15AF476EE275}"/>
    <cellStyle name="Total 15 28" xfId="17005" xr:uid="{A704B51C-30F8-4ED8-8E7A-5FF2DD3CBD57}"/>
    <cellStyle name="Total 15 29" xfId="17162" xr:uid="{D75757D1-A415-40D3-826E-6419F81AEBCF}"/>
    <cellStyle name="Total 15 3" xfId="4413" xr:uid="{223784A0-AAA6-4015-9BCA-EA588787F7E3}"/>
    <cellStyle name="Total 15 3 2" xfId="12322" xr:uid="{0BB4FAD9-42C0-4F9D-82BC-280BFA7DABBC}"/>
    <cellStyle name="Total 15 4" xfId="6359" xr:uid="{B811BBC8-C8F1-431E-AD51-26D6D71CFADF}"/>
    <cellStyle name="Total 15 4 2" xfId="12830" xr:uid="{7FBD56CB-5135-44AE-A4EA-5FC8AE1C1FA4}"/>
    <cellStyle name="Total 15 5" xfId="6171" xr:uid="{A7EAD23C-6EE0-41B1-8393-07A1EF72BEE2}"/>
    <cellStyle name="Total 15 5 2" xfId="12642" xr:uid="{0E3B582A-97C4-48A2-A179-16AB3969BB99}"/>
    <cellStyle name="Total 15 6" xfId="6592" xr:uid="{4910B3BB-064C-4AEF-A081-1BFC4B16704B}"/>
    <cellStyle name="Total 15 6 2" xfId="13063" xr:uid="{8F54721A-23EA-43DD-90FA-6D22F1FA835C}"/>
    <cellStyle name="Total 15 7" xfId="7209" xr:uid="{DFB85F47-78A6-4FA1-BA4B-22B51275E632}"/>
    <cellStyle name="Total 15 7 2" xfId="13680" xr:uid="{F6340334-6600-4C7E-85BF-F36DC2BC8E07}"/>
    <cellStyle name="Total 15 8" xfId="7301" xr:uid="{9FAF8EEC-E786-4F80-AA13-823110B640A7}"/>
    <cellStyle name="Total 15 8 2" xfId="13772" xr:uid="{3A66ECE3-6911-470F-9CE8-461ACAC3C45E}"/>
    <cellStyle name="Total 15 9" xfId="7057" xr:uid="{479BC022-41D5-4039-82A7-105E278CFF14}"/>
    <cellStyle name="Total 15 9 2" xfId="13528" xr:uid="{97DE7F11-1ABA-4B4C-A681-83DEC3656834}"/>
    <cellStyle name="Total 16" xfId="2629" xr:uid="{00000000-0005-0000-0000-0000470A0000}"/>
    <cellStyle name="Total 16 10" xfId="7784" xr:uid="{D7677B61-7F88-4CEF-BB88-2776895413BE}"/>
    <cellStyle name="Total 16 10 2" xfId="14255" xr:uid="{D1743B81-D324-449C-AFF1-C802365C1BFD}"/>
    <cellStyle name="Total 16 11" xfId="7598" xr:uid="{4A2A0012-2C1A-4441-A6BB-85EE94C3B948}"/>
    <cellStyle name="Total 16 11 2" xfId="14069" xr:uid="{B7A9B292-ED5C-460F-88D1-981EF8E5A58E}"/>
    <cellStyle name="Total 16 12" xfId="8016" xr:uid="{C833B316-0838-4FA0-9C61-81823743BA4C}"/>
    <cellStyle name="Total 16 12 2" xfId="14487" xr:uid="{A5391519-02DF-4AC0-88C7-E654FA1693E8}"/>
    <cellStyle name="Total 16 13" xfId="8545" xr:uid="{49F37149-C070-46C2-B9B9-54A48DC6915E}"/>
    <cellStyle name="Total 16 13 2" xfId="15016" xr:uid="{36830CD9-9EC4-4462-B530-ED64AE7BF2EC}"/>
    <cellStyle name="Total 16 14" xfId="8725" xr:uid="{FFD17263-28A9-48B9-9E6B-5B9A816F0380}"/>
    <cellStyle name="Total 16 14 2" xfId="15196" xr:uid="{935A5D83-BDD0-4623-A188-239017CA0EA6}"/>
    <cellStyle name="Total 16 15" xfId="8902" xr:uid="{DE733385-0BA5-459D-84BB-39B43AE668E9}"/>
    <cellStyle name="Total 16 15 2" xfId="15373" xr:uid="{40001DE4-4DDF-45A3-BB78-E19FC0288896}"/>
    <cellStyle name="Total 16 16" xfId="9066" xr:uid="{CD563886-35F5-4F4B-9601-D2D4253FD52F}"/>
    <cellStyle name="Total 16 16 2" xfId="15537" xr:uid="{72B72023-8B04-4652-8F0B-AF7F1FFDAACC}"/>
    <cellStyle name="Total 16 17" xfId="9224" xr:uid="{00F87598-27E8-4BFA-A100-B570250AFB66}"/>
    <cellStyle name="Total 16 17 2" xfId="15695" xr:uid="{042B2E9D-3048-4A33-93C8-C6461B8B4552}"/>
    <cellStyle name="Total 16 18" xfId="9872" xr:uid="{1BC71A17-9A49-4F90-8311-262594BDCBFB}"/>
    <cellStyle name="Total 16 19" xfId="10442" xr:uid="{A8FCE798-E1A6-433A-94FB-BDF6160A00BA}"/>
    <cellStyle name="Total 16 2" xfId="2630" xr:uid="{00000000-0005-0000-0000-0000480A0000}"/>
    <cellStyle name="Total 16 2 2" xfId="5862" xr:uid="{5D6C3B28-8135-4D79-A986-061464B6A501}"/>
    <cellStyle name="Total 16 2 2 2" xfId="12325" xr:uid="{807B184A-D0DC-4776-87BC-D13E1E28DD84}"/>
    <cellStyle name="Total 16 2 3" xfId="10443" xr:uid="{ED079E60-8454-41E0-9D0F-BB00A1077A58}"/>
    <cellStyle name="Total 16 2 4" xfId="11197" xr:uid="{5F9893D7-ABCD-4870-8415-4BD3CDA52870}"/>
    <cellStyle name="Total 16 2 5" xfId="4930" xr:uid="{40EF48BD-3C1A-4415-BD77-6EE44C5302C4}"/>
    <cellStyle name="Total 16 20" xfId="9981" xr:uid="{BFC8BCA5-9908-43F8-B36A-124DE19BB4AB}"/>
    <cellStyle name="Total 16 21" xfId="10640" xr:uid="{59DB5E3D-2F8E-4FAA-9A0B-6F1D4F7D8369}"/>
    <cellStyle name="Total 16 22" xfId="10809" xr:uid="{875A41CD-4798-40F1-A1FD-26E93503201C}"/>
    <cellStyle name="Total 16 23" xfId="10919" xr:uid="{2691EE06-862C-45CF-BBDB-47D277C88113}"/>
    <cellStyle name="Total 16 24" xfId="15945" xr:uid="{A3DC69BA-57BC-4D6F-87D0-A5921A06B3E6}"/>
    <cellStyle name="Total 16 25" xfId="16566" xr:uid="{666BBB4D-A9B2-4F10-B450-0C395BF7B25D}"/>
    <cellStyle name="Total 16 26" xfId="16380" xr:uid="{C80D06E9-345C-4B6D-A5CA-87347EB8738F}"/>
    <cellStyle name="Total 16 27" xfId="16842" xr:uid="{5B6B7C71-BD15-4801-9C6E-EBB5DA384B08}"/>
    <cellStyle name="Total 16 28" xfId="17006" xr:uid="{5B406CA4-7ACB-4274-A517-D9D5CC88AA14}"/>
    <cellStyle name="Total 16 29" xfId="17163" xr:uid="{8C18DE5D-34F6-4BB4-9D45-EA2F48BE65F5}"/>
    <cellStyle name="Total 16 3" xfId="4414" xr:uid="{71BCB88E-62A6-435A-91AF-259AAAA9285A}"/>
    <cellStyle name="Total 16 3 2" xfId="12324" xr:uid="{A03DC106-49C3-4C83-B3DD-62579F3DBAD1}"/>
    <cellStyle name="Total 16 4" xfId="6360" xr:uid="{C939F1A3-EC0D-4B80-AD31-26701507DB1F}"/>
    <cellStyle name="Total 16 4 2" xfId="12831" xr:uid="{00285F7E-AE7E-4585-A421-0B85D9964406}"/>
    <cellStyle name="Total 16 5" xfId="6172" xr:uid="{331034F6-A066-448F-AB12-8C01668A22AC}"/>
    <cellStyle name="Total 16 5 2" xfId="12643" xr:uid="{2610A2F8-5E2D-489B-A8C2-A2B55E6D4B09}"/>
    <cellStyle name="Total 16 6" xfId="6593" xr:uid="{FAF3FEA2-8E66-4251-93BE-C802058A3F68}"/>
    <cellStyle name="Total 16 6 2" xfId="13064" xr:uid="{36552105-F9A7-4D81-820F-67EA8645ACD8}"/>
    <cellStyle name="Total 16 7" xfId="7210" xr:uid="{E28361A3-A04B-4887-9B3A-4F4D3DE57993}"/>
    <cellStyle name="Total 16 7 2" xfId="13681" xr:uid="{E225F884-5133-4249-9285-94BC6680E9EF}"/>
    <cellStyle name="Total 16 8" xfId="7302" xr:uid="{412A139E-B245-46F8-BBC4-1DA096DD643E}"/>
    <cellStyle name="Total 16 8 2" xfId="13773" xr:uid="{061368AE-3871-4500-B3D4-02B0A9A3ABEB}"/>
    <cellStyle name="Total 16 9" xfId="7058" xr:uid="{2660C174-BAFC-4322-9D52-207D445703EC}"/>
    <cellStyle name="Total 16 9 2" xfId="13529" xr:uid="{7BCF33FC-200C-45EE-BEAB-5198FA225413}"/>
    <cellStyle name="Total 17" xfId="3856" xr:uid="{D5036551-0437-4AD7-A802-C3EA0461AB11}"/>
    <cellStyle name="Total 17 2" xfId="12311" xr:uid="{8BAE316F-FC05-460E-A93A-C0E9438E9ADF}"/>
    <cellStyle name="Total 18" xfId="6380" xr:uid="{0C5A46EE-BA27-4BFA-A20D-27BC8BDFE2FB}"/>
    <cellStyle name="Total 18 2" xfId="12851" xr:uid="{662CEE62-9422-44C7-BF4E-6C597CEAA7C4}"/>
    <cellStyle name="Total 19" xfId="6351" xr:uid="{6AE85DEE-DDB6-44D9-B811-C5E007F0E14C}"/>
    <cellStyle name="Total 19 2" xfId="12822" xr:uid="{6FAD6649-34DA-4353-BAB1-4BDB87E149A4}"/>
    <cellStyle name="Total 2" xfId="2631" xr:uid="{00000000-0005-0000-0000-0000490A0000}"/>
    <cellStyle name="Total 2 10" xfId="7303" xr:uid="{EAE5F20E-6C42-42D0-B256-A23D1E620CF6}"/>
    <cellStyle name="Total 2 10 2" xfId="13774" xr:uid="{96D7E18F-9C0B-4F38-8775-A7FACF8A50D7}"/>
    <cellStyle name="Total 2 11" xfId="7059" xr:uid="{3F8CC070-DFD7-469F-AFEF-4F3C4AF9CB17}"/>
    <cellStyle name="Total 2 11 2" xfId="13530" xr:uid="{3C81BC8D-F956-4658-BA4C-3DDB7CF748CD}"/>
    <cellStyle name="Total 2 12" xfId="7785" xr:uid="{9D877F04-9BBB-4A96-BFB7-3165BA736810}"/>
    <cellStyle name="Total 2 12 2" xfId="14256" xr:uid="{58D6AD9F-ADAD-4BD7-82E3-B4B00F95053E}"/>
    <cellStyle name="Total 2 13" xfId="7599" xr:uid="{5E7A9A65-953F-482D-93F0-AE88DD891C2C}"/>
    <cellStyle name="Total 2 13 2" xfId="14070" xr:uid="{BE104CDD-4273-4E0C-8FFF-E0FD00D3E72F}"/>
    <cellStyle name="Total 2 14" xfId="8017" xr:uid="{DC1131AC-0CEE-4382-8D06-B1F4DCCBB1DD}"/>
    <cellStyle name="Total 2 14 2" xfId="14488" xr:uid="{622D7298-FA68-4616-A40F-090E2F505E64}"/>
    <cellStyle name="Total 2 15" xfId="8546" xr:uid="{92B370C2-650B-4FB0-B49E-F748F476D5F3}"/>
    <cellStyle name="Total 2 15 2" xfId="15017" xr:uid="{E5A2AEAD-8726-4B37-AC7A-F8C0FAF4407C}"/>
    <cellStyle name="Total 2 16" xfId="8726" xr:uid="{CE2923DF-88DD-44D3-B812-C69834AA2F29}"/>
    <cellStyle name="Total 2 16 2" xfId="15197" xr:uid="{397D0100-EE53-4D5F-BC77-C0968F05C40B}"/>
    <cellStyle name="Total 2 17" xfId="8903" xr:uid="{8D0E0C52-B571-42E1-B2A3-36B4F667E1AD}"/>
    <cellStyle name="Total 2 17 2" xfId="15374" xr:uid="{03D6F23E-25CF-49E6-A97C-CA36E9AF72EF}"/>
    <cellStyle name="Total 2 18" xfId="9067" xr:uid="{5CAB6A6C-3DD7-49F1-9922-82E79DF137DC}"/>
    <cellStyle name="Total 2 18 2" xfId="15538" xr:uid="{7B050137-FE22-40B3-9FAD-7527B6897D6C}"/>
    <cellStyle name="Total 2 19" xfId="9225" xr:uid="{B236765C-D657-4870-BD6A-BF452E74CBF2}"/>
    <cellStyle name="Total 2 19 2" xfId="15696" xr:uid="{0966745F-B7A9-44A9-BF5D-EB9DB45C3969}"/>
    <cellStyle name="Total 2 2" xfId="2632" xr:uid="{00000000-0005-0000-0000-00004A0A0000}"/>
    <cellStyle name="Total 2 2 10" xfId="7786" xr:uid="{31F24BE6-89B3-4417-B548-E63131DC1C83}"/>
    <cellStyle name="Total 2 2 10 2" xfId="14257" xr:uid="{76D6CC90-8297-4A2C-BA7A-C5F934B22362}"/>
    <cellStyle name="Total 2 2 11" xfId="7600" xr:uid="{92E201C1-468D-4A9F-B701-7020C1376330}"/>
    <cellStyle name="Total 2 2 11 2" xfId="14071" xr:uid="{44A878C3-8005-4CB3-B78F-391C3377315D}"/>
    <cellStyle name="Total 2 2 12" xfId="8018" xr:uid="{69A9D117-BB8B-4A52-BA31-3DA29A262927}"/>
    <cellStyle name="Total 2 2 12 2" xfId="14489" xr:uid="{8895A228-6780-4005-BD3B-2113A50BC083}"/>
    <cellStyle name="Total 2 2 13" xfId="8547" xr:uid="{2798A94A-3CEC-4F5A-BC6B-5A1E4791E524}"/>
    <cellStyle name="Total 2 2 13 2" xfId="15018" xr:uid="{76833933-DFA0-404B-B08A-B5FDE7AE4DC4}"/>
    <cellStyle name="Total 2 2 14" xfId="8727" xr:uid="{C122FD90-B706-45B7-9565-3546D8765427}"/>
    <cellStyle name="Total 2 2 14 2" xfId="15198" xr:uid="{385373CD-5927-42B3-8913-6701C6DA931E}"/>
    <cellStyle name="Total 2 2 15" xfId="8904" xr:uid="{197A65C1-A127-4721-A073-101BCFE4DD28}"/>
    <cellStyle name="Total 2 2 15 2" xfId="15375" xr:uid="{4AE9954A-34F1-44E0-A401-523570D3E337}"/>
    <cellStyle name="Total 2 2 16" xfId="9068" xr:uid="{10E09328-0BAC-48A2-A8E3-1EF44151CEA7}"/>
    <cellStyle name="Total 2 2 16 2" xfId="15539" xr:uid="{ACD180F7-A803-4EF2-87CA-93D39B5F32D6}"/>
    <cellStyle name="Total 2 2 17" xfId="9226" xr:uid="{C7BA216B-F913-4B82-91DF-CB55F6A028A0}"/>
    <cellStyle name="Total 2 2 17 2" xfId="15697" xr:uid="{E2040B96-5E0B-4FE8-9FA4-EC44F11F601D}"/>
    <cellStyle name="Total 2 2 18" xfId="9874" xr:uid="{BDF43ACF-76D7-4038-9B12-D4A219C1A640}"/>
    <cellStyle name="Total 2 2 19" xfId="10445" xr:uid="{F58B4430-AEA7-4999-B372-8BA227350D0A}"/>
    <cellStyle name="Total 2 2 2" xfId="2633" xr:uid="{00000000-0005-0000-0000-00004B0A0000}"/>
    <cellStyle name="Total 2 2 2 2" xfId="5863" xr:uid="{49B03339-5E93-48EE-B9A4-CC33CF23CE3F}"/>
    <cellStyle name="Total 2 2 2 2 2" xfId="12328" xr:uid="{20047464-FB0B-47AE-92D2-4803EEF7FF7E}"/>
    <cellStyle name="Total 2 2 2 3" xfId="10446" xr:uid="{2F8B721B-421F-4300-B5AE-51591028AC2B}"/>
    <cellStyle name="Total 2 2 2 4" xfId="11198" xr:uid="{D8FEC42C-C311-4942-93C9-11FC85A8013D}"/>
    <cellStyle name="Total 2 2 2 5" xfId="4931" xr:uid="{2C58A51A-0DC5-40B8-BA5B-3FBDC54A9ACB}"/>
    <cellStyle name="Total 2 2 20" xfId="9983" xr:uid="{5EB575FC-58D2-46B0-9926-F7A110DCD120}"/>
    <cellStyle name="Total 2 2 21" xfId="10642" xr:uid="{46DE3CD9-CA06-4EF9-8283-DD9D74DBE7B1}"/>
    <cellStyle name="Total 2 2 22" xfId="10811" xr:uid="{DDF27156-6EAF-4BBF-A049-0805B06DC1C2}"/>
    <cellStyle name="Total 2 2 23" xfId="10921" xr:uid="{D551DD86-581C-4D1D-8188-751EF54A5371}"/>
    <cellStyle name="Total 2 2 24" xfId="15947" xr:uid="{06423744-CCE9-4E0B-AE64-BD708256A681}"/>
    <cellStyle name="Total 2 2 25" xfId="16568" xr:uid="{6E6310D8-3568-4C39-A0C2-E15FD57F98F9}"/>
    <cellStyle name="Total 2 2 26" xfId="16382" xr:uid="{83D4256D-F751-4E33-872C-33631A88D020}"/>
    <cellStyle name="Total 2 2 27" xfId="16844" xr:uid="{FFBDB2BE-BDFD-45BA-B4D6-48F6A5603B0D}"/>
    <cellStyle name="Total 2 2 28" xfId="17008" xr:uid="{F3D21B74-0290-4AD1-AC1B-5D9BAA2987F2}"/>
    <cellStyle name="Total 2 2 29" xfId="17165" xr:uid="{E99FB91F-F9DC-46E9-A78A-67FC4ED12C9D}"/>
    <cellStyle name="Total 2 2 3" xfId="4416" xr:uid="{1176AF3D-E929-4028-B879-7D15148F2817}"/>
    <cellStyle name="Total 2 2 3 2" xfId="12327" xr:uid="{B681414A-C82C-4F89-B50B-1E7D3C658F98}"/>
    <cellStyle name="Total 2 2 4" xfId="6362" xr:uid="{37D6E1A5-CE40-4330-B7C6-8B98C4F6C231}"/>
    <cellStyle name="Total 2 2 4 2" xfId="12833" xr:uid="{527CCD89-FD23-43DE-B914-E01BCA05FD90}"/>
    <cellStyle name="Total 2 2 5" xfId="6174" xr:uid="{8FE75A5A-5F7D-4176-9826-F66011475426}"/>
    <cellStyle name="Total 2 2 5 2" xfId="12645" xr:uid="{D4B5F5A2-349C-409A-9FD7-3B7C98FAA4AF}"/>
    <cellStyle name="Total 2 2 6" xfId="6595" xr:uid="{8F536BDB-E521-46E7-B22E-B14C2AA28C14}"/>
    <cellStyle name="Total 2 2 6 2" xfId="13066" xr:uid="{C04652E0-E33F-4722-94F1-7A788CC5431F}"/>
    <cellStyle name="Total 2 2 7" xfId="7212" xr:uid="{EF947E2A-6790-4649-AE08-96912BA3C481}"/>
    <cellStyle name="Total 2 2 7 2" xfId="13683" xr:uid="{ACE2A85E-BAFC-4E5B-9778-EE79A632E405}"/>
    <cellStyle name="Total 2 2 8" xfId="7304" xr:uid="{D42B05C1-CFF8-432B-984A-12544F2C61D5}"/>
    <cellStyle name="Total 2 2 8 2" xfId="13775" xr:uid="{4D0CF972-6AF6-4EB9-AC7C-1BAF53A8C5E2}"/>
    <cellStyle name="Total 2 2 9" xfId="7060" xr:uid="{40FDB4FD-C04D-45FF-AF5D-E20E9610057D}"/>
    <cellStyle name="Total 2 2 9 2" xfId="13531" xr:uid="{D72790CD-7192-4978-8A6D-321FC7569B1A}"/>
    <cellStyle name="Total 2 20" xfId="9873" xr:uid="{EBB02CAA-06B5-4FA6-AEBC-228F29E65E13}"/>
    <cellStyle name="Total 2 21" xfId="10444" xr:uid="{BA0819AE-8AE1-412F-B32E-E1423646833F}"/>
    <cellStyle name="Total 2 22" xfId="9982" xr:uid="{FC059D5B-8D94-44E3-A178-560A1C8A877C}"/>
    <cellStyle name="Total 2 23" xfId="10641" xr:uid="{1A8F9296-1B4F-436F-B629-26DDE1453C6A}"/>
    <cellStyle name="Total 2 24" xfId="10810" xr:uid="{ECF33D10-8F10-4336-B7CD-1E846752AC20}"/>
    <cellStyle name="Total 2 25" xfId="10920" xr:uid="{3F2DD6A1-B681-4265-9D99-69A2C5D1DBEA}"/>
    <cellStyle name="Total 2 26" xfId="15946" xr:uid="{42C2BCF2-6A7C-469F-9F19-0E72D3356D36}"/>
    <cellStyle name="Total 2 27" xfId="16567" xr:uid="{C3F9ED55-EC8C-4E25-9EAC-0F6C5368C1B2}"/>
    <cellStyle name="Total 2 28" xfId="16381" xr:uid="{6A1FD889-67B8-4A4B-8F1D-255FF8734360}"/>
    <cellStyle name="Total 2 29" xfId="16843" xr:uid="{FA71E13B-EC63-4174-B0F5-5B63892ED810}"/>
    <cellStyle name="Total 2 3" xfId="2634" xr:uid="{00000000-0005-0000-0000-00004C0A0000}"/>
    <cellStyle name="Total 2 3 10" xfId="7787" xr:uid="{0A303FED-41B4-4541-834E-147F7E9A1D9A}"/>
    <cellStyle name="Total 2 3 10 2" xfId="14258" xr:uid="{4A8F5F4C-2B10-4CC6-89A4-0ADF4D3CF6B8}"/>
    <cellStyle name="Total 2 3 11" xfId="7601" xr:uid="{4BFE4CAA-F882-41C5-9FAC-0BB0808B6E3F}"/>
    <cellStyle name="Total 2 3 11 2" xfId="14072" xr:uid="{2018F825-9DA6-4613-A4AA-679B2A8159E4}"/>
    <cellStyle name="Total 2 3 12" xfId="8019" xr:uid="{FBA38BD7-5879-4C61-A892-F9A524ACFE77}"/>
    <cellStyle name="Total 2 3 12 2" xfId="14490" xr:uid="{1904E3A4-D690-42B4-8D99-A6C93329AF78}"/>
    <cellStyle name="Total 2 3 13" xfId="8548" xr:uid="{AC619070-0FEF-4ACD-8AAF-AA984CCA7FA6}"/>
    <cellStyle name="Total 2 3 13 2" xfId="15019" xr:uid="{BC17F48F-142F-424E-B523-5EC58110D47B}"/>
    <cellStyle name="Total 2 3 14" xfId="8728" xr:uid="{109BDC4B-215B-40FB-9634-8AF18A540A62}"/>
    <cellStyle name="Total 2 3 14 2" xfId="15199" xr:uid="{2C90CDED-1B86-4789-8B30-49524909BCBD}"/>
    <cellStyle name="Total 2 3 15" xfId="8905" xr:uid="{1A54CCDE-AA77-4E89-9ECD-046525A30C47}"/>
    <cellStyle name="Total 2 3 15 2" xfId="15376" xr:uid="{C71F6A08-5706-42C7-A18A-E0071BFBE496}"/>
    <cellStyle name="Total 2 3 16" xfId="9069" xr:uid="{E196BAB1-27A6-40EB-B251-5A866C0173CD}"/>
    <cellStyle name="Total 2 3 16 2" xfId="15540" xr:uid="{14A561CA-F279-4439-9E96-A02280941ED1}"/>
    <cellStyle name="Total 2 3 17" xfId="9227" xr:uid="{74F42F24-C7F5-4B11-86F6-94B59BADCCB9}"/>
    <cellStyle name="Total 2 3 17 2" xfId="15698" xr:uid="{BB3AE4BD-DE56-4E6D-ABE4-46652EC4A000}"/>
    <cellStyle name="Total 2 3 18" xfId="9875" xr:uid="{8947F8A8-99E8-4594-BA63-ADBEE2C5073E}"/>
    <cellStyle name="Total 2 3 19" xfId="10447" xr:uid="{077D065D-5E65-4B3B-A7B5-09E0A1DEC39A}"/>
    <cellStyle name="Total 2 3 2" xfId="2635" xr:uid="{00000000-0005-0000-0000-00004D0A0000}"/>
    <cellStyle name="Total 2 3 2 2" xfId="5864" xr:uid="{A53C386C-0737-4206-8A90-36677C71F2A9}"/>
    <cellStyle name="Total 2 3 2 2 2" xfId="12330" xr:uid="{8D7BA478-D5AF-4FEA-B616-8B08C3C184AB}"/>
    <cellStyle name="Total 2 3 2 3" xfId="10448" xr:uid="{FB515FC0-7184-4E63-A544-E53CC72DE38A}"/>
    <cellStyle name="Total 2 3 2 4" xfId="11199" xr:uid="{CAC2E951-6570-45C3-8816-59E2A539A4A7}"/>
    <cellStyle name="Total 2 3 2 5" xfId="4932" xr:uid="{21B3B2AD-56A3-4EEA-8ACE-00DABA54D009}"/>
    <cellStyle name="Total 2 3 20" xfId="9984" xr:uid="{BA850C59-AC6C-4790-A96A-5B9B497DE76C}"/>
    <cellStyle name="Total 2 3 21" xfId="10643" xr:uid="{C1ED33AF-ABEE-4A22-AD72-30A4AE7EC3F7}"/>
    <cellStyle name="Total 2 3 22" xfId="10812" xr:uid="{5C226EA4-B887-4872-AE89-E5E46B1F3E11}"/>
    <cellStyle name="Total 2 3 23" xfId="10922" xr:uid="{1D8A939F-AB22-40C4-9F7D-9C4107A6994D}"/>
    <cellStyle name="Total 2 3 24" xfId="15948" xr:uid="{AB3ECEBB-E090-4FD2-A8EB-73578FF65614}"/>
    <cellStyle name="Total 2 3 25" xfId="16569" xr:uid="{35E83173-A65B-476A-832E-E0717E66C48F}"/>
    <cellStyle name="Total 2 3 26" xfId="16383" xr:uid="{DA1B5E0E-74CF-468F-96CF-B6BD5DB66D17}"/>
    <cellStyle name="Total 2 3 27" xfId="16845" xr:uid="{60653CAF-3DA7-4376-8A22-AB4658432317}"/>
    <cellStyle name="Total 2 3 28" xfId="17009" xr:uid="{E4733FC8-5D16-4CA5-826A-85A4FC8CE904}"/>
    <cellStyle name="Total 2 3 29" xfId="17166" xr:uid="{80F0A083-FFA1-44CD-B810-B49EE850695C}"/>
    <cellStyle name="Total 2 3 3" xfId="4417" xr:uid="{7385E689-2234-466E-B022-9A9216B3BB06}"/>
    <cellStyle name="Total 2 3 3 2" xfId="12329" xr:uid="{2222BC91-7D45-432B-8372-17155CFD3743}"/>
    <cellStyle name="Total 2 3 4" xfId="6363" xr:uid="{E1848178-1B4E-4149-9CF0-0173C56C07C0}"/>
    <cellStyle name="Total 2 3 4 2" xfId="12834" xr:uid="{701C5E0F-BEE3-4A74-A905-A578A956BE96}"/>
    <cellStyle name="Total 2 3 5" xfId="6175" xr:uid="{70879E5C-B579-443E-A05E-318D5D61E599}"/>
    <cellStyle name="Total 2 3 5 2" xfId="12646" xr:uid="{B9453FDA-2C71-4493-95B3-CA49BCC0AE89}"/>
    <cellStyle name="Total 2 3 6" xfId="6596" xr:uid="{ADAFBA88-6626-4899-8668-9EC5E1127DF0}"/>
    <cellStyle name="Total 2 3 6 2" xfId="13067" xr:uid="{06BA6521-7BAA-41A1-8807-57C581BA43FF}"/>
    <cellStyle name="Total 2 3 7" xfId="7213" xr:uid="{9D46B980-2BAC-405A-9210-272B41AC88EA}"/>
    <cellStyle name="Total 2 3 7 2" xfId="13684" xr:uid="{6DF52049-5FE6-434B-BD6C-FA5CAD62892C}"/>
    <cellStyle name="Total 2 3 8" xfId="7305" xr:uid="{B7DA7C44-D472-48AA-B576-10D2F6F410DD}"/>
    <cellStyle name="Total 2 3 8 2" xfId="13776" xr:uid="{482A8AF9-DF88-4CE8-A38A-6155B017588E}"/>
    <cellStyle name="Total 2 3 9" xfId="7061" xr:uid="{EDDF535A-C261-478E-BC7E-B3047B9FC092}"/>
    <cellStyle name="Total 2 3 9 2" xfId="13532" xr:uid="{BAAA23DC-51B1-4CAD-B74F-503D3DD9604B}"/>
    <cellStyle name="Total 2 30" xfId="17007" xr:uid="{5A2615C8-1B2E-47A8-80B8-9B54261ABCDA}"/>
    <cellStyle name="Total 2 31" xfId="17164" xr:uid="{6311ACB0-EAE2-4132-884A-5CFBA530C60F}"/>
    <cellStyle name="Total 2 4" xfId="2636" xr:uid="{00000000-0005-0000-0000-00004E0A0000}"/>
    <cellStyle name="Total 2 4 2" xfId="5865" xr:uid="{763AFB13-CE1D-473F-97AE-C22344BB586C}"/>
    <cellStyle name="Total 2 4 2 2" xfId="12331" xr:uid="{ED53BC9D-3B2B-43BF-8166-8237B5879426}"/>
    <cellStyle name="Total 2 4 3" xfId="10449" xr:uid="{FB735824-2F6E-41A8-BC8A-EBD1CB5174CA}"/>
    <cellStyle name="Total 2 4 4" xfId="11200" xr:uid="{43E6C11E-9E8E-4B59-A162-87A60BF386F4}"/>
    <cellStyle name="Total 2 4 5" xfId="4933" xr:uid="{595B5EAD-79B7-48E7-84AD-F28CE3218828}"/>
    <cellStyle name="Total 2 5" xfId="4415" xr:uid="{8EA48B19-2A78-41F7-92B4-BB6DA5815C4B}"/>
    <cellStyle name="Total 2 5 2" xfId="12326" xr:uid="{92AC7585-94C5-400B-B3C0-E886471FB0DA}"/>
    <cellStyle name="Total 2 6" xfId="6361" xr:uid="{6A1AE985-DA09-41FF-8380-EED04BE7C91F}"/>
    <cellStyle name="Total 2 6 2" xfId="12832" xr:uid="{BB02E5EF-F7BF-49BA-AA3E-858C4A5959A9}"/>
    <cellStyle name="Total 2 7" xfId="6173" xr:uid="{F2FFD99D-1F79-44F3-A421-04646F552691}"/>
    <cellStyle name="Total 2 7 2" xfId="12644" xr:uid="{79794F94-4010-4CFC-B41E-D9AC1DB1F4A1}"/>
    <cellStyle name="Total 2 8" xfId="6594" xr:uid="{EA4CED2A-6BC3-4669-B14B-DB4F2AE75FFF}"/>
    <cellStyle name="Total 2 8 2" xfId="13065" xr:uid="{DAD83DEF-5C84-42CB-94E1-D356ACBE3130}"/>
    <cellStyle name="Total 2 9" xfId="7211" xr:uid="{C5ACB882-FAB5-40BC-AC69-0861C2369560}"/>
    <cellStyle name="Total 2 9 2" xfId="13682" xr:uid="{5C35B97E-486D-48C2-9F72-9193D9A169C3}"/>
    <cellStyle name="Total 20" xfId="6163" xr:uid="{635CAFBA-17AD-4CE7-A144-8E4FF8441CB4}"/>
    <cellStyle name="Total 20 2" xfId="12634" xr:uid="{822D0385-BC53-4B76-956A-285D17D68ACC}"/>
    <cellStyle name="Total 21" xfId="6623" xr:uid="{DA9AA44A-7EC5-41B3-9034-EE8852F9A975}"/>
    <cellStyle name="Total 21 2" xfId="13094" xr:uid="{E5D7FC69-EF2D-4025-95D3-83A6FE29E994}"/>
    <cellStyle name="Total 22" xfId="7321" xr:uid="{AF7EFB41-EB13-489F-958B-FAE3D5D3F865}"/>
    <cellStyle name="Total 22 2" xfId="13792" xr:uid="{8F8FC07F-42BB-48DC-9A4B-E0A5BAAE7876}"/>
    <cellStyle name="Total 23" xfId="7293" xr:uid="{208D8CEB-7DBF-497E-9D41-AC10DB221C8C}"/>
    <cellStyle name="Total 23 2" xfId="13764" xr:uid="{F1EB269A-B6B1-4B50-AC89-D9EB1123AE7A}"/>
    <cellStyle name="Total 24" xfId="7804" xr:uid="{09980A66-13F2-49B4-BC2B-008F65DD6121}"/>
    <cellStyle name="Total 24 2" xfId="14275" xr:uid="{3BE5F8A5-2AB9-4664-B52D-29856121A2FD}"/>
    <cellStyle name="Total 25" xfId="7775" xr:uid="{3702F559-3465-4FFF-8D11-349D213D5E7E}"/>
    <cellStyle name="Total 25 2" xfId="14246" xr:uid="{869C4F34-0B4E-458F-97F3-1B98815F96C7}"/>
    <cellStyle name="Total 26" xfId="7590" xr:uid="{DF8D8ABA-F111-4206-A6E8-F17F5533948A}"/>
    <cellStyle name="Total 26 2" xfId="14061" xr:uid="{67A76455-8407-4CEB-B845-7BFB3826EDA3}"/>
    <cellStyle name="Total 27" xfId="8050" xr:uid="{64047B23-A6D9-42EB-B2B2-E97BC5955768}"/>
    <cellStyle name="Total 27 2" xfId="14521" xr:uid="{8C97D502-A284-4DB7-97F3-34CC69433B2F}"/>
    <cellStyle name="Total 28" xfId="8531" xr:uid="{DBB193F3-EE52-4F0D-8D55-44DA2AA673BA}"/>
    <cellStyle name="Total 28 2" xfId="15002" xr:uid="{2C56A395-2554-4314-84F1-73C6F99689F5}"/>
    <cellStyle name="Total 29" xfId="8712" xr:uid="{01BDCFCC-7301-4453-B1B8-736273F4B19B}"/>
    <cellStyle name="Total 29 2" xfId="15183" xr:uid="{21165EDA-A57A-4BFB-BAC9-036C62AB2058}"/>
    <cellStyle name="Total 3" xfId="2637" xr:uid="{00000000-0005-0000-0000-00004F0A0000}"/>
    <cellStyle name="Total 3 10" xfId="7788" xr:uid="{15370080-03E1-4E3B-9C26-EADE6187FEDA}"/>
    <cellStyle name="Total 3 10 2" xfId="14259" xr:uid="{BAAAF1FB-2816-43C2-9A09-A0716A7179A2}"/>
    <cellStyle name="Total 3 11" xfId="7602" xr:uid="{1B0D9C98-72A2-4D15-AC3A-24408C72D99A}"/>
    <cellStyle name="Total 3 11 2" xfId="14073" xr:uid="{7807947D-2841-4EAC-900E-1403A40F8F52}"/>
    <cellStyle name="Total 3 12" xfId="8020" xr:uid="{3C895731-B14A-4014-A12E-0CDF75B78BEA}"/>
    <cellStyle name="Total 3 12 2" xfId="14491" xr:uid="{FFA28461-1C7D-4601-8F3F-55ED02A5F663}"/>
    <cellStyle name="Total 3 13" xfId="8549" xr:uid="{5AAFCFB6-9A65-4C46-9AA7-C73B3A41FE0C}"/>
    <cellStyle name="Total 3 13 2" xfId="15020" xr:uid="{5D43F5BB-AC8F-4533-B412-E9CD19D69270}"/>
    <cellStyle name="Total 3 14" xfId="8729" xr:uid="{F120B8EE-55C5-42FD-8272-4100EBD80783}"/>
    <cellStyle name="Total 3 14 2" xfId="15200" xr:uid="{C0694F1B-6AAD-4A56-A699-67C842D76566}"/>
    <cellStyle name="Total 3 15" xfId="8906" xr:uid="{6DC04F41-3C0F-4B81-B834-35A01F0F9F92}"/>
    <cellStyle name="Total 3 15 2" xfId="15377" xr:uid="{A77C1A4A-A6AB-4DA5-A3A8-BCDF436023D9}"/>
    <cellStyle name="Total 3 16" xfId="9070" xr:uid="{787BB494-ED0C-45E9-87C3-34307E1B598A}"/>
    <cellStyle name="Total 3 16 2" xfId="15541" xr:uid="{2E3B02CE-7A37-46F9-961F-22696F13442D}"/>
    <cellStyle name="Total 3 17" xfId="9228" xr:uid="{7794D45A-C575-4774-929D-852342E11CD9}"/>
    <cellStyle name="Total 3 17 2" xfId="15699" xr:uid="{AEFA220D-C184-46CC-AFBE-BD87B487DD6C}"/>
    <cellStyle name="Total 3 18" xfId="9876" xr:uid="{A61F5D40-DC1E-4A28-AEB3-BA78A24D0C73}"/>
    <cellStyle name="Total 3 19" xfId="10450" xr:uid="{48F99A44-E444-42F7-B0B4-2DC7B149D764}"/>
    <cellStyle name="Total 3 2" xfId="2638" xr:uid="{00000000-0005-0000-0000-0000500A0000}"/>
    <cellStyle name="Total 3 2 2" xfId="5866" xr:uid="{F346CDF9-CE46-4CDF-8E84-2CE5C34A9744}"/>
    <cellStyle name="Total 3 2 2 2" xfId="12333" xr:uid="{AA8D0A29-712E-4551-9E2C-C4C7DC0CA038}"/>
    <cellStyle name="Total 3 2 3" xfId="10451" xr:uid="{909D802D-25E1-472C-A9C6-BF6651CEAA97}"/>
    <cellStyle name="Total 3 2 4" xfId="11201" xr:uid="{77A9027A-FAD4-466F-A88B-68CF272D1457}"/>
    <cellStyle name="Total 3 2 5" xfId="4934" xr:uid="{47D29A80-943E-41F6-B445-1A118BB4C0DC}"/>
    <cellStyle name="Total 3 20" xfId="9985" xr:uid="{5F2FE51F-ECC0-4643-A493-D62A18CE229C}"/>
    <cellStyle name="Total 3 21" xfId="10644" xr:uid="{D07749EC-8AF0-4825-82E6-D853335DD0E7}"/>
    <cellStyle name="Total 3 22" xfId="10813" xr:uid="{94D4707F-0EF6-4975-8969-4A1C05353CAC}"/>
    <cellStyle name="Total 3 23" xfId="10923" xr:uid="{7D0AA3AC-A133-442D-8323-A27702A9566A}"/>
    <cellStyle name="Total 3 24" xfId="15949" xr:uid="{5F4C7426-B6DA-449C-89B8-9725C0CE41B2}"/>
    <cellStyle name="Total 3 25" xfId="16570" xr:uid="{A1AF02C2-C6AB-4332-AC4B-C93EEE138CBA}"/>
    <cellStyle name="Total 3 26" xfId="16384" xr:uid="{59DA1A40-ED17-4F52-9116-C986F1700C35}"/>
    <cellStyle name="Total 3 27" xfId="16846" xr:uid="{8BC53DA4-2A00-4F28-AE27-505BF4D9014F}"/>
    <cellStyle name="Total 3 28" xfId="17010" xr:uid="{21DFFA20-6108-485D-9BC1-024B74FB941E}"/>
    <cellStyle name="Total 3 29" xfId="17167" xr:uid="{5C9AF393-718F-484E-890A-9ACA62FBA8A0}"/>
    <cellStyle name="Total 3 3" xfId="4418" xr:uid="{15DD3ECD-5006-4A59-874B-E3A5045591C2}"/>
    <cellStyle name="Total 3 3 2" xfId="12332" xr:uid="{1452218C-53B4-4D79-9407-DC720A341DD1}"/>
    <cellStyle name="Total 3 4" xfId="6364" xr:uid="{299FC061-AE5E-405E-BED6-F822D9925FE3}"/>
    <cellStyle name="Total 3 4 2" xfId="12835" xr:uid="{1EA48F5A-9378-4BA6-815D-C6E16E45910C}"/>
    <cellStyle name="Total 3 5" xfId="6176" xr:uid="{4A605643-6D71-4EAD-9D59-160260587CB8}"/>
    <cellStyle name="Total 3 5 2" xfId="12647" xr:uid="{F0A327CE-1B38-4F0B-AAA2-EAFB9DE1A2CD}"/>
    <cellStyle name="Total 3 6" xfId="6597" xr:uid="{B233FA84-A849-48EF-A383-198BF4036F5D}"/>
    <cellStyle name="Total 3 6 2" xfId="13068" xr:uid="{4A4AED9C-0C43-4B5B-9565-7C9032469E30}"/>
    <cellStyle name="Total 3 7" xfId="7214" xr:uid="{D05AEF4A-D507-4432-B85F-E000CBB5FE33}"/>
    <cellStyle name="Total 3 7 2" xfId="13685" xr:uid="{9E996736-B288-4C93-B982-5B77DED07440}"/>
    <cellStyle name="Total 3 8" xfId="7306" xr:uid="{082481B2-1262-42D9-A539-4E89388AD9F2}"/>
    <cellStyle name="Total 3 8 2" xfId="13777" xr:uid="{0A68741D-5A32-41E7-8BB0-9FBB98AE0729}"/>
    <cellStyle name="Total 3 9" xfId="7062" xr:uid="{F3229003-9CD4-462E-9C84-B7DD1A8EF434}"/>
    <cellStyle name="Total 3 9 2" xfId="13533" xr:uid="{3DB23578-6A0E-44DA-9D56-09EF8E0D0548}"/>
    <cellStyle name="Total 30" xfId="8890" xr:uid="{0238E776-1CCA-4BFE-8CEF-5F6393AF73F0}"/>
    <cellStyle name="Total 30 2" xfId="15361" xr:uid="{1C1E376C-8047-49A9-934A-654B64FF49F0}"/>
    <cellStyle name="Total 31" xfId="9054" xr:uid="{733C89F8-C7F0-46DD-B9F3-5C2FACE66556}"/>
    <cellStyle name="Total 31 2" xfId="15525" xr:uid="{38A97547-034E-4C54-A279-48D7A5518473}"/>
    <cellStyle name="Total 32" xfId="9895" xr:uid="{301F9B1B-0ECF-41B8-B4B5-DC56AD22B321}"/>
    <cellStyle name="Total 33" xfId="10429" xr:uid="{ABFA7795-D198-4732-8F5F-1B1D94F3FADF}"/>
    <cellStyle name="Total 34" xfId="10421" xr:uid="{F70DBD3D-7743-4A4C-83D7-3D348DAE2B5E}"/>
    <cellStyle name="Total 35" xfId="9968" xr:uid="{7E9F3304-8E44-40E7-87E9-F68E2EE72D72}"/>
    <cellStyle name="Total 36" xfId="10627" xr:uid="{393903D0-FF50-442A-BB4B-597E2245EE8F}"/>
    <cellStyle name="Total 37" xfId="10931" xr:uid="{79214FC2-5251-4CC5-A452-68FFE1B81975}"/>
    <cellStyle name="Total 38" xfId="15725" xr:uid="{9F105B44-E8F4-40E3-B561-58CD4FF85105}"/>
    <cellStyle name="Total 39" xfId="16590" xr:uid="{83B8C3A0-2CDF-4258-B62F-925F1903EEF4}"/>
    <cellStyle name="Total 4" xfId="2639" xr:uid="{00000000-0005-0000-0000-0000510A0000}"/>
    <cellStyle name="Total 4 10" xfId="7789" xr:uid="{174A2166-ECD5-469E-A09A-5E85A640CD8F}"/>
    <cellStyle name="Total 4 10 2" xfId="14260" xr:uid="{DD9ABDA6-7303-422B-A444-17D3062EA179}"/>
    <cellStyle name="Total 4 11" xfId="7603" xr:uid="{54CDAF6C-E9EB-4B09-8BA4-C311A4128744}"/>
    <cellStyle name="Total 4 11 2" xfId="14074" xr:uid="{FF9B86D6-6743-42DE-94C9-16BB18990A6A}"/>
    <cellStyle name="Total 4 12" xfId="8021" xr:uid="{8CA02E4F-4648-4D4F-9A3F-B0D8FA3A13E0}"/>
    <cellStyle name="Total 4 12 2" xfId="14492" xr:uid="{FF27FFE2-06CA-4166-B8B1-B1639509868C}"/>
    <cellStyle name="Total 4 13" xfId="8550" xr:uid="{2FFF4D68-94B1-4FC7-BE7D-E21F9BCFB7BB}"/>
    <cellStyle name="Total 4 13 2" xfId="15021" xr:uid="{C21CC8AA-72DE-49B7-ACF3-AC0718782302}"/>
    <cellStyle name="Total 4 14" xfId="8730" xr:uid="{5BE28EEB-9B78-44FD-89EB-320EA8E47B6F}"/>
    <cellStyle name="Total 4 14 2" xfId="15201" xr:uid="{8D433E5D-16EB-483C-95F5-5E0B2016C47F}"/>
    <cellStyle name="Total 4 15" xfId="8907" xr:uid="{E3E82452-9DA1-4557-900E-FAD72A496111}"/>
    <cellStyle name="Total 4 15 2" xfId="15378" xr:uid="{7E81F439-3DD5-42CF-962D-4C91E44A9FC6}"/>
    <cellStyle name="Total 4 16" xfId="9071" xr:uid="{C430E6CD-D9C4-4BA7-AEED-53496452CAA6}"/>
    <cellStyle name="Total 4 16 2" xfId="15542" xr:uid="{35128618-26E5-4365-9B9D-C4ED7B85D916}"/>
    <cellStyle name="Total 4 17" xfId="9229" xr:uid="{AB31D19B-6DCA-4833-AAC1-C8F90A53A566}"/>
    <cellStyle name="Total 4 17 2" xfId="15700" xr:uid="{D19F7B70-8988-46B3-9870-AEAE8AA53158}"/>
    <cellStyle name="Total 4 18" xfId="9877" xr:uid="{011114CB-5013-42C7-A910-8FAE8867C253}"/>
    <cellStyle name="Total 4 19" xfId="10452" xr:uid="{BC5E800E-A34D-46E7-8FDF-62207471F398}"/>
    <cellStyle name="Total 4 2" xfId="2640" xr:uid="{00000000-0005-0000-0000-0000520A0000}"/>
    <cellStyle name="Total 4 2 2" xfId="5867" xr:uid="{43C03468-B1C6-4A65-9883-C836D7134708}"/>
    <cellStyle name="Total 4 2 2 2" xfId="12335" xr:uid="{F698D5F6-AEF8-46E4-9D31-F09DF3BCBA8C}"/>
    <cellStyle name="Total 4 2 3" xfId="10453" xr:uid="{ED8943DD-9534-45EC-B797-A95A2E164C21}"/>
    <cellStyle name="Total 4 2 4" xfId="11202" xr:uid="{1F06842A-FC16-4B54-AB8A-D918E1F15256}"/>
    <cellStyle name="Total 4 2 5" xfId="4935" xr:uid="{C31E60A1-F6DB-4B84-8E4F-B7B081AF17BA}"/>
    <cellStyle name="Total 4 20" xfId="9986" xr:uid="{2741A600-ECD2-43F4-92F7-EE219BF91D20}"/>
    <cellStyle name="Total 4 21" xfId="10645" xr:uid="{82BE610B-D2FC-4F95-883B-B281B2F4A5E1}"/>
    <cellStyle name="Total 4 22" xfId="10814" xr:uid="{0ECF9082-50AE-476A-8B88-B9891D31DA3F}"/>
    <cellStyle name="Total 4 23" xfId="10924" xr:uid="{35A5B702-FE67-4BDC-945A-549F1A0F1F71}"/>
    <cellStyle name="Total 4 24" xfId="15950" xr:uid="{A7E929F2-0ABB-41E3-AA1B-822255FF2510}"/>
    <cellStyle name="Total 4 25" xfId="16571" xr:uid="{01E7B55E-DEE8-4EB5-9C51-004AC30E7E57}"/>
    <cellStyle name="Total 4 26" xfId="16385" xr:uid="{F4B1850D-0C9D-40F3-B85C-2AFBD7CA76D5}"/>
    <cellStyle name="Total 4 27" xfId="16847" xr:uid="{6D3E7F27-CA40-4A4F-A296-BDFFDC071222}"/>
    <cellStyle name="Total 4 28" xfId="17011" xr:uid="{B7DDE30F-EA5D-43D9-AC77-68B75DC1BEE2}"/>
    <cellStyle name="Total 4 29" xfId="17168" xr:uid="{2EF64BC4-D3BF-4306-B868-D2019FEEB315}"/>
    <cellStyle name="Total 4 3" xfId="4419" xr:uid="{AB2D0E7D-8BD0-4851-AF5D-5158A6984A52}"/>
    <cellStyle name="Total 4 3 2" xfId="12334" xr:uid="{D69DABA0-CE09-4795-8E18-93C250E1B1EA}"/>
    <cellStyle name="Total 4 4" xfId="6365" xr:uid="{670DD697-5B11-4415-805A-AFF366075974}"/>
    <cellStyle name="Total 4 4 2" xfId="12836" xr:uid="{79AADD20-7A7B-480C-ABE7-28975FD1AD1F}"/>
    <cellStyle name="Total 4 5" xfId="6177" xr:uid="{5741EE1F-D5E0-4786-A993-81F52CAE1097}"/>
    <cellStyle name="Total 4 5 2" xfId="12648" xr:uid="{725A5465-C7F8-4096-9DEC-FF584FDFF25D}"/>
    <cellStyle name="Total 4 6" xfId="6598" xr:uid="{B4CCA8AF-17D1-4182-BA67-BFD6580F624A}"/>
    <cellStyle name="Total 4 6 2" xfId="13069" xr:uid="{9FF511D9-88C1-4290-A8E5-42BA529916C3}"/>
    <cellStyle name="Total 4 7" xfId="7215" xr:uid="{B13B96A6-4BB4-4DCC-A609-0CABFF2883E1}"/>
    <cellStyle name="Total 4 7 2" xfId="13686" xr:uid="{0B2594C2-2C83-4723-AEE8-2382FCB01006}"/>
    <cellStyle name="Total 4 8" xfId="7307" xr:uid="{51F2B138-9FAC-4D6D-8B5E-E12509374202}"/>
    <cellStyle name="Total 4 8 2" xfId="13778" xr:uid="{BE5DC721-6A09-465F-AB17-8C087A3683BA}"/>
    <cellStyle name="Total 4 9" xfId="7063" xr:uid="{0FD7F95B-1D72-4BB2-81B1-DC7F59817F87}"/>
    <cellStyle name="Total 4 9 2" xfId="13534" xr:uid="{611CFB92-3BE1-4DED-8732-4DFEA3C38408}"/>
    <cellStyle name="Total 40" xfId="16554" xr:uid="{C0B48EF6-B442-49FD-9A31-7E7AFA1C174E}"/>
    <cellStyle name="Total 41" xfId="15981" xr:uid="{85B55FCD-3E5F-448F-AB1A-ADE36335569F}"/>
    <cellStyle name="Total 42" xfId="16830" xr:uid="{70363A5A-1274-45F4-8D8B-AE1AD82B666F}"/>
    <cellStyle name="Total 43" xfId="16994" xr:uid="{D6BAEE45-40C3-4E61-8034-AD199520D872}"/>
    <cellStyle name="Total 5" xfId="2641" xr:uid="{00000000-0005-0000-0000-0000530A0000}"/>
    <cellStyle name="Total 5 10" xfId="7790" xr:uid="{8AF719F8-8B96-4C90-A7DF-8555F30D4674}"/>
    <cellStyle name="Total 5 10 2" xfId="14261" xr:uid="{169A8075-B527-40FE-8E93-05AE10B9EE8B}"/>
    <cellStyle name="Total 5 11" xfId="7604" xr:uid="{840EEFFF-BB74-45AF-AE98-339FE3A3ED38}"/>
    <cellStyle name="Total 5 11 2" xfId="14075" xr:uid="{0DC34CE6-FBDD-4E5D-A010-4028C03B963E}"/>
    <cellStyle name="Total 5 12" xfId="8022" xr:uid="{4215FC93-09B7-4D03-8ABD-74A8DE7A08D1}"/>
    <cellStyle name="Total 5 12 2" xfId="14493" xr:uid="{1CCF223B-8A19-489C-BECC-AF8917151C6E}"/>
    <cellStyle name="Total 5 13" xfId="8551" xr:uid="{2288B52D-F1FB-40F2-8848-2F85F57F0085}"/>
    <cellStyle name="Total 5 13 2" xfId="15022" xr:uid="{35872654-70F6-4D7F-A941-9CED1D23984F}"/>
    <cellStyle name="Total 5 14" xfId="8731" xr:uid="{A1A9F1AB-7557-4C71-879B-075318D02470}"/>
    <cellStyle name="Total 5 14 2" xfId="15202" xr:uid="{513C8FB5-39D3-4BDC-A5F9-9CCC48CAD72F}"/>
    <cellStyle name="Total 5 15" xfId="8908" xr:uid="{8F85E479-2E99-47D7-B07A-73E489271A81}"/>
    <cellStyle name="Total 5 15 2" xfId="15379" xr:uid="{AEF46BD2-455F-4E2D-88B3-BAEB3AF5E319}"/>
    <cellStyle name="Total 5 16" xfId="9072" xr:uid="{32073674-D879-4BC0-B351-A2A765A4E27E}"/>
    <cellStyle name="Total 5 16 2" xfId="15543" xr:uid="{2AC04186-3ABB-4ECB-84C9-163BB5C1D3F0}"/>
    <cellStyle name="Total 5 17" xfId="9230" xr:uid="{2E0D3B0A-0EFE-488F-A769-E36618043974}"/>
    <cellStyle name="Total 5 17 2" xfId="15701" xr:uid="{4531C1D0-407E-476F-9103-750E46FD4EEF}"/>
    <cellStyle name="Total 5 18" xfId="9878" xr:uid="{39C5355F-7F64-4896-9B80-115443EE2B1C}"/>
    <cellStyle name="Total 5 19" xfId="10454" xr:uid="{387386CC-E994-4AEC-8A8A-85C39591C63E}"/>
    <cellStyle name="Total 5 2" xfId="2642" xr:uid="{00000000-0005-0000-0000-0000540A0000}"/>
    <cellStyle name="Total 5 2 2" xfId="5868" xr:uid="{4E9C2586-1D0B-4D02-A8CD-927F5AEAE17C}"/>
    <cellStyle name="Total 5 2 2 2" xfId="12337" xr:uid="{BE108C5B-1AF2-4727-B926-B9B5C1CBA960}"/>
    <cellStyle name="Total 5 2 3" xfId="10455" xr:uid="{9E54BD69-B3B5-4A76-B547-C7823883F2FA}"/>
    <cellStyle name="Total 5 2 4" xfId="11203" xr:uid="{3896412C-5916-4458-AA64-82AE614307B1}"/>
    <cellStyle name="Total 5 2 5" xfId="4936" xr:uid="{839F466F-AF74-480F-9179-95AE63149ABB}"/>
    <cellStyle name="Total 5 20" xfId="9987" xr:uid="{8A867096-F814-422C-BD7E-A9337F4C65DB}"/>
    <cellStyle name="Total 5 21" xfId="10646" xr:uid="{5301D708-43CD-4704-9AE8-6B4C0DE7C66A}"/>
    <cellStyle name="Total 5 22" xfId="10815" xr:uid="{6A04CF80-DB7C-496D-8E13-0DDCFE41BA16}"/>
    <cellStyle name="Total 5 23" xfId="10925" xr:uid="{29403B10-01C5-46D9-8CB9-FA2EE82942EC}"/>
    <cellStyle name="Total 5 24" xfId="15951" xr:uid="{7005601A-8BFA-46AD-BB9F-9CFFA2186A8A}"/>
    <cellStyle name="Total 5 25" xfId="16572" xr:uid="{5500F861-821D-4EE6-BE1F-ADA024B57C83}"/>
    <cellStyle name="Total 5 26" xfId="16386" xr:uid="{69003CB5-F45E-4B02-A420-7D02CC38C98C}"/>
    <cellStyle name="Total 5 27" xfId="16848" xr:uid="{A54749C4-2FE9-4BDB-BD17-FF0B2A45C5A8}"/>
    <cellStyle name="Total 5 28" xfId="17012" xr:uid="{13806E48-52CD-4DD3-958F-ADF00FE84DB7}"/>
    <cellStyle name="Total 5 29" xfId="17169" xr:uid="{FDF2D1A6-6873-446B-B2FA-AB76449950F5}"/>
    <cellStyle name="Total 5 3" xfId="4420" xr:uid="{A54C734C-EA3A-47BD-A6A6-CEFB8BAB47C3}"/>
    <cellStyle name="Total 5 3 2" xfId="12336" xr:uid="{772E52F5-5200-4BF8-9AB0-54BBA6DB5A0C}"/>
    <cellStyle name="Total 5 4" xfId="6366" xr:uid="{C0618F6A-FA13-44CD-80A3-55CFA12C71D0}"/>
    <cellStyle name="Total 5 4 2" xfId="12837" xr:uid="{FCE1D194-3442-4637-8BE4-ADA779B9BB05}"/>
    <cellStyle name="Total 5 5" xfId="6178" xr:uid="{EDAA7261-D7AE-41B8-A38C-38AE1ED47BAC}"/>
    <cellStyle name="Total 5 5 2" xfId="12649" xr:uid="{61E184AB-2A39-4ACC-B87E-C5E04C403311}"/>
    <cellStyle name="Total 5 6" xfId="6599" xr:uid="{2EF397E9-5DDC-48C4-B01B-E458BB1C3E14}"/>
    <cellStyle name="Total 5 6 2" xfId="13070" xr:uid="{859A8362-61FD-4B9C-B45A-7A06B54CF6B1}"/>
    <cellStyle name="Total 5 7" xfId="7216" xr:uid="{1D2E8865-BDF0-46A0-8326-B0389E527CC5}"/>
    <cellStyle name="Total 5 7 2" xfId="13687" xr:uid="{F7A43FC3-0722-4F90-83D9-FBAB8C019E7E}"/>
    <cellStyle name="Total 5 8" xfId="7308" xr:uid="{DCFF7F6B-7157-424E-AAA4-8BC5545130CB}"/>
    <cellStyle name="Total 5 8 2" xfId="13779" xr:uid="{790C4133-3320-4E86-8C1A-5FCC8B572CD4}"/>
    <cellStyle name="Total 5 9" xfId="7064" xr:uid="{38ACAAF3-F936-4A5E-A5DC-F563FA6F9323}"/>
    <cellStyle name="Total 5 9 2" xfId="13535" xr:uid="{C674F3D1-DE8E-445D-9BA4-25D7A125A236}"/>
    <cellStyle name="Total 6" xfId="2643" xr:uid="{00000000-0005-0000-0000-0000550A0000}"/>
    <cellStyle name="Total 6 10" xfId="7791" xr:uid="{594E14A6-848E-4111-9A21-7BBBF9E75117}"/>
    <cellStyle name="Total 6 10 2" xfId="14262" xr:uid="{D1FF1501-0F76-4CD2-8AB1-7E989D29017E}"/>
    <cellStyle name="Total 6 11" xfId="7605" xr:uid="{10CB3432-1E82-4549-8AD2-F7EFD4FBB5CB}"/>
    <cellStyle name="Total 6 11 2" xfId="14076" xr:uid="{F453AD0B-5B81-47AF-88A9-6C6FA7C03D34}"/>
    <cellStyle name="Total 6 12" xfId="8023" xr:uid="{53DF738A-B7F3-405D-B82A-AC510A2916CC}"/>
    <cellStyle name="Total 6 12 2" xfId="14494" xr:uid="{39B14B3B-E4DA-4D74-BA57-8B765325C6CE}"/>
    <cellStyle name="Total 6 13" xfId="8552" xr:uid="{B864CEFB-7464-4B5A-8A65-5F719A66E96A}"/>
    <cellStyle name="Total 6 13 2" xfId="15023" xr:uid="{2582EAB7-AEF3-4769-8EDD-2180B40BB659}"/>
    <cellStyle name="Total 6 14" xfId="8732" xr:uid="{1DD9EAC7-F290-434E-B801-9310594B0DE4}"/>
    <cellStyle name="Total 6 14 2" xfId="15203" xr:uid="{A980CBBC-601E-4310-B97F-88F5712F44B4}"/>
    <cellStyle name="Total 6 15" xfId="8909" xr:uid="{6AF7E22F-4FB8-4E3F-95F1-42B047070885}"/>
    <cellStyle name="Total 6 15 2" xfId="15380" xr:uid="{0BCEDEA7-F2F3-41F8-A320-5DEB44834CCE}"/>
    <cellStyle name="Total 6 16" xfId="9073" xr:uid="{9B0A06A5-8516-4440-9BDF-FACA5835F8C3}"/>
    <cellStyle name="Total 6 16 2" xfId="15544" xr:uid="{B58D2CD1-CA81-44FF-A5DF-B27BD9163E71}"/>
    <cellStyle name="Total 6 17" xfId="9231" xr:uid="{BE5B4C92-A3F8-4526-BF48-319279CD13E1}"/>
    <cellStyle name="Total 6 17 2" xfId="15702" xr:uid="{33034A24-6E6F-401B-9138-633F412EEDC0}"/>
    <cellStyle name="Total 6 18" xfId="9879" xr:uid="{BA8456EE-69D6-4321-91E9-B934809724CF}"/>
    <cellStyle name="Total 6 19" xfId="10456" xr:uid="{1BB3D3C5-A2D3-401F-8833-2B523C5F0755}"/>
    <cellStyle name="Total 6 2" xfId="2644" xr:uid="{00000000-0005-0000-0000-0000560A0000}"/>
    <cellStyle name="Total 6 2 2" xfId="5869" xr:uid="{514FEC08-C029-4814-8E03-646699440CAE}"/>
    <cellStyle name="Total 6 2 2 2" xfId="12339" xr:uid="{31BB3A79-7E67-4699-B4C1-30F28DABEBCC}"/>
    <cellStyle name="Total 6 2 3" xfId="10457" xr:uid="{3EEC0CE9-7DC6-4692-9D8D-0A603C94DCA7}"/>
    <cellStyle name="Total 6 2 4" xfId="11204" xr:uid="{D209BB40-73B6-40B9-80C8-E01F7C535F00}"/>
    <cellStyle name="Total 6 2 5" xfId="4937" xr:uid="{579502E5-E0CD-4CAE-BF7C-C2A8864FEAF5}"/>
    <cellStyle name="Total 6 20" xfId="9988" xr:uid="{9B95652A-E3B0-4FD0-B321-B3EE1C1B2B13}"/>
    <cellStyle name="Total 6 21" xfId="10647" xr:uid="{A52F759B-ABEE-445F-B5EF-0738F02B8F3F}"/>
    <cellStyle name="Total 6 22" xfId="10816" xr:uid="{A9F2A933-C823-43BA-9C48-53D77AB94764}"/>
    <cellStyle name="Total 6 23" xfId="10926" xr:uid="{D713ACF5-2D7E-4833-AE94-50C8C52B4989}"/>
    <cellStyle name="Total 6 24" xfId="15952" xr:uid="{73593FFD-A2F1-4E11-989A-584260C7DC41}"/>
    <cellStyle name="Total 6 25" xfId="16573" xr:uid="{782DF396-6309-4E39-B0F9-D521D8804958}"/>
    <cellStyle name="Total 6 26" xfId="16387" xr:uid="{C9715825-A762-4F7A-9701-9DAA68282FEF}"/>
    <cellStyle name="Total 6 27" xfId="16849" xr:uid="{DE6E0A38-B9E1-4525-9060-F020D319FAE5}"/>
    <cellStyle name="Total 6 28" xfId="17013" xr:uid="{FD6D3ED2-D2A4-4C7C-8B4C-D1830DB7179A}"/>
    <cellStyle name="Total 6 29" xfId="17170" xr:uid="{A2E636FD-145B-420A-980A-81CB0B15871B}"/>
    <cellStyle name="Total 6 3" xfId="4421" xr:uid="{DBF607F6-A24B-4348-9B2A-5AC8DE3F2A1F}"/>
    <cellStyle name="Total 6 3 2" xfId="12338" xr:uid="{FB480425-70A0-453A-BC26-249D9B1030D2}"/>
    <cellStyle name="Total 6 4" xfId="6367" xr:uid="{A77C2653-8521-457D-A08B-49D80593F6E3}"/>
    <cellStyle name="Total 6 4 2" xfId="12838" xr:uid="{B05957F1-6BD0-4933-9C5B-9CE6E41E220F}"/>
    <cellStyle name="Total 6 5" xfId="6179" xr:uid="{78E5DE7E-FC3E-403E-8229-C05100BCD7A3}"/>
    <cellStyle name="Total 6 5 2" xfId="12650" xr:uid="{5991616B-A646-493B-981C-D0A6C589AAD7}"/>
    <cellStyle name="Total 6 6" xfId="6600" xr:uid="{E380DFD4-AE67-48E0-A2FB-DBE18B768AAA}"/>
    <cellStyle name="Total 6 6 2" xfId="13071" xr:uid="{6253F7D2-290D-490D-8D26-44828731EB9D}"/>
    <cellStyle name="Total 6 7" xfId="7217" xr:uid="{8ECBCCFB-FCDA-4473-B6AB-0F62D9F1BF23}"/>
    <cellStyle name="Total 6 7 2" xfId="13688" xr:uid="{72429747-84DC-4B2C-9D1E-5344FC83A685}"/>
    <cellStyle name="Total 6 8" xfId="7309" xr:uid="{E8428866-B95D-46B3-B13B-3DA89D67DAE0}"/>
    <cellStyle name="Total 6 8 2" xfId="13780" xr:uid="{2841E215-81B8-425B-A982-124FC26ADD33}"/>
    <cellStyle name="Total 6 9" xfId="7168" xr:uid="{9D0CB2E3-9F2D-47D3-ACEA-806A33AA694B}"/>
    <cellStyle name="Total 6 9 2" xfId="13639" xr:uid="{B7491AD8-34E6-4271-A6F5-E016CD604ADA}"/>
    <cellStyle name="Total 7" xfId="2645" xr:uid="{00000000-0005-0000-0000-0000570A0000}"/>
    <cellStyle name="Total 7 10" xfId="7792" xr:uid="{7F618ADE-E99B-472C-9F02-C3948CD4EE81}"/>
    <cellStyle name="Total 7 10 2" xfId="14263" xr:uid="{476E0F52-F04B-497C-9580-35E9EC7385E6}"/>
    <cellStyle name="Total 7 11" xfId="7606" xr:uid="{5A35DF46-54D7-4B33-BD53-28072C9169FA}"/>
    <cellStyle name="Total 7 11 2" xfId="14077" xr:uid="{36345B68-79F2-4909-9207-87B39528B456}"/>
    <cellStyle name="Total 7 12" xfId="8024" xr:uid="{78023726-E1A7-4E1E-8DF9-87450742DB94}"/>
    <cellStyle name="Total 7 12 2" xfId="14495" xr:uid="{1E98E18D-184C-43EB-8018-CB80C5CF9597}"/>
    <cellStyle name="Total 7 13" xfId="8553" xr:uid="{1A5608D7-FFD7-4496-BBDF-F5E13A7BD6AC}"/>
    <cellStyle name="Total 7 13 2" xfId="15024" xr:uid="{1950C330-520D-4E13-92CF-33F8DF5A0820}"/>
    <cellStyle name="Total 7 14" xfId="8733" xr:uid="{9528B2A1-B177-49AB-8C74-D4F14665C16E}"/>
    <cellStyle name="Total 7 14 2" xfId="15204" xr:uid="{FC347B56-4BEA-4F20-8A03-E4B243AF1742}"/>
    <cellStyle name="Total 7 15" xfId="8910" xr:uid="{EA982865-8035-4C57-8B8B-D7C022CB3D2C}"/>
    <cellStyle name="Total 7 15 2" xfId="15381" xr:uid="{3B118D80-4AFF-40FF-8FA5-F630122D7942}"/>
    <cellStyle name="Total 7 16" xfId="9074" xr:uid="{DAF3DAE0-23DF-455D-83B4-4CD08E77B1AA}"/>
    <cellStyle name="Total 7 16 2" xfId="15545" xr:uid="{65B843ED-023D-435F-AFE6-94FBB8512F91}"/>
    <cellStyle name="Total 7 17" xfId="9232" xr:uid="{D7C5C925-693C-4F6F-9CAB-7E82C11FB02F}"/>
    <cellStyle name="Total 7 17 2" xfId="15703" xr:uid="{1A5F2C81-3889-4670-B2D6-FE948F62C5E8}"/>
    <cellStyle name="Total 7 18" xfId="9880" xr:uid="{19C10559-0F16-4726-9895-995DECDB9C92}"/>
    <cellStyle name="Total 7 19" xfId="10458" xr:uid="{8E045473-0C09-4892-B9E2-ADA2F1DACCF7}"/>
    <cellStyle name="Total 7 2" xfId="2646" xr:uid="{00000000-0005-0000-0000-0000580A0000}"/>
    <cellStyle name="Total 7 2 2" xfId="5870" xr:uid="{391D37DB-6504-466E-8D78-AD01C1B2D38A}"/>
    <cellStyle name="Total 7 2 2 2" xfId="12341" xr:uid="{5E3555CB-06EB-4ABD-B195-01E2D7241EAD}"/>
    <cellStyle name="Total 7 2 3" xfId="10459" xr:uid="{EADF678D-9155-4555-959E-CE235FC3384F}"/>
    <cellStyle name="Total 7 2 4" xfId="11205" xr:uid="{E8EE22DA-C42D-4EE4-BF81-810525CFAFFB}"/>
    <cellStyle name="Total 7 2 5" xfId="4938" xr:uid="{10010E2F-FD1E-4BD8-8851-D27F7623B8BF}"/>
    <cellStyle name="Total 7 20" xfId="9989" xr:uid="{2CD42249-A120-49B5-AD05-613F89FE80BD}"/>
    <cellStyle name="Total 7 21" xfId="10648" xr:uid="{1F13F61A-A946-4CB0-9CFF-6633E7F6B24E}"/>
    <cellStyle name="Total 7 22" xfId="10817" xr:uid="{1BB95386-8F6A-4616-B628-5736D782CE88}"/>
    <cellStyle name="Total 7 23" xfId="10927" xr:uid="{2EEEA171-BC5D-43B9-9907-1800FE81B9DB}"/>
    <cellStyle name="Total 7 24" xfId="15953" xr:uid="{77A2F882-CCDB-47AA-B842-D6A0A0A86DA9}"/>
    <cellStyle name="Total 7 25" xfId="16574" xr:uid="{9F07A729-3314-43AC-B0F2-A03A7CCAAA56}"/>
    <cellStyle name="Total 7 26" xfId="16388" xr:uid="{961068FC-A352-4DFF-B63B-EF334C831090}"/>
    <cellStyle name="Total 7 27" xfId="16850" xr:uid="{D00D84BB-88D1-4F89-A892-C0237195118F}"/>
    <cellStyle name="Total 7 28" xfId="17014" xr:uid="{6FCFA8D6-135A-4292-AE52-2033A9C0E6CE}"/>
    <cellStyle name="Total 7 29" xfId="17171" xr:uid="{86D626CA-2964-4732-97FF-BDCEE33E3F79}"/>
    <cellStyle name="Total 7 3" xfId="4422" xr:uid="{CD9C04BF-5682-40DF-ACC1-824F088D5440}"/>
    <cellStyle name="Total 7 3 2" xfId="12340" xr:uid="{933C4C9D-B2E0-45CF-B689-25DB0B8A7521}"/>
    <cellStyle name="Total 7 4" xfId="6368" xr:uid="{8D85B9EA-901B-4BC5-A7C9-9B5FA6DBF9F3}"/>
    <cellStyle name="Total 7 4 2" xfId="12839" xr:uid="{7391E941-BC04-40C8-902B-EB83EDFDF350}"/>
    <cellStyle name="Total 7 5" xfId="6180" xr:uid="{B1261D27-AFDF-4B9F-9378-C8969310F531}"/>
    <cellStyle name="Total 7 5 2" xfId="12651" xr:uid="{CCAFEEA5-462B-45F1-A2D4-A0746BCF3224}"/>
    <cellStyle name="Total 7 6" xfId="6601" xr:uid="{E5F3F61D-A00A-420A-9BEF-61BDBFA4CAFA}"/>
    <cellStyle name="Total 7 6 2" xfId="13072" xr:uid="{6B99E0D1-7227-4A2E-A8FB-0CE144A70141}"/>
    <cellStyle name="Total 7 7" xfId="7218" xr:uid="{F78F56E4-B960-4F4C-90B0-0652EE1A0FC4}"/>
    <cellStyle name="Total 7 7 2" xfId="13689" xr:uid="{3CDA218C-5FA5-4D2C-8A08-233DCDE3129E}"/>
    <cellStyle name="Total 7 8" xfId="7310" xr:uid="{8C9A734E-ABFF-46DA-9496-704F5A06C74B}"/>
    <cellStyle name="Total 7 8 2" xfId="13781" xr:uid="{07942A01-1196-414F-BC4F-D3BBEAE51F66}"/>
    <cellStyle name="Total 7 9" xfId="7065" xr:uid="{BD3E975B-F5EB-4E7C-AC8D-FEF3628EE1F6}"/>
    <cellStyle name="Total 7 9 2" xfId="13536" xr:uid="{620CB3CD-A26D-40A5-A4DC-ABC56C3EDC0D}"/>
    <cellStyle name="Total 8" xfId="2647" xr:uid="{00000000-0005-0000-0000-0000590A0000}"/>
    <cellStyle name="Total 8 10" xfId="7793" xr:uid="{8BF97E48-A070-4E91-B979-C21186B21A07}"/>
    <cellStyle name="Total 8 10 2" xfId="14264" xr:uid="{3B988522-4CB2-41A0-BBCA-B3A29AF1442F}"/>
    <cellStyle name="Total 8 11" xfId="7607" xr:uid="{CD7443AA-53E1-477F-90C8-3B375725A81A}"/>
    <cellStyle name="Total 8 11 2" xfId="14078" xr:uid="{71DA360B-188A-419B-88A2-743F96C32602}"/>
    <cellStyle name="Total 8 12" xfId="8025" xr:uid="{5853E4E4-1F9B-4749-AED3-DFA5F536B40F}"/>
    <cellStyle name="Total 8 12 2" xfId="14496" xr:uid="{9DC780CA-85BD-4EE9-987D-79E8A1A95CE3}"/>
    <cellStyle name="Total 8 13" xfId="8554" xr:uid="{3F73446B-109E-4C6A-A16E-4D2E13803892}"/>
    <cellStyle name="Total 8 13 2" xfId="15025" xr:uid="{77933092-3382-4ACC-993E-DC7B058DAEF2}"/>
    <cellStyle name="Total 8 14" xfId="8734" xr:uid="{C2A28B3C-180B-40F9-B2EC-95F93BDB5229}"/>
    <cellStyle name="Total 8 14 2" xfId="15205" xr:uid="{62B3930D-784F-4E74-A067-788901FAC131}"/>
    <cellStyle name="Total 8 15" xfId="8911" xr:uid="{A3275905-863E-4529-B087-D918E59CFED3}"/>
    <cellStyle name="Total 8 15 2" xfId="15382" xr:uid="{16784BCB-CEBE-4B66-B3EF-A4764C90ED7A}"/>
    <cellStyle name="Total 8 16" xfId="9075" xr:uid="{29DEC202-6A1B-4ADA-9DDC-15910C8C790D}"/>
    <cellStyle name="Total 8 16 2" xfId="15546" xr:uid="{4802331B-E380-43A6-89DA-4C6FCDB295CA}"/>
    <cellStyle name="Total 8 17" xfId="9233" xr:uid="{1B9940E0-7D1D-4CDF-8EFC-0A9EE4B7312D}"/>
    <cellStyle name="Total 8 17 2" xfId="15704" xr:uid="{11D55ECF-DF3E-4422-82C5-2037560E302B}"/>
    <cellStyle name="Total 8 18" xfId="9881" xr:uid="{9F45F272-6F2C-4BF1-9C0C-1A41A7BCFCC4}"/>
    <cellStyle name="Total 8 19" xfId="10460" xr:uid="{509B2D6F-05B3-4D38-9E69-E11AD55C2994}"/>
    <cellStyle name="Total 8 2" xfId="2648" xr:uid="{00000000-0005-0000-0000-00005A0A0000}"/>
    <cellStyle name="Total 8 2 2" xfId="5871" xr:uid="{1C3995F4-0F0D-46A2-8E78-84AA5112F7F6}"/>
    <cellStyle name="Total 8 2 2 2" xfId="12343" xr:uid="{4C6EF40F-CD9C-4B43-BB48-55C44E4CD609}"/>
    <cellStyle name="Total 8 2 3" xfId="10461" xr:uid="{46D89FB3-B2F5-4C18-B945-9C00293B7886}"/>
    <cellStyle name="Total 8 2 4" xfId="11206" xr:uid="{E1ADA1F6-C74A-4B36-ACFC-683BECC921F1}"/>
    <cellStyle name="Total 8 2 5" xfId="4939" xr:uid="{0B23664F-40FE-456F-A0BD-04156556E039}"/>
    <cellStyle name="Total 8 20" xfId="9990" xr:uid="{A1C522FB-D502-480E-B3BA-5BF23D840FBC}"/>
    <cellStyle name="Total 8 21" xfId="10649" xr:uid="{13624A54-0BB1-4E02-9A50-E6D53B292D26}"/>
    <cellStyle name="Total 8 22" xfId="10818" xr:uid="{1BF92DA2-BF52-469E-84FC-010ED4407CDB}"/>
    <cellStyle name="Total 8 23" xfId="10928" xr:uid="{06BA297A-12C9-4C48-9D8C-A1D9FA673F66}"/>
    <cellStyle name="Total 8 24" xfId="15954" xr:uid="{983B6E27-E0CC-401C-8F8B-087FB1A08105}"/>
    <cellStyle name="Total 8 25" xfId="16575" xr:uid="{9CB014E4-700B-4A87-84AD-9F5346F218EC}"/>
    <cellStyle name="Total 8 26" xfId="16389" xr:uid="{8083381A-0DDE-4472-97B7-2036D6F6F8F8}"/>
    <cellStyle name="Total 8 27" xfId="16851" xr:uid="{AABF8FCD-F18F-4D19-9A2D-BC4F1FD7EB63}"/>
    <cellStyle name="Total 8 28" xfId="17015" xr:uid="{06227147-D3BC-45A1-8A88-1312E8B8F512}"/>
    <cellStyle name="Total 8 29" xfId="17172" xr:uid="{E0A87020-5CE6-49B9-9574-E6F202771CFE}"/>
    <cellStyle name="Total 8 3" xfId="4423" xr:uid="{498FFFDF-AACB-45CC-ACB7-141DF5229C11}"/>
    <cellStyle name="Total 8 3 2" xfId="12342" xr:uid="{56A058F7-C1D9-467F-80FC-A743FB71A785}"/>
    <cellStyle name="Total 8 4" xfId="6369" xr:uid="{749939E8-1608-41BE-850A-6E3429FADAFF}"/>
    <cellStyle name="Total 8 4 2" xfId="12840" xr:uid="{B74E36A9-A6E7-4429-9D58-156E059B48E0}"/>
    <cellStyle name="Total 8 5" xfId="6181" xr:uid="{87ABE3F1-6AF3-4BC4-883E-47BAD6478913}"/>
    <cellStyle name="Total 8 5 2" xfId="12652" xr:uid="{4D6F5920-53FE-4416-A92E-01BECF163941}"/>
    <cellStyle name="Total 8 6" xfId="6602" xr:uid="{77169F87-7545-4E22-825C-345002B2A700}"/>
    <cellStyle name="Total 8 6 2" xfId="13073" xr:uid="{F2954828-757A-4733-9AD9-02DEB7D77524}"/>
    <cellStyle name="Total 8 7" xfId="7219" xr:uid="{B7977DE1-3B83-4D7F-8062-5F8E028295A1}"/>
    <cellStyle name="Total 8 7 2" xfId="13690" xr:uid="{161C63A6-479A-4B38-BDE5-DA3109E370DF}"/>
    <cellStyle name="Total 8 8" xfId="7311" xr:uid="{64F07595-EDDE-4FB2-81E1-16B29A1CEE38}"/>
    <cellStyle name="Total 8 8 2" xfId="13782" xr:uid="{34A20AEA-02B6-4094-9F05-720E453D13EC}"/>
    <cellStyle name="Total 8 9" xfId="7066" xr:uid="{ED964819-D7FB-4A0D-875C-A57EF4579B1A}"/>
    <cellStyle name="Total 8 9 2" xfId="13537" xr:uid="{80FCA2AF-0A3D-418A-B97C-A24D4CC2CCD0}"/>
    <cellStyle name="Total 9" xfId="2649" xr:uid="{00000000-0005-0000-0000-00005B0A0000}"/>
    <cellStyle name="Total 9 10" xfId="7794" xr:uid="{09273C41-2947-4F7D-A102-5D7AD4769B49}"/>
    <cellStyle name="Total 9 10 2" xfId="14265" xr:uid="{5AAB0BCF-7011-45AC-9C27-5A41D4740C04}"/>
    <cellStyle name="Total 9 11" xfId="7797" xr:uid="{74D3E989-F964-487C-8F60-5DA7265AB25F}"/>
    <cellStyle name="Total 9 11 2" xfId="14268" xr:uid="{48ABC459-1429-48B5-92E9-DB848284FFB3}"/>
    <cellStyle name="Total 9 12" xfId="8026" xr:uid="{813DFD4E-B2EB-4639-AFAB-2D9C43D67819}"/>
    <cellStyle name="Total 9 12 2" xfId="14497" xr:uid="{B97D7746-990E-42A4-A3C4-25730477AB7B}"/>
    <cellStyle name="Total 9 13" xfId="8555" xr:uid="{1C4FE60A-7468-4BE7-A7B2-EEA1DDB718BD}"/>
    <cellStyle name="Total 9 13 2" xfId="15026" xr:uid="{EDD8F393-DF11-45A2-B86E-D2BB1A620D02}"/>
    <cellStyle name="Total 9 14" xfId="8735" xr:uid="{030F5811-DDEA-4A37-A074-F6F73F6977A7}"/>
    <cellStyle name="Total 9 14 2" xfId="15206" xr:uid="{9797F185-8BA2-4C92-B9B6-E801E4FC2F81}"/>
    <cellStyle name="Total 9 15" xfId="8912" xr:uid="{0908056C-D0DD-4372-9FCD-F0A80AE13858}"/>
    <cellStyle name="Total 9 15 2" xfId="15383" xr:uid="{FEB7790E-7CA1-4DBF-B52A-F803F28EC536}"/>
    <cellStyle name="Total 9 16" xfId="9076" xr:uid="{A77DC0E9-2286-42C3-B286-8F8FA3527CC6}"/>
    <cellStyle name="Total 9 16 2" xfId="15547" xr:uid="{E110815F-BBF9-4926-9241-DAF14ED310B4}"/>
    <cellStyle name="Total 9 17" xfId="9234" xr:uid="{AC8A6A41-191D-477D-A4B5-96AB14CA20EA}"/>
    <cellStyle name="Total 9 17 2" xfId="15705" xr:uid="{5DA906EF-5399-4ADF-942F-8F86D879B013}"/>
    <cellStyle name="Total 9 18" xfId="9882" xr:uid="{F3592BD7-05EC-4199-A174-FCE8778057BA}"/>
    <cellStyle name="Total 9 19" xfId="10462" xr:uid="{7C9E5A1A-E824-4948-81B5-403D47FE739B}"/>
    <cellStyle name="Total 9 2" xfId="2650" xr:uid="{00000000-0005-0000-0000-00005C0A0000}"/>
    <cellStyle name="Total 9 2 2" xfId="5872" xr:uid="{3E08F006-8273-4E26-8019-EE5A37464E2C}"/>
    <cellStyle name="Total 9 2 2 2" xfId="12345" xr:uid="{E0ABB111-4F0A-4C35-A82A-8134FD534909}"/>
    <cellStyle name="Total 9 2 3" xfId="10463" xr:uid="{7244BD3A-2F03-47E1-8EE3-0E3886C05577}"/>
    <cellStyle name="Total 9 2 4" xfId="11207" xr:uid="{42D40D5D-04AD-486B-83BF-4607BEEE001E}"/>
    <cellStyle name="Total 9 2 5" xfId="4940" xr:uid="{52602F97-9115-43F3-89A7-68D45B4DBEC0}"/>
    <cellStyle name="Total 9 20" xfId="9991" xr:uid="{5E7756F0-7F4D-4003-A311-5EAFB2999FF4}"/>
    <cellStyle name="Total 9 21" xfId="10650" xr:uid="{9DA2DC17-6936-4CE3-B7C3-4DAA46E670C9}"/>
    <cellStyle name="Total 9 22" xfId="10819" xr:uid="{6E5454D7-E042-417B-97A8-60FE44F4A9DD}"/>
    <cellStyle name="Total 9 23" xfId="10929" xr:uid="{6C4DDBA8-B50F-405E-9F81-83B3EEEFCC6E}"/>
    <cellStyle name="Total 9 24" xfId="15955" xr:uid="{4FA7D6EA-ACBB-461C-A210-108FD00F75AD}"/>
    <cellStyle name="Total 9 25" xfId="16576" xr:uid="{CA3476C6-5952-4903-A5E4-C611FC65E305}"/>
    <cellStyle name="Total 9 26" xfId="16581" xr:uid="{A6202C66-9750-4682-9753-B74B82B38194}"/>
    <cellStyle name="Total 9 27" xfId="16852" xr:uid="{1E16F82D-7254-4941-92F4-D2FB7AF43172}"/>
    <cellStyle name="Total 9 28" xfId="17016" xr:uid="{3C39E21D-1937-49DC-8691-61CF0CF8703F}"/>
    <cellStyle name="Total 9 29" xfId="17173" xr:uid="{31133B0D-C45B-4990-9BF4-9B8684B3A7AA}"/>
    <cellStyle name="Total 9 3" xfId="4424" xr:uid="{17706122-FF56-4EDE-B7F8-2EC1674C7FBF}"/>
    <cellStyle name="Total 9 3 2" xfId="12344" xr:uid="{E6AA576F-4DB5-43FD-87DA-361F346201DA}"/>
    <cellStyle name="Total 9 4" xfId="6370" xr:uid="{254DA0F1-4884-484B-99B3-685F6068017C}"/>
    <cellStyle name="Total 9 4 2" xfId="12841" xr:uid="{FC1B29C4-000F-4486-B2B4-A38F62FE4D66}"/>
    <cellStyle name="Total 9 5" xfId="6374" xr:uid="{66508FAA-2508-441B-8DBF-3A902EA52B6F}"/>
    <cellStyle name="Total 9 5 2" xfId="12845" xr:uid="{5EB0763C-242C-4EF8-9DBD-4D84A7022101}"/>
    <cellStyle name="Total 9 6" xfId="6603" xr:uid="{94013883-9CC1-4A66-9EC5-BE6357F62246}"/>
    <cellStyle name="Total 9 6 2" xfId="13074" xr:uid="{E52FBC89-F0C7-4864-A641-A876C1D9C179}"/>
    <cellStyle name="Total 9 7" xfId="7220" xr:uid="{4EF008C9-71CE-4F54-9529-2421FD5F4E22}"/>
    <cellStyle name="Total 9 7 2" xfId="13691" xr:uid="{8B602D67-2AA1-4872-9037-A5ADBC8E8ECB}"/>
    <cellStyle name="Total 9 8" xfId="7312" xr:uid="{1FC17B3A-B5F6-456B-8BA8-123F0E5C9534}"/>
    <cellStyle name="Total 9 8 2" xfId="13783" xr:uid="{7D0EB74C-04AF-469C-880A-4437EC3ED8FB}"/>
    <cellStyle name="Total 9 9" xfId="7315" xr:uid="{167B549F-0030-43DC-BB12-7A0992855D2A}"/>
    <cellStyle name="Total 9 9 2" xfId="13786" xr:uid="{F5CC9269-B4A3-4A2F-B956-97C4B70F6D24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62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33CCFF"/>
      <color rgb="FFFF6699"/>
      <color rgb="FFFF0066"/>
      <color rgb="FFCCFF66"/>
      <color rgb="FFFFFF99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theme" Target="theme/theme1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tyles" Target="style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sharedStrings" Target="sharedStrings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calcChain" Target="calcChain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0.16499999999999998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emf"/><Relationship Id="rId13" Type="http://schemas.openxmlformats.org/officeDocument/2006/relationships/image" Target="../media/image29.emf"/><Relationship Id="rId3" Type="http://schemas.openxmlformats.org/officeDocument/2006/relationships/image" Target="../media/image19.emf"/><Relationship Id="rId7" Type="http://schemas.openxmlformats.org/officeDocument/2006/relationships/image" Target="../media/image23.emf"/><Relationship Id="rId12" Type="http://schemas.openxmlformats.org/officeDocument/2006/relationships/image" Target="../media/image28.emf"/><Relationship Id="rId2" Type="http://schemas.openxmlformats.org/officeDocument/2006/relationships/image" Target="../media/image18.emf"/><Relationship Id="rId1" Type="http://schemas.openxmlformats.org/officeDocument/2006/relationships/image" Target="../media/image17.emf"/><Relationship Id="rId6" Type="http://schemas.openxmlformats.org/officeDocument/2006/relationships/image" Target="../media/image22.emf"/><Relationship Id="rId11" Type="http://schemas.openxmlformats.org/officeDocument/2006/relationships/image" Target="../media/image27.emf"/><Relationship Id="rId5" Type="http://schemas.openxmlformats.org/officeDocument/2006/relationships/image" Target="../media/image21.emf"/><Relationship Id="rId10" Type="http://schemas.openxmlformats.org/officeDocument/2006/relationships/image" Target="../media/image26.emf"/><Relationship Id="rId4" Type="http://schemas.openxmlformats.org/officeDocument/2006/relationships/image" Target="../media/image20.emf"/><Relationship Id="rId9" Type="http://schemas.openxmlformats.org/officeDocument/2006/relationships/image" Target="../media/image25.emf"/><Relationship Id="rId14" Type="http://schemas.openxmlformats.org/officeDocument/2006/relationships/image" Target="../media/image30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044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045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536721" y="14677590"/>
          <a:ext cx="6681773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0</xdr:colOff>
      <xdr:row>37</xdr:row>
      <xdr:rowOff>0</xdr:rowOff>
    </xdr:from>
    <xdr:to>
      <xdr:col>19</xdr:col>
      <xdr:colOff>295238</xdr:colOff>
      <xdr:row>39</xdr:row>
      <xdr:rowOff>24815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533591C-9824-468A-AAFD-A97AF9D7E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928912" y="8807824"/>
          <a:ext cx="295238" cy="517873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15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930089</xdr:colOff>
      <xdr:row>123</xdr:row>
      <xdr:rowOff>0</xdr:rowOff>
    </xdr:from>
    <xdr:to>
      <xdr:col>11</xdr:col>
      <xdr:colOff>115944</xdr:colOff>
      <xdr:row>125</xdr:row>
      <xdr:rowOff>136873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8FF9DD1-9C89-4E22-8F16-A828355A6B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45471" y="24047824"/>
          <a:ext cx="295238" cy="517873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200025</xdr:colOff>
      <xdr:row>26</xdr:row>
      <xdr:rowOff>66675</xdr:rowOff>
    </xdr:from>
    <xdr:to>
      <xdr:col>10</xdr:col>
      <xdr:colOff>231085</xdr:colOff>
      <xdr:row>43</xdr:row>
      <xdr:rowOff>19050</xdr:rowOff>
    </xdr:to>
    <xdr:cxnSp macro="">
      <xdr:nvCxnSpPr>
        <xdr:cNvPr id="75" name="Straight Connector 74">
          <a:extLst>
            <a:ext uri="{FF2B5EF4-FFF2-40B4-BE49-F238E27FC236}">
              <a16:creationId xmlns:a16="http://schemas.microsoft.com/office/drawing/2014/main" id="{B68457ED-3885-4C62-B8EE-9A789D8367E3}"/>
            </a:ext>
          </a:extLst>
        </xdr:cNvPr>
        <xdr:cNvCxnSpPr/>
      </xdr:nvCxnSpPr>
      <xdr:spPr>
        <a:xfrm flipV="1">
          <a:off x="3552825" y="4057650"/>
          <a:ext cx="31060" cy="2552700"/>
        </a:xfrm>
        <a:prstGeom prst="line">
          <a:avLst/>
        </a:prstGeom>
        <a:ln w="190500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346387</xdr:colOff>
      <xdr:row>1</xdr:row>
      <xdr:rowOff>78442</xdr:rowOff>
    </xdr:from>
    <xdr:to>
      <xdr:col>21</xdr:col>
      <xdr:colOff>61686</xdr:colOff>
      <xdr:row>6</xdr:row>
      <xdr:rowOff>91566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2D6474E8-45FB-41D1-9237-637ED47057F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756152" y="235324"/>
          <a:ext cx="858299" cy="797536"/>
        </a:xfrm>
        <a:prstGeom prst="rect">
          <a:avLst/>
        </a:prstGeom>
      </xdr:spPr>
    </xdr:pic>
    <xdr:clientData/>
  </xdr:twoCellAnchor>
  <xdr:twoCellAnchor>
    <xdr:from>
      <xdr:col>26</xdr:col>
      <xdr:colOff>23969</xdr:colOff>
      <xdr:row>5</xdr:row>
      <xdr:rowOff>38072</xdr:rowOff>
    </xdr:from>
    <xdr:to>
      <xdr:col>29</xdr:col>
      <xdr:colOff>311192</xdr:colOff>
      <xdr:row>16</xdr:row>
      <xdr:rowOff>142121</xdr:rowOff>
    </xdr:to>
    <xdr:grpSp>
      <xdr:nvGrpSpPr>
        <xdr:cNvPr id="98" name="Group 97">
          <a:extLst>
            <a:ext uri="{FF2B5EF4-FFF2-40B4-BE49-F238E27FC236}">
              <a16:creationId xmlns:a16="http://schemas.microsoft.com/office/drawing/2014/main" id="{B0220285-EE97-4E6E-A95C-45576091A7EB}"/>
            </a:ext>
          </a:extLst>
        </xdr:cNvPr>
        <xdr:cNvGrpSpPr/>
      </xdr:nvGrpSpPr>
      <xdr:grpSpPr>
        <a:xfrm>
          <a:off x="9524121" y="816637"/>
          <a:ext cx="1488201" cy="1760571"/>
          <a:chOff x="9713886" y="808452"/>
          <a:chExt cx="1342558" cy="1766630"/>
        </a:xfrm>
      </xdr:grpSpPr>
      <xdr:grpSp>
        <xdr:nvGrpSpPr>
          <xdr:cNvPr id="100" name="Group 13">
            <a:extLst>
              <a:ext uri="{FF2B5EF4-FFF2-40B4-BE49-F238E27FC236}">
                <a16:creationId xmlns:a16="http://schemas.microsoft.com/office/drawing/2014/main" id="{50C9901A-C801-0776-8FE4-B2C270794108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161" name="Oval 1">
              <a:extLst>
                <a:ext uri="{FF2B5EF4-FFF2-40B4-BE49-F238E27FC236}">
                  <a16:creationId xmlns:a16="http://schemas.microsoft.com/office/drawing/2014/main" id="{5FF210CF-F4E7-3D2B-931B-2E7D3D8CA5C4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62" name="Straight Connector 3">
              <a:extLst>
                <a:ext uri="{FF2B5EF4-FFF2-40B4-BE49-F238E27FC236}">
                  <a16:creationId xmlns:a16="http://schemas.microsoft.com/office/drawing/2014/main" id="{762C6821-1D93-EE49-F11E-3DB5AABA0D16}"/>
                </a:ext>
              </a:extLst>
            </xdr:cNvPr>
            <xdr:cNvCxnSpPr>
              <a:stCxn id="118" idx="1"/>
              <a:endCxn id="118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3" name="Straight Connector 7">
              <a:extLst>
                <a:ext uri="{FF2B5EF4-FFF2-40B4-BE49-F238E27FC236}">
                  <a16:creationId xmlns:a16="http://schemas.microsoft.com/office/drawing/2014/main" id="{1B71846B-C579-5610-4EB6-7B7798435E84}"/>
                </a:ext>
              </a:extLst>
            </xdr:cNvPr>
            <xdr:cNvCxnSpPr>
              <a:stCxn id="118" idx="3"/>
              <a:endCxn id="118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01" name="Oval 100">
            <a:extLst>
              <a:ext uri="{FF2B5EF4-FFF2-40B4-BE49-F238E27FC236}">
                <a16:creationId xmlns:a16="http://schemas.microsoft.com/office/drawing/2014/main" id="{1ED72490-DD0F-F5B2-9D07-9FDBFF9CBA22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02" name="Group 101">
            <a:extLst>
              <a:ext uri="{FF2B5EF4-FFF2-40B4-BE49-F238E27FC236}">
                <a16:creationId xmlns:a16="http://schemas.microsoft.com/office/drawing/2014/main" id="{205F34CF-2A28-583B-0529-95EF820167E1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158" name="Oval 157">
              <a:extLst>
                <a:ext uri="{FF2B5EF4-FFF2-40B4-BE49-F238E27FC236}">
                  <a16:creationId xmlns:a16="http://schemas.microsoft.com/office/drawing/2014/main" id="{C3F28DCD-DC48-0552-3329-10C656561C84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59" name="Straight Connector 158">
              <a:extLst>
                <a:ext uri="{FF2B5EF4-FFF2-40B4-BE49-F238E27FC236}">
                  <a16:creationId xmlns:a16="http://schemas.microsoft.com/office/drawing/2014/main" id="{F1CBA8F2-FE4F-39C6-8FAF-84768DBC520D}"/>
                </a:ext>
              </a:extLst>
            </xdr:cNvPr>
            <xdr:cNvCxnSpPr>
              <a:stCxn id="158" idx="1"/>
              <a:endCxn id="158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0" name="Straight Connector 159">
              <a:extLst>
                <a:ext uri="{FF2B5EF4-FFF2-40B4-BE49-F238E27FC236}">
                  <a16:creationId xmlns:a16="http://schemas.microsoft.com/office/drawing/2014/main" id="{193210BB-409A-7954-57CC-062A331656F6}"/>
                </a:ext>
              </a:extLst>
            </xdr:cNvPr>
            <xdr:cNvCxnSpPr>
              <a:stCxn id="158" idx="3"/>
              <a:endCxn id="158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03" name="Oval 102">
            <a:extLst>
              <a:ext uri="{FF2B5EF4-FFF2-40B4-BE49-F238E27FC236}">
                <a16:creationId xmlns:a16="http://schemas.microsoft.com/office/drawing/2014/main" id="{F02B710D-E15D-AA89-9665-0CC769BFB090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04" name="Straight Connector 103">
            <a:extLst>
              <a:ext uri="{FF2B5EF4-FFF2-40B4-BE49-F238E27FC236}">
                <a16:creationId xmlns:a16="http://schemas.microsoft.com/office/drawing/2014/main" id="{60384C31-6FCB-D2C4-0E0F-2E649056AAE9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5" name="Straight Connector 104">
            <a:extLst>
              <a:ext uri="{FF2B5EF4-FFF2-40B4-BE49-F238E27FC236}">
                <a16:creationId xmlns:a16="http://schemas.microsoft.com/office/drawing/2014/main" id="{01E2B950-29B2-1848-AF25-6F0E0904341B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7" name="Straight Connector 106">
            <a:extLst>
              <a:ext uri="{FF2B5EF4-FFF2-40B4-BE49-F238E27FC236}">
                <a16:creationId xmlns:a16="http://schemas.microsoft.com/office/drawing/2014/main" id="{54B67F37-6DDC-578E-2CE0-DFE1705C93D8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9" name="Straight Connector 108">
            <a:extLst>
              <a:ext uri="{FF2B5EF4-FFF2-40B4-BE49-F238E27FC236}">
                <a16:creationId xmlns:a16="http://schemas.microsoft.com/office/drawing/2014/main" id="{31F3EC0C-6A4C-8FCA-A44F-AC48EC5D7460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0" name="Straight Connector 109">
            <a:extLst>
              <a:ext uri="{FF2B5EF4-FFF2-40B4-BE49-F238E27FC236}">
                <a16:creationId xmlns:a16="http://schemas.microsoft.com/office/drawing/2014/main" id="{05AD8B54-0AC0-B7F0-3D77-466C53073A16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1" name="Straight Connector 110">
            <a:extLst>
              <a:ext uri="{FF2B5EF4-FFF2-40B4-BE49-F238E27FC236}">
                <a16:creationId xmlns:a16="http://schemas.microsoft.com/office/drawing/2014/main" id="{4C89575F-E9A9-4E6A-8315-4A539A817DF0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2" name="Straight Connector 111">
            <a:extLst>
              <a:ext uri="{FF2B5EF4-FFF2-40B4-BE49-F238E27FC236}">
                <a16:creationId xmlns:a16="http://schemas.microsoft.com/office/drawing/2014/main" id="{5998B5BA-A3BE-E234-564D-CD863F59CECC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3" name="Straight Connector 112">
            <a:extLst>
              <a:ext uri="{FF2B5EF4-FFF2-40B4-BE49-F238E27FC236}">
                <a16:creationId xmlns:a16="http://schemas.microsoft.com/office/drawing/2014/main" id="{B164A5BD-E660-0ED4-7643-39E4750F9741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4" name="Straight Connector 113">
            <a:extLst>
              <a:ext uri="{FF2B5EF4-FFF2-40B4-BE49-F238E27FC236}">
                <a16:creationId xmlns:a16="http://schemas.microsoft.com/office/drawing/2014/main" id="{02560172-58A2-F70E-8398-72A7DD6E66CC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5" name="Straight Connector 114">
            <a:extLst>
              <a:ext uri="{FF2B5EF4-FFF2-40B4-BE49-F238E27FC236}">
                <a16:creationId xmlns:a16="http://schemas.microsoft.com/office/drawing/2014/main" id="{BAED6733-4F62-727A-6367-25EC7E3509F9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6" name="Straight Connector 115">
            <a:extLst>
              <a:ext uri="{FF2B5EF4-FFF2-40B4-BE49-F238E27FC236}">
                <a16:creationId xmlns:a16="http://schemas.microsoft.com/office/drawing/2014/main" id="{48073994-7726-FBA4-29A9-E67BD670DF9A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7" name="Straight Connector 116">
            <a:extLst>
              <a:ext uri="{FF2B5EF4-FFF2-40B4-BE49-F238E27FC236}">
                <a16:creationId xmlns:a16="http://schemas.microsoft.com/office/drawing/2014/main" id="{3A10A7BA-D8F2-457F-18D7-39C5629A1113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8" name="Straight Connector 50">
            <a:extLst>
              <a:ext uri="{FF2B5EF4-FFF2-40B4-BE49-F238E27FC236}">
                <a16:creationId xmlns:a16="http://schemas.microsoft.com/office/drawing/2014/main" id="{A48ACB9E-DB2C-5482-BD0D-17818437C24E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9" name="Straight Connector 118">
            <a:extLst>
              <a:ext uri="{FF2B5EF4-FFF2-40B4-BE49-F238E27FC236}">
                <a16:creationId xmlns:a16="http://schemas.microsoft.com/office/drawing/2014/main" id="{26A2B502-9AD4-AE10-D55B-59AF1C84280B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0" name="Straight Connector 52">
            <a:extLst>
              <a:ext uri="{FF2B5EF4-FFF2-40B4-BE49-F238E27FC236}">
                <a16:creationId xmlns:a16="http://schemas.microsoft.com/office/drawing/2014/main" id="{2A50B355-713A-5306-DEF5-2813E63F066E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1" name="Straight Connector 120">
            <a:extLst>
              <a:ext uri="{FF2B5EF4-FFF2-40B4-BE49-F238E27FC236}">
                <a16:creationId xmlns:a16="http://schemas.microsoft.com/office/drawing/2014/main" id="{2E46E561-9ED4-FFAB-8E91-4B4A7C837827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2" name="Straight Connector 121">
            <a:extLst>
              <a:ext uri="{FF2B5EF4-FFF2-40B4-BE49-F238E27FC236}">
                <a16:creationId xmlns:a16="http://schemas.microsoft.com/office/drawing/2014/main" id="{6100DD25-324C-7EE6-E16C-4157668F3B76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3" name="Straight Connector 122">
            <a:extLst>
              <a:ext uri="{FF2B5EF4-FFF2-40B4-BE49-F238E27FC236}">
                <a16:creationId xmlns:a16="http://schemas.microsoft.com/office/drawing/2014/main" id="{783D031E-237B-C782-6AA5-40AB9166972C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4" name="Straight Connector 123">
            <a:extLst>
              <a:ext uri="{FF2B5EF4-FFF2-40B4-BE49-F238E27FC236}">
                <a16:creationId xmlns:a16="http://schemas.microsoft.com/office/drawing/2014/main" id="{544036DA-7162-B315-70F8-41114D46A032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5" name="Straight Connector 124">
            <a:extLst>
              <a:ext uri="{FF2B5EF4-FFF2-40B4-BE49-F238E27FC236}">
                <a16:creationId xmlns:a16="http://schemas.microsoft.com/office/drawing/2014/main" id="{06DA957E-B201-6D9C-DE91-93254E2E2AB7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6" name="Straight Connector 125">
            <a:extLst>
              <a:ext uri="{FF2B5EF4-FFF2-40B4-BE49-F238E27FC236}">
                <a16:creationId xmlns:a16="http://schemas.microsoft.com/office/drawing/2014/main" id="{AFF13467-09EE-1738-6526-D89443F802F5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7" name="Straight Connector 126">
            <a:extLst>
              <a:ext uri="{FF2B5EF4-FFF2-40B4-BE49-F238E27FC236}">
                <a16:creationId xmlns:a16="http://schemas.microsoft.com/office/drawing/2014/main" id="{61661414-1DB8-836C-E270-81F6813D9654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28" name="Isosceles Triangle 127">
            <a:extLst>
              <a:ext uri="{FF2B5EF4-FFF2-40B4-BE49-F238E27FC236}">
                <a16:creationId xmlns:a16="http://schemas.microsoft.com/office/drawing/2014/main" id="{CAA7B0CB-CCEC-CEC2-346D-55BCC5B1C729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29" name="Isosceles Triangle 128">
            <a:extLst>
              <a:ext uri="{FF2B5EF4-FFF2-40B4-BE49-F238E27FC236}">
                <a16:creationId xmlns:a16="http://schemas.microsoft.com/office/drawing/2014/main" id="{D58C91C4-2BED-646A-0FE6-B34DEEACEB91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30" name="Group 73">
            <a:extLst>
              <a:ext uri="{FF2B5EF4-FFF2-40B4-BE49-F238E27FC236}">
                <a16:creationId xmlns:a16="http://schemas.microsoft.com/office/drawing/2014/main" id="{08552458-3D8C-CE19-2F7A-62E95A8513F1}"/>
              </a:ext>
            </a:extLst>
          </xdr:cNvPr>
          <xdr:cNvGrpSpPr/>
        </xdr:nvGrpSpPr>
        <xdr:grpSpPr>
          <a:xfrm>
            <a:off x="9882187" y="2015383"/>
            <a:ext cx="197304" cy="119334"/>
            <a:chOff x="9837964" y="2071666"/>
            <a:chExt cx="197304" cy="122485"/>
          </a:xfrm>
        </xdr:grpSpPr>
        <xdr:sp macro="" textlink="">
          <xdr:nvSpPr>
            <xdr:cNvPr id="156" name="TextBox 155">
              <a:extLst>
                <a:ext uri="{FF2B5EF4-FFF2-40B4-BE49-F238E27FC236}">
                  <a16:creationId xmlns:a16="http://schemas.microsoft.com/office/drawing/2014/main" id="{49D0E229-2B8E-C108-3DD9-8B759C8D5240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157" name="Straight Connector 156">
              <a:extLst>
                <a:ext uri="{FF2B5EF4-FFF2-40B4-BE49-F238E27FC236}">
                  <a16:creationId xmlns:a16="http://schemas.microsoft.com/office/drawing/2014/main" id="{14539FCB-D89D-2884-260F-41CEC915BBDD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31" name="Group 74">
            <a:extLst>
              <a:ext uri="{FF2B5EF4-FFF2-40B4-BE49-F238E27FC236}">
                <a16:creationId xmlns:a16="http://schemas.microsoft.com/office/drawing/2014/main" id="{0A652D11-CE4C-B844-B3EF-62A803970F9B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154" name="TextBox 153">
              <a:extLst>
                <a:ext uri="{FF2B5EF4-FFF2-40B4-BE49-F238E27FC236}">
                  <a16:creationId xmlns:a16="http://schemas.microsoft.com/office/drawing/2014/main" id="{0D1C1100-84E2-239C-9A72-426777E3FF6E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155" name="Straight Connector 154">
              <a:extLst>
                <a:ext uri="{FF2B5EF4-FFF2-40B4-BE49-F238E27FC236}">
                  <a16:creationId xmlns:a16="http://schemas.microsoft.com/office/drawing/2014/main" id="{FD41C644-60AA-884E-BDB7-EDBF245FE343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32" name="Group 89">
            <a:extLst>
              <a:ext uri="{FF2B5EF4-FFF2-40B4-BE49-F238E27FC236}">
                <a16:creationId xmlns:a16="http://schemas.microsoft.com/office/drawing/2014/main" id="{F167137F-D4B0-1397-5D25-F0893FCE2079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150" name="Straight Connector 149">
              <a:extLst>
                <a:ext uri="{FF2B5EF4-FFF2-40B4-BE49-F238E27FC236}">
                  <a16:creationId xmlns:a16="http://schemas.microsoft.com/office/drawing/2014/main" id="{8922B58E-C463-5272-5B92-CEC79DE25191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1" name="Straight Connector 79">
              <a:extLst>
                <a:ext uri="{FF2B5EF4-FFF2-40B4-BE49-F238E27FC236}">
                  <a16:creationId xmlns:a16="http://schemas.microsoft.com/office/drawing/2014/main" id="{B43B55BE-F998-02E6-25F5-ECF496F07E2B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2" name="Straight Connector 80">
              <a:extLst>
                <a:ext uri="{FF2B5EF4-FFF2-40B4-BE49-F238E27FC236}">
                  <a16:creationId xmlns:a16="http://schemas.microsoft.com/office/drawing/2014/main" id="{04B550B3-FA10-EFCF-E2AB-FAA679F66B1A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3" name="Straight Connector 88">
              <a:extLst>
                <a:ext uri="{FF2B5EF4-FFF2-40B4-BE49-F238E27FC236}">
                  <a16:creationId xmlns:a16="http://schemas.microsoft.com/office/drawing/2014/main" id="{CFCC0818-65BC-C4B3-B978-CE6E0D5563F3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33" name="Group 90">
            <a:extLst>
              <a:ext uri="{FF2B5EF4-FFF2-40B4-BE49-F238E27FC236}">
                <a16:creationId xmlns:a16="http://schemas.microsoft.com/office/drawing/2014/main" id="{87368B0D-E0CD-3EC2-D9A0-0DECB970356B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146" name="Straight Connector 145">
              <a:extLst>
                <a:ext uri="{FF2B5EF4-FFF2-40B4-BE49-F238E27FC236}">
                  <a16:creationId xmlns:a16="http://schemas.microsoft.com/office/drawing/2014/main" id="{1773F9F8-E733-B7FE-1BE9-0E51F202F454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7" name="Straight Connector 146">
              <a:extLst>
                <a:ext uri="{FF2B5EF4-FFF2-40B4-BE49-F238E27FC236}">
                  <a16:creationId xmlns:a16="http://schemas.microsoft.com/office/drawing/2014/main" id="{4B815E5A-9254-EAB0-25B5-DB58F08EADB0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8" name="Straight Connector 147">
              <a:extLst>
                <a:ext uri="{FF2B5EF4-FFF2-40B4-BE49-F238E27FC236}">
                  <a16:creationId xmlns:a16="http://schemas.microsoft.com/office/drawing/2014/main" id="{71E14BAF-F324-EAD6-04F5-4B844C20A56E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9" name="Straight Connector 148">
              <a:extLst>
                <a:ext uri="{FF2B5EF4-FFF2-40B4-BE49-F238E27FC236}">
                  <a16:creationId xmlns:a16="http://schemas.microsoft.com/office/drawing/2014/main" id="{9D1016D4-6D69-38A3-56AA-375D12578899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134" name="Straight Connector 133">
            <a:extLst>
              <a:ext uri="{FF2B5EF4-FFF2-40B4-BE49-F238E27FC236}">
                <a16:creationId xmlns:a16="http://schemas.microsoft.com/office/drawing/2014/main" id="{2E37EC39-5E35-AD5A-5CF1-9E60DCC1786B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5" name="Straight Connector 134">
            <a:extLst>
              <a:ext uri="{FF2B5EF4-FFF2-40B4-BE49-F238E27FC236}">
                <a16:creationId xmlns:a16="http://schemas.microsoft.com/office/drawing/2014/main" id="{2F93CE7D-A8B4-47AE-2780-128DC91FD3EE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6" name="Straight Arrow Connector 135">
            <a:extLst>
              <a:ext uri="{FF2B5EF4-FFF2-40B4-BE49-F238E27FC236}">
                <a16:creationId xmlns:a16="http://schemas.microsoft.com/office/drawing/2014/main" id="{543B080B-B410-476D-D7E4-29233BCF46BD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7" name="Straight Arrow Connector 136">
            <a:extLst>
              <a:ext uri="{FF2B5EF4-FFF2-40B4-BE49-F238E27FC236}">
                <a16:creationId xmlns:a16="http://schemas.microsoft.com/office/drawing/2014/main" id="{9CE5843D-0E3D-41C4-D873-C5DD09EE3E3F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38" name="Group 155">
            <a:extLst>
              <a:ext uri="{FF2B5EF4-FFF2-40B4-BE49-F238E27FC236}">
                <a16:creationId xmlns:a16="http://schemas.microsoft.com/office/drawing/2014/main" id="{BCD8227E-6ADC-0C2E-C628-5734318E5A17}"/>
              </a:ext>
            </a:extLst>
          </xdr:cNvPr>
          <xdr:cNvGrpSpPr/>
        </xdr:nvGrpSpPr>
        <xdr:grpSpPr>
          <a:xfrm>
            <a:off x="9933529" y="1881396"/>
            <a:ext cx="120949" cy="61416"/>
            <a:chOff x="9933529" y="1884698"/>
            <a:chExt cx="120949" cy="61119"/>
          </a:xfrm>
        </xdr:grpSpPr>
        <xdr:sp macro="" textlink="">
          <xdr:nvSpPr>
            <xdr:cNvPr id="143" name="Isosceles Triangle 142">
              <a:extLst>
                <a:ext uri="{FF2B5EF4-FFF2-40B4-BE49-F238E27FC236}">
                  <a16:creationId xmlns:a16="http://schemas.microsoft.com/office/drawing/2014/main" id="{D5D0619C-2A09-8145-869D-DC68D98672FF}"/>
                </a:ext>
              </a:extLst>
            </xdr:cNvPr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4" name="Isosceles Triangle 143">
              <a:extLst>
                <a:ext uri="{FF2B5EF4-FFF2-40B4-BE49-F238E27FC236}">
                  <a16:creationId xmlns:a16="http://schemas.microsoft.com/office/drawing/2014/main" id="{63569B17-CB95-BB1D-EEE2-A6BBA1434CD6}"/>
                </a:ext>
              </a:extLst>
            </xdr:cNvPr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5" name="Isosceles Triangle 144">
              <a:extLst>
                <a:ext uri="{FF2B5EF4-FFF2-40B4-BE49-F238E27FC236}">
                  <a16:creationId xmlns:a16="http://schemas.microsoft.com/office/drawing/2014/main" id="{46E673B2-C5B4-81B5-1CE7-F1AE02D23F25}"/>
                </a:ext>
              </a:extLst>
            </xdr:cNvPr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139" name="Group 134">
            <a:extLst>
              <a:ext uri="{FF2B5EF4-FFF2-40B4-BE49-F238E27FC236}">
                <a16:creationId xmlns:a16="http://schemas.microsoft.com/office/drawing/2014/main" id="{DE7D50AE-A8C0-40C8-BB73-94D53503059C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140" name="Isosceles Triangle 139">
              <a:extLst>
                <a:ext uri="{FF2B5EF4-FFF2-40B4-BE49-F238E27FC236}">
                  <a16:creationId xmlns:a16="http://schemas.microsoft.com/office/drawing/2014/main" id="{4C0D222E-E798-E1DC-0354-54940B5E541F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1" name="Isosceles Triangle 140">
              <a:extLst>
                <a:ext uri="{FF2B5EF4-FFF2-40B4-BE49-F238E27FC236}">
                  <a16:creationId xmlns:a16="http://schemas.microsoft.com/office/drawing/2014/main" id="{8CD2A0A7-05D6-F795-2C8E-E98E18B3555F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2" name="Isosceles Triangle 141">
              <a:extLst>
                <a:ext uri="{FF2B5EF4-FFF2-40B4-BE49-F238E27FC236}">
                  <a16:creationId xmlns:a16="http://schemas.microsoft.com/office/drawing/2014/main" id="{06E89104-C584-3527-D3B1-38B5C9AA9D92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>
    <xdr:from>
      <xdr:col>2</xdr:col>
      <xdr:colOff>180975</xdr:colOff>
      <xdr:row>26</xdr:row>
      <xdr:rowOff>87382</xdr:rowOff>
    </xdr:from>
    <xdr:to>
      <xdr:col>8</xdr:col>
      <xdr:colOff>379388</xdr:colOff>
      <xdr:row>26</xdr:row>
      <xdr:rowOff>95250</xdr:rowOff>
    </xdr:to>
    <xdr:cxnSp macro="">
      <xdr:nvCxnSpPr>
        <xdr:cNvPr id="5" name="Straight Connector 4">
          <a:extLst>
            <a:ext uri="{FF2B5EF4-FFF2-40B4-BE49-F238E27FC236}">
              <a16:creationId xmlns:a16="http://schemas.microsoft.com/office/drawing/2014/main" id="{F0CA0E9B-3847-1AE2-F272-B0A5C7FC71A3}"/>
            </a:ext>
          </a:extLst>
        </xdr:cNvPr>
        <xdr:cNvCxnSpPr/>
      </xdr:nvCxnSpPr>
      <xdr:spPr>
        <a:xfrm flipV="1">
          <a:off x="371475" y="4078357"/>
          <a:ext cx="2598713" cy="7868"/>
        </a:xfrm>
        <a:prstGeom prst="line">
          <a:avLst/>
        </a:prstGeom>
        <a:ln w="190500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19050</xdr:colOff>
      <xdr:row>12</xdr:row>
      <xdr:rowOff>133350</xdr:rowOff>
    </xdr:from>
    <xdr:to>
      <xdr:col>8</xdr:col>
      <xdr:colOff>59266</xdr:colOff>
      <xdr:row>26</xdr:row>
      <xdr:rowOff>142875</xdr:rowOff>
    </xdr:to>
    <xdr:cxnSp macro="">
      <xdr:nvCxnSpPr>
        <xdr:cNvPr id="7" name="Straight Connector 6">
          <a:extLst>
            <a:ext uri="{FF2B5EF4-FFF2-40B4-BE49-F238E27FC236}">
              <a16:creationId xmlns:a16="http://schemas.microsoft.com/office/drawing/2014/main" id="{DFF038B6-5C0E-472B-85B2-3BE394544A3D}"/>
            </a:ext>
          </a:extLst>
        </xdr:cNvPr>
        <xdr:cNvCxnSpPr/>
      </xdr:nvCxnSpPr>
      <xdr:spPr>
        <a:xfrm flipV="1">
          <a:off x="2609850" y="1981200"/>
          <a:ext cx="40216" cy="2152650"/>
        </a:xfrm>
        <a:prstGeom prst="line">
          <a:avLst/>
        </a:prstGeom>
        <a:ln w="254000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304800</xdr:colOff>
      <xdr:row>26</xdr:row>
      <xdr:rowOff>33959</xdr:rowOff>
    </xdr:from>
    <xdr:to>
      <xdr:col>21</xdr:col>
      <xdr:colOff>133351</xdr:colOff>
      <xdr:row>26</xdr:row>
      <xdr:rowOff>47625</xdr:rowOff>
    </xdr:to>
    <xdr:cxnSp macro="">
      <xdr:nvCxnSpPr>
        <xdr:cNvPr id="8" name="Straight Connector 7">
          <a:extLst>
            <a:ext uri="{FF2B5EF4-FFF2-40B4-BE49-F238E27FC236}">
              <a16:creationId xmlns:a16="http://schemas.microsoft.com/office/drawing/2014/main" id="{4AF89D7B-F6A7-4AD8-A353-3C73F53F51F8}"/>
            </a:ext>
          </a:extLst>
        </xdr:cNvPr>
        <xdr:cNvCxnSpPr/>
      </xdr:nvCxnSpPr>
      <xdr:spPr>
        <a:xfrm flipV="1">
          <a:off x="2514600" y="4024934"/>
          <a:ext cx="5162551" cy="13666"/>
        </a:xfrm>
        <a:prstGeom prst="line">
          <a:avLst/>
        </a:prstGeom>
        <a:ln w="254000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179916</xdr:colOff>
      <xdr:row>14</xdr:row>
      <xdr:rowOff>10583</xdr:rowOff>
    </xdr:from>
    <xdr:to>
      <xdr:col>11</xdr:col>
      <xdr:colOff>317500</xdr:colOff>
      <xdr:row>15</xdr:row>
      <xdr:rowOff>105833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8EAB6995-080D-BD12-9749-128EECC2CE87}"/>
            </a:ext>
          </a:extLst>
        </xdr:cNvPr>
        <xdr:cNvSpPr/>
      </xdr:nvSpPr>
      <xdr:spPr>
        <a:xfrm>
          <a:off x="2772833" y="2116666"/>
          <a:ext cx="1280584" cy="2434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bg1"/>
              </a:solidFill>
            </a:rPr>
            <a:t>JL</a:t>
          </a:r>
          <a:r>
            <a:rPr lang="en-US" sz="1100" baseline="0">
              <a:solidFill>
                <a:schemeClr val="bg1"/>
              </a:solidFill>
            </a:rPr>
            <a:t> Bonang - Demak</a:t>
          </a:r>
          <a:endParaRPr 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183460</xdr:colOff>
      <xdr:row>16</xdr:row>
      <xdr:rowOff>38099</xdr:rowOff>
    </xdr:from>
    <xdr:to>
      <xdr:col>15</xdr:col>
      <xdr:colOff>354910</xdr:colOff>
      <xdr:row>16</xdr:row>
      <xdr:rowOff>38099</xdr:rowOff>
    </xdr:to>
    <xdr:cxnSp macro="">
      <xdr:nvCxnSpPr>
        <xdr:cNvPr id="11" name="Straight Connector 10">
          <a:extLst>
            <a:ext uri="{FF2B5EF4-FFF2-40B4-BE49-F238E27FC236}">
              <a16:creationId xmlns:a16="http://schemas.microsoft.com/office/drawing/2014/main" id="{5C55AA95-ABB6-4985-9829-A9E7E376FDFB}"/>
            </a:ext>
          </a:extLst>
        </xdr:cNvPr>
        <xdr:cNvCxnSpPr/>
      </xdr:nvCxnSpPr>
      <xdr:spPr>
        <a:xfrm>
          <a:off x="2784199" y="2473186"/>
          <a:ext cx="2838450" cy="0"/>
        </a:xfrm>
        <a:prstGeom prst="line">
          <a:avLst/>
        </a:prstGeom>
        <a:ln w="254000">
          <a:solidFill>
            <a:srgbClr val="33CCFF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202141</xdr:colOff>
      <xdr:row>15</xdr:row>
      <xdr:rowOff>61385</xdr:rowOff>
    </xdr:from>
    <xdr:to>
      <xdr:col>13</xdr:col>
      <xdr:colOff>53974</xdr:colOff>
      <xdr:row>17</xdr:row>
      <xdr:rowOff>40218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296DD942-1F52-4F14-AB56-59EE03AD4976}"/>
            </a:ext>
          </a:extLst>
        </xdr:cNvPr>
        <xdr:cNvSpPr/>
      </xdr:nvSpPr>
      <xdr:spPr>
        <a:xfrm>
          <a:off x="3935941" y="2375960"/>
          <a:ext cx="613833" cy="283633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bg1"/>
              </a:solidFill>
            </a:rPr>
            <a:t>sungai</a:t>
          </a:r>
        </a:p>
      </xdr:txBody>
    </xdr:sp>
    <xdr:clientData/>
  </xdr:twoCellAnchor>
  <xdr:twoCellAnchor>
    <xdr:from>
      <xdr:col>14</xdr:col>
      <xdr:colOff>343315</xdr:colOff>
      <xdr:row>24</xdr:row>
      <xdr:rowOff>53422</xdr:rowOff>
    </xdr:from>
    <xdr:to>
      <xdr:col>15</xdr:col>
      <xdr:colOff>81086</xdr:colOff>
      <xdr:row>25</xdr:row>
      <xdr:rowOff>20902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39824824-6236-47B7-AE3D-28393558608D}"/>
            </a:ext>
          </a:extLst>
        </xdr:cNvPr>
        <xdr:cNvGrpSpPr/>
      </xdr:nvGrpSpPr>
      <xdr:grpSpPr>
        <a:xfrm>
          <a:off x="5230054" y="3681205"/>
          <a:ext cx="118771" cy="116567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5" name="Oval 14">
            <a:extLst>
              <a:ext uri="{FF2B5EF4-FFF2-40B4-BE49-F238E27FC236}">
                <a16:creationId xmlns:a16="http://schemas.microsoft.com/office/drawing/2014/main" id="{8064E3A0-0A6C-F679-A20C-EB7293ED1742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6" name="Straight Connector 15">
            <a:extLst>
              <a:ext uri="{FF2B5EF4-FFF2-40B4-BE49-F238E27FC236}">
                <a16:creationId xmlns:a16="http://schemas.microsoft.com/office/drawing/2014/main" id="{F1729881-6E83-EDB3-29CE-A51FB5CAB8A0}"/>
              </a:ext>
            </a:extLst>
          </xdr:cNvPr>
          <xdr:cNvCxnSpPr>
            <a:stCxn id="15" idx="1"/>
            <a:endCxn id="15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" name="Straight Connector 16">
            <a:extLst>
              <a:ext uri="{FF2B5EF4-FFF2-40B4-BE49-F238E27FC236}">
                <a16:creationId xmlns:a16="http://schemas.microsoft.com/office/drawing/2014/main" id="{172BBD90-68FC-0918-A7E6-61724399FC7F}"/>
              </a:ext>
            </a:extLst>
          </xdr:cNvPr>
          <xdr:cNvCxnSpPr>
            <a:stCxn id="15" idx="3"/>
            <a:endCxn id="15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20</xdr:col>
      <xdr:colOff>98977</xdr:colOff>
      <xdr:row>22</xdr:row>
      <xdr:rowOff>139148</xdr:rowOff>
    </xdr:from>
    <xdr:to>
      <xdr:col>20</xdr:col>
      <xdr:colOff>230210</xdr:colOff>
      <xdr:row>23</xdr:row>
      <xdr:rowOff>138692</xdr:rowOff>
    </xdr:to>
    <xdr:sp macro="" textlink="">
      <xdr:nvSpPr>
        <xdr:cNvPr id="51" name="Isosceles Triangle 50">
          <a:extLst>
            <a:ext uri="{FF2B5EF4-FFF2-40B4-BE49-F238E27FC236}">
              <a16:creationId xmlns:a16="http://schemas.microsoft.com/office/drawing/2014/main" id="{94B6B805-C779-40CA-87E8-A76ECC972030}"/>
            </a:ext>
          </a:extLst>
        </xdr:cNvPr>
        <xdr:cNvSpPr/>
      </xdr:nvSpPr>
      <xdr:spPr>
        <a:xfrm>
          <a:off x="7261777" y="3520523"/>
          <a:ext cx="131233" cy="151944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20</xdr:col>
      <xdr:colOff>227357</xdr:colOff>
      <xdr:row>24</xdr:row>
      <xdr:rowOff>56737</xdr:rowOff>
    </xdr:from>
    <xdr:to>
      <xdr:col>20</xdr:col>
      <xdr:colOff>345015</xdr:colOff>
      <xdr:row>25</xdr:row>
      <xdr:rowOff>3657</xdr:rowOff>
    </xdr:to>
    <xdr:sp macro="" textlink="">
      <xdr:nvSpPr>
        <xdr:cNvPr id="52" name="Rectangle 51">
          <a:extLst>
            <a:ext uri="{FF2B5EF4-FFF2-40B4-BE49-F238E27FC236}">
              <a16:creationId xmlns:a16="http://schemas.microsoft.com/office/drawing/2014/main" id="{4E62E559-299E-40F6-B6AB-B9BAA2F40FD3}"/>
            </a:ext>
          </a:extLst>
        </xdr:cNvPr>
        <xdr:cNvSpPr/>
      </xdr:nvSpPr>
      <xdr:spPr>
        <a:xfrm>
          <a:off x="7390157" y="3742912"/>
          <a:ext cx="117658" cy="99320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339502</xdr:colOff>
      <xdr:row>25</xdr:row>
      <xdr:rowOff>3346</xdr:rowOff>
    </xdr:from>
    <xdr:to>
      <xdr:col>14</xdr:col>
      <xdr:colOff>360709</xdr:colOff>
      <xdr:row>28</xdr:row>
      <xdr:rowOff>9902</xdr:rowOff>
    </xdr:to>
    <xdr:cxnSp macro="">
      <xdr:nvCxnSpPr>
        <xdr:cNvPr id="56" name="Straight Connector 55">
          <a:extLst>
            <a:ext uri="{FF2B5EF4-FFF2-40B4-BE49-F238E27FC236}">
              <a16:creationId xmlns:a16="http://schemas.microsoft.com/office/drawing/2014/main" id="{1911041F-B5F8-4229-B0C3-D19E7ED7D079}"/>
            </a:ext>
          </a:extLst>
        </xdr:cNvPr>
        <xdr:cNvCxnSpPr>
          <a:stCxn id="61" idx="5"/>
          <a:endCxn id="15" idx="3"/>
        </xdr:cNvCxnSpPr>
      </xdr:nvCxnSpPr>
      <xdr:spPr>
        <a:xfrm flipV="1">
          <a:off x="4454302" y="3841921"/>
          <a:ext cx="783207" cy="463756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191328</xdr:colOff>
      <xdr:row>19</xdr:row>
      <xdr:rowOff>0</xdr:rowOff>
    </xdr:from>
    <xdr:to>
      <xdr:col>3</xdr:col>
      <xdr:colOff>333375</xdr:colOff>
      <xdr:row>25</xdr:row>
      <xdr:rowOff>83023</xdr:rowOff>
    </xdr:to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B201C7E4-3F17-4794-8081-EDA60D00A01F}"/>
            </a:ext>
          </a:extLst>
        </xdr:cNvPr>
        <xdr:cNvSpPr txBox="1"/>
      </xdr:nvSpPr>
      <xdr:spPr>
        <a:xfrm>
          <a:off x="381828" y="2924175"/>
          <a:ext cx="637347" cy="997423"/>
        </a:xfrm>
        <a:prstGeom prst="rect">
          <a:avLst/>
        </a:prstGeom>
        <a:noFill/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800" b="1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ROCHMAT</a:t>
          </a:r>
        </a:p>
        <a:p>
          <a:pPr algn="ctr"/>
          <a:r>
            <a:rPr lang="en-US" sz="800" b="1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ES BATU</a:t>
          </a:r>
        </a:p>
        <a:p>
          <a:pPr algn="ctr"/>
          <a:r>
            <a:rPr lang="en-US" sz="800" b="1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16.5 </a:t>
          </a:r>
        </a:p>
      </xdr:txBody>
    </xdr:sp>
    <xdr:clientData/>
  </xdr:twoCellAnchor>
  <xdr:twoCellAnchor>
    <xdr:from>
      <xdr:col>7</xdr:col>
      <xdr:colOff>129623</xdr:colOff>
      <xdr:row>19</xdr:row>
      <xdr:rowOff>132936</xdr:rowOff>
    </xdr:from>
    <xdr:to>
      <xdr:col>7</xdr:col>
      <xdr:colOff>248394</xdr:colOff>
      <xdr:row>20</xdr:row>
      <xdr:rowOff>103729</xdr:rowOff>
    </xdr:to>
    <xdr:grpSp>
      <xdr:nvGrpSpPr>
        <xdr:cNvPr id="84" name="Group 83">
          <a:extLst>
            <a:ext uri="{FF2B5EF4-FFF2-40B4-BE49-F238E27FC236}">
              <a16:creationId xmlns:a16="http://schemas.microsoft.com/office/drawing/2014/main" id="{4E09C435-F053-42B7-99BA-BEAD87CD7B70}"/>
            </a:ext>
          </a:extLst>
        </xdr:cNvPr>
        <xdr:cNvGrpSpPr/>
      </xdr:nvGrpSpPr>
      <xdr:grpSpPr>
        <a:xfrm>
          <a:off x="2349362" y="3015284"/>
          <a:ext cx="118771" cy="119880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85" name="Oval 84">
            <a:extLst>
              <a:ext uri="{FF2B5EF4-FFF2-40B4-BE49-F238E27FC236}">
                <a16:creationId xmlns:a16="http://schemas.microsoft.com/office/drawing/2014/main" id="{8C60A6CA-9595-B930-ED83-07A2ABFF7CAB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86" name="Straight Connector 85">
            <a:extLst>
              <a:ext uri="{FF2B5EF4-FFF2-40B4-BE49-F238E27FC236}">
                <a16:creationId xmlns:a16="http://schemas.microsoft.com/office/drawing/2014/main" id="{317FB40F-4666-7D7F-4D3F-CC89AF19D7CF}"/>
              </a:ext>
            </a:extLst>
          </xdr:cNvPr>
          <xdr:cNvCxnSpPr>
            <a:stCxn id="85" idx="1"/>
            <a:endCxn id="85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7" name="Straight Connector 86">
            <a:extLst>
              <a:ext uri="{FF2B5EF4-FFF2-40B4-BE49-F238E27FC236}">
                <a16:creationId xmlns:a16="http://schemas.microsoft.com/office/drawing/2014/main" id="{70FC0003-EADA-063B-C807-2CB9EF9DB567}"/>
              </a:ext>
            </a:extLst>
          </xdr:cNvPr>
          <xdr:cNvCxnSpPr>
            <a:stCxn id="85" idx="3"/>
            <a:endCxn id="85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174928</xdr:colOff>
      <xdr:row>20</xdr:row>
      <xdr:rowOff>103729</xdr:rowOff>
    </xdr:from>
    <xdr:to>
      <xdr:col>7</xdr:col>
      <xdr:colOff>189009</xdr:colOff>
      <xdr:row>27</xdr:row>
      <xdr:rowOff>55493</xdr:rowOff>
    </xdr:to>
    <xdr:cxnSp macro="">
      <xdr:nvCxnSpPr>
        <xdr:cNvPr id="88" name="Straight Connector 87">
          <a:extLst>
            <a:ext uri="{FF2B5EF4-FFF2-40B4-BE49-F238E27FC236}">
              <a16:creationId xmlns:a16="http://schemas.microsoft.com/office/drawing/2014/main" id="{4D43A367-6169-4E23-9D9F-4952E4B0082B}"/>
            </a:ext>
          </a:extLst>
        </xdr:cNvPr>
        <xdr:cNvCxnSpPr>
          <a:stCxn id="85" idx="4"/>
          <a:endCxn id="175" idx="0"/>
        </xdr:cNvCxnSpPr>
      </xdr:nvCxnSpPr>
      <xdr:spPr>
        <a:xfrm flipH="1">
          <a:off x="2384728" y="3180304"/>
          <a:ext cx="14081" cy="1018564"/>
        </a:xfrm>
        <a:prstGeom prst="line">
          <a:avLst/>
        </a:prstGeom>
        <a:ln w="1270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189009</xdr:colOff>
      <xdr:row>17</xdr:row>
      <xdr:rowOff>0</xdr:rowOff>
    </xdr:from>
    <xdr:to>
      <xdr:col>7</xdr:col>
      <xdr:colOff>200025</xdr:colOff>
      <xdr:row>19</xdr:row>
      <xdr:rowOff>132936</xdr:rowOff>
    </xdr:to>
    <xdr:cxnSp macro="">
      <xdr:nvCxnSpPr>
        <xdr:cNvPr id="95" name="Straight Connector 94">
          <a:extLst>
            <a:ext uri="{FF2B5EF4-FFF2-40B4-BE49-F238E27FC236}">
              <a16:creationId xmlns:a16="http://schemas.microsoft.com/office/drawing/2014/main" id="{58E6B8B2-E331-4F95-8CBC-2B4EAAAACC6A}"/>
            </a:ext>
          </a:extLst>
        </xdr:cNvPr>
        <xdr:cNvCxnSpPr>
          <a:stCxn id="85" idx="0"/>
        </xdr:cNvCxnSpPr>
      </xdr:nvCxnSpPr>
      <xdr:spPr>
        <a:xfrm flipV="1">
          <a:off x="2398809" y="2619375"/>
          <a:ext cx="11016" cy="437736"/>
        </a:xfrm>
        <a:prstGeom prst="line">
          <a:avLst/>
        </a:prstGeom>
        <a:ln w="1270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115542</xdr:colOff>
      <xdr:row>27</xdr:row>
      <xdr:rowOff>55493</xdr:rowOff>
    </xdr:from>
    <xdr:to>
      <xdr:col>7</xdr:col>
      <xdr:colOff>234313</xdr:colOff>
      <xdr:row>28</xdr:row>
      <xdr:rowOff>26286</xdr:rowOff>
    </xdr:to>
    <xdr:grpSp>
      <xdr:nvGrpSpPr>
        <xdr:cNvPr id="174" name="Group 173">
          <a:extLst>
            <a:ext uri="{FF2B5EF4-FFF2-40B4-BE49-F238E27FC236}">
              <a16:creationId xmlns:a16="http://schemas.microsoft.com/office/drawing/2014/main" id="{BBC85913-1FA8-4C1A-998B-A89A0D8C8ECD}"/>
            </a:ext>
          </a:extLst>
        </xdr:cNvPr>
        <xdr:cNvGrpSpPr/>
      </xdr:nvGrpSpPr>
      <xdr:grpSpPr>
        <a:xfrm>
          <a:off x="2335281" y="4130536"/>
          <a:ext cx="118771" cy="119880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75" name="Oval 174">
            <a:extLst>
              <a:ext uri="{FF2B5EF4-FFF2-40B4-BE49-F238E27FC236}">
                <a16:creationId xmlns:a16="http://schemas.microsoft.com/office/drawing/2014/main" id="{0401F4E3-F464-4D13-75B6-825E9C184888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76" name="Straight Connector 175">
            <a:extLst>
              <a:ext uri="{FF2B5EF4-FFF2-40B4-BE49-F238E27FC236}">
                <a16:creationId xmlns:a16="http://schemas.microsoft.com/office/drawing/2014/main" id="{0541CE86-1665-AF94-D947-D5FC4512D3AD}"/>
              </a:ext>
            </a:extLst>
          </xdr:cNvPr>
          <xdr:cNvCxnSpPr>
            <a:stCxn id="175" idx="1"/>
            <a:endCxn id="175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7" name="Straight Connector 176">
            <a:extLst>
              <a:ext uri="{FF2B5EF4-FFF2-40B4-BE49-F238E27FC236}">
                <a16:creationId xmlns:a16="http://schemas.microsoft.com/office/drawing/2014/main" id="{20F5F982-39F9-3373-BF4E-3C59B2BEACE0}"/>
              </a:ext>
            </a:extLst>
          </xdr:cNvPr>
          <xdr:cNvCxnSpPr>
            <a:stCxn id="175" idx="3"/>
            <a:endCxn id="175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59386</xdr:colOff>
      <xdr:row>28</xdr:row>
      <xdr:rowOff>27943</xdr:rowOff>
    </xdr:from>
    <xdr:to>
      <xdr:col>12</xdr:col>
      <xdr:colOff>297511</xdr:colOff>
      <xdr:row>28</xdr:row>
      <xdr:rowOff>56518</xdr:rowOff>
    </xdr:to>
    <xdr:cxnSp macro="">
      <xdr:nvCxnSpPr>
        <xdr:cNvPr id="191" name="Straight Connector 190">
          <a:extLst>
            <a:ext uri="{FF2B5EF4-FFF2-40B4-BE49-F238E27FC236}">
              <a16:creationId xmlns:a16="http://schemas.microsoft.com/office/drawing/2014/main" id="{0790F6D9-99B3-4FA6-9DCC-7F030374E8B9}"/>
            </a:ext>
          </a:extLst>
        </xdr:cNvPr>
        <xdr:cNvCxnSpPr>
          <a:stCxn id="91" idx="4"/>
          <a:endCxn id="61" idx="4"/>
        </xdr:cNvCxnSpPr>
      </xdr:nvCxnSpPr>
      <xdr:spPr>
        <a:xfrm flipV="1">
          <a:off x="1126186" y="4323718"/>
          <a:ext cx="3286125" cy="28575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70032</xdr:colOff>
      <xdr:row>25</xdr:row>
      <xdr:rowOff>91993</xdr:rowOff>
    </xdr:from>
    <xdr:to>
      <xdr:col>20</xdr:col>
      <xdr:colOff>64330</xdr:colOff>
      <xdr:row>27</xdr:row>
      <xdr:rowOff>27988</xdr:rowOff>
    </xdr:to>
    <xdr:sp macro="" textlink="">
      <xdr:nvSpPr>
        <xdr:cNvPr id="194" name="Rectangle 193">
          <a:extLst>
            <a:ext uri="{FF2B5EF4-FFF2-40B4-BE49-F238E27FC236}">
              <a16:creationId xmlns:a16="http://schemas.microsoft.com/office/drawing/2014/main" id="{52DBAF06-C84D-4368-A180-9A7F1A23DFFA}"/>
            </a:ext>
          </a:extLst>
        </xdr:cNvPr>
        <xdr:cNvSpPr/>
      </xdr:nvSpPr>
      <xdr:spPr>
        <a:xfrm rot="20210033">
          <a:off x="6851832" y="3930568"/>
          <a:ext cx="375298" cy="24079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800">
              <a:solidFill>
                <a:srgbClr val="FF0000"/>
              </a:solidFill>
            </a:rPr>
            <a:t>////</a:t>
          </a:r>
        </a:p>
      </xdr:txBody>
    </xdr:sp>
    <xdr:clientData/>
  </xdr:twoCellAnchor>
  <xdr:twoCellAnchor>
    <xdr:from>
      <xdr:col>13</xdr:col>
      <xdr:colOff>290468</xdr:colOff>
      <xdr:row>25</xdr:row>
      <xdr:rowOff>28826</xdr:rowOff>
    </xdr:from>
    <xdr:to>
      <xdr:col>14</xdr:col>
      <xdr:colOff>146950</xdr:colOff>
      <xdr:row>27</xdr:row>
      <xdr:rowOff>109263</xdr:rowOff>
    </xdr:to>
    <xdr:sp macro="" textlink="">
      <xdr:nvSpPr>
        <xdr:cNvPr id="196" name="Rectangle 195">
          <a:extLst>
            <a:ext uri="{FF2B5EF4-FFF2-40B4-BE49-F238E27FC236}">
              <a16:creationId xmlns:a16="http://schemas.microsoft.com/office/drawing/2014/main" id="{82548C2A-1280-4599-95F2-148AE580FD36}"/>
            </a:ext>
          </a:extLst>
        </xdr:cNvPr>
        <xdr:cNvSpPr/>
      </xdr:nvSpPr>
      <xdr:spPr>
        <a:xfrm rot="7511679">
          <a:off x="4712390" y="3941279"/>
          <a:ext cx="385237" cy="237482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800">
              <a:solidFill>
                <a:srgbClr val="FF0000"/>
              </a:solidFill>
            </a:rPr>
            <a:t>////</a:t>
          </a:r>
        </a:p>
      </xdr:txBody>
    </xdr:sp>
    <xdr:clientData/>
  </xdr:twoCellAnchor>
  <xdr:twoCellAnchor>
    <xdr:from>
      <xdr:col>16</xdr:col>
      <xdr:colOff>21741</xdr:colOff>
      <xdr:row>25</xdr:row>
      <xdr:rowOff>93386</xdr:rowOff>
    </xdr:from>
    <xdr:to>
      <xdr:col>17</xdr:col>
      <xdr:colOff>24735</xdr:colOff>
      <xdr:row>27</xdr:row>
      <xdr:rowOff>26068</xdr:rowOff>
    </xdr:to>
    <xdr:sp macro="" textlink="">
      <xdr:nvSpPr>
        <xdr:cNvPr id="197" name="Rectangle 196">
          <a:extLst>
            <a:ext uri="{FF2B5EF4-FFF2-40B4-BE49-F238E27FC236}">
              <a16:creationId xmlns:a16="http://schemas.microsoft.com/office/drawing/2014/main" id="{3A1BF4F1-46AE-45AA-A665-E261FD00F5BC}"/>
            </a:ext>
          </a:extLst>
        </xdr:cNvPr>
        <xdr:cNvSpPr/>
      </xdr:nvSpPr>
      <xdr:spPr>
        <a:xfrm rot="1603478">
          <a:off x="5660541" y="3931961"/>
          <a:ext cx="383994" cy="237482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800">
              <a:solidFill>
                <a:srgbClr val="FF0000"/>
              </a:solidFill>
            </a:rPr>
            <a:t>////</a:t>
          </a:r>
        </a:p>
      </xdr:txBody>
    </xdr:sp>
    <xdr:clientData/>
  </xdr:twoCellAnchor>
  <xdr:twoCellAnchor>
    <xdr:from>
      <xdr:col>5</xdr:col>
      <xdr:colOff>259498</xdr:colOff>
      <xdr:row>27</xdr:row>
      <xdr:rowOff>100797</xdr:rowOff>
    </xdr:from>
    <xdr:to>
      <xdr:col>6</xdr:col>
      <xdr:colOff>263735</xdr:colOff>
      <xdr:row>29</xdr:row>
      <xdr:rowOff>33479</xdr:rowOff>
    </xdr:to>
    <xdr:sp macro="" textlink="">
      <xdr:nvSpPr>
        <xdr:cNvPr id="198" name="Rectangle 197">
          <a:extLst>
            <a:ext uri="{FF2B5EF4-FFF2-40B4-BE49-F238E27FC236}">
              <a16:creationId xmlns:a16="http://schemas.microsoft.com/office/drawing/2014/main" id="{3CA11D50-A769-4CC8-A0E5-3F6FAF0447CD}"/>
            </a:ext>
          </a:extLst>
        </xdr:cNvPr>
        <xdr:cNvSpPr/>
      </xdr:nvSpPr>
      <xdr:spPr>
        <a:xfrm>
          <a:off x="1707298" y="4244172"/>
          <a:ext cx="385237" cy="237482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800">
              <a:solidFill>
                <a:srgbClr val="FF0000"/>
              </a:solidFill>
            </a:rPr>
            <a:t>////</a:t>
          </a:r>
        </a:p>
      </xdr:txBody>
    </xdr:sp>
    <xdr:clientData/>
  </xdr:twoCellAnchor>
  <xdr:twoCellAnchor>
    <xdr:from>
      <xdr:col>18</xdr:col>
      <xdr:colOff>231913</xdr:colOff>
      <xdr:row>18</xdr:row>
      <xdr:rowOff>24849</xdr:rowOff>
    </xdr:from>
    <xdr:to>
      <xdr:col>20</xdr:col>
      <xdr:colOff>0</xdr:colOff>
      <xdr:row>23</xdr:row>
      <xdr:rowOff>57980</xdr:rowOff>
    </xdr:to>
    <xdr:sp macro="" textlink="">
      <xdr:nvSpPr>
        <xdr:cNvPr id="202" name="Rectangle 201">
          <a:extLst>
            <a:ext uri="{FF2B5EF4-FFF2-40B4-BE49-F238E27FC236}">
              <a16:creationId xmlns:a16="http://schemas.microsoft.com/office/drawing/2014/main" id="{7C331EE8-B314-4692-8E40-869D1097AC45}"/>
            </a:ext>
          </a:extLst>
        </xdr:cNvPr>
        <xdr:cNvSpPr/>
      </xdr:nvSpPr>
      <xdr:spPr>
        <a:xfrm>
          <a:off x="6642652" y="2758110"/>
          <a:ext cx="530087" cy="778566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sz="600" b="0">
              <a:solidFill>
                <a:schemeClr val="tx1"/>
              </a:solidFill>
            </a:rPr>
            <a:t>1 C2-200</a:t>
          </a:r>
        </a:p>
        <a:p>
          <a:pPr algn="l"/>
          <a:r>
            <a:rPr lang="en-US" sz="600" b="0">
              <a:solidFill>
                <a:schemeClr val="tx1"/>
              </a:solidFill>
            </a:rPr>
            <a:t>1 CC7</a:t>
          </a:r>
        </a:p>
        <a:p>
          <a:pPr algn="l"/>
          <a:r>
            <a:rPr lang="en-US" sz="600" b="0">
              <a:solidFill>
                <a:schemeClr val="tx1"/>
              </a:solidFill>
            </a:rPr>
            <a:t>1 CG312</a:t>
          </a:r>
        </a:p>
        <a:p>
          <a:pPr algn="l"/>
          <a:r>
            <a:rPr lang="en-US" sz="600" b="0">
              <a:solidFill>
                <a:srgbClr val="FF0000"/>
              </a:solidFill>
            </a:rPr>
            <a:t>1 M8-01</a:t>
          </a:r>
        </a:p>
        <a:p>
          <a:pPr algn="l"/>
          <a:r>
            <a:rPr lang="en-US" sz="600" b="0" baseline="0">
              <a:solidFill>
                <a:srgbClr val="FF0000"/>
              </a:solidFill>
            </a:rPr>
            <a:t>1 CJ6-T</a:t>
          </a:r>
        </a:p>
        <a:p>
          <a:pPr algn="l"/>
          <a:r>
            <a:rPr lang="en-US" sz="600" b="0" baseline="0">
              <a:solidFill>
                <a:srgbClr val="FF0000"/>
              </a:solidFill>
            </a:rPr>
            <a:t>1 TRF 100</a:t>
          </a:r>
        </a:p>
        <a:p>
          <a:pPr algn="l"/>
          <a:r>
            <a:rPr lang="en-US" sz="600" b="0" baseline="0">
              <a:solidFill>
                <a:srgbClr val="FF0000"/>
              </a:solidFill>
            </a:rPr>
            <a:t>1 CM2-11</a:t>
          </a:r>
        </a:p>
      </xdr:txBody>
    </xdr:sp>
    <xdr:clientData/>
  </xdr:twoCellAnchor>
  <xdr:twoCellAnchor editAs="oneCell">
    <xdr:from>
      <xdr:col>14</xdr:col>
      <xdr:colOff>112158</xdr:colOff>
      <xdr:row>41</xdr:row>
      <xdr:rowOff>57149</xdr:rowOff>
    </xdr:from>
    <xdr:to>
      <xdr:col>21</xdr:col>
      <xdr:colOff>241733</xdr:colOff>
      <xdr:row>54</xdr:row>
      <xdr:rowOff>16018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965902B-84BE-6DD7-1A77-64CB5320E4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88958" y="6343649"/>
          <a:ext cx="2796575" cy="2054369"/>
        </a:xfrm>
        <a:prstGeom prst="rect">
          <a:avLst/>
        </a:prstGeom>
      </xdr:spPr>
    </xdr:pic>
    <xdr:clientData/>
  </xdr:twoCellAnchor>
  <xdr:twoCellAnchor>
    <xdr:from>
      <xdr:col>15</xdr:col>
      <xdr:colOff>247650</xdr:colOff>
      <xdr:row>15</xdr:row>
      <xdr:rowOff>62442</xdr:rowOff>
    </xdr:from>
    <xdr:to>
      <xdr:col>15</xdr:col>
      <xdr:colOff>252942</xdr:colOff>
      <xdr:row>25</xdr:row>
      <xdr:rowOff>76200</xdr:rowOff>
    </xdr:to>
    <xdr:cxnSp macro="">
      <xdr:nvCxnSpPr>
        <xdr:cNvPr id="47" name="Straight Connector 46">
          <a:extLst>
            <a:ext uri="{FF2B5EF4-FFF2-40B4-BE49-F238E27FC236}">
              <a16:creationId xmlns:a16="http://schemas.microsoft.com/office/drawing/2014/main" id="{0266BE48-631B-489A-8BD2-3DEAD917AD2A}"/>
            </a:ext>
          </a:extLst>
        </xdr:cNvPr>
        <xdr:cNvCxnSpPr/>
      </xdr:nvCxnSpPr>
      <xdr:spPr>
        <a:xfrm flipV="1">
          <a:off x="5505450" y="2377017"/>
          <a:ext cx="5292" cy="1537758"/>
        </a:xfrm>
        <a:prstGeom prst="line">
          <a:avLst/>
        </a:prstGeom>
        <a:ln w="254000">
          <a:solidFill>
            <a:srgbClr val="33CCFF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333375</xdr:colOff>
      <xdr:row>27</xdr:row>
      <xdr:rowOff>66675</xdr:rowOff>
    </xdr:from>
    <xdr:to>
      <xdr:col>11</xdr:col>
      <xdr:colOff>71146</xdr:colOff>
      <xdr:row>28</xdr:row>
      <xdr:rowOff>37468</xdr:rowOff>
    </xdr:to>
    <xdr:grpSp>
      <xdr:nvGrpSpPr>
        <xdr:cNvPr id="54" name="Group 53">
          <a:extLst>
            <a:ext uri="{FF2B5EF4-FFF2-40B4-BE49-F238E27FC236}">
              <a16:creationId xmlns:a16="http://schemas.microsoft.com/office/drawing/2014/main" id="{D7CABCD0-BA43-40D9-B1A4-5383B950490E}"/>
            </a:ext>
          </a:extLst>
        </xdr:cNvPr>
        <xdr:cNvGrpSpPr/>
      </xdr:nvGrpSpPr>
      <xdr:grpSpPr>
        <a:xfrm>
          <a:off x="3696114" y="4141718"/>
          <a:ext cx="118771" cy="119880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55" name="Oval 54">
            <a:extLst>
              <a:ext uri="{FF2B5EF4-FFF2-40B4-BE49-F238E27FC236}">
                <a16:creationId xmlns:a16="http://schemas.microsoft.com/office/drawing/2014/main" id="{0B0C7B69-434F-F898-8BB5-E8F86D9A0C87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57" name="Straight Connector 56">
            <a:extLst>
              <a:ext uri="{FF2B5EF4-FFF2-40B4-BE49-F238E27FC236}">
                <a16:creationId xmlns:a16="http://schemas.microsoft.com/office/drawing/2014/main" id="{F5D4A446-5199-FD92-EE34-791895B21A62}"/>
              </a:ext>
            </a:extLst>
          </xdr:cNvPr>
          <xdr:cNvCxnSpPr>
            <a:stCxn id="55" idx="1"/>
            <a:endCxn id="55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8" name="Straight Connector 57">
            <a:extLst>
              <a:ext uri="{FF2B5EF4-FFF2-40B4-BE49-F238E27FC236}">
                <a16:creationId xmlns:a16="http://schemas.microsoft.com/office/drawing/2014/main" id="{6D6017F4-B9F8-2740-29E8-3361D3FCB78B}"/>
              </a:ext>
            </a:extLst>
          </xdr:cNvPr>
          <xdr:cNvCxnSpPr>
            <a:stCxn id="55" idx="3"/>
            <a:endCxn id="55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238125</xdr:colOff>
      <xdr:row>27</xdr:row>
      <xdr:rowOff>57150</xdr:rowOff>
    </xdr:from>
    <xdr:to>
      <xdr:col>12</xdr:col>
      <xdr:colOff>356896</xdr:colOff>
      <xdr:row>28</xdr:row>
      <xdr:rowOff>27943</xdr:rowOff>
    </xdr:to>
    <xdr:grpSp>
      <xdr:nvGrpSpPr>
        <xdr:cNvPr id="60" name="Group 59">
          <a:extLst>
            <a:ext uri="{FF2B5EF4-FFF2-40B4-BE49-F238E27FC236}">
              <a16:creationId xmlns:a16="http://schemas.microsoft.com/office/drawing/2014/main" id="{D3CCB06A-6AF1-4392-B24B-AE0F5562439F}"/>
            </a:ext>
          </a:extLst>
        </xdr:cNvPr>
        <xdr:cNvGrpSpPr/>
      </xdr:nvGrpSpPr>
      <xdr:grpSpPr>
        <a:xfrm>
          <a:off x="4362864" y="4132193"/>
          <a:ext cx="118771" cy="119880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61" name="Oval 60">
            <a:extLst>
              <a:ext uri="{FF2B5EF4-FFF2-40B4-BE49-F238E27FC236}">
                <a16:creationId xmlns:a16="http://schemas.microsoft.com/office/drawing/2014/main" id="{F3456556-D78A-8417-997B-958967FC4071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63" name="Straight Connector 62">
            <a:extLst>
              <a:ext uri="{FF2B5EF4-FFF2-40B4-BE49-F238E27FC236}">
                <a16:creationId xmlns:a16="http://schemas.microsoft.com/office/drawing/2014/main" id="{CE478673-088E-DAB7-E056-FF209FEF18AB}"/>
              </a:ext>
            </a:extLst>
          </xdr:cNvPr>
          <xdr:cNvCxnSpPr>
            <a:stCxn id="61" idx="1"/>
            <a:endCxn id="61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4" name="Straight Connector 63">
            <a:extLst>
              <a:ext uri="{FF2B5EF4-FFF2-40B4-BE49-F238E27FC236}">
                <a16:creationId xmlns:a16="http://schemas.microsoft.com/office/drawing/2014/main" id="{A1021FD1-67D3-71D7-DD9E-2E27A03C26FC}"/>
              </a:ext>
            </a:extLst>
          </xdr:cNvPr>
          <xdr:cNvCxnSpPr>
            <a:stCxn id="61" idx="3"/>
            <a:endCxn id="61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17</xdr:col>
      <xdr:colOff>323850</xdr:colOff>
      <xdr:row>27</xdr:row>
      <xdr:rowOff>47625</xdr:rowOff>
    </xdr:from>
    <xdr:to>
      <xdr:col>18</xdr:col>
      <xdr:colOff>61621</xdr:colOff>
      <xdr:row>28</xdr:row>
      <xdr:rowOff>18418</xdr:rowOff>
    </xdr:to>
    <xdr:grpSp>
      <xdr:nvGrpSpPr>
        <xdr:cNvPr id="66" name="Group 65">
          <a:extLst>
            <a:ext uri="{FF2B5EF4-FFF2-40B4-BE49-F238E27FC236}">
              <a16:creationId xmlns:a16="http://schemas.microsoft.com/office/drawing/2014/main" id="{9680ABA4-223A-4D9B-8A3B-CEF35567878D}"/>
            </a:ext>
          </a:extLst>
        </xdr:cNvPr>
        <xdr:cNvGrpSpPr/>
      </xdr:nvGrpSpPr>
      <xdr:grpSpPr>
        <a:xfrm>
          <a:off x="6353589" y="4122668"/>
          <a:ext cx="118771" cy="119880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67" name="Oval 66">
            <a:extLst>
              <a:ext uri="{FF2B5EF4-FFF2-40B4-BE49-F238E27FC236}">
                <a16:creationId xmlns:a16="http://schemas.microsoft.com/office/drawing/2014/main" id="{079C73C2-ACEB-936A-C2B9-D3D0DBCEA13E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68" name="Straight Connector 67">
            <a:extLst>
              <a:ext uri="{FF2B5EF4-FFF2-40B4-BE49-F238E27FC236}">
                <a16:creationId xmlns:a16="http://schemas.microsoft.com/office/drawing/2014/main" id="{C6D58C57-E564-44FD-7171-D6C56760D79B}"/>
              </a:ext>
            </a:extLst>
          </xdr:cNvPr>
          <xdr:cNvCxnSpPr>
            <a:stCxn id="67" idx="1"/>
            <a:endCxn id="67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4" name="Straight Connector 73">
            <a:extLst>
              <a:ext uri="{FF2B5EF4-FFF2-40B4-BE49-F238E27FC236}">
                <a16:creationId xmlns:a16="http://schemas.microsoft.com/office/drawing/2014/main" id="{67CC5106-5BCC-C05A-FA58-F7C56A95B136}"/>
              </a:ext>
            </a:extLst>
          </xdr:cNvPr>
          <xdr:cNvCxnSpPr>
            <a:stCxn id="67" idx="3"/>
            <a:endCxn id="67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20</xdr:col>
      <xdr:colOff>85725</xdr:colOff>
      <xdr:row>24</xdr:row>
      <xdr:rowOff>28575</xdr:rowOff>
    </xdr:from>
    <xdr:to>
      <xdr:col>20</xdr:col>
      <xdr:colOff>204496</xdr:colOff>
      <xdr:row>24</xdr:row>
      <xdr:rowOff>151768</xdr:rowOff>
    </xdr:to>
    <xdr:grpSp>
      <xdr:nvGrpSpPr>
        <xdr:cNvPr id="76" name="Group 75">
          <a:extLst>
            <a:ext uri="{FF2B5EF4-FFF2-40B4-BE49-F238E27FC236}">
              <a16:creationId xmlns:a16="http://schemas.microsoft.com/office/drawing/2014/main" id="{6CADC83D-C5EB-4BD5-8103-3B65EDA1AEB4}"/>
            </a:ext>
          </a:extLst>
        </xdr:cNvPr>
        <xdr:cNvGrpSpPr/>
      </xdr:nvGrpSpPr>
      <xdr:grpSpPr>
        <a:xfrm>
          <a:off x="7258464" y="3656358"/>
          <a:ext cx="118771" cy="123193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77" name="Oval 76">
            <a:extLst>
              <a:ext uri="{FF2B5EF4-FFF2-40B4-BE49-F238E27FC236}">
                <a16:creationId xmlns:a16="http://schemas.microsoft.com/office/drawing/2014/main" id="{70973BEB-4914-E643-B7EC-7F8C738B1D85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83" name="Straight Connector 82">
            <a:extLst>
              <a:ext uri="{FF2B5EF4-FFF2-40B4-BE49-F238E27FC236}">
                <a16:creationId xmlns:a16="http://schemas.microsoft.com/office/drawing/2014/main" id="{3460C6AB-2E01-8D8A-48D5-61B0E0889AF0}"/>
              </a:ext>
            </a:extLst>
          </xdr:cNvPr>
          <xdr:cNvCxnSpPr>
            <a:stCxn id="77" idx="1"/>
            <a:endCxn id="77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9" name="Straight Connector 88">
            <a:extLst>
              <a:ext uri="{FF2B5EF4-FFF2-40B4-BE49-F238E27FC236}">
                <a16:creationId xmlns:a16="http://schemas.microsoft.com/office/drawing/2014/main" id="{54CE58A0-0641-4473-D314-160A39AB117B}"/>
              </a:ext>
            </a:extLst>
          </xdr:cNvPr>
          <xdr:cNvCxnSpPr>
            <a:stCxn id="77" idx="3"/>
            <a:endCxn id="77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0</xdr:colOff>
      <xdr:row>27</xdr:row>
      <xdr:rowOff>85725</xdr:rowOff>
    </xdr:from>
    <xdr:to>
      <xdr:col>4</xdr:col>
      <xdr:colOff>118771</xdr:colOff>
      <xdr:row>28</xdr:row>
      <xdr:rowOff>56518</xdr:rowOff>
    </xdr:to>
    <xdr:grpSp>
      <xdr:nvGrpSpPr>
        <xdr:cNvPr id="90" name="Group 89">
          <a:extLst>
            <a:ext uri="{FF2B5EF4-FFF2-40B4-BE49-F238E27FC236}">
              <a16:creationId xmlns:a16="http://schemas.microsoft.com/office/drawing/2014/main" id="{D8E4BAFE-870B-4CB3-AC52-4EEB5E5629F4}"/>
            </a:ext>
          </a:extLst>
        </xdr:cNvPr>
        <xdr:cNvGrpSpPr/>
      </xdr:nvGrpSpPr>
      <xdr:grpSpPr>
        <a:xfrm>
          <a:off x="1076739" y="4160768"/>
          <a:ext cx="118771" cy="119880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91" name="Oval 90">
            <a:extLst>
              <a:ext uri="{FF2B5EF4-FFF2-40B4-BE49-F238E27FC236}">
                <a16:creationId xmlns:a16="http://schemas.microsoft.com/office/drawing/2014/main" id="{44B84768-1F61-8288-DD21-D5C49B3B628A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92" name="Straight Connector 91">
            <a:extLst>
              <a:ext uri="{FF2B5EF4-FFF2-40B4-BE49-F238E27FC236}">
                <a16:creationId xmlns:a16="http://schemas.microsoft.com/office/drawing/2014/main" id="{AFB226DE-20D1-3B65-68A4-00C75CFD5140}"/>
              </a:ext>
            </a:extLst>
          </xdr:cNvPr>
          <xdr:cNvCxnSpPr>
            <a:stCxn id="91" idx="1"/>
            <a:endCxn id="91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3" name="Straight Connector 92">
            <a:extLst>
              <a:ext uri="{FF2B5EF4-FFF2-40B4-BE49-F238E27FC236}">
                <a16:creationId xmlns:a16="http://schemas.microsoft.com/office/drawing/2014/main" id="{11DD746B-4148-76D6-C112-EAF359E8913F}"/>
              </a:ext>
            </a:extLst>
          </xdr:cNvPr>
          <xdr:cNvCxnSpPr>
            <a:stCxn id="91" idx="3"/>
            <a:endCxn id="91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216919</xdr:colOff>
      <xdr:row>27</xdr:row>
      <xdr:rowOff>47625</xdr:rowOff>
    </xdr:from>
    <xdr:to>
      <xdr:col>18</xdr:col>
      <xdr:colOff>2236</xdr:colOff>
      <xdr:row>27</xdr:row>
      <xdr:rowOff>73534</xdr:rowOff>
    </xdr:to>
    <xdr:cxnSp macro="">
      <xdr:nvCxnSpPr>
        <xdr:cNvPr id="96" name="Straight Connector 95">
          <a:extLst>
            <a:ext uri="{FF2B5EF4-FFF2-40B4-BE49-F238E27FC236}">
              <a16:creationId xmlns:a16="http://schemas.microsoft.com/office/drawing/2014/main" id="{E0F5FFEC-DB06-465D-908E-1D2340E9EEB4}"/>
            </a:ext>
          </a:extLst>
        </xdr:cNvPr>
        <xdr:cNvCxnSpPr>
          <a:stCxn id="67" idx="0"/>
          <a:endCxn id="175" idx="7"/>
        </xdr:cNvCxnSpPr>
      </xdr:nvCxnSpPr>
      <xdr:spPr>
        <a:xfrm flipH="1">
          <a:off x="2426719" y="4191000"/>
          <a:ext cx="3976317" cy="25909"/>
        </a:xfrm>
        <a:prstGeom prst="line">
          <a:avLst/>
        </a:prstGeom>
        <a:ln w="1270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44227</xdr:colOff>
      <xdr:row>24</xdr:row>
      <xdr:rowOff>46616</xdr:rowOff>
    </xdr:from>
    <xdr:to>
      <xdr:col>20</xdr:col>
      <xdr:colOff>103119</xdr:colOff>
      <xdr:row>27</xdr:row>
      <xdr:rowOff>65666</xdr:rowOff>
    </xdr:to>
    <xdr:cxnSp macro="">
      <xdr:nvCxnSpPr>
        <xdr:cNvPr id="166" name="Straight Connector 165">
          <a:extLst>
            <a:ext uri="{FF2B5EF4-FFF2-40B4-BE49-F238E27FC236}">
              <a16:creationId xmlns:a16="http://schemas.microsoft.com/office/drawing/2014/main" id="{2C5C2A8D-8B3C-46B6-A6EA-5DBA08D0AEFF}"/>
            </a:ext>
          </a:extLst>
        </xdr:cNvPr>
        <xdr:cNvCxnSpPr>
          <a:stCxn id="77" idx="1"/>
          <a:endCxn id="67" idx="7"/>
        </xdr:cNvCxnSpPr>
      </xdr:nvCxnSpPr>
      <xdr:spPr>
        <a:xfrm flipH="1">
          <a:off x="6445027" y="3732791"/>
          <a:ext cx="820892" cy="476250"/>
        </a:xfrm>
        <a:prstGeom prst="line">
          <a:avLst/>
        </a:prstGeom>
        <a:ln w="1270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44227</xdr:colOff>
      <xdr:row>27</xdr:row>
      <xdr:rowOff>65666</xdr:rowOff>
    </xdr:from>
    <xdr:to>
      <xdr:col>20</xdr:col>
      <xdr:colOff>257175</xdr:colOff>
      <xdr:row>27</xdr:row>
      <xdr:rowOff>76200</xdr:rowOff>
    </xdr:to>
    <xdr:cxnSp macro="">
      <xdr:nvCxnSpPr>
        <xdr:cNvPr id="170" name="Straight Connector 169">
          <a:extLst>
            <a:ext uri="{FF2B5EF4-FFF2-40B4-BE49-F238E27FC236}">
              <a16:creationId xmlns:a16="http://schemas.microsoft.com/office/drawing/2014/main" id="{C22DEF7F-609A-419A-B128-7D7BE4E62331}"/>
            </a:ext>
          </a:extLst>
        </xdr:cNvPr>
        <xdr:cNvCxnSpPr>
          <a:endCxn id="67" idx="7"/>
        </xdr:cNvCxnSpPr>
      </xdr:nvCxnSpPr>
      <xdr:spPr>
        <a:xfrm flipH="1" flipV="1">
          <a:off x="6445027" y="4209041"/>
          <a:ext cx="974948" cy="10534"/>
        </a:xfrm>
        <a:prstGeom prst="line">
          <a:avLst/>
        </a:prstGeom>
        <a:ln w="1270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342900</xdr:colOff>
      <xdr:row>27</xdr:row>
      <xdr:rowOff>73534</xdr:rowOff>
    </xdr:from>
    <xdr:to>
      <xdr:col>7</xdr:col>
      <xdr:colOff>132936</xdr:colOff>
      <xdr:row>27</xdr:row>
      <xdr:rowOff>104775</xdr:rowOff>
    </xdr:to>
    <xdr:cxnSp macro="">
      <xdr:nvCxnSpPr>
        <xdr:cNvPr id="180" name="Straight Connector 179">
          <a:extLst>
            <a:ext uri="{FF2B5EF4-FFF2-40B4-BE49-F238E27FC236}">
              <a16:creationId xmlns:a16="http://schemas.microsoft.com/office/drawing/2014/main" id="{715545BD-FF98-4813-8440-B04843EB9C1D}"/>
            </a:ext>
          </a:extLst>
        </xdr:cNvPr>
        <xdr:cNvCxnSpPr>
          <a:stCxn id="175" idx="1"/>
        </xdr:cNvCxnSpPr>
      </xdr:nvCxnSpPr>
      <xdr:spPr>
        <a:xfrm flipH="1">
          <a:off x="533400" y="4216909"/>
          <a:ext cx="1809336" cy="31241"/>
        </a:xfrm>
        <a:prstGeom prst="line">
          <a:avLst/>
        </a:prstGeom>
        <a:ln w="12700">
          <a:solidFill>
            <a:schemeClr val="tx1"/>
          </a:solidFill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81086</xdr:colOff>
      <xdr:row>24</xdr:row>
      <xdr:rowOff>113362</xdr:rowOff>
    </xdr:from>
    <xdr:to>
      <xdr:col>17</xdr:col>
      <xdr:colOff>341244</xdr:colOff>
      <xdr:row>28</xdr:row>
      <xdr:rowOff>377</xdr:rowOff>
    </xdr:to>
    <xdr:cxnSp macro="">
      <xdr:nvCxnSpPr>
        <xdr:cNvPr id="204" name="Straight Connector 203">
          <a:extLst>
            <a:ext uri="{FF2B5EF4-FFF2-40B4-BE49-F238E27FC236}">
              <a16:creationId xmlns:a16="http://schemas.microsoft.com/office/drawing/2014/main" id="{F156ED03-A8B3-45D2-B858-DC9C700A0D66}"/>
            </a:ext>
          </a:extLst>
        </xdr:cNvPr>
        <xdr:cNvCxnSpPr>
          <a:stCxn id="15" idx="6"/>
          <a:endCxn id="67" idx="3"/>
        </xdr:cNvCxnSpPr>
      </xdr:nvCxnSpPr>
      <xdr:spPr>
        <a:xfrm>
          <a:off x="5338886" y="3799537"/>
          <a:ext cx="1022158" cy="496615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44227</xdr:colOff>
      <xdr:row>24</xdr:row>
      <xdr:rowOff>133727</xdr:rowOff>
    </xdr:from>
    <xdr:to>
      <xdr:col>20</xdr:col>
      <xdr:colOff>187102</xdr:colOff>
      <xdr:row>28</xdr:row>
      <xdr:rowOff>377</xdr:rowOff>
    </xdr:to>
    <xdr:cxnSp macro="">
      <xdr:nvCxnSpPr>
        <xdr:cNvPr id="207" name="Straight Connector 206">
          <a:extLst>
            <a:ext uri="{FF2B5EF4-FFF2-40B4-BE49-F238E27FC236}">
              <a16:creationId xmlns:a16="http://schemas.microsoft.com/office/drawing/2014/main" id="{96289347-7C68-4298-B192-D27785E42E22}"/>
            </a:ext>
          </a:extLst>
        </xdr:cNvPr>
        <xdr:cNvCxnSpPr>
          <a:stCxn id="67" idx="5"/>
          <a:endCxn id="77" idx="5"/>
        </xdr:cNvCxnSpPr>
      </xdr:nvCxnSpPr>
      <xdr:spPr>
        <a:xfrm flipV="1">
          <a:off x="6445027" y="3819902"/>
          <a:ext cx="904875" cy="476250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0</xdr:colOff>
      <xdr:row>27</xdr:row>
      <xdr:rowOff>85725</xdr:rowOff>
    </xdr:from>
    <xdr:to>
      <xdr:col>10</xdr:col>
      <xdr:colOff>4237</xdr:colOff>
      <xdr:row>29</xdr:row>
      <xdr:rowOff>18407</xdr:rowOff>
    </xdr:to>
    <xdr:sp macro="" textlink="">
      <xdr:nvSpPr>
        <xdr:cNvPr id="210" name="Rectangle 209">
          <a:extLst>
            <a:ext uri="{FF2B5EF4-FFF2-40B4-BE49-F238E27FC236}">
              <a16:creationId xmlns:a16="http://schemas.microsoft.com/office/drawing/2014/main" id="{45090AA7-FE19-4770-827E-792DEA93CA43}"/>
            </a:ext>
          </a:extLst>
        </xdr:cNvPr>
        <xdr:cNvSpPr/>
      </xdr:nvSpPr>
      <xdr:spPr>
        <a:xfrm>
          <a:off x="2971800" y="4229100"/>
          <a:ext cx="385237" cy="237482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800">
              <a:solidFill>
                <a:srgbClr val="FF0000"/>
              </a:solidFill>
            </a:rPr>
            <a:t>////</a:t>
          </a:r>
        </a:p>
      </xdr:txBody>
    </xdr:sp>
    <xdr:clientData/>
  </xdr:twoCellAnchor>
  <xdr:twoCellAnchor>
    <xdr:from>
      <xdr:col>11</xdr:col>
      <xdr:colOff>171450</xdr:colOff>
      <xdr:row>27</xdr:row>
      <xdr:rowOff>57150</xdr:rowOff>
    </xdr:from>
    <xdr:to>
      <xdr:col>12</xdr:col>
      <xdr:colOff>175687</xdr:colOff>
      <xdr:row>28</xdr:row>
      <xdr:rowOff>142232</xdr:rowOff>
    </xdr:to>
    <xdr:sp macro="" textlink="">
      <xdr:nvSpPr>
        <xdr:cNvPr id="211" name="Rectangle 210">
          <a:extLst>
            <a:ext uri="{FF2B5EF4-FFF2-40B4-BE49-F238E27FC236}">
              <a16:creationId xmlns:a16="http://schemas.microsoft.com/office/drawing/2014/main" id="{22D3EE6C-EBE2-4BA8-AF32-A5E88BB04576}"/>
            </a:ext>
          </a:extLst>
        </xdr:cNvPr>
        <xdr:cNvSpPr/>
      </xdr:nvSpPr>
      <xdr:spPr>
        <a:xfrm>
          <a:off x="3905250" y="4200525"/>
          <a:ext cx="385237" cy="237482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800">
              <a:solidFill>
                <a:srgbClr val="FF0000"/>
              </a:solidFill>
            </a:rPr>
            <a:t>////</a:t>
          </a:r>
        </a:p>
      </xdr:txBody>
    </xdr:sp>
    <xdr:clientData/>
  </xdr:twoCellAnchor>
  <xdr:twoCellAnchor>
    <xdr:from>
      <xdr:col>19</xdr:col>
      <xdr:colOff>371475</xdr:colOff>
      <xdr:row>23</xdr:row>
      <xdr:rowOff>0</xdr:rowOff>
    </xdr:from>
    <xdr:to>
      <xdr:col>20</xdr:col>
      <xdr:colOff>121708</xdr:colOff>
      <xdr:row>23</xdr:row>
      <xdr:rowOff>151944</xdr:rowOff>
    </xdr:to>
    <xdr:sp macro="" textlink="">
      <xdr:nvSpPr>
        <xdr:cNvPr id="212" name="Isosceles Triangle 211">
          <a:extLst>
            <a:ext uri="{FF2B5EF4-FFF2-40B4-BE49-F238E27FC236}">
              <a16:creationId xmlns:a16="http://schemas.microsoft.com/office/drawing/2014/main" id="{5DA39350-58AA-449F-8A5C-96FCC8B78329}"/>
            </a:ext>
          </a:extLst>
        </xdr:cNvPr>
        <xdr:cNvSpPr/>
      </xdr:nvSpPr>
      <xdr:spPr>
        <a:xfrm>
          <a:off x="7153275" y="3533775"/>
          <a:ext cx="131233" cy="151944"/>
        </a:xfrm>
        <a:prstGeom prst="triangle">
          <a:avLst/>
        </a:prstGeom>
        <a:solidFill>
          <a:srgbClr val="FF0000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114301</xdr:colOff>
      <xdr:row>28</xdr:row>
      <xdr:rowOff>104775</xdr:rowOff>
    </xdr:from>
    <xdr:to>
      <xdr:col>12</xdr:col>
      <xdr:colOff>171451</xdr:colOff>
      <xdr:row>31</xdr:row>
      <xdr:rowOff>149698</xdr:rowOff>
    </xdr:to>
    <xdr:sp macro="" textlink="">
      <xdr:nvSpPr>
        <xdr:cNvPr id="213" name="TextBox 212">
          <a:extLst>
            <a:ext uri="{FF2B5EF4-FFF2-40B4-BE49-F238E27FC236}">
              <a16:creationId xmlns:a16="http://schemas.microsoft.com/office/drawing/2014/main" id="{3B4118FB-00C6-4CB9-A485-2FC746754009}"/>
            </a:ext>
          </a:extLst>
        </xdr:cNvPr>
        <xdr:cNvSpPr txBox="1"/>
      </xdr:nvSpPr>
      <xdr:spPr>
        <a:xfrm>
          <a:off x="3848101" y="4400550"/>
          <a:ext cx="438150" cy="492598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800" b="1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BALAI DESA</a:t>
          </a:r>
        </a:p>
      </xdr:txBody>
    </xdr:sp>
    <xdr:clientData/>
  </xdr:twoCellAnchor>
  <xdr:twoCellAnchor>
    <xdr:from>
      <xdr:col>20</xdr:col>
      <xdr:colOff>38100</xdr:colOff>
      <xdr:row>19</xdr:row>
      <xdr:rowOff>123825</xdr:rowOff>
    </xdr:from>
    <xdr:to>
      <xdr:col>21</xdr:col>
      <xdr:colOff>76200</xdr:colOff>
      <xdr:row>22</xdr:row>
      <xdr:rowOff>44923</xdr:rowOff>
    </xdr:to>
    <xdr:sp macro="" textlink="">
      <xdr:nvSpPr>
        <xdr:cNvPr id="214" name="TextBox 213">
          <a:extLst>
            <a:ext uri="{FF2B5EF4-FFF2-40B4-BE49-F238E27FC236}">
              <a16:creationId xmlns:a16="http://schemas.microsoft.com/office/drawing/2014/main" id="{15FA2460-11F4-4776-8D5F-54A12B643B55}"/>
            </a:ext>
          </a:extLst>
        </xdr:cNvPr>
        <xdr:cNvSpPr txBox="1"/>
      </xdr:nvSpPr>
      <xdr:spPr>
        <a:xfrm>
          <a:off x="7200900" y="3048000"/>
          <a:ext cx="419100" cy="378298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800" b="1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BTS</a:t>
          </a:r>
        </a:p>
      </xdr:txBody>
    </xdr:sp>
    <xdr:clientData/>
  </xdr:twoCellAnchor>
  <xdr:twoCellAnchor>
    <xdr:from>
      <xdr:col>8</xdr:col>
      <xdr:colOff>200024</xdr:colOff>
      <xdr:row>23</xdr:row>
      <xdr:rowOff>66675</xdr:rowOff>
    </xdr:from>
    <xdr:to>
      <xdr:col>14</xdr:col>
      <xdr:colOff>19049</xdr:colOff>
      <xdr:row>25</xdr:row>
      <xdr:rowOff>38100</xdr:rowOff>
    </xdr:to>
    <xdr:sp macro="" textlink="">
      <xdr:nvSpPr>
        <xdr:cNvPr id="215" name="TextBox 214">
          <a:extLst>
            <a:ext uri="{FF2B5EF4-FFF2-40B4-BE49-F238E27FC236}">
              <a16:creationId xmlns:a16="http://schemas.microsoft.com/office/drawing/2014/main" id="{A17F3F34-41F2-4E77-A4E4-2EABC01E98A1}"/>
            </a:ext>
          </a:extLst>
        </xdr:cNvPr>
        <xdr:cNvSpPr txBox="1"/>
      </xdr:nvSpPr>
      <xdr:spPr>
        <a:xfrm>
          <a:off x="2790824" y="3600450"/>
          <a:ext cx="2105025" cy="276225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800" b="1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RUKO PASAR</a:t>
          </a:r>
        </a:p>
      </xdr:txBody>
    </xdr:sp>
    <xdr:clientData/>
  </xdr:twoCellAnchor>
  <xdr:twoCellAnchor>
    <xdr:from>
      <xdr:col>8</xdr:col>
      <xdr:colOff>200025</xdr:colOff>
      <xdr:row>16</xdr:row>
      <xdr:rowOff>123826</xdr:rowOff>
    </xdr:from>
    <xdr:to>
      <xdr:col>9</xdr:col>
      <xdr:colOff>95250</xdr:colOff>
      <xdr:row>25</xdr:row>
      <xdr:rowOff>47626</xdr:rowOff>
    </xdr:to>
    <xdr:sp macro="" textlink="">
      <xdr:nvSpPr>
        <xdr:cNvPr id="216" name="TextBox 215">
          <a:extLst>
            <a:ext uri="{FF2B5EF4-FFF2-40B4-BE49-F238E27FC236}">
              <a16:creationId xmlns:a16="http://schemas.microsoft.com/office/drawing/2014/main" id="{1752AD7D-BE2E-4599-8B32-12A427656E62}"/>
            </a:ext>
          </a:extLst>
        </xdr:cNvPr>
        <xdr:cNvSpPr txBox="1"/>
      </xdr:nvSpPr>
      <xdr:spPr>
        <a:xfrm>
          <a:off x="2790825" y="2590801"/>
          <a:ext cx="276225" cy="1295400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800" b="1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RUKO PASAR</a:t>
          </a:r>
        </a:p>
      </xdr:txBody>
    </xdr:sp>
    <xdr:clientData/>
  </xdr:twoCellAnchor>
  <xdr:twoCellAnchor>
    <xdr:from>
      <xdr:col>3</xdr:col>
      <xdr:colOff>200026</xdr:colOff>
      <xdr:row>28</xdr:row>
      <xdr:rowOff>133351</xdr:rowOff>
    </xdr:from>
    <xdr:to>
      <xdr:col>10</xdr:col>
      <xdr:colOff>85726</xdr:colOff>
      <xdr:row>30</xdr:row>
      <xdr:rowOff>123826</xdr:rowOff>
    </xdr:to>
    <xdr:sp macro="" textlink="">
      <xdr:nvSpPr>
        <xdr:cNvPr id="217" name="TextBox 216">
          <a:extLst>
            <a:ext uri="{FF2B5EF4-FFF2-40B4-BE49-F238E27FC236}">
              <a16:creationId xmlns:a16="http://schemas.microsoft.com/office/drawing/2014/main" id="{F2DDC0FE-6A1F-4AC0-AC59-7B22B279CC63}"/>
            </a:ext>
          </a:extLst>
        </xdr:cNvPr>
        <xdr:cNvSpPr txBox="1"/>
      </xdr:nvSpPr>
      <xdr:spPr>
        <a:xfrm>
          <a:off x="885826" y="4429126"/>
          <a:ext cx="2552700" cy="285750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800" b="1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RUKO PASAR</a:t>
          </a:r>
        </a:p>
      </xdr:txBody>
    </xdr:sp>
    <xdr:clientData/>
  </xdr:twoCellAnchor>
  <xdr:twoCellAnchor>
    <xdr:from>
      <xdr:col>4</xdr:col>
      <xdr:colOff>1</xdr:colOff>
      <xdr:row>24</xdr:row>
      <xdr:rowOff>9525</xdr:rowOff>
    </xdr:from>
    <xdr:to>
      <xdr:col>7</xdr:col>
      <xdr:colOff>133351</xdr:colOff>
      <xdr:row>25</xdr:row>
      <xdr:rowOff>57151</xdr:rowOff>
    </xdr:to>
    <xdr:sp macro="" textlink="">
      <xdr:nvSpPr>
        <xdr:cNvPr id="218" name="TextBox 217">
          <a:extLst>
            <a:ext uri="{FF2B5EF4-FFF2-40B4-BE49-F238E27FC236}">
              <a16:creationId xmlns:a16="http://schemas.microsoft.com/office/drawing/2014/main" id="{17AB0302-D06C-4AEA-8979-8EB900D37E38}"/>
            </a:ext>
          </a:extLst>
        </xdr:cNvPr>
        <xdr:cNvSpPr txBox="1"/>
      </xdr:nvSpPr>
      <xdr:spPr>
        <a:xfrm>
          <a:off x="1066801" y="3695700"/>
          <a:ext cx="1276350" cy="200026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800" b="1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RUKO PASAR</a:t>
          </a:r>
        </a:p>
      </xdr:txBody>
    </xdr:sp>
    <xdr:clientData/>
  </xdr:twoCellAnchor>
  <xdr:twoCellAnchor>
    <xdr:from>
      <xdr:col>6</xdr:col>
      <xdr:colOff>238125</xdr:colOff>
      <xdr:row>15</xdr:row>
      <xdr:rowOff>76200</xdr:rowOff>
    </xdr:from>
    <xdr:to>
      <xdr:col>7</xdr:col>
      <xdr:colOff>133350</xdr:colOff>
      <xdr:row>24</xdr:row>
      <xdr:rowOff>0</xdr:rowOff>
    </xdr:to>
    <xdr:sp macro="" textlink="">
      <xdr:nvSpPr>
        <xdr:cNvPr id="219" name="TextBox 218">
          <a:extLst>
            <a:ext uri="{FF2B5EF4-FFF2-40B4-BE49-F238E27FC236}">
              <a16:creationId xmlns:a16="http://schemas.microsoft.com/office/drawing/2014/main" id="{CB83D004-0B75-4BCC-8A0E-135840FE0A42}"/>
            </a:ext>
          </a:extLst>
        </xdr:cNvPr>
        <xdr:cNvSpPr txBox="1"/>
      </xdr:nvSpPr>
      <xdr:spPr>
        <a:xfrm>
          <a:off x="2066925" y="2390775"/>
          <a:ext cx="276225" cy="1295400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800" b="1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RUKO PASAR</a:t>
          </a:r>
        </a:p>
      </xdr:txBody>
    </xdr:sp>
    <xdr:clientData/>
  </xdr:twoCellAnchor>
  <xdr:twoCellAnchor>
    <xdr:from>
      <xdr:col>12</xdr:col>
      <xdr:colOff>238125</xdr:colOff>
      <xdr:row>26</xdr:row>
      <xdr:rowOff>19050</xdr:rowOff>
    </xdr:from>
    <xdr:to>
      <xdr:col>12</xdr:col>
      <xdr:colOff>369358</xdr:colOff>
      <xdr:row>27</xdr:row>
      <xdr:rowOff>18594</xdr:rowOff>
    </xdr:to>
    <xdr:sp macro="" textlink="">
      <xdr:nvSpPr>
        <xdr:cNvPr id="221" name="Isosceles Triangle 220">
          <a:extLst>
            <a:ext uri="{FF2B5EF4-FFF2-40B4-BE49-F238E27FC236}">
              <a16:creationId xmlns:a16="http://schemas.microsoft.com/office/drawing/2014/main" id="{B6ABFCD9-BB7D-48D1-A275-38CFE18AD611}"/>
            </a:ext>
          </a:extLst>
        </xdr:cNvPr>
        <xdr:cNvSpPr/>
      </xdr:nvSpPr>
      <xdr:spPr>
        <a:xfrm>
          <a:off x="4352925" y="4010025"/>
          <a:ext cx="131233" cy="151944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10</xdr:col>
      <xdr:colOff>333375</xdr:colOff>
      <xdr:row>26</xdr:row>
      <xdr:rowOff>28575</xdr:rowOff>
    </xdr:from>
    <xdr:to>
      <xdr:col>11</xdr:col>
      <xdr:colOff>83608</xdr:colOff>
      <xdr:row>27</xdr:row>
      <xdr:rowOff>28119</xdr:rowOff>
    </xdr:to>
    <xdr:sp macro="" textlink="">
      <xdr:nvSpPr>
        <xdr:cNvPr id="222" name="Isosceles Triangle 221">
          <a:extLst>
            <a:ext uri="{FF2B5EF4-FFF2-40B4-BE49-F238E27FC236}">
              <a16:creationId xmlns:a16="http://schemas.microsoft.com/office/drawing/2014/main" id="{E9DFC032-273F-4758-AF41-D5294D55D87A}"/>
            </a:ext>
          </a:extLst>
        </xdr:cNvPr>
        <xdr:cNvSpPr/>
      </xdr:nvSpPr>
      <xdr:spPr>
        <a:xfrm>
          <a:off x="3686175" y="4019550"/>
          <a:ext cx="131233" cy="151944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266700</xdr:colOff>
      <xdr:row>18</xdr:row>
      <xdr:rowOff>123825</xdr:rowOff>
    </xdr:from>
    <xdr:to>
      <xdr:col>8</xdr:col>
      <xdr:colOff>16933</xdr:colOff>
      <xdr:row>19</xdr:row>
      <xdr:rowOff>123369</xdr:rowOff>
    </xdr:to>
    <xdr:sp macro="" textlink="">
      <xdr:nvSpPr>
        <xdr:cNvPr id="223" name="Isosceles Triangle 222">
          <a:extLst>
            <a:ext uri="{FF2B5EF4-FFF2-40B4-BE49-F238E27FC236}">
              <a16:creationId xmlns:a16="http://schemas.microsoft.com/office/drawing/2014/main" id="{667E9C27-D2A9-42D9-A7B7-3AB123B1DF49}"/>
            </a:ext>
          </a:extLst>
        </xdr:cNvPr>
        <xdr:cNvSpPr/>
      </xdr:nvSpPr>
      <xdr:spPr>
        <a:xfrm>
          <a:off x="2476500" y="2895600"/>
          <a:ext cx="131233" cy="151944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331304</xdr:colOff>
      <xdr:row>28</xdr:row>
      <xdr:rowOff>82826</xdr:rowOff>
    </xdr:from>
    <xdr:to>
      <xdr:col>11</xdr:col>
      <xdr:colOff>91108</xdr:colOff>
      <xdr:row>32</xdr:row>
      <xdr:rowOff>107674</xdr:rowOff>
    </xdr:to>
    <xdr:sp macro="" textlink="">
      <xdr:nvSpPr>
        <xdr:cNvPr id="199" name="Rectangle 198">
          <a:extLst>
            <a:ext uri="{FF2B5EF4-FFF2-40B4-BE49-F238E27FC236}">
              <a16:creationId xmlns:a16="http://schemas.microsoft.com/office/drawing/2014/main" id="{C78E80E0-565D-4C32-9017-0E9BC2F5C90E}"/>
            </a:ext>
          </a:extLst>
        </xdr:cNvPr>
        <xdr:cNvSpPr/>
      </xdr:nvSpPr>
      <xdr:spPr>
        <a:xfrm>
          <a:off x="3313043" y="4306956"/>
          <a:ext cx="521804" cy="612914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sz="600" b="0">
              <a:solidFill>
                <a:schemeClr val="tx1"/>
              </a:solidFill>
            </a:rPr>
            <a:t>1 C2-200</a:t>
          </a:r>
        </a:p>
        <a:p>
          <a:pPr algn="l"/>
          <a:r>
            <a:rPr lang="en-US" sz="600" b="0">
              <a:solidFill>
                <a:schemeClr val="tx1"/>
              </a:solidFill>
            </a:rPr>
            <a:t>1 CC2A</a:t>
          </a:r>
        </a:p>
        <a:p>
          <a:pPr algn="l"/>
          <a:r>
            <a:rPr lang="en-US" sz="600" b="0">
              <a:solidFill>
                <a:schemeClr val="tx1"/>
              </a:solidFill>
            </a:rPr>
            <a:t>1 CG105</a:t>
          </a:r>
        </a:p>
        <a:p>
          <a:pPr algn="l"/>
          <a:r>
            <a:rPr lang="en-US" sz="600" b="0">
              <a:solidFill>
                <a:srgbClr val="FF0000"/>
              </a:solidFill>
            </a:rPr>
            <a:t>1</a:t>
          </a:r>
          <a:r>
            <a:rPr lang="en-US" sz="600" b="0" baseline="0">
              <a:solidFill>
                <a:srgbClr val="FF0000"/>
              </a:solidFill>
            </a:rPr>
            <a:t> CJ5-T</a:t>
          </a:r>
        </a:p>
      </xdr:txBody>
    </xdr:sp>
    <xdr:clientData/>
  </xdr:twoCellAnchor>
  <xdr:twoCellAnchor>
    <xdr:from>
      <xdr:col>12</xdr:col>
      <xdr:colOff>198783</xdr:colOff>
      <xdr:row>28</xdr:row>
      <xdr:rowOff>82827</xdr:rowOff>
    </xdr:from>
    <xdr:to>
      <xdr:col>13</xdr:col>
      <xdr:colOff>339587</xdr:colOff>
      <xdr:row>32</xdr:row>
      <xdr:rowOff>107675</xdr:rowOff>
    </xdr:to>
    <xdr:sp macro="" textlink="">
      <xdr:nvSpPr>
        <xdr:cNvPr id="225" name="Rectangle 224">
          <a:extLst>
            <a:ext uri="{FF2B5EF4-FFF2-40B4-BE49-F238E27FC236}">
              <a16:creationId xmlns:a16="http://schemas.microsoft.com/office/drawing/2014/main" id="{72F8009A-9FAF-471B-82CE-42DEE858A8D8}"/>
            </a:ext>
          </a:extLst>
        </xdr:cNvPr>
        <xdr:cNvSpPr/>
      </xdr:nvSpPr>
      <xdr:spPr>
        <a:xfrm>
          <a:off x="4323522" y="4306957"/>
          <a:ext cx="521804" cy="612914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sz="600" b="0">
              <a:solidFill>
                <a:schemeClr val="tx1"/>
              </a:solidFill>
            </a:rPr>
            <a:t>1 C2-200</a:t>
          </a:r>
        </a:p>
        <a:p>
          <a:pPr algn="l"/>
          <a:r>
            <a:rPr lang="en-US" sz="600" b="0">
              <a:solidFill>
                <a:schemeClr val="tx1"/>
              </a:solidFill>
            </a:rPr>
            <a:t>1 CC2A</a:t>
          </a:r>
        </a:p>
        <a:p>
          <a:pPr algn="l"/>
          <a:r>
            <a:rPr lang="en-US" sz="600" b="0">
              <a:solidFill>
                <a:schemeClr val="tx1"/>
              </a:solidFill>
            </a:rPr>
            <a:t>1 CG105</a:t>
          </a:r>
        </a:p>
        <a:p>
          <a:pPr algn="l"/>
          <a:r>
            <a:rPr lang="en-US" sz="600" b="0">
              <a:solidFill>
                <a:srgbClr val="FF0000"/>
              </a:solidFill>
            </a:rPr>
            <a:t>1</a:t>
          </a:r>
          <a:r>
            <a:rPr lang="en-US" sz="600" b="0" baseline="0">
              <a:solidFill>
                <a:srgbClr val="FF0000"/>
              </a:solidFill>
            </a:rPr>
            <a:t> CJ7-T</a:t>
          </a:r>
        </a:p>
      </xdr:txBody>
    </xdr:sp>
    <xdr:clientData/>
  </xdr:twoCellAnchor>
  <xdr:twoCellAnchor>
    <xdr:from>
      <xdr:col>14</xdr:col>
      <xdr:colOff>182218</xdr:colOff>
      <xdr:row>21</xdr:row>
      <xdr:rowOff>57977</xdr:rowOff>
    </xdr:from>
    <xdr:to>
      <xdr:col>15</xdr:col>
      <xdr:colOff>281609</xdr:colOff>
      <xdr:row>23</xdr:row>
      <xdr:rowOff>149086</xdr:rowOff>
    </xdr:to>
    <xdr:sp macro="" textlink="">
      <xdr:nvSpPr>
        <xdr:cNvPr id="226" name="Rectangle 225">
          <a:extLst>
            <a:ext uri="{FF2B5EF4-FFF2-40B4-BE49-F238E27FC236}">
              <a16:creationId xmlns:a16="http://schemas.microsoft.com/office/drawing/2014/main" id="{15CA61FD-BD05-42F1-BAF1-1B69C1647282}"/>
            </a:ext>
          </a:extLst>
        </xdr:cNvPr>
        <xdr:cNvSpPr/>
      </xdr:nvSpPr>
      <xdr:spPr>
        <a:xfrm>
          <a:off x="5068957" y="3238499"/>
          <a:ext cx="480391" cy="389283"/>
        </a:xfrm>
        <a:prstGeom prst="rect">
          <a:avLst/>
        </a:prstGeom>
        <a:solidFill>
          <a:schemeClr val="bg1"/>
        </a:solidFill>
        <a:ln w="63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sz="600" b="0">
              <a:solidFill>
                <a:srgbClr val="FF0000"/>
              </a:solidFill>
            </a:rPr>
            <a:t>1 C2-200</a:t>
          </a:r>
        </a:p>
        <a:p>
          <a:pPr algn="l"/>
          <a:r>
            <a:rPr lang="en-US" sz="600" b="0">
              <a:solidFill>
                <a:srgbClr val="FF0000"/>
              </a:solidFill>
            </a:rPr>
            <a:t>1</a:t>
          </a:r>
          <a:r>
            <a:rPr lang="en-US" sz="600" b="0" baseline="0">
              <a:solidFill>
                <a:srgbClr val="FF0000"/>
              </a:solidFill>
            </a:rPr>
            <a:t> CJ7-T</a:t>
          </a:r>
        </a:p>
      </xdr:txBody>
    </xdr:sp>
    <xdr:clientData/>
  </xdr:twoCellAnchor>
  <xdr:twoCellAnchor>
    <xdr:from>
      <xdr:col>17</xdr:col>
      <xdr:colOff>99391</xdr:colOff>
      <xdr:row>28</xdr:row>
      <xdr:rowOff>132522</xdr:rowOff>
    </xdr:from>
    <xdr:to>
      <xdr:col>18</xdr:col>
      <xdr:colOff>240195</xdr:colOff>
      <xdr:row>33</xdr:row>
      <xdr:rowOff>8283</xdr:rowOff>
    </xdr:to>
    <xdr:sp macro="" textlink="">
      <xdr:nvSpPr>
        <xdr:cNvPr id="227" name="Rectangle 226">
          <a:extLst>
            <a:ext uri="{FF2B5EF4-FFF2-40B4-BE49-F238E27FC236}">
              <a16:creationId xmlns:a16="http://schemas.microsoft.com/office/drawing/2014/main" id="{EC474962-14B0-4D1D-8E01-BE2FEBD8BE09}"/>
            </a:ext>
          </a:extLst>
        </xdr:cNvPr>
        <xdr:cNvSpPr/>
      </xdr:nvSpPr>
      <xdr:spPr>
        <a:xfrm>
          <a:off x="6129130" y="4356652"/>
          <a:ext cx="521804" cy="612914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sz="600" b="0">
              <a:solidFill>
                <a:schemeClr val="tx1"/>
              </a:solidFill>
            </a:rPr>
            <a:t>1 C2-200</a:t>
          </a:r>
        </a:p>
        <a:p>
          <a:pPr algn="l"/>
          <a:r>
            <a:rPr lang="en-US" sz="600" b="0">
              <a:solidFill>
                <a:schemeClr val="tx1"/>
              </a:solidFill>
            </a:rPr>
            <a:t>1 CC2A</a:t>
          </a:r>
        </a:p>
        <a:p>
          <a:pPr algn="l"/>
          <a:r>
            <a:rPr lang="en-US" sz="600" b="0">
              <a:solidFill>
                <a:srgbClr val="FF0000"/>
              </a:solidFill>
            </a:rPr>
            <a:t>1</a:t>
          </a:r>
          <a:r>
            <a:rPr lang="en-US" sz="600" b="0" baseline="0">
              <a:solidFill>
                <a:srgbClr val="FF0000"/>
              </a:solidFill>
            </a:rPr>
            <a:t> CJ7-T</a:t>
          </a:r>
        </a:p>
      </xdr:txBody>
    </xdr:sp>
    <xdr:clientData/>
  </xdr:twoCellAnchor>
  <xdr:twoCellAnchor>
    <xdr:from>
      <xdr:col>6</xdr:col>
      <xdr:colOff>289892</xdr:colOff>
      <xdr:row>28</xdr:row>
      <xdr:rowOff>140805</xdr:rowOff>
    </xdr:from>
    <xdr:to>
      <xdr:col>8</xdr:col>
      <xdr:colOff>49696</xdr:colOff>
      <xdr:row>33</xdr:row>
      <xdr:rowOff>16566</xdr:rowOff>
    </xdr:to>
    <xdr:sp macro="" textlink="">
      <xdr:nvSpPr>
        <xdr:cNvPr id="228" name="Rectangle 227">
          <a:extLst>
            <a:ext uri="{FF2B5EF4-FFF2-40B4-BE49-F238E27FC236}">
              <a16:creationId xmlns:a16="http://schemas.microsoft.com/office/drawing/2014/main" id="{11238BDB-2DBA-480A-B6D0-A3D054687C03}"/>
            </a:ext>
          </a:extLst>
        </xdr:cNvPr>
        <xdr:cNvSpPr/>
      </xdr:nvSpPr>
      <xdr:spPr>
        <a:xfrm>
          <a:off x="2128631" y="4364935"/>
          <a:ext cx="521804" cy="612914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sz="600" b="0">
              <a:solidFill>
                <a:schemeClr val="tx1"/>
              </a:solidFill>
            </a:rPr>
            <a:t>1 C2-200</a:t>
          </a:r>
        </a:p>
        <a:p>
          <a:pPr algn="l"/>
          <a:r>
            <a:rPr lang="en-US" sz="600" b="0">
              <a:solidFill>
                <a:schemeClr val="tx1"/>
              </a:solidFill>
            </a:rPr>
            <a:t>1 CCC8</a:t>
          </a:r>
        </a:p>
        <a:p>
          <a:pPr algn="l"/>
          <a:r>
            <a:rPr lang="en-US" sz="600" b="0">
              <a:solidFill>
                <a:schemeClr val="tx1"/>
              </a:solidFill>
            </a:rPr>
            <a:t>1 CA3</a:t>
          </a:r>
        </a:p>
        <a:p>
          <a:pPr algn="l"/>
          <a:r>
            <a:rPr lang="en-US" sz="600" b="0">
              <a:solidFill>
                <a:srgbClr val="FF0000"/>
              </a:solidFill>
            </a:rPr>
            <a:t>1</a:t>
          </a:r>
          <a:r>
            <a:rPr lang="en-US" sz="600" b="0" baseline="0">
              <a:solidFill>
                <a:srgbClr val="FF0000"/>
              </a:solidFill>
            </a:rPr>
            <a:t> CJ5-T</a:t>
          </a:r>
        </a:p>
      </xdr:txBody>
    </xdr:sp>
    <xdr:clientData/>
  </xdr:twoCellAnchor>
  <xdr:twoCellAnchor>
    <xdr:from>
      <xdr:col>3</xdr:col>
      <xdr:colOff>173935</xdr:colOff>
      <xdr:row>28</xdr:row>
      <xdr:rowOff>124240</xdr:rowOff>
    </xdr:from>
    <xdr:to>
      <xdr:col>4</xdr:col>
      <xdr:colOff>314739</xdr:colOff>
      <xdr:row>33</xdr:row>
      <xdr:rowOff>1</xdr:rowOff>
    </xdr:to>
    <xdr:sp macro="" textlink="">
      <xdr:nvSpPr>
        <xdr:cNvPr id="229" name="Rectangle 228">
          <a:extLst>
            <a:ext uri="{FF2B5EF4-FFF2-40B4-BE49-F238E27FC236}">
              <a16:creationId xmlns:a16="http://schemas.microsoft.com/office/drawing/2014/main" id="{A8103E72-0910-4178-876A-ADFCB48C0061}"/>
            </a:ext>
          </a:extLst>
        </xdr:cNvPr>
        <xdr:cNvSpPr/>
      </xdr:nvSpPr>
      <xdr:spPr>
        <a:xfrm>
          <a:off x="869674" y="4348370"/>
          <a:ext cx="521804" cy="612914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sz="600" b="0">
              <a:solidFill>
                <a:schemeClr val="tx1"/>
              </a:solidFill>
            </a:rPr>
            <a:t>1 C2-200</a:t>
          </a:r>
        </a:p>
        <a:p>
          <a:pPr algn="l"/>
          <a:r>
            <a:rPr lang="en-US" sz="600" b="0">
              <a:solidFill>
                <a:schemeClr val="tx1"/>
              </a:solidFill>
            </a:rPr>
            <a:t>1 CA1</a:t>
          </a:r>
        </a:p>
        <a:p>
          <a:pPr algn="l"/>
          <a:r>
            <a:rPr lang="en-US" sz="600" b="0">
              <a:solidFill>
                <a:srgbClr val="FF0000"/>
              </a:solidFill>
            </a:rPr>
            <a:t>1</a:t>
          </a:r>
          <a:r>
            <a:rPr lang="en-US" sz="600" b="0" baseline="0">
              <a:solidFill>
                <a:srgbClr val="FF0000"/>
              </a:solidFill>
            </a:rPr>
            <a:t> CJ6-T</a:t>
          </a:r>
        </a:p>
      </xdr:txBody>
    </xdr:sp>
    <xdr:clientData/>
  </xdr:twoCellAnchor>
  <xdr:twoCellAnchor>
    <xdr:from>
      <xdr:col>14</xdr:col>
      <xdr:colOff>115957</xdr:colOff>
      <xdr:row>26</xdr:row>
      <xdr:rowOff>149086</xdr:rowOff>
    </xdr:from>
    <xdr:to>
      <xdr:col>16</xdr:col>
      <xdr:colOff>66261</xdr:colOff>
      <xdr:row>28</xdr:row>
      <xdr:rowOff>78225</xdr:rowOff>
    </xdr:to>
    <xdr:sp macro="" textlink="">
      <xdr:nvSpPr>
        <xdr:cNvPr id="230" name="Rectangle 229">
          <a:extLst>
            <a:ext uri="{FF2B5EF4-FFF2-40B4-BE49-F238E27FC236}">
              <a16:creationId xmlns:a16="http://schemas.microsoft.com/office/drawing/2014/main" id="{EC694B3E-7130-4D30-A927-17CF09671DB3}"/>
            </a:ext>
          </a:extLst>
        </xdr:cNvPr>
        <xdr:cNvSpPr/>
      </xdr:nvSpPr>
      <xdr:spPr>
        <a:xfrm>
          <a:off x="5002696" y="4075043"/>
          <a:ext cx="712304" cy="227312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---80---</a:t>
          </a:r>
        </a:p>
      </xdr:txBody>
    </xdr:sp>
    <xdr:clientData/>
  </xdr:twoCellAnchor>
  <xdr:twoCellAnchor>
    <xdr:from>
      <xdr:col>8</xdr:col>
      <xdr:colOff>49696</xdr:colOff>
      <xdr:row>25</xdr:row>
      <xdr:rowOff>140804</xdr:rowOff>
    </xdr:from>
    <xdr:to>
      <xdr:col>10</xdr:col>
      <xdr:colOff>0</xdr:colOff>
      <xdr:row>27</xdr:row>
      <xdr:rowOff>69943</xdr:rowOff>
    </xdr:to>
    <xdr:sp macro="" textlink="">
      <xdr:nvSpPr>
        <xdr:cNvPr id="231" name="Rectangle 230">
          <a:extLst>
            <a:ext uri="{FF2B5EF4-FFF2-40B4-BE49-F238E27FC236}">
              <a16:creationId xmlns:a16="http://schemas.microsoft.com/office/drawing/2014/main" id="{BBFCFB89-59F1-4A1E-AF3D-690400EE96B9}"/>
            </a:ext>
          </a:extLst>
        </xdr:cNvPr>
        <xdr:cNvSpPr/>
      </xdr:nvSpPr>
      <xdr:spPr>
        <a:xfrm>
          <a:off x="2650435" y="3917674"/>
          <a:ext cx="712304" cy="227312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---40---</a:t>
          </a:r>
        </a:p>
      </xdr:txBody>
    </xdr:sp>
    <xdr:clientData/>
  </xdr:twoCellAnchor>
  <xdr:twoCellAnchor>
    <xdr:from>
      <xdr:col>4</xdr:col>
      <xdr:colOff>347870</xdr:colOff>
      <xdr:row>25</xdr:row>
      <xdr:rowOff>132521</xdr:rowOff>
    </xdr:from>
    <xdr:to>
      <xdr:col>6</xdr:col>
      <xdr:colOff>298174</xdr:colOff>
      <xdr:row>27</xdr:row>
      <xdr:rowOff>61660</xdr:rowOff>
    </xdr:to>
    <xdr:sp macro="" textlink="">
      <xdr:nvSpPr>
        <xdr:cNvPr id="232" name="Rectangle 231">
          <a:extLst>
            <a:ext uri="{FF2B5EF4-FFF2-40B4-BE49-F238E27FC236}">
              <a16:creationId xmlns:a16="http://schemas.microsoft.com/office/drawing/2014/main" id="{527AB950-0694-499E-8E27-6F4400C59956}"/>
            </a:ext>
          </a:extLst>
        </xdr:cNvPr>
        <xdr:cNvSpPr/>
      </xdr:nvSpPr>
      <xdr:spPr>
        <a:xfrm>
          <a:off x="1424609" y="3909391"/>
          <a:ext cx="712304" cy="227312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---50---</a:t>
          </a:r>
        </a:p>
      </xdr:txBody>
    </xdr:sp>
    <xdr:clientData/>
  </xdr:twoCellAnchor>
  <xdr:twoCellAnchor>
    <xdr:from>
      <xdr:col>11</xdr:col>
      <xdr:colOff>0</xdr:colOff>
      <xdr:row>25</xdr:row>
      <xdr:rowOff>132522</xdr:rowOff>
    </xdr:from>
    <xdr:to>
      <xdr:col>12</xdr:col>
      <xdr:colOff>331304</xdr:colOff>
      <xdr:row>27</xdr:row>
      <xdr:rowOff>61661</xdr:rowOff>
    </xdr:to>
    <xdr:sp macro="" textlink="">
      <xdr:nvSpPr>
        <xdr:cNvPr id="233" name="Rectangle 232">
          <a:extLst>
            <a:ext uri="{FF2B5EF4-FFF2-40B4-BE49-F238E27FC236}">
              <a16:creationId xmlns:a16="http://schemas.microsoft.com/office/drawing/2014/main" id="{26718F8F-672D-4257-8DB2-96795F2FF929}"/>
            </a:ext>
          </a:extLst>
        </xdr:cNvPr>
        <xdr:cNvSpPr/>
      </xdr:nvSpPr>
      <xdr:spPr>
        <a:xfrm>
          <a:off x="3743739" y="3909392"/>
          <a:ext cx="712304" cy="227312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---10---</a:t>
          </a:r>
        </a:p>
      </xdr:txBody>
    </xdr:sp>
    <xdr:clientData/>
  </xdr:twoCellAnchor>
  <xdr:twoCellAnchor>
    <xdr:from>
      <xdr:col>18</xdr:col>
      <xdr:colOff>57978</xdr:colOff>
      <xdr:row>23</xdr:row>
      <xdr:rowOff>124239</xdr:rowOff>
    </xdr:from>
    <xdr:to>
      <xdr:col>20</xdr:col>
      <xdr:colOff>8282</xdr:colOff>
      <xdr:row>25</xdr:row>
      <xdr:rowOff>53377</xdr:rowOff>
    </xdr:to>
    <xdr:sp macro="" textlink="">
      <xdr:nvSpPr>
        <xdr:cNvPr id="234" name="Rectangle 233">
          <a:extLst>
            <a:ext uri="{FF2B5EF4-FFF2-40B4-BE49-F238E27FC236}">
              <a16:creationId xmlns:a16="http://schemas.microsoft.com/office/drawing/2014/main" id="{7B6B9A37-0871-4960-9AB6-DEAD98EA22FB}"/>
            </a:ext>
          </a:extLst>
        </xdr:cNvPr>
        <xdr:cNvSpPr/>
      </xdr:nvSpPr>
      <xdr:spPr>
        <a:xfrm rot="20036186">
          <a:off x="6468717" y="3602935"/>
          <a:ext cx="712304" cy="227312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---15---</a:t>
          </a:r>
        </a:p>
      </xdr:txBody>
    </xdr:sp>
    <xdr:clientData/>
  </xdr:twoCellAnchor>
  <xdr:twoCellAnchor>
    <xdr:from>
      <xdr:col>27</xdr:col>
      <xdr:colOff>231913</xdr:colOff>
      <xdr:row>50</xdr:row>
      <xdr:rowOff>157369</xdr:rowOff>
    </xdr:from>
    <xdr:to>
      <xdr:col>27</xdr:col>
      <xdr:colOff>308113</xdr:colOff>
      <xdr:row>51</xdr:row>
      <xdr:rowOff>147040</xdr:rowOff>
    </xdr:to>
    <xdr:sp macro="" textlink="">
      <xdr:nvSpPr>
        <xdr:cNvPr id="164" name="Freeform: Shape 163">
          <a:extLst>
            <a:ext uri="{FF2B5EF4-FFF2-40B4-BE49-F238E27FC236}">
              <a16:creationId xmlns:a16="http://schemas.microsoft.com/office/drawing/2014/main" id="{15EB5B20-C5E5-43E3-ABE2-4E0C9BDBF328}"/>
            </a:ext>
          </a:extLst>
        </xdr:cNvPr>
        <xdr:cNvSpPr/>
      </xdr:nvSpPr>
      <xdr:spPr>
        <a:xfrm>
          <a:off x="10171043" y="7702826"/>
          <a:ext cx="76200" cy="238149"/>
        </a:xfrm>
        <a:custGeom>
          <a:avLst/>
          <a:gdLst>
            <a:gd name="connsiteX0" fmla="*/ 0 w 104775"/>
            <a:gd name="connsiteY0" fmla="*/ 0 h 123825"/>
            <a:gd name="connsiteX1" fmla="*/ 47625 w 104775"/>
            <a:gd name="connsiteY1" fmla="*/ 104775 h 123825"/>
            <a:gd name="connsiteX2" fmla="*/ 19050 w 104775"/>
            <a:gd name="connsiteY2" fmla="*/ 123825 h 123825"/>
            <a:gd name="connsiteX3" fmla="*/ 9525 w 104775"/>
            <a:gd name="connsiteY3" fmla="*/ 95250 h 123825"/>
            <a:gd name="connsiteX4" fmla="*/ 76200 w 104775"/>
            <a:gd name="connsiteY4" fmla="*/ 38100 h 123825"/>
            <a:gd name="connsiteX5" fmla="*/ 104775 w 104775"/>
            <a:gd name="connsiteY5" fmla="*/ 123825 h 12382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104775" h="123825">
              <a:moveTo>
                <a:pt x="0" y="0"/>
              </a:moveTo>
              <a:cubicBezTo>
                <a:pt x="12779" y="21298"/>
                <a:pt x="51060" y="77294"/>
                <a:pt x="47625" y="104775"/>
              </a:cubicBezTo>
              <a:cubicBezTo>
                <a:pt x="46205" y="116134"/>
                <a:pt x="28575" y="117475"/>
                <a:pt x="19050" y="123825"/>
              </a:cubicBezTo>
              <a:cubicBezTo>
                <a:pt x="15875" y="114300"/>
                <a:pt x="7874" y="105154"/>
                <a:pt x="9525" y="95250"/>
              </a:cubicBezTo>
              <a:cubicBezTo>
                <a:pt x="14412" y="65931"/>
                <a:pt x="58272" y="48857"/>
                <a:pt x="76200" y="38100"/>
              </a:cubicBezTo>
              <a:cubicBezTo>
                <a:pt x="96339" y="118656"/>
                <a:pt x="76737" y="95787"/>
                <a:pt x="104775" y="123825"/>
              </a:cubicBezTo>
            </a:path>
          </a:pathLst>
        </a:cu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28</xdr:col>
      <xdr:colOff>115956</xdr:colOff>
      <xdr:row>52</xdr:row>
      <xdr:rowOff>24848</xdr:rowOff>
    </xdr:from>
    <xdr:to>
      <xdr:col>28</xdr:col>
      <xdr:colOff>173106</xdr:colOff>
      <xdr:row>53</xdr:row>
      <xdr:rowOff>41010</xdr:rowOff>
    </xdr:to>
    <xdr:sp macro="" textlink="">
      <xdr:nvSpPr>
        <xdr:cNvPr id="165" name="Freeform: Shape 164">
          <a:extLst>
            <a:ext uri="{FF2B5EF4-FFF2-40B4-BE49-F238E27FC236}">
              <a16:creationId xmlns:a16="http://schemas.microsoft.com/office/drawing/2014/main" id="{E8BD3CE9-47E4-4C35-8F26-A2E03BD50BC3}"/>
            </a:ext>
          </a:extLst>
        </xdr:cNvPr>
        <xdr:cNvSpPr/>
      </xdr:nvSpPr>
      <xdr:spPr>
        <a:xfrm>
          <a:off x="10436086" y="7967870"/>
          <a:ext cx="57150" cy="165249"/>
        </a:xfrm>
        <a:custGeom>
          <a:avLst/>
          <a:gdLst>
            <a:gd name="connsiteX0" fmla="*/ 57150 w 219075"/>
            <a:gd name="connsiteY0" fmla="*/ 485775 h 485775"/>
            <a:gd name="connsiteX1" fmla="*/ 47625 w 219075"/>
            <a:gd name="connsiteY1" fmla="*/ 95250 h 485775"/>
            <a:gd name="connsiteX2" fmla="*/ 9525 w 219075"/>
            <a:gd name="connsiteY2" fmla="*/ 0 h 485775"/>
            <a:gd name="connsiteX3" fmla="*/ 0 w 219075"/>
            <a:gd name="connsiteY3" fmla="*/ 66675 h 485775"/>
            <a:gd name="connsiteX4" fmla="*/ 9525 w 219075"/>
            <a:gd name="connsiteY4" fmla="*/ 104775 h 485775"/>
            <a:gd name="connsiteX5" fmla="*/ 38100 w 219075"/>
            <a:gd name="connsiteY5" fmla="*/ 161925 h 485775"/>
            <a:gd name="connsiteX6" fmla="*/ 85725 w 219075"/>
            <a:gd name="connsiteY6" fmla="*/ 257175 h 485775"/>
            <a:gd name="connsiteX7" fmla="*/ 152400 w 219075"/>
            <a:gd name="connsiteY7" fmla="*/ 209550 h 485775"/>
            <a:gd name="connsiteX8" fmla="*/ 219075 w 219075"/>
            <a:gd name="connsiteY8" fmla="*/ 247650 h 48577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</a:cxnLst>
          <a:rect l="l" t="t" r="r" b="b"/>
          <a:pathLst>
            <a:path w="219075" h="485775">
              <a:moveTo>
                <a:pt x="57150" y="485775"/>
              </a:moveTo>
              <a:cubicBezTo>
                <a:pt x="70872" y="60383"/>
                <a:pt x="84951" y="319206"/>
                <a:pt x="47625" y="95250"/>
              </a:cubicBezTo>
              <a:cubicBezTo>
                <a:pt x="32576" y="4955"/>
                <a:pt x="61234" y="34473"/>
                <a:pt x="9525" y="0"/>
              </a:cubicBezTo>
              <a:cubicBezTo>
                <a:pt x="6350" y="22225"/>
                <a:pt x="0" y="44224"/>
                <a:pt x="0" y="66675"/>
              </a:cubicBezTo>
              <a:cubicBezTo>
                <a:pt x="0" y="79766"/>
                <a:pt x="5929" y="92188"/>
                <a:pt x="9525" y="104775"/>
              </a:cubicBezTo>
              <a:cubicBezTo>
                <a:pt x="19384" y="139281"/>
                <a:pt x="17228" y="130616"/>
                <a:pt x="38100" y="161925"/>
              </a:cubicBezTo>
              <a:cubicBezTo>
                <a:pt x="39584" y="172310"/>
                <a:pt x="36938" y="266045"/>
                <a:pt x="85725" y="257175"/>
              </a:cubicBezTo>
              <a:cubicBezTo>
                <a:pt x="112597" y="252289"/>
                <a:pt x="130175" y="225425"/>
                <a:pt x="152400" y="209550"/>
              </a:cubicBezTo>
              <a:lnTo>
                <a:pt x="219075" y="247650"/>
              </a:lnTo>
            </a:path>
          </a:pathLst>
        </a:cu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270796</xdr:colOff>
      <xdr:row>59</xdr:row>
      <xdr:rowOff>67544</xdr:rowOff>
    </xdr:from>
    <xdr:to>
      <xdr:col>31</xdr:col>
      <xdr:colOff>44090</xdr:colOff>
      <xdr:row>65</xdr:row>
      <xdr:rowOff>141583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A4EEDD-1A9C-4CFA-8B1C-7A0119D97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704477">
          <a:off x="14679523" y="9228862"/>
          <a:ext cx="1505112" cy="1009221"/>
        </a:xfrm>
        <a:prstGeom prst="rect">
          <a:avLst/>
        </a:prstGeom>
      </xdr:spPr>
    </xdr:pic>
    <xdr:clientData/>
  </xdr:twoCellAnchor>
  <xdr:twoCellAnchor>
    <xdr:from>
      <xdr:col>13</xdr:col>
      <xdr:colOff>261937</xdr:colOff>
      <xdr:row>30</xdr:row>
      <xdr:rowOff>142875</xdr:rowOff>
    </xdr:from>
    <xdr:to>
      <xdr:col>13</xdr:col>
      <xdr:colOff>285750</xdr:colOff>
      <xdr:row>35</xdr:row>
      <xdr:rowOff>71437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C8CB9580-7F65-92F0-64F0-FDEAD2BC3A20}"/>
            </a:ext>
          </a:extLst>
        </xdr:cNvPr>
        <xdr:cNvCxnSpPr/>
      </xdr:nvCxnSpPr>
      <xdr:spPr>
        <a:xfrm flipH="1">
          <a:off x="6929437" y="5048250"/>
          <a:ext cx="23813" cy="762000"/>
        </a:xfrm>
        <a:prstGeom prst="line">
          <a:avLst/>
        </a:prstGeom>
        <a:ln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47625</xdr:colOff>
      <xdr:row>29</xdr:row>
      <xdr:rowOff>71437</xdr:rowOff>
    </xdr:from>
    <xdr:to>
      <xdr:col>13</xdr:col>
      <xdr:colOff>523875</xdr:colOff>
      <xdr:row>31</xdr:row>
      <xdr:rowOff>71437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DF980771-817D-758B-0ED5-476DF0442A9F}"/>
            </a:ext>
          </a:extLst>
        </xdr:cNvPr>
        <xdr:cNvSpPr/>
      </xdr:nvSpPr>
      <xdr:spPr>
        <a:xfrm>
          <a:off x="6715125" y="4810125"/>
          <a:ext cx="476250" cy="333375"/>
        </a:xfrm>
        <a:prstGeom prst="rect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7</xdr:row>
      <xdr:rowOff>86591</xdr:rowOff>
    </xdr:from>
    <xdr:to>
      <xdr:col>19</xdr:col>
      <xdr:colOff>381000</xdr:colOff>
      <xdr:row>52</xdr:row>
      <xdr:rowOff>31643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4094309-2A9F-4D0F-B762-B02068192B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10591" y="1333500"/>
          <a:ext cx="9473045" cy="6958916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E236F8E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igep\My%20Documents\Irwan\Documents%20and%20Settings\User\My%20Documents\Copy%20of%20PRK%20AI%202008\Data%20Feeder\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ser\AppData\Local\Temp\Rar$DI21.625\SMGTGH\Flashdisk%2008%2010%2010\Saidi%20Saifi%202009\01%20Januari\01.Januari%2009\Copy%20of%20PMT%20TRIP\januari\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ser\AppData\Local\Temp\Rar$DI21.625\SMGTGH\Flashdisk%2008%2010%2010\Saidi%20Saifi%202009\01%20Januari\01.Januari%2009\Copy%20of%20PMT%20TRIP\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2009\kinerja%20PMT%20trip\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Invstasi\Lap%20inv%202007\A-Presentasi2004\2005formnewrev2\2005newformrev2\RKAP2005%20UNIT\TM1\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Clients\PLN\Backups\Backup%20PLN%20Budget%2015th%20July%2004\Reports\RKAP%20Laba_%20Rugi1V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A\RENKOR\NOVA\RKAP%202005%20WLPG%20VERSI%20WILAYAH\Wil%20Lampung%20adjstd\PLN%20Budget%20Reports%20V1.2\Reports\RKAP%20Laba_%20Rug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PLTD%20Halmahera%20Power%20(US$).xlsm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antor%202023\PB-PD\3.%20KKP%20PB-PD%20TR%20Kolektif\05.%20Perum%20BALEWARNA-27022023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RAB%20RKAP\JBB\NEGO%20BANDUNG\NEGO%20PEMELIHARAAN%20BANDUNG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nani.nurfaqsanah\AppData\Roaming\Microsoft\Excel\Monitoring%20PPFA%20Operasi.xlsx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Jatim%20LKAI2008%20RKAP2009%2018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Copy%20of%20eMap%20Budget%20Plan%20-%20Aceh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esktop\KENDAL\Copy%20of%20Form%20RAB%20Perkuatan%20HSS%202016%20untuk%20PRK%202017.xlsx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My%20Documents\fuad\2007\lkai\Lkai-P1\Jatim%20LKAI2007%20%2016062006%200.32%20(Prioritas%201)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Aero\Downloads\11%20GGN%20PENYULANG%20APD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P-RAB\tawar%20Oke%20Kertasari\Penawaran%20Kertasari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tb\Application%20Data\Microsoft\Excel\!!!!backup\PANITIA%20PD%20PB%202011\!BAYAR%202012\RAB%20DARI%20USER\RAB%20NODIN%20182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INDRA%202009\UPAH%20JARINGAN\60%20%20upah%2019%20DES%20%20widodo%20KANT%20%202009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HYU%20H\proyek%202012\GOLO\tagihan\RAB%20DARI%20USER.xlsx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erja\2015\Anggaran%202015\Usulan%202016\~~~FORM\Tabel%20Wilayah-cabang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sus\Downloads\BLANKO%20PRK%20UPDATE%202024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HARGA SATUAN"/>
      <sheetName val="ca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NRCPTK01"/>
      <sheetName val="L_23"/>
      <sheetName val="PkRp"/>
      <sheetName val="PROGRAM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THN-7"/>
      <sheetName val="THN-6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Da AN BRAT TWR"/>
      <sheetName val="Twr (15)"/>
      <sheetName val="Instalasi"/>
      <sheetName val="ACUAN"/>
      <sheetName val="GABLUARJAWA1 (2)"/>
      <sheetName val="Form-B-R1"/>
      <sheetName val="WAN"/>
      <sheetName val="INLAND FACTOR DISTANCE"/>
      <sheetName val="tabel-JHT"/>
      <sheetName val="Uraian"/>
      <sheetName val="Catatan"/>
      <sheetName val="L_23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2013"/>
      <sheetName val="ASUMSI"/>
      <sheetName val="MEMO"/>
      <sheetName val="DTU"/>
      <sheetName val="Breakdown Target"/>
      <sheetName val="DeVIASI"/>
      <sheetName val="KoMposisi"/>
      <sheetName val="W-NAD"/>
      <sheetName val="Kamus"/>
      <sheetName val="REAL-LR"/>
      <sheetName val="Data Dasar PMT TripJan 09"/>
      <sheetName val="Assumptions (2)"/>
      <sheetName val="JTM"/>
      <sheetName val="L20Keu"/>
      <sheetName val="rkap2008"/>
      <sheetName val="UshDeb00"/>
      <sheetName val="Resume"/>
      <sheetName val="Sheet5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Kontrak vs Realisasi Gas"/>
      <sheetName val="PkRp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-BASE SUTT"/>
      <sheetName val="master rab"/>
      <sheetName val="L20Keu"/>
      <sheetName val="Rekapitulasi"/>
      <sheetName val="Data Base Konstruksi"/>
      <sheetName val="Data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5">
          <cell r="A5" t="str">
            <v>A</v>
          </cell>
        </row>
      </sheetData>
      <sheetData sheetId="15"/>
      <sheetData sheetId="16">
        <row r="5">
          <cell r="A5" t="str">
            <v>A</v>
          </cell>
        </row>
      </sheetData>
      <sheetData sheetId="17"/>
      <sheetData sheetId="18"/>
      <sheetData sheetId="19"/>
      <sheetData sheetId="20"/>
      <sheetData sheetId="21"/>
      <sheetData sheetId="22">
        <row r="5">
          <cell r="A5" t="str">
            <v>A</v>
          </cell>
        </row>
      </sheetData>
      <sheetData sheetId="23">
        <row r="5">
          <cell r="A5" t="str">
            <v>A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 &amp; M"/>
      <sheetName val="DENPASAR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Usulan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/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/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  <sheetName val="Rupiah"/>
      <sheetName val="HarJabor(12C2)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GA SATUAN"/>
      <sheetName val="REKAP MATERIAL"/>
      <sheetName val="REKAP MDU"/>
      <sheetName val="Sheet1"/>
      <sheetName val="REKAP TIANG"/>
      <sheetName val="DATA"/>
      <sheetName val="KKF"/>
      <sheetName val="KKO"/>
      <sheetName val="RAB"/>
      <sheetName val="GAMBAR"/>
      <sheetName val="PETA"/>
      <sheetName val="SLD 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5">
          <cell r="D15">
            <v>3</v>
          </cell>
          <cell r="K15">
            <v>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2">
          <cell r="D2">
            <v>390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master rab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AGS"/>
      <sheetName val="SEP"/>
      <sheetName val="NOV"/>
      <sheetName val="Sheet2"/>
      <sheetName val="Monitor Eksekusi Hewan"/>
      <sheetName val="IkhtisarBiop(12.0)"/>
      <sheetName val="PendOpLain(11B)"/>
      <sheetName val="Asumsi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D2. ANALISA HS INSHAR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DeVIASI"/>
      <sheetName val="KoMposisi"/>
      <sheetName val="Usulan"/>
      <sheetName val="UPDATE 25 JANUARI 2007"/>
      <sheetName val="data"/>
      <sheetName val="BERKAS"/>
      <sheetName val="Database"/>
      <sheetName val="W-NAD"/>
      <sheetName val="Neraca seAPJ"/>
      <sheetName val="TABEL"/>
      <sheetName val="MATERIAL juni 05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aruskas"/>
      <sheetName val="Hal-1"/>
      <sheetName val="12RB09_SE217_KDS_2011"/>
      <sheetName val="W-NAD"/>
      <sheetName val="UPDATE 25 JANUARI 2007"/>
      <sheetName val="DESEMBER"/>
      <sheetName val="DeVIASI"/>
      <sheetName val="KoMposisi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HS - Personel"/>
      <sheetName val="AHS - Non Personel"/>
      <sheetName val="FORM-B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APBN"/>
      <sheetName val="Rekap PMG.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ca"/>
      <sheetName val="D2. ANL WAKTU INSHAR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Sudah Berjalan"/>
      <sheetName val="Laba Rugi"/>
      <sheetName val="01 A"/>
      <sheetName val="LAIN2"/>
      <sheetName val="JOB"/>
      <sheetName val="Sheet5"/>
      <sheetName val="CashFlow"/>
      <sheetName val="FORM-B"/>
      <sheetName val="SuMBER"/>
      <sheetName val="Asumsi"/>
      <sheetName val="DGGKIT+ Derating"/>
      <sheetName val="NO VENDOR"/>
      <sheetName val="UshDeb00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Submission Form"/>
      <sheetName val="D-2"/>
      <sheetName val="Tabel PTKP"/>
      <sheetName val="GAS PLN-14"/>
      <sheetName val="BBM-PRO-11"/>
      <sheetName val="Resume"/>
      <sheetName val="PMT"/>
      <sheetName val="Prices"/>
      <sheetName val="Sch-5"/>
      <sheetName val="dengan pembangkitan"/>
      <sheetName val="NO. PRK"/>
      <sheetName val="Rekap PMG.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Jasa"/>
      <sheetName val="Mat"/>
      <sheetName val="TRANS"/>
      <sheetName val="tabel"/>
      <sheetName val="GE027"/>
      <sheetName val="GE051"/>
      <sheetName val="BRD"/>
      <sheetName val="Wil-2"/>
      <sheetName val="REKAP"/>
      <sheetName val="FORM BQ TL PRATU 4cct"/>
      <sheetName val="Kamus"/>
      <sheetName val="HB BARU"/>
      <sheetName val="HB2"/>
      <sheetName val="AR"/>
      <sheetName val="Sensitivitas"/>
      <sheetName val="bayar_04_fak"/>
      <sheetName val="MU"/>
      <sheetName val="Kontrol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ca"/>
      <sheetName val="W-NAD"/>
      <sheetName val="sept"/>
      <sheetName val="W1"/>
      <sheetName val="Gangg_PL"/>
      <sheetName val="ANALISA SNI'08(ubh bgsting)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JAN09"/>
      <sheetName val="Alat dan Perabot"/>
      <sheetName val="HPP"/>
      <sheetName val="Legend"/>
      <sheetName val="kali-2001"/>
      <sheetName val="FORM A12BJI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areto_BAM#3"/>
      <sheetName val="Pengendalian "/>
      <sheetName val="SYARAT TEKNIS DAN SLA"/>
      <sheetName val="BA Kerusakan"/>
      <sheetName val="RPBJ"/>
      <sheetName val="nota dinas"/>
      <sheetName val="TUG-5"/>
      <sheetName val="Komposisi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Div2"/>
      <sheetName val="Div3"/>
      <sheetName val="Div4"/>
      <sheetName val="Div5"/>
      <sheetName val="Div6"/>
      <sheetName val="Div7"/>
      <sheetName val="Div8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/>
      <sheetData sheetId="579"/>
      <sheetData sheetId="580" refreshError="1"/>
      <sheetData sheetId="581" refreshError="1"/>
      <sheetData sheetId="582" refreshError="1"/>
      <sheetData sheetId="583" refreshError="1"/>
      <sheetData sheetId="584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28" sqref="C28"/>
    </sheetView>
  </sheetViews>
  <sheetFormatPr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24" t="s">
        <v>1134</v>
      </c>
      <c r="C4" s="524"/>
      <c r="D4" s="524"/>
      <c r="E4" s="524"/>
      <c r="F4" s="524"/>
      <c r="G4" s="524"/>
      <c r="H4" s="524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25" t="s">
        <v>0</v>
      </c>
      <c r="C7" s="525" t="s">
        <v>1</v>
      </c>
      <c r="D7" s="526" t="s">
        <v>42</v>
      </c>
      <c r="E7" s="526" t="s">
        <v>43</v>
      </c>
      <c r="F7" s="526" t="s">
        <v>1135</v>
      </c>
      <c r="G7" s="527" t="s">
        <v>41</v>
      </c>
      <c r="H7" s="523" t="s">
        <v>1042</v>
      </c>
      <c r="I7" s="523" t="s">
        <v>1137</v>
      </c>
      <c r="J7" s="523" t="s">
        <v>1026</v>
      </c>
      <c r="K7" s="517" t="s">
        <v>1024</v>
      </c>
      <c r="L7" s="518"/>
    </row>
    <row r="8" spans="1:12" ht="15" customHeight="1">
      <c r="B8" s="525"/>
      <c r="C8" s="525"/>
      <c r="D8" s="526"/>
      <c r="E8" s="526"/>
      <c r="F8" s="526"/>
      <c r="G8" s="527"/>
      <c r="H8" s="523"/>
      <c r="I8" s="523"/>
      <c r="J8" s="523"/>
      <c r="K8" s="519"/>
      <c r="L8" s="520"/>
    </row>
    <row r="9" spans="1:12" ht="15" customHeight="1">
      <c r="B9" s="525"/>
      <c r="C9" s="525"/>
      <c r="D9" s="526"/>
      <c r="E9" s="526"/>
      <c r="F9" s="526"/>
      <c r="G9" s="527"/>
      <c r="H9" s="523"/>
      <c r="I9" s="523"/>
      <c r="J9" s="523"/>
      <c r="K9" s="521"/>
      <c r="L9" s="522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1136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Smart Box Langsung Daya 16.5 kVA MCCB 25 A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Unit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SATUAN'!$C$7:$C$1492,0),0)),"",OFFSET('HARGA SATUAN'!$I$6,MATCH(C12,'HARGA SATUAN'!$C$7:$C$1492,0),0))</f>
        <v>3564900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Trafo 3 phasa 100 kVA YNyn0</v>
      </c>
      <c r="D13" s="101" t="str">
        <f ca="1">IF(ISERROR(OFFSET('HARGA SATUAN'!$D$6,MATCH(C13,'HARGA SATUAN'!$C$7:$C$1492,0),0)),"",OFFSET('HARGA SATUAN'!$D$6,MATCH(C13,'HARGA SATUAN'!$C$7:$C$1492,0),0))</f>
        <v>MDU-KD</v>
      </c>
      <c r="E13" s="101" t="str">
        <f ca="1">IF(B13="+","Unit",IF(ISERROR(OFFSET('HARGA SATUAN'!$E$6,MATCH(C13,'HARGA SATUAN'!$C$7:$C$1492,0),0)),"",OFFSET('HARGA SATUAN'!$E$6,MATCH(C13,'HARGA SATUAN'!$C$7:$C$1492,0),0)))</f>
        <v>Bh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SATUAN'!$C$7:$C$1492,0),0)),"",OFFSET('HARGA SATUAN'!$I$6,MATCH(C13,'HARGA SATUAN'!$C$7:$C$1492,0),0))</f>
        <v>56838600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LVCB 2 Jurusan 250 A LBS</v>
      </c>
      <c r="D14" s="101" t="str">
        <f ca="1">IF(ISERROR(OFFSET('HARGA SATUAN'!$D$6,MATCH(C14,'HARGA SATUAN'!$C$7:$C$1492,0),0)),"",OFFSET('HARGA SATUAN'!$D$6,MATCH(C14,'HARGA SATUAN'!$C$7:$C$1492,0),0))</f>
        <v>MDU-KD</v>
      </c>
      <c r="E14" s="101" t="str">
        <f ca="1">IF(B14="+","Unit",IF(ISERROR(OFFSET('HARGA SATUAN'!$E$6,MATCH(C14,'HARGA SATUAN'!$C$7:$C$1492,0),0)),"",OFFSET('HARGA SATUAN'!$E$6,MATCH(C14,'HARGA SATUAN'!$C$7:$C$1492,0),0)))</f>
        <v>Bh</v>
      </c>
      <c r="F14" s="138">
        <f t="shared" ca="1" si="2"/>
        <v>1</v>
      </c>
      <c r="G14" s="41">
        <f ca="1">IF(ISERROR(OFFSET('HARGA SATUAN'!$I$6,MATCH(C14,'HARGA SATUAN'!$C$7:$C$1492,0),0)),"",OFFSET('HARGA SATUAN'!$I$6,MATCH(C14,'HARGA SATUAN'!$C$7:$C$1492,0),0))</f>
        <v>9994500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NFA2X-T 3x70+1x70</v>
      </c>
      <c r="D15" s="101" t="str">
        <f ca="1">IF(ISERROR(OFFSET('HARGA SATUAN'!$D$6,MATCH(C15,'HARGA SATUAN'!$C$7:$C$1492,0),0)),"",OFFSET('HARGA SATUAN'!$D$6,MATCH(C15,'HARGA SATUAN'!$C$7:$C$1492,0),0))</f>
        <v>MDU-KD</v>
      </c>
      <c r="E15" s="101" t="str">
        <f ca="1">IF(B15="+","Unit",IF(ISERROR(OFFSET('HARGA SATUAN'!$E$6,MATCH(C15,'HARGA SATUAN'!$C$7:$C$1492,0),0)),"",OFFSET('HARGA SATUAN'!$E$6,MATCH(C15,'HARGA SATUAN'!$C$7:$C$1492,0),0)))</f>
        <v>Mtr</v>
      </c>
      <c r="F15" s="138">
        <f t="shared" ca="1" si="2"/>
        <v>270</v>
      </c>
      <c r="G15" s="41">
        <f ca="1">IF(ISERROR(OFFSET('HARGA SATUAN'!$I$6,MATCH(C15,'HARGA SATUAN'!$C$7:$C$1492,0),0)),"",OFFSET('HARGA SATUAN'!$I$6,MATCH(C15,'HARGA SATUAN'!$C$7:$C$1492,0),0))</f>
        <v>54500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NFA2X 4 x 16 mm²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Mtr</v>
      </c>
      <c r="F16" s="138">
        <f t="shared" ca="1" si="2"/>
        <v>35</v>
      </c>
      <c r="G16" s="41">
        <f ca="1">IF(ISERROR(OFFSET('HARGA SATUAN'!$I$6,MATCH(C16,'HARGA SATUAN'!$C$7:$C$1492,0),0)),"",OFFSET('HARGA SATUAN'!$I$6,MATCH(C16,'HARGA SATUAN'!$C$7:$C$1492,0),0))</f>
        <v>13500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KWH MPB; 3P; 4W; 230/400 V; 5(80) A; Class 1</v>
      </c>
      <c r="D17" s="101" t="str">
        <f ca="1">IF(ISERROR(OFFSET('HARGA SATUAN'!$D$6,MATCH(C17,'HARGA SATUAN'!$C$7:$C$1492,0),0)),"",OFFSET('HARGA SATUAN'!$D$6,MATCH(C17,'HARGA SATUAN'!$C$7:$C$1492,0),0))</f>
        <v>HDW</v>
      </c>
      <c r="E17" s="101" t="str">
        <f ca="1">IF(B17="+","Unit",IF(ISERROR(OFFSET('HARGA SATUAN'!$E$6,MATCH(C17,'HARGA SATUAN'!$C$7:$C$1492,0),0)),"",OFFSET('HARGA SATUAN'!$E$6,MATCH(C17,'HARGA SATUAN'!$C$7:$C$1492,0),0)))</f>
        <v>Bh</v>
      </c>
      <c r="F17" s="138">
        <f t="shared" ca="1" si="2"/>
        <v>1</v>
      </c>
      <c r="G17" s="41">
        <f ca="1">IF(ISERROR(OFFSET('HARGA SATUAN'!$I$6,MATCH(C17,'HARGA SATUAN'!$C$7:$C$1492,0),0)),"",OFFSET('HARGA SATUAN'!$I$6,MATCH(C17,'HARGA SATUAN'!$C$7:$C$1492,0),0))</f>
        <v>1719200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 t="str">
        <f t="shared" ca="1" si="0"/>
        <v/>
      </c>
      <c r="C18" s="109" t="str">
        <f t="shared" ca="1" si="1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38" t="str">
        <f t="shared" ca="1" si="2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136" t="str">
        <f ca="1">IF(B18="","",#REF!)</f>
        <v/>
      </c>
      <c r="I18" s="136" t="str">
        <f ca="1">IF(B18="","",#REF!)</f>
        <v/>
      </c>
      <c r="J18" s="136" t="str">
        <f ca="1">IF(B18="","",#REF!)</f>
        <v/>
      </c>
      <c r="K18" s="136" t="str">
        <f ca="1">IF(B18="","",#REF!)</f>
        <v/>
      </c>
      <c r="L18" s="136" t="str">
        <f ca="1">IF(C18="","",#REF!)</f>
        <v/>
      </c>
    </row>
    <row r="19" spans="1:12" s="137" customFormat="1">
      <c r="A19" s="112">
        <v>8</v>
      </c>
      <c r="B19" s="134" t="str">
        <f t="shared" ca="1" si="0"/>
        <v/>
      </c>
      <c r="C19" s="109" t="str">
        <f t="shared" ca="1" si="1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38" t="str">
        <f t="shared" ca="1" si="2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136" t="str">
        <f ca="1">IF(B19="","",#REF!)</f>
        <v/>
      </c>
      <c r="I19" s="136" t="str">
        <f ca="1">IF(B19="","",#REF!)</f>
        <v/>
      </c>
      <c r="J19" s="136" t="str">
        <f ca="1">IF(B19="","",#REF!)</f>
        <v/>
      </c>
      <c r="K19" s="136" t="str">
        <f ca="1">IF(B19="","",#REF!)</f>
        <v/>
      </c>
      <c r="L19" s="136" t="str">
        <f ca="1">IF(C19="","",#REF!)</f>
        <v/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38" t="str">
        <f t="shared" ca="1" si="2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38" t="str">
        <f t="shared" ca="1" si="2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38" t="str">
        <f t="shared" ca="1" si="2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38" t="str">
        <f t="shared" ca="1" si="2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 t="str">
        <f t="shared" ca="1" si="2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 t="str">
        <f t="shared" ca="1" si="2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SUMIFS(RAB!$F$14:$F$106,RAB!$C$14:$C$106,C714)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SUMIFS(RAB!$F$14:$F$106,RAB!$C$14:$C$106,C715)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SUMIFS(RAB!$F$14:$F$106,RAB!$C$14:$C$106,C716)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SUMIFS(RAB!$F$14:$F$106,RAB!$C$14:$C$106,C717)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SUMIFS(RAB!$F$14:$F$106,RAB!$C$14:$C$106,C718)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SUMIFS(RAB!$F$14:$F$106,RAB!$C$14:$C$106,C719)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SUMIFS(RAB!$F$14:$F$106,RAB!$C$14:$C$106,C720)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SUMIFS(RAB!$F$14:$F$106,RAB!$C$14:$C$106,C721)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SUMIFS(RAB!$F$14:$F$106,RAB!$C$14:$C$106,C722)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SUMIFS(RAB!$F$14:$F$106,RAB!$C$14:$C$106,C723)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SUMIFS(RAB!$F$14:$F$106,RAB!$C$14:$C$106,C724)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SUMIFS(RAB!$F$14:$F$106,RAB!$C$14:$C$106,C725)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SUMIFS(RAB!$F$14:$F$106,RAB!$C$14:$C$106,C726)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SUMIFS(RAB!$F$14:$F$106,RAB!$C$14:$C$106,C727)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SUMIFS(RAB!$F$14:$F$106,RAB!$C$14:$C$106,C728)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SUMIFS(RAB!$F$14:$F$106,RAB!$C$14:$C$106,C729)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SUMIFS(RAB!$F$14:$F$106,RAB!$C$14:$C$106,C730)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SUMIFS(RAB!$F$14:$F$106,RAB!$C$14:$C$106,C731)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SUMIFS(RAB!$F$14:$F$106,RAB!$C$14:$C$106,C732)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SUMIFS(RAB!$F$14:$F$106,RAB!$C$14:$C$106,C733)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SUMIFS(RAB!$F$14:$F$106,RAB!$C$14:$C$106,C734)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SUMIFS(RAB!$F$14:$F$106,RAB!$C$14:$C$106,C735)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SUMIFS(RAB!$F$14:$F$106,RAB!$C$14:$C$106,C736)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SUMIFS(RAB!$F$14:$F$106,RAB!$C$14:$C$106,C737)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SUMIFS(RAB!$F$14:$F$106,RAB!$C$14:$C$106,C738)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SUMIFS(RAB!$F$14:$F$106,RAB!$C$14:$C$106,C739)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SUMIFS(RAB!$F$14:$F$106,RAB!$C$14:$C$106,C740)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SUMIFS(RAB!$F$14:$F$106,RAB!$C$14:$C$106,C741)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SUMIFS(RAB!$F$14:$F$106,RAB!$C$14:$C$106,C742)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SUMIFS(RAB!$F$14:$F$106,RAB!$C$14:$C$106,C743)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SUMIFS(RAB!$F$14:$F$106,RAB!$C$14:$C$106,C744)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SUMIFS(RAB!$F$14:$F$106,RAB!$C$14:$C$106,C745)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SUMIFS(RAB!$F$14:$F$106,RAB!$C$14:$C$106,C746)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SUMIFS(RAB!$F$14:$F$106,RAB!$C$14:$C$106,C747)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SUMIFS(RAB!$F$14:$F$106,RAB!$C$14:$C$106,C748)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SUMIFS(RAB!$F$14:$F$106,RAB!$C$14:$C$106,C749)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SUMIFS(RAB!$F$14:$F$106,RAB!$C$14:$C$106,C750)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SUMIFS(RAB!$F$14:$F$106,RAB!$C$14:$C$106,C751)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SUMIFS(RAB!$F$14:$F$106,RAB!$C$14:$C$106,C752)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SUMIFS(RAB!$F$14:$F$106,RAB!$C$14:$C$106,C753)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SUMIFS(RAB!$F$14:$F$106,RAB!$C$14:$C$106,C754)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SUMIFS(RAB!$F$14:$F$106,RAB!$C$14:$C$106,C755)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SUMIFS(RAB!$F$14:$F$106,RAB!$C$14:$C$106,C756)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SUMIFS(RAB!$F$14:$F$106,RAB!$C$14:$C$106,C757)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SUMIFS(RAB!$F$14:$F$106,RAB!$C$14:$C$106,C758)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SUMIFS(RAB!$F$14:$F$106,RAB!$C$14:$C$106,C759)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SUMIFS(RAB!$F$14:$F$106,RAB!$C$14:$C$106,C760)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SUMIFS(RAB!$F$14:$F$106,RAB!$C$14:$C$106,C761)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SUMIFS(RAB!$F$14:$F$106,RAB!$C$14:$C$106,C762)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SUMIFS(RAB!$F$14:$F$106,RAB!$C$14:$C$106,C763)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SUMIFS(RAB!$F$14:$F$106,RAB!$C$14:$C$106,C764)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SUMIFS(RAB!$F$14:$F$106,RAB!$C$14:$C$106,C765)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SUMIFS(RAB!$F$14:$F$106,RAB!$C$14:$C$106,C766)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SUMIFS(RAB!$F$14:$F$106,RAB!$C$14:$C$106,C767)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SUMIFS(RAB!$F$14:$F$106,RAB!$C$14:$C$106,C768)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SUMIFS(RAB!$F$14:$F$106,RAB!$C$14:$C$106,C769)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SUMIFS(RAB!$F$14:$F$106,RAB!$C$14:$C$106,C770)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SUMIFS(RAB!$F$14:$F$106,RAB!$C$14:$C$106,C771)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SUMIFS(RAB!$F$14:$F$106,RAB!$C$14:$C$106,C772)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SUMIFS(RAB!$F$14:$F$106,RAB!$C$14:$C$106,C773)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SUMIFS(RAB!$F$14:$F$106,RAB!$C$14:$C$106,C774)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SUMIFS(RAB!$F$14:$F$106,RAB!$C$14:$C$106,C775)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SUMIFS(RAB!$F$14:$F$106,RAB!$C$14:$C$106,C776)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SUMIFS(RAB!$F$14:$F$106,RAB!$C$14:$C$106,C777)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SUMIFS(RAB!$F$14:$F$106,RAB!$C$14:$C$106,C778)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SUMIFS(RAB!$F$14:$F$106,RAB!$C$14:$C$106,C779)</f>
        <v>1</v>
      </c>
      <c r="E779" s="26">
        <f t="shared" ref="E779:E842" ca="1" si="34">IF(D779=0,0,1)</f>
        <v>1</v>
      </c>
      <c r="F779" s="26">
        <f ca="1">IF(D779=0,0,SUM($E$713:E779))</f>
        <v>1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SUMIFS(RAB!$F$14:$F$106,RAB!$C$14:$C$106,C780)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SUMIFS(RAB!$F$14:$F$106,RAB!$C$14:$C$106,C781)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SUMIFS(RAB!$F$14:$F$106,RAB!$C$14:$C$106,C782)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SUMIFS(RAB!$F$14:$F$106,RAB!$C$14:$C$106,C783)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SUMIFS(RAB!$F$14:$F$106,RAB!$C$14:$C$106,C784)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SUMIFS(RAB!$F$14:$F$106,RAB!$C$14:$C$106,C785)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SUMIFS(RAB!$F$14:$F$106,RAB!$C$14:$C$106,C786)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SUMIFS(RAB!$F$14:$F$106,RAB!$C$14:$C$106,C787)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SUMIFS(RAB!$F$14:$F$106,RAB!$C$14:$C$106,C788)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SUMIFS(RAB!$F$14:$F$106,RAB!$C$14:$C$106,C789)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SUMIFS(RAB!$F$14:$F$106,RAB!$C$14:$C$106,C790)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SUMIFS(RAB!$F$14:$F$106,RAB!$C$14:$C$106,C791)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SUMIFS(RAB!$F$14:$F$106,RAB!$C$14:$C$106,C792)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SUMIFS(RAB!$F$14:$F$106,RAB!$C$14:$C$106,C793)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SUMIFS(RAB!$F$14:$F$106,RAB!$C$14:$C$106,C794)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SUMIFS(RAB!$F$14:$F$106,RAB!$C$14:$C$106,C795)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SUMIFS(RAB!$F$14:$F$106,RAB!$C$14:$C$106,C796)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SUMIFS(RAB!$F$14:$F$106,RAB!$C$14:$C$106,C797)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SUMIFS(RAB!$F$14:$F$106,RAB!$C$14:$C$106,C798)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SUMIFS(RAB!$F$14:$F$106,RAB!$C$14:$C$106,C799)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SUMIFS(RAB!$F$14:$F$106,RAB!$C$14:$C$106,C800)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SUMIFS(RAB!$F$14:$F$106,RAB!$C$14:$C$106,C801)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SUMIFS(RAB!$F$14:$F$106,RAB!$C$14:$C$106,C802)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SUMIFS(RAB!$F$14:$F$106,RAB!$C$14:$C$106,C803)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SUMIFS(RAB!$F$14:$F$106,RAB!$C$14:$C$106,C804)</f>
        <v>1</v>
      </c>
      <c r="E804" s="26">
        <f t="shared" ca="1" si="34"/>
        <v>1</v>
      </c>
      <c r="F804" s="26">
        <f ca="1">IF(D804=0,0,SUM($E$713:E804))</f>
        <v>2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SUMIFS(RAB!$F$14:$F$106,RAB!$C$14:$C$106,C805)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SUMIFS(RAB!$F$14:$F$106,RAB!$C$14:$C$106,C806)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SUMIFS(RAB!$F$14:$F$106,RAB!$C$14:$C$106,C807)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SUMIFS(RAB!$F$14:$F$106,RAB!$C$14:$C$106,C808)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SUMIFS(RAB!$F$14:$F$106,RAB!$C$14:$C$106,C809)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SUMIFS(RAB!$F$14:$F$106,RAB!$C$14:$C$106,C810)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SUMIFS(RAB!$F$14:$F$106,RAB!$C$14:$C$106,C811)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SUMIFS(RAB!$F$14:$F$106,RAB!$C$14:$C$106,C812)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SUMIFS(RAB!$F$14:$F$106,RAB!$C$14:$C$106,C813)</f>
        <v>1</v>
      </c>
      <c r="E813" s="26">
        <f t="shared" ca="1" si="34"/>
        <v>1</v>
      </c>
      <c r="F813" s="26">
        <f ca="1">IF(D813=0,0,SUM($E$713:E813))</f>
        <v>3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SUMIFS(RAB!$F$14:$F$106,RAB!$C$14:$C$106,C814)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SUMIFS(RAB!$F$14:$F$106,RAB!$C$14:$C$106,C815)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SUMIFS(RAB!$F$14:$F$106,RAB!$C$14:$C$106,C816)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SUMIFS(RAB!$F$14:$F$106,RAB!$C$14:$C$106,C817)</f>
        <v>0</v>
      </c>
      <c r="E817" s="26">
        <f t="shared" ca="1" si="34"/>
        <v>0</v>
      </c>
      <c r="F817" s="26">
        <f ca="1">IF(D817=0,0,SUM($E$713:E817))</f>
        <v>0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SUMIFS(RAB!$F$14:$F$106,RAB!$C$14:$C$106,C818)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SUMIFS(RAB!$F$14:$F$106,RAB!$C$14:$C$106,C819)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SUMIFS(RAB!$F$14:$F$106,RAB!$C$14:$C$106,C820)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SUMIFS(RAB!$F$14:$F$106,RAB!$C$14:$C$106,C821)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SUMIFS(RAB!$F$14:$F$106,RAB!$C$14:$C$106,C822)</f>
        <v>0</v>
      </c>
      <c r="E822" s="26">
        <f t="shared" ca="1" si="34"/>
        <v>0</v>
      </c>
      <c r="F822" s="26">
        <f ca="1">IF(D822=0,0,SUM($E$713:E822))</f>
        <v>0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SUMIFS(RAB!$F$14:$F$106,RAB!$C$14:$C$106,C823)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SUMIFS(RAB!$F$14:$F$106,RAB!$C$14:$C$106,C824)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SUMIFS(RAB!$F$14:$F$106,RAB!$C$14:$C$106,C825)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SUMIFS(RAB!$F$14:$F$106,RAB!$C$14:$C$106,C826)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SUMIFS(RAB!$F$14:$F$106,RAB!$C$14:$C$106,C827)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SUMIFS(RAB!$F$14:$F$106,RAB!$C$14:$C$106,C828)</f>
        <v>0</v>
      </c>
      <c r="E828" s="26">
        <f t="shared" ca="1" si="34"/>
        <v>0</v>
      </c>
      <c r="F828" s="26">
        <f ca="1">IF(D828=0,0,SUM($E$713:E828))</f>
        <v>0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SUMIFS(RAB!$F$14:$F$106,RAB!$C$14:$C$106,C829)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SUMIFS(RAB!$F$14:$F$106,RAB!$C$14:$C$106,C830)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SUMIFS(RAB!$F$14:$F$106,RAB!$C$14:$C$106,C831)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SUMIFS(RAB!$F$14:$F$106,RAB!$C$14:$C$106,C832)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SUMIFS(RAB!$F$14:$F$106,RAB!$C$14:$C$106,C833)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SUMIFS(RAB!$F$14:$F$106,RAB!$C$14:$C$106,C834)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SUMIFS(RAB!$F$14:$F$106,RAB!$C$14:$C$106,C835)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SUMIFS(RAB!$F$14:$F$106,RAB!$C$14:$C$106,C836)</f>
        <v>270</v>
      </c>
      <c r="E836" s="26">
        <f t="shared" ca="1" si="34"/>
        <v>1</v>
      </c>
      <c r="F836" s="26">
        <f ca="1">IF(D836=0,0,SUM($E$713:E836))</f>
        <v>4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SUMIFS(RAB!$F$14:$F$106,RAB!$C$14:$C$106,C837)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SUMIFS(RAB!$F$14:$F$106,RAB!$C$14:$C$106,C838)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SUMIFS(RAB!$F$14:$F$106,RAB!$C$14:$C$106,C839)</f>
        <v>35</v>
      </c>
      <c r="E839" s="26">
        <f t="shared" ca="1" si="34"/>
        <v>1</v>
      </c>
      <c r="F839" s="26">
        <f ca="1">IF(D839=0,0,SUM($E$713:E839))</f>
        <v>5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SUMIFS(RAB!$F$14:$F$106,RAB!$C$14:$C$106,C840)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SUMIFS(RAB!$F$14:$F$106,RAB!$C$14:$C$106,C841)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SUMIFS(RAB!$F$14:$F$106,RAB!$C$14:$C$106,C842)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SUMIFS(RAB!$F$14:$F$106,RAB!$C$14:$C$106,C843)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SUMIFS(RAB!$F$14:$F$106,RAB!$C$14:$C$106,C844)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SUMIFS(RAB!$F$14:$F$106,RAB!$C$14:$C$106,C845)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SUMIFS(RAB!$F$14:$F$106,RAB!$C$14:$C$106,C846)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SUMIFS(RAB!$F$14:$F$106,RAB!$C$14:$C$106,C847)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SUMIFS(RAB!$F$14:$F$106,RAB!$C$14:$C$106,C848)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SUMIFS(RAB!$F$14:$F$106,RAB!$C$14:$C$106,C849)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SUMIFS(RAB!$F$14:$F$106,RAB!$C$14:$C$106,C850)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SUMIFS(RAB!$F$14:$F$106,RAB!$C$14:$C$106,C851)</f>
        <v>1</v>
      </c>
      <c r="E851" s="26">
        <f t="shared" ca="1" si="35"/>
        <v>1</v>
      </c>
      <c r="F851" s="26">
        <f ca="1">IF(D851=0,0,SUM($E$713:E851))</f>
        <v>6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SUMIFS(RAB!$F$14:$F$106,RAB!$C$14:$C$106,C852)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SUMIFS(RAB!$F$14:$F$106,RAB!$C$14:$C$106,C853)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SUMIFS(RAB!$F$14:$F$106,RAB!$C$14:$C$106,C854)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SUMIFS(RAB!$F$14:$F$106,RAB!$C$14:$C$106,C855)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SUMIFS(RAB!$F$14:$F$106,RAB!$C$14:$C$106,C856)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SUMIFS(RAB!$F$14:$F$106,RAB!$C$14:$C$106,C857)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SUMIFS(RAB!$F$14:$F$106,RAB!$C$14:$C$106,C858)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SUMIFS(RAB!$F$14:$F$106,RAB!$C$14:$C$106,C859)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SUMIFS(RAB!$F$14:$F$106,RAB!$C$14:$C$106,C860)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SUMIFS(RAB!$F$14:$F$106,RAB!$C$14:$C$106,C861)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SUMIFS(RAB!$F$14:$F$106,RAB!$C$14:$C$106,C862)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SUMIFS(RAB!$F$14:$F$106,RAB!$C$14:$C$106,C863)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SUMIFS(RAB!$F$14:$F$106,RAB!$C$14:$C$106,C864)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SUMIFS(RAB!$F$14:$F$106,RAB!$C$14:$C$106,C865)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SUMIFS(RAB!$F$14:$F$106,RAB!$C$14:$C$106,C866)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SUMIFS(RAB!$F$14:$F$106,RAB!$C$14:$C$106,C867)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SUMIFS(RAB!$F$14:$F$106,RAB!$C$14:$C$106,C868)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SUMIFS(RAB!$F$14:$F$106,RAB!$C$14:$C$106,C869)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SUMIFS(RAB!$F$14:$F$106,RAB!$C$14:$C$106,C870)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SUMIFS(RAB!$F$14:$F$106,RAB!$C$14:$C$106,C871)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SUMIFS(RAB!$F$14:$F$106,RAB!$C$14:$C$106,C872)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SUMIFS(RAB!$F$14:$F$106,RAB!$C$14:$C$106,C873)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SUMIFS(RAB!$F$14:$F$106,RAB!$C$14:$C$106,C874)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SUMIFS(RAB!$F$14:$F$106,RAB!$C$14:$C$106,C875)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SUMIFS(RAB!$F$14:$F$106,RAB!$C$14:$C$106,C876)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SUMIFS(RAB!$F$14:$F$106,RAB!$C$14:$C$106,C877)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SUMIFS(RAB!$F$14:$F$106,RAB!$C$14:$C$106,C878)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SUMIFS(RAB!$F$14:$F$106,RAB!$C$14:$C$106,C879)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SUMIFS(RAB!$F$14:$F$106,RAB!$C$14:$C$106,C880)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SUMIFS(RAB!$F$14:$F$106,RAB!$C$14:$C$106,C881)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SUMIFS(RAB!$F$14:$F$106,RAB!$C$14:$C$106,C882)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SUMIFS(RAB!$F$14:$F$106,RAB!$C$14:$C$106,C883)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SUMIFS(RAB!$F$14:$F$106,RAB!$C$14:$C$106,C884)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SUMIFS(RAB!$F$14:$F$106,RAB!$C$14:$C$106,C885)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SUMIFS(RAB!$F$14:$F$106,RAB!$C$14:$C$106,C886)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SUMIFS(RAB!$F$14:$F$106,RAB!$C$14:$C$106,C887)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SUMIFS(RAB!$F$14:$F$106,RAB!$C$14:$C$106,C888)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SUMIFS(RAB!$F$14:$F$106,RAB!$C$14:$C$106,C889)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SUMIFS(RAB!$F$14:$F$106,RAB!$C$14:$C$106,C890)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SUMIFS(RAB!$F$14:$F$106,RAB!$C$14:$C$106,C891)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SUMIFS(RAB!$F$14:$F$106,RAB!$C$14:$C$106,C892)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SUMIFS(RAB!$F$14:$F$106,RAB!$C$14:$C$106,C893)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SUMIFS(RAB!$F$14:$F$106,RAB!$C$14:$C$106,C894)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SUMIFS(RAB!$F$14:$F$106,RAB!$C$14:$C$106,C895)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SUMIFS(RAB!$F$14:$F$106,RAB!$C$14:$C$106,C896)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SUMIFS(RAB!$F$14:$F$106,RAB!$C$14:$C$106,C897)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SUMIFS(RAB!$F$14:$F$106,RAB!$C$14:$C$106,C898)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SUMIFS(RAB!$F$14:$F$106,RAB!$C$14:$C$106,C899)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SUMIFS(RAB!$F$14:$F$106,RAB!$C$14:$C$106,C900)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SUMIFS(RAB!$F$14:$F$106,RAB!$C$14:$C$106,C901)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SUMIFS(RAB!$F$14:$F$106,RAB!$C$14:$C$106,C902)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SUMIFS(RAB!$F$14:$F$106,RAB!$C$14:$C$106,C903)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SUMIFS(RAB!$F$14:$F$106,RAB!$C$14:$C$106,C904)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SUMIFS(RAB!$F$14:$F$106,RAB!$C$14:$C$106,C905)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SUMIFS(RAB!$F$14:$F$106,RAB!$C$14:$C$106,C906)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SUMIFS(RAB!$F$14:$F$106,RAB!$C$14:$C$106,C907)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SUMIFS(RAB!$F$14:$F$106,RAB!$C$14:$C$106,C908)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SUMIFS(RAB!$F$14:$F$106,RAB!$C$14:$C$106,C909)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SUMIFS(RAB!$F$14:$F$106,RAB!$C$14:$C$106,C910)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SUMIFS(RAB!$F$14:$F$106,RAB!$C$14:$C$106,C911)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SUMIFS(RAB!$F$14:$F$106,RAB!$C$14:$C$106,C912)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SUMIFS(RAB!$F$14:$F$106,RAB!$C$14:$C$106,C913)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SUMIFS(RAB!$F$14:$F$106,RAB!$C$14:$C$106,C914)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SUMIFS(RAB!$F$14:$F$106,RAB!$C$14:$C$106,C915)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SUMIFS(RAB!$F$14:$F$106,RAB!$C$14:$C$106,C916)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SUMIFS(RAB!$F$14:$F$106,RAB!$C$14:$C$106,C917)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SUMIFS(RAB!$F$14:$F$106,RAB!$C$14:$C$106,C918)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SUMIFS(RAB!$F$14:$F$106,RAB!$C$14:$C$106,C919)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SUMIFS(RAB!$F$14:$F$106,RAB!$C$14:$C$106,C920)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SUMIFS(RAB!$F$14:$F$106,RAB!$C$14:$C$106,C921)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SUMIFS(RAB!$F$14:$F$106,RAB!$C$14:$C$106,C922)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SUMIFS(RAB!$F$14:$F$106,RAB!$C$14:$C$106,C923)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SUMIFS(RAB!$F$14:$F$106,RAB!$C$14:$C$106,C924)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SUMIFS(RAB!$F$14:$F$106,RAB!$C$14:$C$106,C925)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SUMIFS(RAB!$F$14:$F$106,RAB!$C$14:$C$106,C926)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SUMIFS(RAB!$F$14:$F$106,RAB!$C$14:$C$106,C927)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SUMIFS(RAB!$F$14:$F$106,RAB!$C$14:$C$106,C928)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SUMIFS(RAB!$F$14:$F$106,RAB!$C$14:$C$106,C929)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SUMIFS(RAB!$F$14:$F$106,RAB!$C$14:$C$106,C930)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SUMIFS(RAB!$F$14:$F$106,RAB!$C$14:$C$106,C931)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SUMIFS(RAB!$F$14:$F$106,RAB!$C$14:$C$106,C932)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SUMIFS(RAB!$F$14:$F$106,RAB!$C$14:$C$106,C933)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SUMIFS(RAB!$F$14:$F$106,RAB!$C$14:$C$106,C934)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SUMIFS(RAB!$F$14:$F$106,RAB!$C$14:$C$106,C935)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SUMIFS(RAB!$F$14:$F$106,RAB!$C$14:$C$106,C936)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SUMIFS(RAB!$F$14:$F$106,RAB!$C$14:$C$106,C937)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SUMIFS(RAB!$F$14:$F$106,RAB!$C$14:$C$106,C938)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SUMIFS(RAB!$F$14:$F$106,RAB!$C$14:$C$106,C939)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SUMIFS(RAB!$F$14:$F$106,RAB!$C$14:$C$106,C940)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SUMIFS(RAB!$F$14:$F$106,RAB!$C$14:$C$106,C941)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SUMIFS(RAB!$F$14:$F$106,RAB!$C$14:$C$106,C942)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SUMIFS(RAB!$F$14:$F$106,RAB!$C$14:$C$106,C943)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SUMIFS(RAB!$F$14:$F$106,RAB!$C$14:$C$106,C944)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SUMIFS(RAB!$F$14:$F$106,RAB!$C$14:$C$106,C945)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SUMIFS(RAB!$F$14:$F$106,RAB!$C$14:$C$106,C946)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SUMIFS(RAB!$F$14:$F$106,RAB!$C$14:$C$106,C947)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SUMIFS(RAB!$F$14:$F$106,RAB!$C$14:$C$106,C948)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SUMIFS(RAB!$F$14:$F$106,RAB!$C$14:$C$106,C949)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SUMIFS(RAB!$F$14:$F$106,RAB!$C$14:$C$106,C950)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SUMIFS(RAB!$F$14:$F$106,RAB!$C$14:$C$106,C951)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SUMIFS(RAB!$F$14:$F$106,RAB!$C$14:$C$106,C952)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SUMIFS(RAB!$F$14:$F$106,RAB!$C$14:$C$106,C953)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SUMIFS(RAB!$F$14:$F$106,RAB!$C$14:$C$106,C954)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SUMIFS(RAB!$F$14:$F$106,RAB!$C$14:$C$106,C955)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SUMIFS(RAB!$F$14:$F$106,RAB!$C$14:$C$106,C956)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SUMIFS(RAB!$F$14:$F$106,RAB!$C$14:$C$106,C957)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SUMIFS(RAB!$F$14:$F$106,RAB!$C$14:$C$106,C958)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SUMIFS(RAB!$F$14:$F$106,RAB!$C$14:$C$106,C959)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SUMIFS(RAB!$F$14:$F$106,RAB!$C$14:$C$106,C960)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SUMIFS(RAB!$F$14:$F$106,RAB!$C$14:$C$106,C961)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SUMIFS(RAB!$F$14:$F$106,RAB!$C$14:$C$106,C962)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SUMIFS(RAB!$F$14:$F$106,RAB!$C$14:$C$106,C963)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SUMIFS(RAB!$F$14:$F$106,RAB!$C$14:$C$106,C964)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SUMIFS(RAB!$F$14:$F$106,RAB!$C$14:$C$106,C965)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SUMIFS(RAB!$F$14:$F$106,RAB!$C$14:$C$106,C966)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SUMIFS(RAB!$F$14:$F$106,RAB!$C$14:$C$106,C967)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SUMIFS(RAB!$F$14:$F$106,RAB!$C$14:$C$106,C968)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SUMIFS(RAB!$F$14:$F$106,RAB!$C$14:$C$106,C969)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SUMIFS(RAB!$F$14:$F$106,RAB!$C$14:$C$106,C970)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SUMIFS(RAB!$F$14:$F$106,RAB!$C$14:$C$106,C971)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SUMIFS(RAB!$F$14:$F$106,RAB!$C$14:$C$106,C972)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SUMIFS(RAB!$F$14:$F$106,RAB!$C$14:$C$106,C973)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SUMIFS(RAB!$F$14:$F$106,RAB!$C$14:$C$106,C974)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SUMIFS(RAB!$F$14:$F$106,RAB!$C$14:$C$106,C975)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SUMIFS(RAB!$F$14:$F$106,RAB!$C$14:$C$106,C976)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SUMIFS(RAB!$F$14:$F$106,RAB!$C$14:$C$106,C977)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SUMIFS(RAB!$F$14:$F$106,RAB!$C$14:$C$106,C978)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SUMIFS(RAB!$F$14:$F$106,RAB!$C$14:$C$106,C979)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SUMIFS(RAB!$F$14:$F$106,RAB!$C$14:$C$106,C980)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SUMIFS(RAB!$F$14:$F$106,RAB!$C$14:$C$106,C981)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SUMIFS(RAB!$F$14:$F$106,RAB!$C$14:$C$106,C982)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SUMIFS(RAB!$F$14:$F$106,RAB!$C$14:$C$106,C983)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SUMIFS(RAB!$F$14:$F$106,RAB!$C$14:$C$106,C984)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SUMIFS(RAB!$F$14:$F$106,RAB!$C$14:$C$106,C985)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SUMIFS(RAB!$F$14:$F$106,RAB!$C$14:$C$106,C986)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SUMIFS(RAB!$F$14:$F$106,RAB!$C$14:$C$106,C987)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SUMIFS(RAB!$F$14:$F$106,RAB!$C$14:$C$106,C988)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SUMIFS(RAB!$F$14:$F$106,RAB!$C$14:$C$106,C989)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SUMIFS(RAB!$F$14:$F$106,RAB!$C$14:$C$106,C990)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SUMIFS(RAB!$F$14:$F$106,RAB!$C$14:$C$106,C991)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SUMIFS(RAB!$F$14:$F$106,RAB!$C$14:$C$106,C992)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SUMIFS(RAB!$F$14:$F$106,RAB!$C$14:$C$106,C993)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SUMIFS(RAB!$F$14:$F$106,RAB!$C$14:$C$106,C994)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SUMIFS(RAB!$F$14:$F$106,RAB!$C$14:$C$106,C995)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SUMIFS(RAB!$F$14:$F$106,RAB!$C$14:$C$106,C996)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SUMIFS(RAB!$F$14:$F$106,RAB!$C$14:$C$106,C997)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SUMIFS(RAB!$F$14:$F$106,RAB!$C$14:$C$106,C998)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SUMIFS(RAB!$F$14:$F$106,RAB!$C$14:$C$106,C999)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SUMIFS(RAB!$F$14:$F$106,RAB!$C$14:$C$106,C1000)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SUMIFS(RAB!$F$14:$F$106,RAB!$C$14:$C$106,C1001)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SUMIFS(RAB!$F$14:$F$106,RAB!$C$14:$C$106,C1002)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SUMIFS(RAB!$F$14:$F$106,RAB!$C$14:$C$106,C1003)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SUMIFS(RAB!$F$14:$F$106,RAB!$C$14:$C$106,C1004)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SUMIFS(RAB!$F$14:$F$106,RAB!$C$14:$C$106,C1005)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SUMIFS(RAB!$F$14:$F$106,RAB!$C$14:$C$106,C1006)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SUMIFS(RAB!$F$14:$F$106,RAB!$C$14:$C$106,C1007)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SUMIFS(RAB!$F$14:$F$106,RAB!$C$14:$C$106,C1008)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SUMIFS(RAB!$F$14:$F$106,RAB!$C$14:$C$106,C1009)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SUMIFS(RAB!$F$14:$F$106,RAB!$C$14:$C$106,C1010)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SUMIFS(RAB!$F$14:$F$106,RAB!$C$14:$C$106,C1011)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SUMIFS(RAB!$F$14:$F$106,RAB!$C$14:$C$106,C1012)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SUMIFS(RAB!$F$14:$F$106,RAB!$C$14:$C$106,C1013)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SUMIFS(RAB!$F$14:$F$106,RAB!$C$14:$C$106,C1014)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SUMIFS(RAB!$F$14:$F$106,RAB!$C$14:$C$106,C1015)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SUMIFS(RAB!$F$14:$F$106,RAB!$C$14:$C$106,C1016)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SUMIFS(RAB!$F$14:$F$106,RAB!$C$14:$C$106,C1017)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SUMIFS(RAB!$F$14:$F$106,RAB!$C$14:$C$106,C1018)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SUMIFS(RAB!$F$14:$F$106,RAB!$C$14:$C$106,C1019)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SUMIFS(RAB!$F$14:$F$106,RAB!$C$14:$C$106,C1020)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SUMIFS(RAB!$F$14:$F$106,RAB!$C$14:$C$106,C1021)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SUMIFS(RAB!$F$14:$F$106,RAB!$C$14:$C$106,C1022)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SUMIFS(RAB!$F$14:$F$106,RAB!$C$14:$C$106,C1023)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SUMIFS(RAB!$F$14:$F$106,RAB!$C$14:$C$106,C1024)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SUMIFS(RAB!$F$14:$F$106,RAB!$C$14:$C$106,C1025)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SUMIFS(RAB!$F$14:$F$106,RAB!$C$14:$C$106,C1026)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SUMIFS(RAB!$F$14:$F$106,RAB!$C$14:$C$106,C1027)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SUMIFS(RAB!$F$14:$F$106,RAB!$C$14:$C$106,C1028)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SUMIFS(RAB!$F$14:$F$106,RAB!$C$14:$C$106,C1029)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SUMIFS(RAB!$F$14:$F$106,RAB!$C$14:$C$106,C1030)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SUMIFS(RAB!$F$14:$F$106,RAB!$C$14:$C$106,C1031)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SUMIFS(RAB!$F$14:$F$106,RAB!$C$14:$C$106,C1032)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SUMIFS(RAB!$F$14:$F$106,RAB!$C$14:$C$106,C1033)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SUMIFS(RAB!$F$14:$F$106,RAB!$C$14:$C$106,C1034)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SUMIFS(RAB!$F$14:$F$106,RAB!$C$14:$C$106,C1035)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SUMIFS(RAB!$F$14:$F$106,RAB!$C$14:$C$106,C1036)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SUMIFS(RAB!$F$14:$F$106,RAB!$C$14:$C$106,C1037)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SUMIFS(RAB!$F$14:$F$106,RAB!$C$14:$C$106,C1038)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SUMIFS(RAB!$F$14:$F$106,RAB!$C$14:$C$106,C1039)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SUMIFS(RAB!$F$14:$F$106,RAB!$C$14:$C$106,C1040)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SUMIFS(RAB!$F$14:$F$106,RAB!$C$14:$C$106,C1041)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SUMIFS(RAB!$F$14:$F$106,RAB!$C$14:$C$106,C1042)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SUMIFS(RAB!$F$14:$F$106,RAB!$C$14:$C$106,C1043)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SUMIFS(RAB!$F$14:$F$106,RAB!$C$14:$C$106,C1044)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SUMIFS(RAB!$F$14:$F$106,RAB!$C$14:$C$106,C1045)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SUMIFS(RAB!$F$14:$F$106,RAB!$C$14:$C$106,C1046)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SUMIFS(RAB!$F$14:$F$106,RAB!$C$14:$C$106,C1047)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SUMIFS(RAB!$F$14:$F$106,RAB!$C$14:$C$106,C1048)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SUMIFS(RAB!$F$14:$F$106,RAB!$C$14:$C$106,C1049)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SUMIFS(RAB!$F$14:$F$106,RAB!$C$14:$C$106,C1050)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SUMIFS(RAB!$F$14:$F$106,RAB!$C$14:$C$106,C1051)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SUMIFS(RAB!$F$14:$F$106,RAB!$C$14:$C$106,C1052)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SUMIFS(RAB!$F$14:$F$106,RAB!$C$14:$C$106,C1053)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SUMIFS(RAB!$F$14:$F$106,RAB!$C$14:$C$106,C1054)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SUMIFS(RAB!$F$14:$F$106,RAB!$C$14:$C$106,C1055)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SUMIFS(RAB!$F$14:$F$106,RAB!$C$14:$C$106,C1056)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SUMIFS(RAB!$F$14:$F$106,RAB!$C$14:$C$106,C1057)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SUMIFS(RAB!$F$14:$F$106,RAB!$C$14:$C$106,C1058)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SUMIFS(RAB!$F$14:$F$106,RAB!$C$14:$C$106,C1059)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SUMIFS(RAB!$F$14:$F$106,RAB!$C$14:$C$106,C1060)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SUMIFS(RAB!$F$14:$F$106,RAB!$C$14:$C$106,C1061)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SUMIFS(RAB!$F$14:$F$106,RAB!$C$14:$C$106,C1062)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SUMIFS(RAB!$F$14:$F$106,RAB!$C$14:$C$106,C1063)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SUMIFS(RAB!$F$14:$F$106,RAB!$C$14:$C$106,C1064)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SUMIFS(RAB!$F$14:$F$106,RAB!$C$14:$C$106,C1065)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SUMIFS(RAB!$F$14:$F$106,RAB!$C$14:$C$106,C1066)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SUMIFS(RAB!$F$14:$F$106,RAB!$C$14:$C$106,C1067)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SUMIFS(RAB!$F$14:$F$106,RAB!$C$14:$C$106,C1068)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SUMIFS(RAB!$F$14:$F$106,RAB!$C$14:$C$106,C1069)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SUMIFS(RAB!$F$14:$F$106,RAB!$C$14:$C$106,C1070)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SUMIFS(RAB!$F$14:$F$106,RAB!$C$14:$C$106,C1071)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SUMIFS(RAB!$F$14:$F$106,RAB!$C$14:$C$106,C1072)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SUMIFS(RAB!$F$14:$F$106,RAB!$C$14:$C$106,C1073)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SUMIFS(RAB!$F$14:$F$106,RAB!$C$14:$C$106,C1074)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SUMIFS(RAB!$F$14:$F$106,RAB!$C$14:$C$106,C1075)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SUMIFS(RAB!$F$14:$F$106,RAB!$C$14:$C$106,C1076)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SUMIFS(RAB!$F$14:$F$106,RAB!$C$14:$C$106,C1077)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SUMIFS(RAB!$F$14:$F$106,RAB!$C$14:$C$106,C1078)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SUMIFS(RAB!$F$14:$F$106,RAB!$C$14:$C$106,C1079)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SUMIFS(RAB!$F$14:$F$106,RAB!$C$14:$C$106,C1080)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SUMIFS(RAB!$F$14:$F$106,RAB!$C$14:$C$106,C1081)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SUMIFS(RAB!$F$14:$F$106,RAB!$C$14:$C$106,C1082)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SUMIFS(RAB!$F$14:$F$106,RAB!$C$14:$C$106,C1083)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SUMIFS(RAB!$F$14:$F$106,RAB!$C$14:$C$106,C1084)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SUMIFS(RAB!$F$14:$F$106,RAB!$C$14:$C$106,C1085)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SUMIFS(RAB!$F$14:$F$106,RAB!$C$14:$C$106,C1086)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SUMIFS(RAB!$F$14:$F$106,RAB!$C$14:$C$106,C1087)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SUMIFS(RAB!$F$14:$F$106,RAB!$C$14:$C$106,C1088)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SUMIFS(RAB!$F$14:$F$106,RAB!$C$14:$C$106,C1089)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SUMIFS(RAB!$F$14:$F$106,RAB!$C$14:$C$106,C1090)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SUMIFS(RAB!$F$14:$F$106,RAB!$C$14:$C$106,C1091)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SUMIFS(RAB!$F$14:$F$106,RAB!$C$14:$C$106,C1092)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SUMIFS(RAB!$F$14:$F$106,RAB!$C$14:$C$106,C1093)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SUMIFS(RAB!$F$14:$F$106,RAB!$C$14:$C$106,C1094)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SUMIFS(RAB!$F$14:$F$106,RAB!$C$14:$C$106,C1095)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SUMIFS(RAB!$F$14:$F$106,RAB!$C$14:$C$106,C1096)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SUMIFS(RAB!$F$14:$F$106,RAB!$C$14:$C$106,C1097)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SUMIFS(RAB!$F$14:$F$106,RAB!$C$14:$C$106,C1098)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SUMIFS(RAB!$F$14:$F$106,RAB!$C$14:$C$106,C1099)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SUMIFS(RAB!$F$14:$F$106,RAB!$C$14:$C$106,C1100)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SUMIFS(RAB!$F$14:$F$106,RAB!$C$14:$C$106,C1101)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SUMIFS(RAB!$F$14:$F$106,RAB!$C$14:$C$106,C1102)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SUMIFS(RAB!$F$14:$F$106,RAB!$C$14:$C$106,C1103)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SUMIFS(RAB!$F$14:$F$106,RAB!$C$14:$C$106,C1104)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SUMIFS(RAB!$F$14:$F$106,RAB!$C$14:$C$106,C1105)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SUMIFS(RAB!$F$14:$F$106,RAB!$C$14:$C$106,C1106)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SUMIFS(RAB!$F$14:$F$106,RAB!$C$14:$C$106,C1107)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SUMIFS(RAB!$F$14:$F$106,RAB!$C$14:$C$106,C1108)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SUMIFS(RAB!$F$14:$F$106,RAB!$C$14:$C$106,C1109)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SUMIFS(RAB!$F$14:$F$106,RAB!$C$14:$C$106,C1110)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SUMIFS(RAB!$F$14:$F$106,RAB!$C$14:$C$106,C1111)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SUMIFS(RAB!$F$14:$F$106,RAB!$C$14:$C$106,C1112)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SUMIFS(RAB!$F$14:$F$106,RAB!$C$14:$C$106,C1113)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SUMIFS(RAB!$F$14:$F$106,RAB!$C$14:$C$106,C1114)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SUMIFS(RAB!$F$14:$F$106,RAB!$C$14:$C$106,C1115)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SUMIFS(RAB!$F$14:$F$106,RAB!$C$14:$C$106,C1116)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SUMIFS(RAB!$F$14:$F$106,RAB!$C$14:$C$106,C1117)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SUMIFS(RAB!$F$14:$F$106,RAB!$C$14:$C$106,C1118)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SUMIFS(RAB!$F$14:$F$106,RAB!$C$14:$C$106,C1119)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SUMIFS(RAB!$F$14:$F$106,RAB!$C$14:$C$106,C1120)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SUMIFS(RAB!$F$14:$F$106,RAB!$C$14:$C$106,C1121)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SUMIFS(RAB!$F$14:$F$106,RAB!$C$14:$C$106,C1122)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SUMIFS(RAB!$F$14:$F$106,RAB!$C$14:$C$106,C1123)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SUMIFS(RAB!$F$14:$F$106,RAB!$C$14:$C$106,C1124)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SUMIFS(RAB!$F$14:$F$106,RAB!$C$14:$C$106,C1125)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SUMIFS(RAB!$F$14:$F$106,RAB!$C$14:$C$106,C1126)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SUMIFS(RAB!$F$14:$F$106,RAB!$C$14:$C$106,C1127)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SUMIFS(RAB!$F$14:$F$106,RAB!$C$14:$C$106,C1128)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SUMIFS(RAB!$F$14:$F$106,RAB!$C$14:$C$106,C1129)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SUMIFS(RAB!$F$14:$F$106,RAB!$C$14:$C$106,C1130)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SUMIFS(RAB!$F$14:$F$106,RAB!$C$14:$C$106,C1131)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SUMIFS(RAB!$F$14:$F$106,RAB!$C$14:$C$106,C1132)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SUMIFS(RAB!$F$14:$F$106,RAB!$C$14:$C$106,C1133)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SUMIFS(RAB!$F$14:$F$106,RAB!$C$14:$C$106,C1134)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SUMIFS(RAB!$F$14:$F$106,RAB!$C$14:$C$106,C1135)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SUMIFS(RAB!$F$14:$F$106,RAB!$C$14:$C$106,C1136)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SUMIFS(RAB!$F$14:$F$106,RAB!$C$14:$C$106,C1137)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SUMIFS(RAB!$F$14:$F$106,RAB!$C$14:$C$106,C1138)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SUMIFS(RAB!$F$14:$F$106,RAB!$C$14:$C$106,C1139)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SUMIFS(RAB!$F$14:$F$106,RAB!$C$14:$C$106,C1140)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SUMIFS(RAB!$F$14:$F$106,RAB!$C$14:$C$106,C1141)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SUMIFS(RAB!$F$14:$F$106,RAB!$C$14:$C$106,C1142)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SUMIFS(RAB!$F$14:$F$106,RAB!$C$14:$C$106,C1143)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SUMIFS(RAB!$F$14:$F$106,RAB!$C$14:$C$106,C1144)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SUMIFS(RAB!$F$14:$F$106,RAB!$C$14:$C$106,C1145)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SUMIFS(RAB!$F$14:$F$106,RAB!$C$14:$C$106,C1146)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SUMIFS(RAB!$F$14:$F$106,RAB!$C$14:$C$106,C1147)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SUMIFS(RAB!$F$14:$F$106,RAB!$C$14:$C$106,C1148)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SUMIFS(RAB!$F$14:$F$106,RAB!$C$14:$C$106,C1149)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SUMIFS(RAB!$F$14:$F$106,RAB!$C$14:$C$106,C1150)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SUMIFS(RAB!$F$14:$F$106,RAB!$C$14:$C$106,C1151)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SUMIFS(RAB!$F$14:$F$106,RAB!$C$14:$C$106,C1152)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SUMIFS(RAB!$F$14:$F$106,RAB!$C$14:$C$106,C1153)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SUMIFS(RAB!$F$14:$F$106,RAB!$C$14:$C$106,C1154)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SUMIFS(RAB!$F$14:$F$106,RAB!$C$14:$C$106,C1155)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SUMIFS(RAB!$F$14:$F$106,RAB!$C$14:$C$106,C1156)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SUMIFS(RAB!$F$14:$F$106,RAB!$C$14:$C$106,C1157)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SUMIFS(RAB!$F$14:$F$106,RAB!$C$14:$C$106,C1158)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SUMIFS(RAB!$F$14:$F$106,RAB!$C$14:$C$106,C1159)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SUMIFS(RAB!$F$14:$F$106,RAB!$C$14:$C$106,C1160)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SUMIFS(RAB!$F$14:$F$106,RAB!$C$14:$C$106,C1161)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SUMIFS(RAB!$F$14:$F$106,RAB!$C$14:$C$106,C1162)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SUMIFS(RAB!$F$14:$F$106,RAB!$C$14:$C$106,C1163)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SUMIFS(RAB!$F$14:$F$106,RAB!$C$14:$C$106,C1164)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SUMIFS(RAB!$F$14:$F$106,RAB!$C$14:$C$106,C1165)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SUMIFS(RAB!$F$14:$F$106,RAB!$C$14:$C$106,C1166)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SUMIFS(RAB!$F$14:$F$106,RAB!$C$14:$C$106,C1167)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SUMIFS(RAB!$F$14:$F$106,RAB!$C$14:$C$106,C1168)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SUMIFS(RAB!$F$14:$F$106,RAB!$C$14:$C$106,C1169)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SUMIFS(RAB!$F$14:$F$106,RAB!$C$14:$C$106,C1170)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SUMIFS(RAB!$F$14:$F$106,RAB!$C$14:$C$106,C1171)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SUMIFS(RAB!$F$14:$F$106,RAB!$C$14:$C$106,C1172)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SUMIFS(RAB!$F$14:$F$106,RAB!$C$14:$C$106,C1173)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SUMIFS(RAB!$F$14:$F$106,RAB!$C$14:$C$106,C1174)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SUMIFS(RAB!$F$14:$F$106,RAB!$C$14:$C$106,C1175)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SUMIFS(RAB!$F$14:$F$106,RAB!$C$14:$C$106,C1176)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SUMIFS(RAB!$F$14:$F$106,RAB!$C$14:$C$106,C1177)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SUMIFS(RAB!$F$14:$F$106,RAB!$C$14:$C$106,C1178)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SUMIFS(RAB!$F$14:$F$106,RAB!$C$14:$C$106,C1179)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SUMIFS(RAB!$F$14:$F$106,RAB!$C$14:$C$106,C1180)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SUMIFS(RAB!$F$14:$F$106,RAB!$C$14:$C$106,C1181)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SUMIFS(RAB!$F$14:$F$106,RAB!$C$14:$C$106,C1182)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SUMIFS(RAB!$F$14:$F$106,RAB!$C$14:$C$106,C1183)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SUMIFS(RAB!$F$14:$F$106,RAB!$C$14:$C$106,C1184)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SUMIFS(RAB!$F$14:$F$106,RAB!$C$14:$C$106,C1185)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SUMIFS(RAB!$F$14:$F$106,RAB!$C$14:$C$106,C1186)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SUMIFS(RAB!$F$14:$F$106,RAB!$C$14:$C$106,C1187)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SUMIFS(RAB!$F$14:$F$106,RAB!$C$14:$C$106,C1188)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SUMIFS(RAB!$F$14:$F$106,RAB!$C$14:$C$106,C1189)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SUMIFS(RAB!$F$14:$F$106,RAB!$C$14:$C$106,C1190)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SUMIFS(RAB!$F$14:$F$106,RAB!$C$14:$C$106,C1191)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SUMIFS(RAB!$F$14:$F$106,RAB!$C$14:$C$106,C1192)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SUMIFS(RAB!$F$14:$F$106,RAB!$C$14:$C$106,C1193)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SUMIFS(RAB!$F$14:$F$106,RAB!$C$14:$C$106,C1194)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SUMIFS(RAB!$F$14:$F$106,RAB!$C$14:$C$106,C1195)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SUMIFS(RAB!$F$14:$F$106,RAB!$C$14:$C$106,C1196)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SUMIFS(RAB!$F$14:$F$106,RAB!$C$14:$C$106,C1197)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SUMIFS(RAB!$F$14:$F$106,RAB!$C$14:$C$106,C1198)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SUMIFS(RAB!$F$14:$F$106,RAB!$C$14:$C$106,C1199)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SUMIFS(RAB!$F$14:$F$106,RAB!$C$14:$C$106,C1200)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SUMIFS(RAB!$F$14:$F$106,RAB!$C$14:$C$106,C1201)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SUMIFS(RAB!$F$14:$F$106,RAB!$C$14:$C$106,C1202)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SUMIFS(RAB!$F$14:$F$106,RAB!$C$14:$C$106,C1203)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SUMIFS(RAB!$F$14:$F$106,RAB!$C$14:$C$106,C1204)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SUMIFS(RAB!$F$14:$F$106,RAB!$C$14:$C$106,C1205)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SUMIFS(RAB!$F$14:$F$106,RAB!$C$14:$C$106,C1206)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SUMIFS(RAB!$F$14:$F$106,RAB!$C$14:$C$106,C1207)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SUMIFS(RAB!$F$14:$F$106,RAB!$C$14:$C$106,C1208)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SUMIFS(RAB!$F$14:$F$106,RAB!$C$14:$C$106,C1209)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SUMIFS(RAB!$F$14:$F$106,RAB!$C$14:$C$106,C1210)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SUMIFS(RAB!$F$14:$F$106,RAB!$C$14:$C$106,C1211)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SUMIFS(RAB!$F$14:$F$106,RAB!$C$14:$C$106,C1212)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SUMIFS(RAB!$F$14:$F$106,RAB!$C$14:$C$106,C1213)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SUMIFS(RAB!$F$14:$F$106,RAB!$C$14:$C$106,C1214)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SUMIFS(RAB!$F$14:$F$106,RAB!$C$14:$C$106,C1215)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SUMIFS(RAB!$F$14:$F$106,RAB!$C$14:$C$106,C1216)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SUMIFS(RAB!$F$14:$F$106,RAB!$C$14:$C$106,C1217)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SUMIFS(RAB!$F$14:$F$106,RAB!$C$14:$C$106,C1218)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SUMIFS(RAB!$F$14:$F$106,RAB!$C$14:$C$106,C1219)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SUMIFS(RAB!$F$14:$F$106,RAB!$C$14:$C$106,C1220)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SUMIFS(RAB!$F$14:$F$106,RAB!$C$14:$C$106,C1221)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SUMIFS(RAB!$F$14:$F$106,RAB!$C$14:$C$106,C1222)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SUMIFS(RAB!$F$14:$F$106,RAB!$C$14:$C$106,C1223)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SUMIFS(RAB!$F$14:$F$106,RAB!$C$14:$C$106,C1224)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SUMIFS(RAB!$F$14:$F$106,RAB!$C$14:$C$106,C1225)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SUMIFS(RAB!$F$14:$F$106,RAB!$C$14:$C$106,C1226)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SUMIFS(RAB!$F$14:$F$106,RAB!$C$14:$C$106,C1227)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SUMIFS(RAB!$F$14:$F$106,RAB!$C$14:$C$106,C1228)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SUMIFS(RAB!$F$14:$F$106,RAB!$C$14:$C$106,C1229)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SUMIFS(RAB!$F$14:$F$106,RAB!$C$14:$C$106,C1230)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SUMIFS(RAB!$F$14:$F$106,RAB!$C$14:$C$106,C1231)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SUMIFS(RAB!$F$14:$F$106,RAB!$C$14:$C$106,C1232)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SUMIFS(RAB!$F$14:$F$106,RAB!$C$14:$C$106,C1233)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SUMIFS(RAB!$F$14:$F$106,RAB!$C$14:$C$106,C1234)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SUMIFS(RAB!$F$14:$F$106,RAB!$C$14:$C$106,C1235)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SUMIFS(RAB!$F$14:$F$106,RAB!$C$14:$C$106,C1236)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SUMIFS(RAB!$F$14:$F$106,RAB!$C$14:$C$106,C1237)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SUMIFS(RAB!$F$14:$F$106,RAB!$C$14:$C$106,C1238)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SUMIFS(RAB!$F$14:$F$106,RAB!$C$14:$C$106,C1239)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SUMIFS(RAB!$F$14:$F$106,RAB!$C$14:$C$106,C1240)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SUMIFS(RAB!$F$14:$F$106,RAB!$C$14:$C$106,C1241)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SUMIFS(RAB!$F$14:$F$106,RAB!$C$14:$C$106,C1242)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SUMIFS(RAB!$F$14:$F$106,RAB!$C$14:$C$106,C1243)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SUMIFS(RAB!$F$14:$F$106,RAB!$C$14:$C$106,C1244)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SUMIFS(RAB!$F$14:$F$106,RAB!$C$14:$C$106,C1245)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SUMIFS(RAB!$F$14:$F$106,RAB!$C$14:$C$106,C1246)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SUMIFS(RAB!$F$14:$F$106,RAB!$C$14:$C$106,C1247)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SUMIFS(RAB!$F$14:$F$106,RAB!$C$14:$C$106,C1248)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SUMIFS(RAB!$F$14:$F$106,RAB!$C$14:$C$106,C1249)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SUMIFS(RAB!$F$14:$F$106,RAB!$C$14:$C$106,C1250)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SUMIFS(RAB!$F$14:$F$106,RAB!$C$14:$C$106,C1251)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SUMIFS(RAB!$F$14:$F$106,RAB!$C$14:$C$106,C1252)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SUMIFS(RAB!$F$14:$F$106,RAB!$C$14:$C$106,C1253)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SUMIFS(RAB!$F$14:$F$106,RAB!$C$14:$C$106,C1254)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SUMIFS(RAB!$F$14:$F$106,RAB!$C$14:$C$106,C1255)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SUMIFS(RAB!$F$14:$F$106,RAB!$C$14:$C$106,C1256)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SUMIFS(RAB!$F$14:$F$106,RAB!$C$14:$C$106,C1257)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SUMIFS(RAB!$F$14:$F$106,RAB!$C$14:$C$106,C1258)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SUMIFS(RAB!$F$14:$F$106,RAB!$C$14:$C$106,C1259)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SUMIFS(RAB!$F$14:$F$106,RAB!$C$14:$C$106,C1260)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SUMIFS(RAB!$F$14:$F$106,RAB!$C$14:$C$106,C1261)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SUMIFS(RAB!$F$14:$F$106,RAB!$C$14:$C$106,C1262)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SUMIFS(RAB!$F$14:$F$106,RAB!$C$14:$C$106,C1263)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SUMIFS(RAB!$F$14:$F$106,RAB!$C$14:$C$106,C1264)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SUMIFS(RAB!$F$14:$F$106,RAB!$C$14:$C$106,C1265)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SUMIFS(RAB!$F$14:$F$106,RAB!$C$14:$C$106,C1266)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SUMIFS(RAB!$F$14:$F$106,RAB!$C$14:$C$106,C1267)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SUMIFS(RAB!$F$14:$F$106,RAB!$C$14:$C$106,C1268)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SUMIFS(RAB!$F$14:$F$106,RAB!$C$14:$C$106,C1269)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SUMIFS(RAB!$F$14:$F$106,RAB!$C$14:$C$106,C1270)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SUMIFS(RAB!$F$14:$F$106,RAB!$C$14:$C$106,C1271)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SUMIFS(RAB!$F$14:$F$106,RAB!$C$14:$C$106,C1272)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SUMIFS(RAB!$F$14:$F$106,RAB!$C$14:$C$106,C1273)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SUMIFS(RAB!$F$14:$F$106,RAB!$C$14:$C$106,C1274)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SUMIFS(RAB!$F$14:$F$106,RAB!$C$14:$C$106,C1275)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SUMIFS(RAB!$F$14:$F$106,RAB!$C$14:$C$106,C1276)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SUMIFS(RAB!$F$14:$F$106,RAB!$C$14:$C$106,C1277)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SUMIFS(RAB!$F$14:$F$106,RAB!$C$14:$C$106,C1278)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SUMIFS(RAB!$F$14:$F$106,RAB!$C$14:$C$106,C1279)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SUMIFS(RAB!$F$14:$F$106,RAB!$C$14:$C$106,C1280)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SUMIFS(RAB!$F$14:$F$106,RAB!$C$14:$C$106,C1281)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SUMIFS(RAB!$F$14:$F$106,RAB!$C$14:$C$106,C1282)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SUMIFS(RAB!$F$14:$F$106,RAB!$C$14:$C$106,C1283)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SUMIFS(RAB!$F$14:$F$106,RAB!$C$14:$C$106,C1284)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SUMIFS(RAB!$F$14:$F$106,RAB!$C$14:$C$106,C1285)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SUMIFS(RAB!$F$14:$F$106,RAB!$C$14:$C$106,C1286)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SUMIFS(RAB!$F$14:$F$106,RAB!$C$14:$C$106,C1287)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SUMIFS(RAB!$F$14:$F$106,RAB!$C$14:$C$106,C1288)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SUMIFS(RAB!$F$14:$F$106,RAB!$C$14:$C$106,C1289)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SUMIFS(RAB!$F$14:$F$106,RAB!$C$14:$C$106,C1290)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SUMIFS(RAB!$F$14:$F$106,RAB!$C$14:$C$106,C1291)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SUMIFS(RAB!$F$14:$F$106,RAB!$C$14:$C$106,C1292)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SUMIFS(RAB!$F$14:$F$106,RAB!$C$14:$C$106,C1293)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SUMIFS(RAB!$F$14:$F$106,RAB!$C$14:$C$106,C1294)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SUMIFS(RAB!$F$14:$F$106,RAB!$C$14:$C$106,C1295)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SUMIFS(RAB!$F$14:$F$106,RAB!$C$14:$C$106,C1296)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SUMIFS(RAB!$F$14:$F$106,RAB!$C$14:$C$106,C1297)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SUMIFS(RAB!$F$14:$F$106,RAB!$C$14:$C$106,C1298)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SUMIFS(RAB!$F$14:$F$106,RAB!$C$14:$C$106,C1299)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SUMIFS(RAB!$F$14:$F$106,RAB!$C$14:$C$106,C1300)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SUMIFS(RAB!$F$14:$F$106,RAB!$C$14:$C$106,C1301)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SUMIFS(RAB!$F$14:$F$106,RAB!$C$14:$C$106,C1302)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SUMIFS(RAB!$F$14:$F$106,RAB!$C$14:$C$106,C1303)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SUMIFS(RAB!$F$14:$F$106,RAB!$C$14:$C$106,C1304)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SUMIFS(RAB!$F$14:$F$106,RAB!$C$14:$C$106,C1305)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SUMIFS(RAB!$F$14:$F$106,RAB!$C$14:$C$106,C1306)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SUMIFS(RAB!$F$14:$F$106,RAB!$C$14:$C$106,C1307)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SUMIFS(RAB!$F$14:$F$106,RAB!$C$14:$C$106,C1308)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SUMIFS(RAB!$F$14:$F$106,RAB!$C$14:$C$106,C1309)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SUMIFS(RAB!$F$14:$F$106,RAB!$C$14:$C$106,C1310)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SUMIFS(RAB!$F$14:$F$106,RAB!$C$14:$C$106,C1311)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SUMIFS(RAB!$F$14:$F$106,RAB!$C$14:$C$106,C1312)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SUMIFS(RAB!$F$14:$F$106,RAB!$C$14:$C$106,C1313)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SUMIFS(RAB!$F$14:$F$106,RAB!$C$14:$C$106,C1314)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SUMIFS(RAB!$F$14:$F$106,RAB!$C$14:$C$106,C1315)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SUMIFS(RAB!$F$14:$F$106,RAB!$C$14:$C$106,C1316)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SUMIFS(RAB!$F$14:$F$106,RAB!$C$14:$C$106,C1317)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SUMIFS(RAB!$F$14:$F$106,RAB!$C$14:$C$106,C1318)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SUMIFS(RAB!$F$14:$F$106,RAB!$C$14:$C$106,C1319)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SUMIFS(RAB!$F$14:$F$106,RAB!$C$14:$C$106,C1320)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61" priority="5" operator="equal">
      <formula>0</formula>
    </cfRule>
  </conditionalFormatting>
  <conditionalFormatting sqref="A10:L65536">
    <cfRule type="cellIs" dxfId="60" priority="1" operator="equal">
      <formula>0</formula>
    </cfRule>
  </conditionalFormatting>
  <conditionalFormatting sqref="C12:C711">
    <cfRule type="cellIs" dxfId="59" priority="66" stopIfTrue="1" operator="equal">
      <formula>0</formula>
    </cfRule>
  </conditionalFormatting>
  <conditionalFormatting sqref="E712:E65536">
    <cfRule type="cellIs" dxfId="58" priority="16" stopIfTrue="1" operator="equal">
      <formula>0</formula>
    </cfRule>
  </conditionalFormatting>
  <conditionalFormatting sqref="G1:G11 E6:E11 E1:E3 H7 H10:H11 F10:F711 G712:G65536">
    <cfRule type="cellIs" dxfId="57" priority="69" stopIfTrue="1" operator="equal">
      <formula>0</formula>
    </cfRule>
  </conditionalFormatting>
  <conditionalFormatting sqref="G12:H711">
    <cfRule type="cellIs" dxfId="56" priority="12" stopIfTrue="1" operator="equal">
      <formula>0</formula>
    </cfRule>
  </conditionalFormatting>
  <conditionalFormatting sqref="I7:K7">
    <cfRule type="cellIs" dxfId="55" priority="4" stopIfTrue="1" operator="equal">
      <formula>0</formula>
    </cfRule>
  </conditionalFormatting>
  <conditionalFormatting sqref="I10:L711">
    <cfRule type="cellIs" dxfId="54" priority="2" stopIfTrue="1" operator="equal">
      <formula>0</formula>
    </cfRule>
  </conditionalFormatting>
  <conditionalFormatting sqref="L1:L6">
    <cfRule type="cellIs" dxfId="53" priority="10" operator="equal">
      <formula>0</formula>
    </cfRule>
  </conditionalFormatting>
  <conditionalFormatting sqref="M1:IV1048576 A8:G9">
    <cfRule type="cellIs" dxfId="52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44" t="s">
        <v>1127</v>
      </c>
      <c r="C4" s="544"/>
      <c r="D4" s="544"/>
      <c r="E4" s="544"/>
      <c r="F4" s="544"/>
      <c r="G4" s="544"/>
      <c r="H4" s="544"/>
      <c r="I4" s="544"/>
      <c r="J4" s="544"/>
      <c r="K4" s="544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37" t="str">
        <f>RAB!G6</f>
        <v>ROHMAD ES BATU</v>
      </c>
      <c r="H6" s="537"/>
      <c r="I6" s="537"/>
      <c r="J6" s="537"/>
      <c r="K6" s="537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JL SETINGGIL WEDUNG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45" t="s">
        <v>0</v>
      </c>
      <c r="C11" s="547" t="s">
        <v>1</v>
      </c>
      <c r="D11" s="550" t="s">
        <v>42</v>
      </c>
      <c r="E11" s="550" t="s">
        <v>43</v>
      </c>
      <c r="F11" s="550" t="s">
        <v>2</v>
      </c>
      <c r="G11" s="551" t="s">
        <v>41</v>
      </c>
      <c r="H11" s="550" t="s">
        <v>3</v>
      </c>
      <c r="I11" s="550"/>
      <c r="J11" s="550"/>
      <c r="K11" s="554"/>
      <c r="M11" s="33"/>
      <c r="N11" s="33"/>
      <c r="O11" s="33"/>
      <c r="P11" s="33"/>
      <c r="R11" s="34"/>
      <c r="S11" s="74"/>
      <c r="T11" s="74"/>
    </row>
    <row r="12" spans="1:21" ht="15" customHeight="1">
      <c r="B12" s="546"/>
      <c r="C12" s="548"/>
      <c r="D12" s="540"/>
      <c r="E12" s="540"/>
      <c r="F12" s="540"/>
      <c r="G12" s="552"/>
      <c r="H12" s="542" t="s">
        <v>46</v>
      </c>
      <c r="I12" s="542" t="s">
        <v>5</v>
      </c>
      <c r="J12" s="540" t="s">
        <v>47</v>
      </c>
      <c r="K12" s="541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46"/>
      <c r="C13" s="549"/>
      <c r="D13" s="540"/>
      <c r="E13" s="540"/>
      <c r="F13" s="540"/>
      <c r="G13" s="553"/>
      <c r="H13" s="543"/>
      <c r="I13" s="543"/>
      <c r="J13" s="540"/>
      <c r="K13" s="541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t="shared" ref="C16:C35" ca="1" si="4">IF(ISERROR(OFFSET($C$56,MATCH(A16,$F$57:$F$76,0),0)),"",OFFSET($C$56,MATCH(A16,$F$57:$F$76,0),0))</f>
        <v>Tiang Beton 12M-200 daN+E</v>
      </c>
      <c r="D16" s="101" t="str">
        <f ca="1">IF(ISERROR(OFFSET('HARGA SATUAN'!$D$6,MATCH(C16,'HARGA SATUAN'!$C$7:$C$1492,0),0)),"",OFFSET('HARGA SATUAN'!$D$6,MATCH(C16,'HARGA SATUAN'!$C$7:$C$1492,0),0))</f>
        <v>HDW</v>
      </c>
      <c r="E16" s="101" t="str">
        <f ca="1">IF(B16="+","Unit",IF(ISERROR(OFFSET('HARGA SATUAN'!$E$6,MATCH(C16,'HARGA SATUAN'!$C$7:$C$1492,0),0)),"",OFFSET('HARGA SATUAN'!$E$6,MATCH(C16,'HARGA SATUAN'!$C$7:$C$1492,0),0)))</f>
        <v>Btg</v>
      </c>
      <c r="F16" s="101">
        <f t="shared" ref="F16:F36" ca="1" si="5">IF(ISERROR(OFFSET($D$56,MATCH(A16,$F$57:$F$76,0),0)),"",OFFSET($D$56,MATCH(A16,$F$57:$F$76,0),0))</f>
        <v>1</v>
      </c>
      <c r="G16" s="41">
        <f ca="1">IF(ISERROR(OFFSET('HARGA SATUAN'!$I$6,MATCH(C16,'HARGA SATUAN'!$C$7:$C$1492,0),0)),"",OFFSET('HARGA SATUAN'!$I$6,MATCH(C16,'HARGA SATUAN'!$C$7:$C$1492,0),0))</f>
        <v>5800000</v>
      </c>
      <c r="H16" s="42">
        <f t="shared" ca="1" si="1"/>
        <v>0</v>
      </c>
      <c r="I16" s="42">
        <f t="shared" ca="1" si="2"/>
        <v>5800000</v>
      </c>
      <c r="J16" s="42">
        <f t="shared" ca="1" si="3"/>
        <v>0</v>
      </c>
      <c r="K16" s="43">
        <f t="shared" ca="1" si="0"/>
        <v>5800000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01" t="str">
        <f t="shared" ca="1" si="5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5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38" t="s">
        <v>1008</v>
      </c>
      <c r="D38" s="538"/>
      <c r="E38" s="538"/>
      <c r="F38" s="538"/>
      <c r="G38" s="77" t="s">
        <v>9</v>
      </c>
      <c r="H38" s="55">
        <f ca="1">SUM(H14:H37)</f>
        <v>0</v>
      </c>
      <c r="I38" s="55">
        <f ca="1">SUM(I14:I37)</f>
        <v>5800000</v>
      </c>
      <c r="J38" s="55">
        <f ca="1">SUM(J14:J37)</f>
        <v>0</v>
      </c>
      <c r="K38" s="55">
        <f ca="1">SUM(K14:K37)</f>
        <v>5800000</v>
      </c>
      <c r="L38" s="44"/>
      <c r="R38" s="99"/>
      <c r="S38" s="99"/>
      <c r="T38" s="99"/>
    </row>
    <row r="39" spans="1:20" s="36" customFormat="1">
      <c r="A39" s="30"/>
      <c r="B39" s="56"/>
      <c r="C39" s="539" t="s">
        <v>462</v>
      </c>
      <c r="D39" s="539"/>
      <c r="E39" s="539"/>
      <c r="F39" s="539"/>
      <c r="G39" s="59" t="s">
        <v>9</v>
      </c>
      <c r="H39" s="60">
        <f ca="1">H38*0.1</f>
        <v>0</v>
      </c>
      <c r="I39" s="60">
        <f ca="1">I38*0.1</f>
        <v>580000</v>
      </c>
      <c r="J39" s="60">
        <f ca="1">J38*0.1</f>
        <v>0</v>
      </c>
      <c r="K39" s="60">
        <f ca="1">K38*0.1</f>
        <v>580000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28" t="s">
        <v>463</v>
      </c>
      <c r="D40" s="528"/>
      <c r="E40" s="528"/>
      <c r="F40" s="528"/>
      <c r="G40" s="61" t="s">
        <v>9</v>
      </c>
      <c r="H40" s="78">
        <f ca="1">SUM(H38:H39)</f>
        <v>0</v>
      </c>
      <c r="I40" s="78">
        <f ca="1">SUM(I38:I39)</f>
        <v>6380000</v>
      </c>
      <c r="J40" s="61">
        <f ca="1">SUM(J38:J39)</f>
        <v>0</v>
      </c>
      <c r="K40" s="61">
        <f ca="1">SUM(K38:K39)</f>
        <v>6380000</v>
      </c>
      <c r="L40" s="44"/>
      <c r="R40" s="99"/>
      <c r="S40" s="99"/>
      <c r="T40" s="99"/>
    </row>
    <row r="41" spans="1:20" s="36" customFormat="1">
      <c r="A41" s="30"/>
      <c r="B41" s="531" t="e">
        <f ca="1">"Terbilang : ( "&amp;L42&amp;" Rupiah )"</f>
        <v>#NAME?</v>
      </c>
      <c r="C41" s="532"/>
      <c r="D41" s="532"/>
      <c r="E41" s="532"/>
      <c r="F41" s="532"/>
      <c r="G41" s="532"/>
      <c r="H41" s="532"/>
      <c r="I41" s="532"/>
      <c r="J41" s="532"/>
      <c r="K41" s="533"/>
      <c r="L41" s="44"/>
      <c r="R41" s="58"/>
      <c r="S41" s="58"/>
      <c r="T41" s="58"/>
    </row>
    <row r="42" spans="1:20" s="36" customFormat="1">
      <c r="A42" s="30"/>
      <c r="B42" s="534"/>
      <c r="C42" s="535"/>
      <c r="D42" s="535"/>
      <c r="E42" s="535"/>
      <c r="F42" s="535"/>
      <c r="G42" s="535"/>
      <c r="H42" s="535"/>
      <c r="I42" s="535"/>
      <c r="J42" s="535"/>
      <c r="K42" s="536"/>
      <c r="L42" s="62" t="e">
        <f ca="1">PROPER([91]!terbilang(K40))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29"/>
      <c r="I45" s="529"/>
      <c r="J45" s="530"/>
      <c r="K45" s="530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29"/>
      <c r="I46" s="529"/>
      <c r="J46" s="530"/>
      <c r="K46" s="530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29"/>
      <c r="I47" s="529"/>
      <c r="J47" s="530"/>
      <c r="K47" s="530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29"/>
      <c r="I52" s="529"/>
      <c r="J52" s="530"/>
      <c r="K52" s="530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1138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SUMIFS(RAB!$F$14:$F$106,RAB!$C$14:$C$106,'REKAP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SUMIFS(RAB!$F$14:$F$106,RAB!$C$14:$C$106,'REKAP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SUMIFS(RAB!$F$14:$F$106,RAB!$C$14:$C$106,'REKAP TIANG'!C59)</f>
        <v>1</v>
      </c>
      <c r="E59" s="24">
        <f t="shared" ca="1" si="12"/>
        <v>1</v>
      </c>
      <c r="F59" s="24">
        <f ca="1">IF(D59=0,0,SUM($E$56:E59))</f>
        <v>1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SUMIFS(RAB!$F$14:$F$106,RAB!$C$14:$C$106,'REKAP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SUMIFS(RAB!$F$14:$F$106,RAB!$C$14:$C$106,'REKAP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SUMIFS(RAB!$F$14:$F$106,RAB!$C$14:$C$106,'REKAP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SUMIFS(RAB!$F$14:$F$106,RAB!$C$14:$C$106,'REKAP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SUMIFS(RAB!$F$14:$F$106,RAB!$C$14:$C$106,'REKAP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SUMIFS(RAB!$F$14:$F$106,RAB!$C$14:$C$106,'REKAP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SUMIFS(RAB!$F$14:$F$106,RAB!$C$14:$C$106,'REKAP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SUMIFS(RAB!$F$14:$F$106,RAB!$C$14:$C$106,'REKAP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SUMIFS(RAB!$F$14:$F$106,RAB!$C$14:$C$106,'REKAP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SUMIFS(RAB!$F$14:$F$106,RAB!$C$14:$C$106,'REKAP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SUMIFS(RAB!$F$14:$F$106,RAB!$C$14:$C$106,'REKAP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SUMIFS(RAB!$F$14:$F$106,RAB!$C$14:$C$106,'REKAP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SUMIFS(RAB!$F$14:$F$106,RAB!$C$14:$C$106,'REKAP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SUMIFS(RAB!$F$14:$F$106,RAB!$C$14:$C$106,'REKAP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SUMIFS(RAB!$F$14:$F$106,RAB!$C$14:$C$106,'REKAP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SUMIFS(RAB!$F$14:$F$106,RAB!$C$14:$C$106,'REKAP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SUMIFS(RAB!$F$14:$F$106,RAB!$C$14:$C$106,'REKAP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B4:K4"/>
    <mergeCell ref="B11:B13"/>
    <mergeCell ref="C11:C13"/>
    <mergeCell ref="D11:D13"/>
    <mergeCell ref="E11:E13"/>
    <mergeCell ref="F11:F13"/>
    <mergeCell ref="G11:G13"/>
    <mergeCell ref="H11:K11"/>
    <mergeCell ref="H52:K52"/>
    <mergeCell ref="J12:J13"/>
    <mergeCell ref="K12:K13"/>
    <mergeCell ref="H12:H13"/>
    <mergeCell ref="I12:I13"/>
    <mergeCell ref="H45:K45"/>
    <mergeCell ref="H47:K47"/>
    <mergeCell ref="C40:F40"/>
    <mergeCell ref="H46:K46"/>
    <mergeCell ref="B41:K42"/>
    <mergeCell ref="G6:K6"/>
    <mergeCell ref="C38:F38"/>
    <mergeCell ref="C39:F39"/>
  </mergeCells>
  <conditionalFormatting sqref="A1:XFD5 G6 L6:IV6 A6:E9 G7:IV9 A10:XFD65536">
    <cfRule type="cellIs" dxfId="51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50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C18" sqref="C18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44" t="s">
        <v>1034</v>
      </c>
      <c r="C4" s="544"/>
      <c r="D4" s="544"/>
      <c r="E4" s="544"/>
      <c r="F4" s="544"/>
      <c r="G4" s="544"/>
      <c r="H4" s="544"/>
      <c r="I4" s="544"/>
      <c r="J4" s="544"/>
      <c r="K4" s="544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37" t="str">
        <f>RAB!G6</f>
        <v>ROHMAD ES BATU</v>
      </c>
      <c r="H6" s="537"/>
      <c r="I6" s="537"/>
      <c r="J6" s="537"/>
      <c r="K6" s="537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JL SETINGGIL WEDUNG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45" t="s">
        <v>0</v>
      </c>
      <c r="C11" s="547" t="s">
        <v>1</v>
      </c>
      <c r="D11" s="550" t="s">
        <v>42</v>
      </c>
      <c r="E11" s="550" t="s">
        <v>43</v>
      </c>
      <c r="F11" s="550" t="s">
        <v>2</v>
      </c>
      <c r="G11" s="551" t="s">
        <v>41</v>
      </c>
      <c r="H11" s="550" t="s">
        <v>3</v>
      </c>
      <c r="I11" s="550"/>
      <c r="J11" s="550"/>
      <c r="K11" s="554"/>
      <c r="M11" s="33"/>
      <c r="N11" s="33"/>
      <c r="O11" s="33"/>
      <c r="P11" s="33"/>
      <c r="R11" s="34"/>
      <c r="S11" s="74"/>
      <c r="T11" s="74"/>
    </row>
    <row r="12" spans="1:21" ht="15" customHeight="1">
      <c r="B12" s="546"/>
      <c r="C12" s="548"/>
      <c r="D12" s="540"/>
      <c r="E12" s="540"/>
      <c r="F12" s="540"/>
      <c r="G12" s="552"/>
      <c r="H12" s="542" t="s">
        <v>46</v>
      </c>
      <c r="I12" s="542" t="s">
        <v>5</v>
      </c>
      <c r="J12" s="540" t="s">
        <v>47</v>
      </c>
      <c r="K12" s="541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46"/>
      <c r="C13" s="549"/>
      <c r="D13" s="540"/>
      <c r="E13" s="540"/>
      <c r="F13" s="540"/>
      <c r="G13" s="553"/>
      <c r="H13" s="543"/>
      <c r="I13" s="543"/>
      <c r="J13" s="540"/>
      <c r="K13" s="541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Smart Box Langsung Daya 16.5 kVA MCCB 25 A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Unit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SATUAN'!$C$7:$C$1492,0),0)),"",OFFSET('HARGA SATUAN'!$I$6,MATCH(C16,'HARGA SATUAN'!$C$7:$C$1492,0),0))</f>
        <v>3564900</v>
      </c>
      <c r="H16" s="42">
        <f t="shared" ca="1" si="1"/>
        <v>3564900</v>
      </c>
      <c r="I16" s="42">
        <f t="shared" ca="1" si="2"/>
        <v>0</v>
      </c>
      <c r="J16" s="42">
        <f t="shared" ca="1" si="3"/>
        <v>0</v>
      </c>
      <c r="K16" s="43">
        <f t="shared" ca="1" si="0"/>
        <v>3564900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Trafo 3 phasa 100 kVA YNyn0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Bh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SATUAN'!$C$7:$C$1492,0),0)),"",OFFSET('HARGA SATUAN'!$I$6,MATCH(C17,'HARGA SATUAN'!$C$7:$C$1492,0),0))</f>
        <v>56838600</v>
      </c>
      <c r="H17" s="42">
        <f t="shared" ca="1" si="1"/>
        <v>56838600</v>
      </c>
      <c r="I17" s="42">
        <f t="shared" ca="1" si="2"/>
        <v>0</v>
      </c>
      <c r="J17" s="42">
        <f t="shared" ca="1" si="3"/>
        <v>0</v>
      </c>
      <c r="K17" s="43">
        <f t="shared" ca="1" si="0"/>
        <v>56838600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LVCB 2 Jurusan 250 A LBS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Bh</v>
      </c>
      <c r="F18" s="101">
        <f t="shared" ca="1" si="6"/>
        <v>1</v>
      </c>
      <c r="G18" s="41">
        <f ca="1">IF(ISERROR(OFFSET('HARGA SATUAN'!$I$6,MATCH(C18,'HARGA SATUAN'!$C$7:$C$1492,0),0)),"",OFFSET('HARGA SATUAN'!$I$6,MATCH(C18,'HARGA SATUAN'!$C$7:$C$1492,0),0))</f>
        <v>9994500</v>
      </c>
      <c r="H18" s="42">
        <f t="shared" ca="1" si="1"/>
        <v>9994500</v>
      </c>
      <c r="I18" s="42">
        <f t="shared" ca="1" si="2"/>
        <v>0</v>
      </c>
      <c r="J18" s="42">
        <f t="shared" ca="1" si="3"/>
        <v>0</v>
      </c>
      <c r="K18" s="43">
        <f t="shared" ca="1" si="0"/>
        <v>9994500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NFA2X-T 3x70+1x70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Mtr</v>
      </c>
      <c r="F19" s="101">
        <f t="shared" ca="1" si="6"/>
        <v>270</v>
      </c>
      <c r="G19" s="41">
        <f ca="1">IF(ISERROR(OFFSET('HARGA SATUAN'!$I$6,MATCH(C19,'HARGA SATUAN'!$C$7:$C$1492,0),0)),"",OFFSET('HARGA SATUAN'!$I$6,MATCH(C19,'HARGA SATUAN'!$C$7:$C$1492,0),0))</f>
        <v>54500</v>
      </c>
      <c r="H19" s="42">
        <f t="shared" ca="1" si="1"/>
        <v>14715000</v>
      </c>
      <c r="I19" s="42">
        <f t="shared" ca="1" si="2"/>
        <v>0</v>
      </c>
      <c r="J19" s="42">
        <f t="shared" ca="1" si="3"/>
        <v>0</v>
      </c>
      <c r="K19" s="43">
        <f t="shared" ca="1" si="0"/>
        <v>14715000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NFA2X 4 x 16 mm²</v>
      </c>
      <c r="D20" s="101" t="str">
        <f ca="1">IF(ISERROR(OFFSET('HARGA SATUAN'!$D$6,MATCH(C20,'HARGA SATUAN'!$C$7:$C$1492,0),0)),"",OFFSET('HARGA SATUAN'!$D$6,MATCH(C20,'HARGA SATUAN'!$C$7:$C$1492,0),0))</f>
        <v>MDU-KD</v>
      </c>
      <c r="E20" s="101" t="str">
        <f ca="1">IF(B20="+","Unit",IF(ISERROR(OFFSET('HARGA SATUAN'!$E$6,MATCH(C20,'HARGA SATUAN'!$C$7:$C$1492,0),0)),"",OFFSET('HARGA SATUAN'!$E$6,MATCH(C20,'HARGA SATUAN'!$C$7:$C$1492,0),0)))</f>
        <v>Mtr</v>
      </c>
      <c r="F20" s="101">
        <f t="shared" ca="1" si="6"/>
        <v>35</v>
      </c>
      <c r="G20" s="41">
        <f ca="1">IF(ISERROR(OFFSET('HARGA SATUAN'!$I$6,MATCH(C20,'HARGA SATUAN'!$C$7:$C$1492,0),0)),"",OFFSET('HARGA SATUAN'!$I$6,MATCH(C20,'HARGA SATUAN'!$C$7:$C$1492,0),0))</f>
        <v>13500</v>
      </c>
      <c r="H20" s="42">
        <f t="shared" ca="1" si="1"/>
        <v>472500</v>
      </c>
      <c r="I20" s="42">
        <f t="shared" ca="1" si="2"/>
        <v>0</v>
      </c>
      <c r="J20" s="42">
        <f t="shared" ca="1" si="3"/>
        <v>0</v>
      </c>
      <c r="K20" s="43">
        <f t="shared" ca="1" si="0"/>
        <v>472500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4"/>
        <v/>
      </c>
      <c r="C21" s="109" t="str">
        <f t="shared" ca="1" si="5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6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4"/>
        <v/>
      </c>
      <c r="C22" s="109" t="str">
        <f t="shared" ca="1" si="5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6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4"/>
        <v/>
      </c>
      <c r="C23" s="109" t="str">
        <f t="shared" ca="1" si="5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6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6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6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6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6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6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38" t="s">
        <v>1008</v>
      </c>
      <c r="D168" s="538"/>
      <c r="E168" s="538"/>
      <c r="F168" s="538"/>
      <c r="G168" s="77" t="s">
        <v>9</v>
      </c>
      <c r="H168" s="55">
        <f ca="1">SUM(H14:H167)</f>
        <v>85585500</v>
      </c>
      <c r="I168" s="55">
        <f ca="1">SUM(I14:I167)</f>
        <v>0</v>
      </c>
      <c r="J168" s="55">
        <f ca="1">SUM(J14:J167)</f>
        <v>0</v>
      </c>
      <c r="K168" s="55">
        <f ca="1">SUM(K14:K167)</f>
        <v>85585500</v>
      </c>
      <c r="L168" s="44"/>
      <c r="R168" s="99"/>
      <c r="S168" s="99"/>
      <c r="T168" s="99"/>
    </row>
    <row r="169" spans="1:20" s="36" customFormat="1">
      <c r="A169" s="30"/>
      <c r="B169" s="56"/>
      <c r="C169" s="539" t="s">
        <v>462</v>
      </c>
      <c r="D169" s="539"/>
      <c r="E169" s="539"/>
      <c r="F169" s="539"/>
      <c r="G169" s="59" t="s">
        <v>9</v>
      </c>
      <c r="H169" s="60">
        <f ca="1">H168*0.1</f>
        <v>8558550</v>
      </c>
      <c r="I169" s="60">
        <f ca="1">I168*0.1</f>
        <v>0</v>
      </c>
      <c r="J169" s="60">
        <f ca="1">J168*0.1</f>
        <v>0</v>
      </c>
      <c r="K169" s="60">
        <f ca="1">K168*0.1</f>
        <v>8558550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28" t="s">
        <v>463</v>
      </c>
      <c r="D170" s="528"/>
      <c r="E170" s="528"/>
      <c r="F170" s="528"/>
      <c r="G170" s="61" t="s">
        <v>9</v>
      </c>
      <c r="H170" s="78">
        <f ca="1">SUM(H168:H169)</f>
        <v>94144050</v>
      </c>
      <c r="I170" s="78">
        <f ca="1">SUM(I168:I169)</f>
        <v>0</v>
      </c>
      <c r="J170" s="61">
        <f ca="1">SUM(J168:J169)</f>
        <v>0</v>
      </c>
      <c r="K170" s="61">
        <f ca="1">SUM(K168:K169)</f>
        <v>94144050</v>
      </c>
      <c r="L170" s="44"/>
      <c r="R170" s="99"/>
      <c r="S170" s="99"/>
      <c r="T170" s="99"/>
    </row>
    <row r="171" spans="1:20" s="36" customFormat="1">
      <c r="A171" s="30"/>
      <c r="B171" s="531" t="e">
        <f ca="1">"Terbilang : ( "&amp;L172&amp;" Rupiah )"</f>
        <v>#NAME?</v>
      </c>
      <c r="C171" s="532"/>
      <c r="D171" s="532"/>
      <c r="E171" s="532"/>
      <c r="F171" s="532"/>
      <c r="G171" s="532"/>
      <c r="H171" s="532"/>
      <c r="I171" s="532"/>
      <c r="J171" s="532"/>
      <c r="K171" s="533"/>
      <c r="L171" s="44"/>
      <c r="R171" s="58"/>
      <c r="S171" s="58"/>
      <c r="T171" s="58"/>
    </row>
    <row r="172" spans="1:20" s="36" customFormat="1">
      <c r="A172" s="30"/>
      <c r="B172" s="534"/>
      <c r="C172" s="535"/>
      <c r="D172" s="535"/>
      <c r="E172" s="535"/>
      <c r="F172" s="535"/>
      <c r="G172" s="535"/>
      <c r="H172" s="535"/>
      <c r="I172" s="535"/>
      <c r="J172" s="535"/>
      <c r="K172" s="536"/>
      <c r="L172" s="62" t="e">
        <f ca="1">PROPER([91]!terbilang(K170))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29"/>
      <c r="I175" s="529"/>
      <c r="J175" s="530"/>
      <c r="K175" s="530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29"/>
      <c r="I176" s="529"/>
      <c r="J176" s="530"/>
      <c r="K176" s="530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29"/>
      <c r="I177" s="529"/>
      <c r="J177" s="530"/>
      <c r="K177" s="530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29"/>
      <c r="I182" s="529"/>
      <c r="J182" s="530"/>
      <c r="K182" s="530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1139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SUMIFS(RAB!$F$14:$F$106,RAB!$C$14:$C$106,C224)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SUMIFS(RAB!$F$14:$F$106,RAB!$C$14:$C$106,C225)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SUMIFS(RAB!$F$14:$F$106,RAB!$C$14:$C$106,C226)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SUMIFS(RAB!$F$14:$F$106,RAB!$C$14:$C$106,C227)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SUMIFS(RAB!$F$14:$F$106,RAB!$C$14:$C$106,C228)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SUMIFS(RAB!$F$14:$F$106,RAB!$C$14:$C$106,C229)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SUMIFS(RAB!$F$14:$F$106,RAB!$C$14:$C$106,C230)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SUMIFS(RAB!$F$14:$F$106,RAB!$C$14:$C$106,C231)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SUMIFS(RAB!$F$14:$F$106,RAB!$C$14:$C$106,C232)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SUMIFS(RAB!$F$14:$F$106,RAB!$C$14:$C$106,C233)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SUMIFS(RAB!$F$14:$F$106,RAB!$C$14:$C$106,C234)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SUMIFS(RAB!$F$14:$F$106,RAB!$C$14:$C$106,C235)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SUMIFS(RAB!$F$14:$F$106,RAB!$C$14:$C$106,C236)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SUMIFS(RAB!$F$14:$F$106,RAB!$C$14:$C$106,C237)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SUMIFS(RAB!$F$14:$F$106,RAB!$C$14:$C$106,C238)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SUMIFS(RAB!$F$14:$F$106,RAB!$C$14:$C$106,C239)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SUMIFS(RAB!$F$14:$F$106,RAB!$C$14:$C$106,C240)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SUMIFS(RAB!$F$14:$F$106,RAB!$C$14:$C$106,C241)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SUMIFS(RAB!$F$14:$F$106,RAB!$C$14:$C$106,C242)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SUMIFS(RAB!$F$14:$F$106,RAB!$C$14:$C$106,C243)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SUMIFS(RAB!$F$14:$F$106,RAB!$C$14:$C$106,C244)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SUMIFS(RAB!$F$14:$F$106,RAB!$C$14:$C$106,C245)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SUMIFS(RAB!$F$14:$F$106,RAB!$C$14:$C$106,C246)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SUMIFS(RAB!$F$14:$F$106,RAB!$C$14:$C$106,C247)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SUMIFS(RAB!$F$14:$F$106,RAB!$C$14:$C$106,C248)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SUMIFS(RAB!$F$14:$F$106,RAB!$C$14:$C$106,C249)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SUMIFS(RAB!$F$14:$F$106,RAB!$C$14:$C$106,C250)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SUMIFS(RAB!$F$14:$F$106,RAB!$C$14:$C$106,C251)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SUMIFS(RAB!$F$14:$F$106,RAB!$C$14:$C$106,C252)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SUMIFS(RAB!$F$14:$F$106,RAB!$C$14:$C$106,C253)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SUMIFS(RAB!$F$14:$F$106,RAB!$C$14:$C$106,C254)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SUMIFS(RAB!$F$14:$F$106,RAB!$C$14:$C$106,C255)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SUMIFS(RAB!$F$14:$F$106,RAB!$C$14:$C$106,C256)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SUMIFS(RAB!$F$14:$F$106,RAB!$C$14:$C$106,C257)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SUMIFS(RAB!$F$14:$F$106,RAB!$C$14:$C$106,C258)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SUMIFS(RAB!$F$14:$F$106,RAB!$C$14:$C$106,C259)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SUMIFS(RAB!$F$14:$F$106,RAB!$C$14:$C$106,C260)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SUMIFS(RAB!$F$14:$F$106,RAB!$C$14:$C$106,C261)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SUMIFS(RAB!$F$14:$F$106,RAB!$C$14:$C$106,C262)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SUMIFS(RAB!$F$14:$F$106,RAB!$C$14:$C$106,C263)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SUMIFS(RAB!$F$14:$F$106,RAB!$C$14:$C$106,C264)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SUMIFS(RAB!$F$14:$F$106,RAB!$C$14:$C$106,C265)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SUMIFS(RAB!$F$14:$F$106,RAB!$C$14:$C$106,C266)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SUMIFS(RAB!$F$14:$F$106,RAB!$C$14:$C$106,C267)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SUMIFS(RAB!$F$14:$F$106,RAB!$C$14:$C$106,C268)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SUMIFS(RAB!$F$14:$F$106,RAB!$C$14:$C$106,C269)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SUMIFS(RAB!$F$14:$F$106,RAB!$C$14:$C$106,C270)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SUMIFS(RAB!$F$14:$F$106,RAB!$C$14:$C$106,C271)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SUMIFS(RAB!$F$14:$F$106,RAB!$C$14:$C$106,C272)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SUMIFS(RAB!$F$14:$F$106,RAB!$C$14:$C$106,C273)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SUMIFS(RAB!$F$14:$F$106,RAB!$C$14:$C$106,C274)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SUMIFS(RAB!$F$14:$F$106,RAB!$C$14:$C$106,C275)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SUMIFS(RAB!$F$14:$F$106,RAB!$C$14:$C$106,C276)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SUMIFS(RAB!$F$14:$F$106,RAB!$C$14:$C$106,C277)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SUMIFS(RAB!$F$14:$F$106,RAB!$C$14:$C$106,C278)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SUMIFS(RAB!$F$14:$F$106,RAB!$C$14:$C$106,C279)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SUMIFS(RAB!$F$14:$F$106,RAB!$C$14:$C$106,C280)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SUMIFS(RAB!$F$14:$F$106,RAB!$C$14:$C$106,C281)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SUMIFS(RAB!$F$14:$F$106,RAB!$C$14:$C$106,C282)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SUMIFS(RAB!$F$14:$F$106,RAB!$C$14:$C$106,C283)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SUMIFS(RAB!$F$14:$F$106,RAB!$C$14:$C$106,C284)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SUMIFS(RAB!$F$14:$F$106,RAB!$C$14:$C$106,C285)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SUMIFS(RAB!$F$14:$F$106,RAB!$C$14:$C$106,C286)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SUMIFS(RAB!$F$14:$F$106,RAB!$C$14:$C$106,C287)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SUMIFS(RAB!$F$14:$F$106,RAB!$C$14:$C$106,C288)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SUMIFS(RAB!$F$14:$F$106,RAB!$C$14:$C$106,C289)</f>
        <v>1</v>
      </c>
      <c r="E289" s="24">
        <f t="shared" ref="E289:E352" ca="1" si="22">IF(D289=0,0,1)</f>
        <v>1</v>
      </c>
      <c r="F289" s="24">
        <f ca="1">IF(D289=0,0,SUM($E$223:E289))</f>
        <v>1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SUMIFS(RAB!$F$14:$F$106,RAB!$C$14:$C$106,C290)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SUMIFS(RAB!$F$14:$F$106,RAB!$C$14:$C$106,C291)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SUMIFS(RAB!$F$14:$F$106,RAB!$C$14:$C$106,C292)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SUMIFS(RAB!$F$14:$F$106,RAB!$C$14:$C$106,C293)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SUMIFS(RAB!$F$14:$F$106,RAB!$C$14:$C$106,C294)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SUMIFS(RAB!$F$14:$F$106,RAB!$C$14:$C$106,C295)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SUMIFS(RAB!$F$14:$F$106,RAB!$C$14:$C$106,C296)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SUMIFS(RAB!$F$14:$F$106,RAB!$C$14:$C$106,C297)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SUMIFS(RAB!$F$14:$F$106,RAB!$C$14:$C$106,C298)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SUMIFS(RAB!$F$14:$F$106,RAB!$C$14:$C$106,C299)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SUMIFS(RAB!$F$14:$F$106,RAB!$C$14:$C$106,C300)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SUMIFS(RAB!$F$14:$F$106,RAB!$C$14:$C$106,C301)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SUMIFS(RAB!$F$14:$F$106,RAB!$C$14:$C$106,C302)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SUMIFS(RAB!$F$14:$F$106,RAB!$C$14:$C$106,C303)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SUMIFS(RAB!$F$14:$F$106,RAB!$C$14:$C$106,C304)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SUMIFS(RAB!$F$14:$F$106,RAB!$C$14:$C$106,C305)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SUMIFS(RAB!$F$14:$F$106,RAB!$C$14:$C$106,C306)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SUMIFS(RAB!$F$14:$F$106,RAB!$C$14:$C$106,C307)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SUMIFS(RAB!$F$14:$F$106,RAB!$C$14:$C$106,C308)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SUMIFS(RAB!$F$14:$F$106,RAB!$C$14:$C$106,C309)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SUMIFS(RAB!$F$14:$F$106,RAB!$C$14:$C$106,C310)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SUMIFS(RAB!$F$14:$F$106,RAB!$C$14:$C$106,C311)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SUMIFS(RAB!$F$14:$F$106,RAB!$C$14:$C$106,C312)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SUMIFS(RAB!$F$14:$F$106,RAB!$C$14:$C$106,C313)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SUMIFS(RAB!$F$14:$F$106,RAB!$C$14:$C$106,C314)</f>
        <v>1</v>
      </c>
      <c r="E314" s="24">
        <f t="shared" ca="1" si="22"/>
        <v>1</v>
      </c>
      <c r="F314" s="24">
        <f ca="1">IF(D314=0,0,SUM($E$223:E314))</f>
        <v>2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SUMIFS(RAB!$F$14:$F$106,RAB!$C$14:$C$106,C315)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SUMIFS(RAB!$F$14:$F$106,RAB!$C$14:$C$106,C316)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SUMIFS(RAB!$F$14:$F$106,RAB!$C$14:$C$106,C317)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SUMIFS(RAB!$F$14:$F$106,RAB!$C$14:$C$106,C318)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SUMIFS(RAB!$F$14:$F$106,RAB!$C$14:$C$106,C319)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SUMIFS(RAB!$F$14:$F$106,RAB!$C$14:$C$106,C320)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SUMIFS(RAB!$F$14:$F$106,RAB!$C$14:$C$106,C321)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SUMIFS(RAB!$F$14:$F$106,RAB!$C$14:$C$106,C322)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SUMIFS(RAB!$F$14:$F$106,RAB!$C$14:$C$106,C323)</f>
        <v>1</v>
      </c>
      <c r="E323" s="24">
        <f t="shared" ca="1" si="22"/>
        <v>1</v>
      </c>
      <c r="F323" s="24">
        <f ca="1">IF(D323=0,0,SUM($E$223:E323))</f>
        <v>3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SUMIFS(RAB!$F$14:$F$106,RAB!$C$14:$C$106,C324)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SUMIFS(RAB!$F$14:$F$106,RAB!$C$14:$C$106,C325)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SUMIFS(RAB!$F$14:$F$106,RAB!$C$14:$C$106,C326)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SUMIFS(RAB!$F$14:$F$106,RAB!$C$14:$C$106,C327)</f>
        <v>0</v>
      </c>
      <c r="E327" s="24">
        <f t="shared" ca="1" si="22"/>
        <v>0</v>
      </c>
      <c r="F327" s="24">
        <f ca="1">IF(D327=0,0,SUM($E$223:E327))</f>
        <v>0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SUMIFS(RAB!$F$14:$F$106,RAB!$C$14:$C$106,C328)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SUMIFS(RAB!$F$14:$F$106,RAB!$C$14:$C$106,C329)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SUMIFS(RAB!$F$14:$F$106,RAB!$C$14:$C$106,C330)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SUMIFS(RAB!$F$14:$F$106,RAB!$C$14:$C$106,C331)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SUMIFS(RAB!$F$14:$F$106,RAB!$C$14:$C$106,C332)</f>
        <v>0</v>
      </c>
      <c r="E332" s="24">
        <f t="shared" ca="1" si="22"/>
        <v>0</v>
      </c>
      <c r="F332" s="24">
        <f ca="1">IF(D332=0,0,SUM($E$223:E332))</f>
        <v>0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SUMIFS(RAB!$F$14:$F$106,RAB!$C$14:$C$106,C333)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SUMIFS(RAB!$F$14:$F$106,RAB!$C$14:$C$106,C334)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SUMIFS(RAB!$F$14:$F$106,RAB!$C$14:$C$106,C335)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SUMIFS(RAB!$F$14:$F$106,RAB!$C$14:$C$106,C336)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SUMIFS(RAB!$F$14:$F$106,RAB!$C$14:$C$106,C337)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SUMIFS(RAB!$F$14:$F$106,RAB!$C$14:$C$106,C338)</f>
        <v>0</v>
      </c>
      <c r="E338" s="24">
        <f t="shared" ca="1" si="22"/>
        <v>0</v>
      </c>
      <c r="F338" s="24">
        <f ca="1">IF(D338=0,0,SUM($E$223:E338))</f>
        <v>0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SUMIFS(RAB!$F$14:$F$106,RAB!$C$14:$C$106,C339)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SUMIFS(RAB!$F$14:$F$106,RAB!$C$14:$C$106,C340)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SUMIFS(RAB!$F$14:$F$106,RAB!$C$14:$C$106,C341)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SUMIFS(RAB!$F$14:$F$106,RAB!$C$14:$C$106,C342)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SUMIFS(RAB!$F$14:$F$106,RAB!$C$14:$C$106,C343)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SUMIFS(RAB!$F$14:$F$106,RAB!$C$14:$C$106,C344)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SUMIFS(RAB!$F$14:$F$106,RAB!$C$14:$C$106,C345)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SUMIFS(RAB!$F$14:$F$106,RAB!$C$14:$C$106,C346)</f>
        <v>270</v>
      </c>
      <c r="E346" s="24">
        <f t="shared" ca="1" si="22"/>
        <v>1</v>
      </c>
      <c r="F346" s="24">
        <f ca="1">IF(D346=0,0,SUM($E$223:E346))</f>
        <v>4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SUMIFS(RAB!$F$14:$F$106,RAB!$C$14:$C$106,C347)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SUMIFS(RAB!$F$14:$F$106,RAB!$C$14:$C$106,C348)</f>
        <v>0</v>
      </c>
      <c r="E348" s="24">
        <f t="shared" ca="1" si="22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SUMIFS(RAB!$F$14:$F$106,RAB!$C$14:$C$106,C349)</f>
        <v>35</v>
      </c>
      <c r="E349" s="24">
        <f t="shared" ca="1" si="22"/>
        <v>1</v>
      </c>
      <c r="F349" s="24">
        <f ca="1">IF(D349=0,0,SUM($E$223:E349))</f>
        <v>5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SUMIFS(RAB!$F$14:$F$106,RAB!$C$14:$C$106,C350)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SUMIFS(RAB!$F$14:$F$106,RAB!$C$14:$C$106,C351)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SUMIFS(RAB!$F$14:$F$106,RAB!$C$14:$C$106,C352)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SUMIFS(RAB!$F$14:$F$106,RAB!$C$14:$C$106,C353)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SUMIFS(RAB!$F$14:$F$106,RAB!$C$14:$C$106,C354)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SUMIFS(RAB!$F$14:$F$106,RAB!$C$14:$C$106,C355)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SUMIFS(RAB!$F$14:$F$106,RAB!$C$14:$C$106,C356)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SUMIFS(RAB!$F$14:$F$106,RAB!$C$14:$C$106,C357)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SUMIFS(RAB!$F$14:$F$106,RAB!$C$14:$C$106,C358)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SUMIFS(RAB!$F$14:$F$106,RAB!$C$14:$C$106,C359)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SUMIFS(RAB!$F$14:$F$106,RAB!$C$14:$C$106,C360)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SUMIFS(RAB!$F$14:$F$106,RAB!$C$14:$C$106,C361)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SUMIFS(RAB!$F$14:$F$106,RAB!$C$14:$C$106,C362)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SUMIFS(RAB!$F$14:$F$106,RAB!$C$14:$C$106,C363)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SUMIFS(RAB!$F$14:$F$106,RAB!$C$14:$C$106,C364)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SUMIFS(RAB!$F$14:$F$106,RAB!$C$14:$C$106,C365)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SUMIFS(RAB!$F$14:$F$106,RAB!$C$14:$C$106,C366)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SUMIFS(RAB!$F$14:$F$106,RAB!$C$14:$C$106,C367)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SUMIFS(RAB!$F$14:$F$106,RAB!$C$14:$C$106,C368)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SUMIFS(RAB!$F$14:$F$106,RAB!$C$14:$C$106,C369)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SUMIFS(RAB!$F$14:$F$106,RAB!$C$14:$C$106,C370)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SUMIFS(RAB!$F$14:$F$106,RAB!$C$14:$C$106,C371)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SUMIFS(RAB!$F$14:$F$106,RAB!$C$14:$C$106,C372)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SUMIFS(RAB!$F$14:$F$106,RAB!$C$14:$C$106,C373)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  <mergeCell ref="H182:K182"/>
    <mergeCell ref="H176:K176"/>
    <mergeCell ref="H177:K177"/>
    <mergeCell ref="I12:I13"/>
    <mergeCell ref="J12:J13"/>
    <mergeCell ref="K12:K13"/>
    <mergeCell ref="C168:F168"/>
    <mergeCell ref="C169:F169"/>
    <mergeCell ref="C170:F170"/>
    <mergeCell ref="B171:K172"/>
    <mergeCell ref="H175:K175"/>
  </mergeCells>
  <conditionalFormatting sqref="B16:B166">
    <cfRule type="cellIs" dxfId="49" priority="5" operator="equal">
      <formula>0</formula>
    </cfRule>
  </conditionalFormatting>
  <conditionalFormatting sqref="C16:C165">
    <cfRule type="cellIs" dxfId="48" priority="4" stopIfTrue="1" operator="equal">
      <formula>0</formula>
    </cfRule>
  </conditionalFormatting>
  <conditionalFormatting sqref="C16:E165">
    <cfRule type="cellIs" dxfId="47" priority="1" operator="equal">
      <formula>0</formula>
    </cfRule>
  </conditionalFormatting>
  <conditionalFormatting sqref="D224:F373">
    <cfRule type="cellIs" dxfId="46" priority="8" operator="equal">
      <formula>0</formula>
    </cfRule>
  </conditionalFormatting>
  <conditionalFormatting sqref="E1:E3 G1:G115 E6:E15 H12:I12 N13 F14:F15 H14:K115 E166:K166 G166:G223 E167:F167 H167:K167">
    <cfRule type="cellIs" dxfId="45" priority="43" stopIfTrue="1" operator="equal">
      <formula>0</formula>
    </cfRule>
  </conditionalFormatting>
  <conditionalFormatting sqref="E171:E65536">
    <cfRule type="cellIs" dxfId="44" priority="9" stopIfTrue="1" operator="equal">
      <formula>0</formula>
    </cfRule>
  </conditionalFormatting>
  <conditionalFormatting sqref="G224">
    <cfRule type="cellIs" dxfId="43" priority="10" operator="equal">
      <formula>0</formula>
    </cfRule>
  </conditionalFormatting>
  <conditionalFormatting sqref="G225:G65536">
    <cfRule type="cellIs" dxfId="42" priority="14" stopIfTrue="1" operator="equal">
      <formula>0</formula>
    </cfRule>
  </conditionalFormatting>
  <conditionalFormatting sqref="R14:T166 G116:K165">
    <cfRule type="cellIs" dxfId="41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459"/>
    </row>
    <row r="4" spans="4:4" ht="57" customHeight="1">
      <c r="D4" s="459">
        <v>3</v>
      </c>
    </row>
    <row r="5" spans="4:4" ht="57" customHeight="1">
      <c r="D5" s="459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7" activePane="bottomRight" state="frozen"/>
      <selection activeCell="D209" sqref="D209"/>
      <selection pane="topRight" activeCell="D209" sqref="D209"/>
      <selection pane="bottomLeft" activeCell="D209" sqref="D209"/>
      <selection pane="bottomRight" activeCell="C10" sqref="C10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56" t="s">
        <v>41</v>
      </c>
      <c r="C2" s="556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57" t="s">
        <v>23</v>
      </c>
      <c r="C4" s="558" t="s">
        <v>1012</v>
      </c>
      <c r="D4" s="558" t="s">
        <v>42</v>
      </c>
      <c r="E4" s="557" t="s">
        <v>43</v>
      </c>
      <c r="F4" s="108" t="s">
        <v>1604</v>
      </c>
      <c r="G4" s="108" t="s">
        <v>1603</v>
      </c>
      <c r="H4" s="555" t="s">
        <v>1025</v>
      </c>
      <c r="I4" s="193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57"/>
      <c r="C5" s="558"/>
      <c r="D5" s="558"/>
      <c r="E5" s="557"/>
      <c r="F5" s="93"/>
      <c r="G5" s="93"/>
      <c r="H5" s="555"/>
      <c r="I5" s="193" t="s">
        <v>1603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89"/>
      <c r="C6" s="190"/>
      <c r="D6" s="191"/>
      <c r="E6" s="191"/>
      <c r="F6" s="108"/>
      <c r="G6" s="108"/>
      <c r="H6" s="192"/>
      <c r="I6" s="191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94" t="s">
        <v>480</v>
      </c>
      <c r="C8" s="109" t="s">
        <v>481</v>
      </c>
      <c r="D8" s="279"/>
      <c r="E8" s="280"/>
      <c r="F8" s="176">
        <f>(IF(D8="JASA",G8*'[92]DETAIL USULAN'!$K$58,0))+(IF(D8="HDW",G8*'[92]DETAIL USULAN'!$J$58,0))+(IF(D8="MDU",G8*'[92]DETAIL USULAN'!$I$58,0))+(IF(D8="MDU-KD",G8*'[92]DETAIL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94">
        <v>1</v>
      </c>
      <c r="C9" s="109" t="s">
        <v>482</v>
      </c>
      <c r="D9" s="279" t="s">
        <v>44</v>
      </c>
      <c r="E9" s="280" t="s">
        <v>8</v>
      </c>
      <c r="F9" s="281">
        <v>294100</v>
      </c>
      <c r="G9" s="281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94">
        <v>2</v>
      </c>
      <c r="C10" s="109" t="s">
        <v>483</v>
      </c>
      <c r="D10" s="279" t="s">
        <v>45</v>
      </c>
      <c r="E10" s="280" t="s">
        <v>8</v>
      </c>
      <c r="F10" s="281">
        <v>1719200</v>
      </c>
      <c r="G10" s="281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94">
        <v>3</v>
      </c>
      <c r="C11" s="109" t="s">
        <v>484</v>
      </c>
      <c r="D11" s="279" t="s">
        <v>44</v>
      </c>
      <c r="E11" s="280" t="s">
        <v>8</v>
      </c>
      <c r="F11" s="281">
        <v>151000</v>
      </c>
      <c r="G11" s="281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94">
        <v>4</v>
      </c>
      <c r="C12" s="109" t="s">
        <v>1141</v>
      </c>
      <c r="D12" s="279" t="s">
        <v>44</v>
      </c>
      <c r="E12" s="280" t="s">
        <v>8</v>
      </c>
      <c r="F12" s="281">
        <v>1430000</v>
      </c>
      <c r="G12" s="281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94">
        <v>5</v>
      </c>
      <c r="C13" s="109" t="s">
        <v>1140</v>
      </c>
      <c r="D13" s="279" t="s">
        <v>44</v>
      </c>
      <c r="E13" s="280" t="s">
        <v>8</v>
      </c>
      <c r="F13" s="281">
        <v>16495000</v>
      </c>
      <c r="G13" s="281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94">
        <v>6</v>
      </c>
      <c r="C14" s="109" t="s">
        <v>1197</v>
      </c>
      <c r="D14" s="279" t="s">
        <v>44</v>
      </c>
      <c r="E14" s="280" t="s">
        <v>8</v>
      </c>
      <c r="F14" s="281">
        <v>1281430</v>
      </c>
      <c r="G14" s="281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94">
        <v>7</v>
      </c>
      <c r="C15" s="109" t="s">
        <v>1198</v>
      </c>
      <c r="D15" s="279" t="s">
        <v>44</v>
      </c>
      <c r="E15" s="280" t="s">
        <v>8</v>
      </c>
      <c r="F15" s="281">
        <v>1344430</v>
      </c>
      <c r="G15" s="281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94">
        <v>8</v>
      </c>
      <c r="C16" s="109" t="s">
        <v>1196</v>
      </c>
      <c r="D16" s="279" t="s">
        <v>44</v>
      </c>
      <c r="E16" s="280" t="s">
        <v>8</v>
      </c>
      <c r="F16" s="281">
        <v>1350430</v>
      </c>
      <c r="G16" s="281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94">
        <v>9</v>
      </c>
      <c r="C17" s="109" t="s">
        <v>1142</v>
      </c>
      <c r="D17" s="279" t="s">
        <v>45</v>
      </c>
      <c r="E17" s="280" t="s">
        <v>14</v>
      </c>
      <c r="F17" s="281">
        <v>1000000</v>
      </c>
      <c r="G17" s="281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94">
        <v>10</v>
      </c>
      <c r="C18" s="109" t="s">
        <v>485</v>
      </c>
      <c r="D18" s="279" t="s">
        <v>44</v>
      </c>
      <c r="E18" s="280" t="s">
        <v>8</v>
      </c>
      <c r="F18" s="281">
        <v>35000</v>
      </c>
      <c r="G18" s="281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94">
        <v>11</v>
      </c>
      <c r="C19" s="109" t="s">
        <v>486</v>
      </c>
      <c r="D19" s="279" t="s">
        <v>44</v>
      </c>
      <c r="E19" s="280" t="s">
        <v>8</v>
      </c>
      <c r="F19" s="281">
        <v>35000</v>
      </c>
      <c r="G19" s="281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94">
        <v>12</v>
      </c>
      <c r="C20" s="109" t="s">
        <v>487</v>
      </c>
      <c r="D20" s="279" t="s">
        <v>44</v>
      </c>
      <c r="E20" s="280" t="s">
        <v>8</v>
      </c>
      <c r="F20" s="281">
        <v>35000</v>
      </c>
      <c r="G20" s="281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94">
        <v>13</v>
      </c>
      <c r="C21" s="109" t="s">
        <v>488</v>
      </c>
      <c r="D21" s="279" t="s">
        <v>44</v>
      </c>
      <c r="E21" s="280" t="s">
        <v>8</v>
      </c>
      <c r="F21" s="281">
        <v>35000</v>
      </c>
      <c r="G21" s="281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94">
        <v>14</v>
      </c>
      <c r="C22" s="109" t="s">
        <v>489</v>
      </c>
      <c r="D22" s="279" t="s">
        <v>44</v>
      </c>
      <c r="E22" s="280" t="s">
        <v>8</v>
      </c>
      <c r="F22" s="281">
        <v>35000</v>
      </c>
      <c r="G22" s="281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94">
        <v>15</v>
      </c>
      <c r="C23" s="109" t="s">
        <v>490</v>
      </c>
      <c r="D23" s="279" t="s">
        <v>44</v>
      </c>
      <c r="E23" s="280" t="s">
        <v>8</v>
      </c>
      <c r="F23" s="281">
        <v>35000</v>
      </c>
      <c r="G23" s="281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94">
        <v>16</v>
      </c>
      <c r="C24" s="109" t="s">
        <v>491</v>
      </c>
      <c r="D24" s="279" t="s">
        <v>44</v>
      </c>
      <c r="E24" s="280" t="s">
        <v>8</v>
      </c>
      <c r="F24" s="281">
        <v>35000</v>
      </c>
      <c r="G24" s="281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94">
        <v>17</v>
      </c>
      <c r="C25" s="109" t="s">
        <v>492</v>
      </c>
      <c r="D25" s="279" t="s">
        <v>44</v>
      </c>
      <c r="E25" s="280" t="s">
        <v>8</v>
      </c>
      <c r="F25" s="281">
        <v>35000</v>
      </c>
      <c r="G25" s="281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94">
        <v>18</v>
      </c>
      <c r="C26" s="109" t="s">
        <v>493</v>
      </c>
      <c r="D26" s="279" t="s">
        <v>44</v>
      </c>
      <c r="E26" s="280" t="s">
        <v>8</v>
      </c>
      <c r="F26" s="281">
        <v>35000</v>
      </c>
      <c r="G26" s="281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94">
        <v>19</v>
      </c>
      <c r="C27" s="109" t="s">
        <v>494</v>
      </c>
      <c r="D27" s="279" t="s">
        <v>44</v>
      </c>
      <c r="E27" s="280" t="s">
        <v>8</v>
      </c>
      <c r="F27" s="281">
        <v>155100</v>
      </c>
      <c r="G27" s="281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94">
        <v>20</v>
      </c>
      <c r="C28" s="109" t="s">
        <v>495</v>
      </c>
      <c r="D28" s="279" t="s">
        <v>44</v>
      </c>
      <c r="E28" s="280" t="s">
        <v>8</v>
      </c>
      <c r="F28" s="281">
        <v>155100</v>
      </c>
      <c r="G28" s="281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94">
        <v>21</v>
      </c>
      <c r="C29" s="109" t="s">
        <v>496</v>
      </c>
      <c r="D29" s="279" t="s">
        <v>44</v>
      </c>
      <c r="E29" s="280" t="s">
        <v>8</v>
      </c>
      <c r="F29" s="281">
        <v>155100</v>
      </c>
      <c r="G29" s="281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94">
        <v>22</v>
      </c>
      <c r="C30" s="109" t="s">
        <v>497</v>
      </c>
      <c r="D30" s="279" t="s">
        <v>44</v>
      </c>
      <c r="E30" s="280" t="s">
        <v>8</v>
      </c>
      <c r="F30" s="281">
        <v>155100</v>
      </c>
      <c r="G30" s="281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94">
        <v>23</v>
      </c>
      <c r="C31" s="109" t="s">
        <v>498</v>
      </c>
      <c r="D31" s="279" t="s">
        <v>44</v>
      </c>
      <c r="E31" s="280" t="s">
        <v>8</v>
      </c>
      <c r="F31" s="281">
        <v>155100</v>
      </c>
      <c r="G31" s="281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94">
        <v>24</v>
      </c>
      <c r="C32" s="109" t="s">
        <v>499</v>
      </c>
      <c r="D32" s="279" t="s">
        <v>45</v>
      </c>
      <c r="E32" s="280" t="s">
        <v>8</v>
      </c>
      <c r="F32" s="281">
        <v>723500</v>
      </c>
      <c r="G32" s="281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94">
        <v>25</v>
      </c>
      <c r="C33" s="109" t="s">
        <v>500</v>
      </c>
      <c r="D33" s="279" t="s">
        <v>45</v>
      </c>
      <c r="E33" s="280" t="s">
        <v>8</v>
      </c>
      <c r="F33" s="281">
        <v>723500</v>
      </c>
      <c r="G33" s="281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94">
        <v>26</v>
      </c>
      <c r="C34" s="109" t="s">
        <v>501</v>
      </c>
      <c r="D34" s="279" t="s">
        <v>45</v>
      </c>
      <c r="E34" s="280" t="s">
        <v>8</v>
      </c>
      <c r="F34" s="281">
        <v>757500</v>
      </c>
      <c r="G34" s="281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94">
        <v>27</v>
      </c>
      <c r="C35" s="109" t="s">
        <v>502</v>
      </c>
      <c r="D35" s="279" t="s">
        <v>45</v>
      </c>
      <c r="E35" s="280" t="s">
        <v>8</v>
      </c>
      <c r="F35" s="281">
        <v>757500</v>
      </c>
      <c r="G35" s="281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94">
        <v>28</v>
      </c>
      <c r="C36" s="109" t="s">
        <v>1547</v>
      </c>
      <c r="D36" s="279" t="s">
        <v>45</v>
      </c>
      <c r="E36" s="280" t="s">
        <v>8</v>
      </c>
      <c r="F36" s="281">
        <v>733500</v>
      </c>
      <c r="G36" s="281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94">
        <v>29</v>
      </c>
      <c r="C37" s="109" t="s">
        <v>1548</v>
      </c>
      <c r="D37" s="279" t="s">
        <v>45</v>
      </c>
      <c r="E37" s="280" t="s">
        <v>8</v>
      </c>
      <c r="F37" s="281">
        <v>823500</v>
      </c>
      <c r="G37" s="281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94">
        <v>30</v>
      </c>
      <c r="C38" s="109" t="s">
        <v>1549</v>
      </c>
      <c r="D38" s="279" t="s">
        <v>45</v>
      </c>
      <c r="E38" s="280" t="s">
        <v>8</v>
      </c>
      <c r="F38" s="281">
        <v>1156500</v>
      </c>
      <c r="G38" s="281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94">
        <v>31</v>
      </c>
      <c r="C39" s="109" t="s">
        <v>1550</v>
      </c>
      <c r="D39" s="279" t="s">
        <v>45</v>
      </c>
      <c r="E39" s="280" t="s">
        <v>8</v>
      </c>
      <c r="F39" s="281">
        <v>1237500</v>
      </c>
      <c r="G39" s="281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94">
        <v>32</v>
      </c>
      <c r="C40" s="109" t="s">
        <v>1551</v>
      </c>
      <c r="D40" s="279" t="s">
        <v>45</v>
      </c>
      <c r="E40" s="280" t="s">
        <v>8</v>
      </c>
      <c r="F40" s="281">
        <v>1287000</v>
      </c>
      <c r="G40" s="281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94">
        <v>33</v>
      </c>
      <c r="C41" s="109" t="s">
        <v>1552</v>
      </c>
      <c r="D41" s="279" t="s">
        <v>45</v>
      </c>
      <c r="E41" s="280" t="s">
        <v>8</v>
      </c>
      <c r="F41" s="281">
        <v>1336500</v>
      </c>
      <c r="G41" s="281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94">
        <v>34</v>
      </c>
      <c r="C42" s="109" t="s">
        <v>1553</v>
      </c>
      <c r="D42" s="279" t="s">
        <v>45</v>
      </c>
      <c r="E42" s="280" t="s">
        <v>8</v>
      </c>
      <c r="F42" s="281">
        <v>1336500</v>
      </c>
      <c r="G42" s="281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94">
        <v>35</v>
      </c>
      <c r="C43" s="109" t="s">
        <v>1554</v>
      </c>
      <c r="D43" s="279" t="s">
        <v>45</v>
      </c>
      <c r="E43" s="280" t="s">
        <v>8</v>
      </c>
      <c r="F43" s="281">
        <v>2866500</v>
      </c>
      <c r="G43" s="281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94">
        <v>36</v>
      </c>
      <c r="C44" s="109" t="s">
        <v>503</v>
      </c>
      <c r="D44" s="279" t="s">
        <v>45</v>
      </c>
      <c r="E44" s="280" t="s">
        <v>8</v>
      </c>
      <c r="F44" s="281">
        <v>545000</v>
      </c>
      <c r="G44" s="281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94">
        <v>37</v>
      </c>
      <c r="C45" s="109" t="s">
        <v>504</v>
      </c>
      <c r="D45" s="279" t="s">
        <v>45</v>
      </c>
      <c r="E45" s="280" t="s">
        <v>8</v>
      </c>
      <c r="F45" s="281">
        <v>545000</v>
      </c>
      <c r="G45" s="281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94">
        <v>38</v>
      </c>
      <c r="C46" s="109" t="s">
        <v>1323</v>
      </c>
      <c r="D46" s="279" t="s">
        <v>44</v>
      </c>
      <c r="E46" s="280" t="s">
        <v>8</v>
      </c>
      <c r="F46" s="281">
        <v>2250810</v>
      </c>
      <c r="G46" s="281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94">
        <v>39</v>
      </c>
      <c r="C47" s="109" t="s">
        <v>1324</v>
      </c>
      <c r="D47" s="279" t="s">
        <v>44</v>
      </c>
      <c r="E47" s="280" t="s">
        <v>8</v>
      </c>
      <c r="F47" s="281">
        <v>2250810</v>
      </c>
      <c r="G47" s="281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94">
        <v>40</v>
      </c>
      <c r="C48" s="109" t="s">
        <v>1325</v>
      </c>
      <c r="D48" s="279" t="s">
        <v>44</v>
      </c>
      <c r="E48" s="280" t="s">
        <v>8</v>
      </c>
      <c r="F48" s="281">
        <v>2250810</v>
      </c>
      <c r="G48" s="281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94">
        <v>41</v>
      </c>
      <c r="C49" s="109" t="s">
        <v>1326</v>
      </c>
      <c r="D49" s="279" t="s">
        <v>44</v>
      </c>
      <c r="E49" s="280" t="s">
        <v>8</v>
      </c>
      <c r="F49" s="281">
        <v>2250810</v>
      </c>
      <c r="G49" s="281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94">
        <v>42</v>
      </c>
      <c r="C50" s="109" t="s">
        <v>1327</v>
      </c>
      <c r="D50" s="279" t="s">
        <v>44</v>
      </c>
      <c r="E50" s="280" t="s">
        <v>8</v>
      </c>
      <c r="F50" s="281">
        <v>2250810</v>
      </c>
      <c r="G50" s="281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94">
        <v>43</v>
      </c>
      <c r="C51" s="109" t="s">
        <v>1328</v>
      </c>
      <c r="D51" s="279" t="s">
        <v>44</v>
      </c>
      <c r="E51" s="280" t="s">
        <v>8</v>
      </c>
      <c r="F51" s="281">
        <v>2250810</v>
      </c>
      <c r="G51" s="281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94">
        <v>44</v>
      </c>
      <c r="C52" s="109" t="s">
        <v>1329</v>
      </c>
      <c r="D52" s="279" t="s">
        <v>44</v>
      </c>
      <c r="E52" s="280" t="s">
        <v>8</v>
      </c>
      <c r="F52" s="281">
        <v>2250810</v>
      </c>
      <c r="G52" s="281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94">
        <v>45</v>
      </c>
      <c r="C53" s="109" t="s">
        <v>1330</v>
      </c>
      <c r="D53" s="279" t="s">
        <v>44</v>
      </c>
      <c r="E53" s="280" t="s">
        <v>8</v>
      </c>
      <c r="F53" s="281">
        <v>2250810</v>
      </c>
      <c r="G53" s="281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94">
        <v>46</v>
      </c>
      <c r="C54" s="109" t="s">
        <v>1331</v>
      </c>
      <c r="D54" s="279" t="s">
        <v>44</v>
      </c>
      <c r="E54" s="280" t="s">
        <v>8</v>
      </c>
      <c r="F54" s="281">
        <v>2250810</v>
      </c>
      <c r="G54" s="281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94">
        <v>47</v>
      </c>
      <c r="C55" s="109" t="s">
        <v>1332</v>
      </c>
      <c r="D55" s="279" t="s">
        <v>44</v>
      </c>
      <c r="E55" s="280" t="s">
        <v>8</v>
      </c>
      <c r="F55" s="281">
        <v>2250810</v>
      </c>
      <c r="G55" s="281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94">
        <v>48</v>
      </c>
      <c r="C56" s="109" t="s">
        <v>1333</v>
      </c>
      <c r="D56" s="279" t="s">
        <v>44</v>
      </c>
      <c r="E56" s="280" t="s">
        <v>8</v>
      </c>
      <c r="F56" s="281">
        <v>2250810</v>
      </c>
      <c r="G56" s="281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94">
        <v>49</v>
      </c>
      <c r="C57" s="109" t="s">
        <v>1334</v>
      </c>
      <c r="D57" s="279" t="s">
        <v>44</v>
      </c>
      <c r="E57" s="280" t="s">
        <v>8</v>
      </c>
      <c r="F57" s="281">
        <v>2250810</v>
      </c>
      <c r="G57" s="281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94">
        <v>50</v>
      </c>
      <c r="C58" s="109" t="s">
        <v>1335</v>
      </c>
      <c r="D58" s="279" t="s">
        <v>44</v>
      </c>
      <c r="E58" s="280" t="s">
        <v>8</v>
      </c>
      <c r="F58" s="281">
        <v>2250810</v>
      </c>
      <c r="G58" s="281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94">
        <v>51</v>
      </c>
      <c r="C59" s="109" t="s">
        <v>1336</v>
      </c>
      <c r="D59" s="279" t="s">
        <v>44</v>
      </c>
      <c r="E59" s="280" t="s">
        <v>8</v>
      </c>
      <c r="F59" s="281">
        <v>2250810</v>
      </c>
      <c r="G59" s="281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94">
        <v>52</v>
      </c>
      <c r="C60" s="109" t="s">
        <v>1337</v>
      </c>
      <c r="D60" s="279" t="s">
        <v>44</v>
      </c>
      <c r="E60" s="280" t="s">
        <v>8</v>
      </c>
      <c r="F60" s="281">
        <v>2250810</v>
      </c>
      <c r="G60" s="281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94">
        <v>53</v>
      </c>
      <c r="C61" s="109" t="s">
        <v>1338</v>
      </c>
      <c r="D61" s="279" t="s">
        <v>44</v>
      </c>
      <c r="E61" s="280" t="s">
        <v>8</v>
      </c>
      <c r="F61" s="281">
        <v>2250810</v>
      </c>
      <c r="G61" s="281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94">
        <v>54</v>
      </c>
      <c r="C62" s="109" t="s">
        <v>1339</v>
      </c>
      <c r="D62" s="279" t="s">
        <v>44</v>
      </c>
      <c r="E62" s="280" t="s">
        <v>8</v>
      </c>
      <c r="F62" s="281">
        <v>2250810</v>
      </c>
      <c r="G62" s="281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94">
        <v>55</v>
      </c>
      <c r="C63" s="109" t="s">
        <v>1340</v>
      </c>
      <c r="D63" s="279" t="s">
        <v>44</v>
      </c>
      <c r="E63" s="280" t="s">
        <v>8</v>
      </c>
      <c r="F63" s="281">
        <v>2250810</v>
      </c>
      <c r="G63" s="281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94">
        <v>56</v>
      </c>
      <c r="C64" s="109" t="s">
        <v>1341</v>
      </c>
      <c r="D64" s="279" t="s">
        <v>44</v>
      </c>
      <c r="E64" s="280" t="s">
        <v>8</v>
      </c>
      <c r="F64" s="281">
        <v>2250810</v>
      </c>
      <c r="G64" s="281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94">
        <v>57</v>
      </c>
      <c r="C65" s="109" t="s">
        <v>1342</v>
      </c>
      <c r="D65" s="279" t="s">
        <v>44</v>
      </c>
      <c r="E65" s="280" t="s">
        <v>8</v>
      </c>
      <c r="F65" s="281">
        <v>2250810</v>
      </c>
      <c r="G65" s="281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94">
        <v>58</v>
      </c>
      <c r="C66" s="109" t="s">
        <v>1343</v>
      </c>
      <c r="D66" s="279" t="s">
        <v>44</v>
      </c>
      <c r="E66" s="280" t="s">
        <v>8</v>
      </c>
      <c r="F66" s="281">
        <v>7034000</v>
      </c>
      <c r="G66" s="281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94">
        <v>59</v>
      </c>
      <c r="C67" s="109" t="s">
        <v>1344</v>
      </c>
      <c r="D67" s="279" t="s">
        <v>44</v>
      </c>
      <c r="E67" s="280" t="s">
        <v>8</v>
      </c>
      <c r="F67" s="281">
        <v>7034000</v>
      </c>
      <c r="G67" s="281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94">
        <v>60</v>
      </c>
      <c r="C68" s="109" t="s">
        <v>1381</v>
      </c>
      <c r="D68" s="279" t="s">
        <v>44</v>
      </c>
      <c r="E68" s="280" t="s">
        <v>8</v>
      </c>
      <c r="F68" s="281">
        <v>3826640</v>
      </c>
      <c r="G68" s="281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94">
        <v>61</v>
      </c>
      <c r="C69" s="109" t="s">
        <v>1382</v>
      </c>
      <c r="D69" s="279" t="s">
        <v>44</v>
      </c>
      <c r="E69" s="280" t="s">
        <v>8</v>
      </c>
      <c r="F69" s="281">
        <v>3826640</v>
      </c>
      <c r="G69" s="281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94">
        <v>62</v>
      </c>
      <c r="C70" s="109" t="s">
        <v>1383</v>
      </c>
      <c r="D70" s="279" t="s">
        <v>44</v>
      </c>
      <c r="E70" s="280" t="s">
        <v>8</v>
      </c>
      <c r="F70" s="281">
        <v>3826640</v>
      </c>
      <c r="G70" s="281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94">
        <v>63</v>
      </c>
      <c r="C71" s="109" t="s">
        <v>1384</v>
      </c>
      <c r="D71" s="279" t="s">
        <v>44</v>
      </c>
      <c r="E71" s="280" t="s">
        <v>8</v>
      </c>
      <c r="F71" s="281">
        <v>3826640</v>
      </c>
      <c r="G71" s="281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94">
        <v>64</v>
      </c>
      <c r="C72" s="109" t="s">
        <v>1385</v>
      </c>
      <c r="D72" s="279" t="s">
        <v>44</v>
      </c>
      <c r="E72" s="280" t="s">
        <v>8</v>
      </c>
      <c r="F72" s="281">
        <v>3826640</v>
      </c>
      <c r="G72" s="281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94">
        <v>65</v>
      </c>
      <c r="C73" s="109" t="s">
        <v>1386</v>
      </c>
      <c r="D73" s="279" t="s">
        <v>44</v>
      </c>
      <c r="E73" s="280" t="s">
        <v>8</v>
      </c>
      <c r="F73" s="281">
        <v>3826640</v>
      </c>
      <c r="G73" s="281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94">
        <v>66</v>
      </c>
      <c r="C74" s="109" t="s">
        <v>1387</v>
      </c>
      <c r="D74" s="279" t="s">
        <v>44</v>
      </c>
      <c r="E74" s="280" t="s">
        <v>8</v>
      </c>
      <c r="F74" s="281">
        <v>3826640</v>
      </c>
      <c r="G74" s="281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94">
        <v>67</v>
      </c>
      <c r="C75" s="109" t="s">
        <v>1388</v>
      </c>
      <c r="D75" s="279" t="s">
        <v>44</v>
      </c>
      <c r="E75" s="280" t="s">
        <v>8</v>
      </c>
      <c r="F75" s="281">
        <v>3826640</v>
      </c>
      <c r="G75" s="281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94">
        <v>68</v>
      </c>
      <c r="C76" s="109" t="s">
        <v>1389</v>
      </c>
      <c r="D76" s="279" t="s">
        <v>44</v>
      </c>
      <c r="E76" s="280" t="s">
        <v>8</v>
      </c>
      <c r="F76" s="281">
        <v>3826640</v>
      </c>
      <c r="G76" s="281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94">
        <v>69</v>
      </c>
      <c r="C77" s="109" t="s">
        <v>1390</v>
      </c>
      <c r="D77" s="279" t="s">
        <v>44</v>
      </c>
      <c r="E77" s="280" t="s">
        <v>8</v>
      </c>
      <c r="F77" s="281">
        <v>3826640</v>
      </c>
      <c r="G77" s="281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94">
        <v>70</v>
      </c>
      <c r="C78" s="109" t="s">
        <v>1391</v>
      </c>
      <c r="D78" s="279" t="s">
        <v>44</v>
      </c>
      <c r="E78" s="280" t="s">
        <v>8</v>
      </c>
      <c r="F78" s="281">
        <v>3826640</v>
      </c>
      <c r="G78" s="281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94">
        <v>71</v>
      </c>
      <c r="C79" s="109" t="s">
        <v>1392</v>
      </c>
      <c r="D79" s="279" t="s">
        <v>44</v>
      </c>
      <c r="E79" s="280" t="s">
        <v>8</v>
      </c>
      <c r="F79" s="281">
        <v>3826640</v>
      </c>
      <c r="G79" s="281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94">
        <v>72</v>
      </c>
      <c r="C80" s="109" t="s">
        <v>1393</v>
      </c>
      <c r="D80" s="279" t="s">
        <v>44</v>
      </c>
      <c r="E80" s="280" t="s">
        <v>8</v>
      </c>
      <c r="F80" s="281">
        <v>3826640</v>
      </c>
      <c r="G80" s="281">
        <v>7842800</v>
      </c>
      <c r="H80" s="171"/>
      <c r="I80" s="88">
        <f t="shared" si="4"/>
        <v>7842800</v>
      </c>
      <c r="J80" s="163">
        <f t="shared" si="7"/>
        <v>1</v>
      </c>
      <c r="K80" s="201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94">
        <v>73</v>
      </c>
      <c r="C81" s="109" t="s">
        <v>1394</v>
      </c>
      <c r="D81" s="279" t="s">
        <v>44</v>
      </c>
      <c r="E81" s="280" t="s">
        <v>8</v>
      </c>
      <c r="F81" s="281">
        <v>3826640</v>
      </c>
      <c r="G81" s="281">
        <v>7842800</v>
      </c>
      <c r="H81" s="171"/>
      <c r="I81" s="88">
        <f t="shared" si="4"/>
        <v>7842800</v>
      </c>
      <c r="J81" s="163">
        <f t="shared" si="7"/>
        <v>1</v>
      </c>
      <c r="K81" s="201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94">
        <v>74</v>
      </c>
      <c r="C82" s="109" t="s">
        <v>1395</v>
      </c>
      <c r="D82" s="279" t="s">
        <v>44</v>
      </c>
      <c r="E82" s="280" t="s">
        <v>8</v>
      </c>
      <c r="F82" s="281">
        <v>3826640</v>
      </c>
      <c r="G82" s="281">
        <v>7842800</v>
      </c>
      <c r="H82" s="171"/>
      <c r="I82" s="88">
        <f t="shared" si="4"/>
        <v>7842800</v>
      </c>
      <c r="J82" s="163">
        <f t="shared" si="7"/>
        <v>1</v>
      </c>
      <c r="K82" s="201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94">
        <v>75</v>
      </c>
      <c r="C83" s="109" t="s">
        <v>1396</v>
      </c>
      <c r="D83" s="279" t="s">
        <v>44</v>
      </c>
      <c r="E83" s="280" t="s">
        <v>8</v>
      </c>
      <c r="F83" s="281">
        <v>3826640</v>
      </c>
      <c r="G83" s="281">
        <v>7842800</v>
      </c>
      <c r="H83" s="171"/>
      <c r="I83" s="88">
        <f t="shared" si="4"/>
        <v>7842800</v>
      </c>
      <c r="J83" s="163">
        <f t="shared" si="7"/>
        <v>1</v>
      </c>
      <c r="K83" s="201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94">
        <v>76</v>
      </c>
      <c r="C84" s="109" t="s">
        <v>1345</v>
      </c>
      <c r="D84" s="279" t="s">
        <v>44</v>
      </c>
      <c r="E84" s="280" t="s">
        <v>8</v>
      </c>
      <c r="F84" s="281">
        <v>3551000</v>
      </c>
      <c r="G84" s="281">
        <v>5811500</v>
      </c>
      <c r="H84" s="171"/>
      <c r="I84" s="88">
        <f t="shared" si="4"/>
        <v>5811500</v>
      </c>
      <c r="J84" s="163">
        <f t="shared" si="7"/>
        <v>1</v>
      </c>
      <c r="K84" s="201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94">
        <v>77</v>
      </c>
      <c r="C85" s="109" t="s">
        <v>1346</v>
      </c>
      <c r="D85" s="279" t="s">
        <v>44</v>
      </c>
      <c r="E85" s="280" t="s">
        <v>8</v>
      </c>
      <c r="F85" s="281">
        <v>4585000</v>
      </c>
      <c r="G85" s="281">
        <v>7805600</v>
      </c>
      <c r="H85" s="171"/>
      <c r="I85" s="88">
        <f t="shared" si="4"/>
        <v>7805600</v>
      </c>
      <c r="J85" s="163">
        <f t="shared" si="7"/>
        <v>1</v>
      </c>
      <c r="K85" s="201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94"/>
      <c r="C86" s="109"/>
      <c r="D86" s="279" t="s">
        <v>48</v>
      </c>
      <c r="E86" s="280"/>
      <c r="F86" s="281"/>
      <c r="G86" s="281"/>
      <c r="H86" s="171"/>
      <c r="I86" s="88">
        <f t="shared" si="4"/>
        <v>0</v>
      </c>
      <c r="J86" s="163">
        <f t="shared" si="7"/>
        <v>0</v>
      </c>
      <c r="K86" s="201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94" t="s">
        <v>505</v>
      </c>
      <c r="C87" s="109" t="s">
        <v>506</v>
      </c>
      <c r="D87" s="279" t="s">
        <v>48</v>
      </c>
      <c r="E87" s="280"/>
      <c r="F87" s="281"/>
      <c r="G87" s="281"/>
      <c r="H87" s="171"/>
      <c r="I87" s="88">
        <f t="shared" si="4"/>
        <v>0</v>
      </c>
      <c r="J87" s="163">
        <f t="shared" si="7"/>
        <v>0</v>
      </c>
      <c r="K87" s="201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79" t="s">
        <v>44</v>
      </c>
      <c r="E88" s="280" t="s">
        <v>14</v>
      </c>
      <c r="F88" s="281">
        <v>2980000</v>
      </c>
      <c r="G88" s="281">
        <v>3564900</v>
      </c>
      <c r="H88" s="171"/>
      <c r="I88" s="88">
        <f t="shared" si="4"/>
        <v>3564900</v>
      </c>
      <c r="J88" s="163">
        <f t="shared" si="7"/>
        <v>1</v>
      </c>
      <c r="K88" s="201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79" t="s">
        <v>44</v>
      </c>
      <c r="E89" s="280" t="s">
        <v>14</v>
      </c>
      <c r="F89" s="281">
        <v>2980000</v>
      </c>
      <c r="G89" s="281">
        <v>3564900</v>
      </c>
      <c r="H89" s="171"/>
      <c r="I89" s="88">
        <f t="shared" si="4"/>
        <v>3564900</v>
      </c>
      <c r="J89" s="163">
        <f t="shared" si="7"/>
        <v>1</v>
      </c>
      <c r="K89" s="201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79" t="s">
        <v>44</v>
      </c>
      <c r="E90" s="280" t="s">
        <v>14</v>
      </c>
      <c r="F90" s="281">
        <v>2980000</v>
      </c>
      <c r="G90" s="281">
        <v>3564900</v>
      </c>
      <c r="H90" s="171"/>
      <c r="I90" s="88">
        <f t="shared" si="4"/>
        <v>3564900</v>
      </c>
      <c r="J90" s="163">
        <f t="shared" si="7"/>
        <v>1</v>
      </c>
      <c r="K90" s="201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79" t="s">
        <v>44</v>
      </c>
      <c r="E91" s="280" t="s">
        <v>14</v>
      </c>
      <c r="F91" s="281">
        <v>2980000</v>
      </c>
      <c r="G91" s="281">
        <v>3564900</v>
      </c>
      <c r="H91" s="171"/>
      <c r="I91" s="88">
        <f t="shared" si="4"/>
        <v>3564900</v>
      </c>
      <c r="J91" s="163">
        <f t="shared" si="7"/>
        <v>1</v>
      </c>
      <c r="K91" s="201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79" t="s">
        <v>44</v>
      </c>
      <c r="E92" s="280" t="s">
        <v>14</v>
      </c>
      <c r="F92" s="281">
        <v>2980000</v>
      </c>
      <c r="G92" s="281">
        <v>3564900</v>
      </c>
      <c r="H92" s="171"/>
      <c r="I92" s="88">
        <f t="shared" si="4"/>
        <v>3564900</v>
      </c>
      <c r="J92" s="163">
        <f t="shared" si="7"/>
        <v>1</v>
      </c>
      <c r="K92" s="201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79" t="s">
        <v>44</v>
      </c>
      <c r="E93" s="280" t="s">
        <v>14</v>
      </c>
      <c r="F93" s="281">
        <v>2980000</v>
      </c>
      <c r="G93" s="281">
        <v>3564900</v>
      </c>
      <c r="H93" s="171"/>
      <c r="I93" s="88">
        <f t="shared" si="4"/>
        <v>3564900</v>
      </c>
      <c r="J93" s="163">
        <f t="shared" si="7"/>
        <v>1</v>
      </c>
      <c r="K93" s="201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79" t="s">
        <v>44</v>
      </c>
      <c r="E94" s="280" t="s">
        <v>14</v>
      </c>
      <c r="F94" s="281">
        <v>2980000</v>
      </c>
      <c r="G94" s="281">
        <v>3564900</v>
      </c>
      <c r="H94" s="171"/>
      <c r="I94" s="88">
        <f t="shared" si="4"/>
        <v>3564900</v>
      </c>
      <c r="J94" s="163">
        <f t="shared" si="7"/>
        <v>1</v>
      </c>
      <c r="K94" s="201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79" t="s">
        <v>44</v>
      </c>
      <c r="E95" s="280" t="s">
        <v>14</v>
      </c>
      <c r="F95" s="281">
        <v>2980000</v>
      </c>
      <c r="G95" s="281">
        <v>3564900</v>
      </c>
      <c r="H95" s="171"/>
      <c r="I95" s="88">
        <f t="shared" si="4"/>
        <v>3564900</v>
      </c>
      <c r="J95" s="163">
        <f t="shared" si="7"/>
        <v>1</v>
      </c>
      <c r="K95" s="201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79" t="s">
        <v>44</v>
      </c>
      <c r="E96" s="280" t="s">
        <v>14</v>
      </c>
      <c r="F96" s="281">
        <v>12249100</v>
      </c>
      <c r="G96" s="281">
        <v>13644300</v>
      </c>
      <c r="H96" s="171"/>
      <c r="I96" s="88">
        <f t="shared" si="4"/>
        <v>13644300</v>
      </c>
      <c r="J96" s="163">
        <f t="shared" si="7"/>
        <v>1</v>
      </c>
      <c r="K96" s="201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79" t="s">
        <v>44</v>
      </c>
      <c r="E97" s="280" t="s">
        <v>14</v>
      </c>
      <c r="F97" s="281">
        <v>12249100</v>
      </c>
      <c r="G97" s="281">
        <v>13644300</v>
      </c>
      <c r="H97" s="171"/>
      <c r="I97" s="88">
        <f t="shared" si="4"/>
        <v>13644300</v>
      </c>
      <c r="J97" s="163">
        <f t="shared" si="7"/>
        <v>1</v>
      </c>
      <c r="K97" s="201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79" t="s">
        <v>44</v>
      </c>
      <c r="E98" s="280" t="s">
        <v>14</v>
      </c>
      <c r="F98" s="281">
        <v>12764100</v>
      </c>
      <c r="G98" s="281">
        <v>14217900</v>
      </c>
      <c r="H98" s="171"/>
      <c r="I98" s="88">
        <f t="shared" si="4"/>
        <v>14217900</v>
      </c>
      <c r="J98" s="163">
        <f t="shared" si="7"/>
        <v>1</v>
      </c>
      <c r="K98" s="201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79" t="s">
        <v>44</v>
      </c>
      <c r="E99" s="280" t="s">
        <v>14</v>
      </c>
      <c r="F99" s="281">
        <v>12764100</v>
      </c>
      <c r="G99" s="281">
        <v>14217900</v>
      </c>
      <c r="H99" s="171"/>
      <c r="I99" s="88">
        <f t="shared" si="4"/>
        <v>14217900</v>
      </c>
      <c r="J99" s="163">
        <f t="shared" si="7"/>
        <v>1</v>
      </c>
      <c r="K99" s="201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79" t="s">
        <v>44</v>
      </c>
      <c r="E100" s="280" t="s">
        <v>14</v>
      </c>
      <c r="F100" s="281">
        <v>13444100</v>
      </c>
      <c r="G100" s="281">
        <v>14975400</v>
      </c>
      <c r="H100" s="171"/>
      <c r="I100" s="88">
        <f t="shared" si="4"/>
        <v>14975400</v>
      </c>
      <c r="J100" s="163">
        <f t="shared" si="7"/>
        <v>1</v>
      </c>
      <c r="K100" s="201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79" t="s">
        <v>44</v>
      </c>
      <c r="E101" s="280" t="s">
        <v>14</v>
      </c>
      <c r="F101" s="281">
        <v>13444100</v>
      </c>
      <c r="G101" s="281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201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79" t="s">
        <v>44</v>
      </c>
      <c r="E102" s="280" t="s">
        <v>14</v>
      </c>
      <c r="F102" s="281">
        <v>13444100</v>
      </c>
      <c r="G102" s="281">
        <v>14975400</v>
      </c>
      <c r="H102" s="171"/>
      <c r="I102" s="88">
        <f t="shared" si="11"/>
        <v>14975400</v>
      </c>
      <c r="J102" s="163">
        <f t="shared" si="7"/>
        <v>1</v>
      </c>
      <c r="K102" s="201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79" t="s">
        <v>44</v>
      </c>
      <c r="E103" s="280" t="s">
        <v>14</v>
      </c>
      <c r="F103" s="281">
        <v>14119100</v>
      </c>
      <c r="G103" s="281">
        <v>15727300</v>
      </c>
      <c r="H103" s="171"/>
      <c r="I103" s="88">
        <f t="shared" si="11"/>
        <v>15727300</v>
      </c>
      <c r="J103" s="163">
        <f t="shared" si="7"/>
        <v>1</v>
      </c>
      <c r="K103" s="201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79" t="s">
        <v>44</v>
      </c>
      <c r="E104" s="280" t="s">
        <v>14</v>
      </c>
      <c r="F104" s="281">
        <v>3050000</v>
      </c>
      <c r="G104" s="281">
        <v>3050000</v>
      </c>
      <c r="H104" s="171"/>
      <c r="I104" s="88">
        <f t="shared" si="11"/>
        <v>3050000</v>
      </c>
      <c r="J104" s="163">
        <f t="shared" si="7"/>
        <v>1</v>
      </c>
      <c r="K104" s="201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79" t="s">
        <v>45</v>
      </c>
      <c r="E105" s="280" t="s">
        <v>24</v>
      </c>
      <c r="F105" s="281">
        <v>61350.369301283834</v>
      </c>
      <c r="G105" s="281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201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79" t="s">
        <v>45</v>
      </c>
      <c r="E106" s="280" t="s">
        <v>24</v>
      </c>
      <c r="F106" s="281">
        <v>297606.44984038931</v>
      </c>
      <c r="G106" s="281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201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79" t="s">
        <v>45</v>
      </c>
      <c r="E107" s="280" t="s">
        <v>8</v>
      </c>
      <c r="F107" s="281">
        <v>63410.286500000002</v>
      </c>
      <c r="G107" s="281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201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79" t="s">
        <v>45</v>
      </c>
      <c r="E108" s="280" t="s">
        <v>8</v>
      </c>
      <c r="F108" s="281">
        <v>259574.27222222224</v>
      </c>
      <c r="G108" s="281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201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79" t="s">
        <v>45</v>
      </c>
      <c r="E109" s="280" t="s">
        <v>8</v>
      </c>
      <c r="F109" s="281">
        <v>5918293.4066666672</v>
      </c>
      <c r="G109" s="281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79" t="s">
        <v>45</v>
      </c>
      <c r="E110" s="280" t="s">
        <v>8</v>
      </c>
      <c r="F110" s="281">
        <v>7304865.0047999993</v>
      </c>
      <c r="G110" s="281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79" t="s">
        <v>45</v>
      </c>
      <c r="E111" s="280" t="s">
        <v>8</v>
      </c>
      <c r="F111" s="281">
        <v>7575415.5605333354</v>
      </c>
      <c r="G111" s="281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79" t="s">
        <v>45</v>
      </c>
      <c r="E112" s="280" t="s">
        <v>8</v>
      </c>
      <c r="F112" s="281">
        <v>7034314.449066666</v>
      </c>
      <c r="G112" s="281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94"/>
      <c r="C113" s="109"/>
      <c r="D113" s="279" t="s">
        <v>48</v>
      </c>
      <c r="E113" s="280"/>
      <c r="F113" s="281"/>
      <c r="G113" s="281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94" t="s">
        <v>524</v>
      </c>
      <c r="C114" s="109" t="s">
        <v>1194</v>
      </c>
      <c r="D114" s="279" t="s">
        <v>48</v>
      </c>
      <c r="E114" s="280"/>
      <c r="F114" s="281"/>
      <c r="G114" s="281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94">
        <v>1</v>
      </c>
      <c r="C115" s="109" t="s">
        <v>1195</v>
      </c>
      <c r="D115" s="279" t="s">
        <v>45</v>
      </c>
      <c r="E115" s="280" t="s">
        <v>14</v>
      </c>
      <c r="F115" s="281"/>
      <c r="G115" s="281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94">
        <v>2</v>
      </c>
      <c r="C116" s="109" t="s">
        <v>1013</v>
      </c>
      <c r="D116" s="279" t="s">
        <v>44</v>
      </c>
      <c r="E116" s="280" t="s">
        <v>525</v>
      </c>
      <c r="F116" s="281">
        <v>16002920</v>
      </c>
      <c r="G116" s="281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94">
        <v>3</v>
      </c>
      <c r="C117" s="196" t="s">
        <v>1014</v>
      </c>
      <c r="D117" s="279" t="s">
        <v>44</v>
      </c>
      <c r="E117" s="280" t="s">
        <v>525</v>
      </c>
      <c r="F117" s="281">
        <v>18311920</v>
      </c>
      <c r="G117" s="281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94">
        <v>4</v>
      </c>
      <c r="C118" s="109" t="s">
        <v>1015</v>
      </c>
      <c r="D118" s="279" t="s">
        <v>44</v>
      </c>
      <c r="E118" s="280" t="s">
        <v>525</v>
      </c>
      <c r="F118" s="281">
        <v>79514150</v>
      </c>
      <c r="G118" s="281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94">
        <v>5</v>
      </c>
      <c r="C119" s="109" t="s">
        <v>1016</v>
      </c>
      <c r="D119" s="279" t="s">
        <v>44</v>
      </c>
      <c r="E119" s="280" t="s">
        <v>525</v>
      </c>
      <c r="F119" s="281">
        <v>46492920</v>
      </c>
      <c r="G119" s="281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94">
        <v>6</v>
      </c>
      <c r="C120" s="109" t="s">
        <v>1017</v>
      </c>
      <c r="D120" s="279" t="s">
        <v>44</v>
      </c>
      <c r="E120" s="280" t="s">
        <v>525</v>
      </c>
      <c r="F120" s="281">
        <v>229416150</v>
      </c>
      <c r="G120" s="281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94">
        <v>7</v>
      </c>
      <c r="C121" s="109" t="s">
        <v>1193</v>
      </c>
      <c r="D121" s="279" t="s">
        <v>44</v>
      </c>
      <c r="E121" s="280" t="s">
        <v>525</v>
      </c>
      <c r="F121" s="281">
        <v>46425420</v>
      </c>
      <c r="G121" s="281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94"/>
      <c r="C122" s="195" t="s">
        <v>1397</v>
      </c>
      <c r="D122" s="279" t="s">
        <v>48</v>
      </c>
      <c r="E122" s="280"/>
      <c r="F122" s="281"/>
      <c r="G122" s="281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94">
        <v>8</v>
      </c>
      <c r="C123" s="196" t="s">
        <v>1398</v>
      </c>
      <c r="D123" s="279" t="s">
        <v>44</v>
      </c>
      <c r="E123" s="280" t="s">
        <v>525</v>
      </c>
      <c r="F123" s="281">
        <v>241300000</v>
      </c>
      <c r="G123" s="281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94">
        <v>9</v>
      </c>
      <c r="C124" s="196" t="s">
        <v>1399</v>
      </c>
      <c r="D124" s="279" t="s">
        <v>44</v>
      </c>
      <c r="E124" s="280" t="s">
        <v>14</v>
      </c>
      <c r="F124" s="281">
        <v>42499000</v>
      </c>
      <c r="G124" s="281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94"/>
      <c r="C125" s="109"/>
      <c r="D125" s="279"/>
      <c r="E125" s="280"/>
      <c r="F125" s="281"/>
      <c r="G125" s="281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94" t="s">
        <v>526</v>
      </c>
      <c r="C126" s="109" t="s">
        <v>527</v>
      </c>
      <c r="D126" s="279" t="s">
        <v>48</v>
      </c>
      <c r="E126" s="280"/>
      <c r="F126" s="281"/>
      <c r="G126" s="281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94">
        <v>1</v>
      </c>
      <c r="C127" s="109" t="s">
        <v>528</v>
      </c>
      <c r="D127" s="279" t="s">
        <v>44</v>
      </c>
      <c r="E127" s="280" t="s">
        <v>525</v>
      </c>
      <c r="F127" s="281">
        <v>126104830</v>
      </c>
      <c r="G127" s="281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94">
        <v>2</v>
      </c>
      <c r="C128" s="109" t="s">
        <v>529</v>
      </c>
      <c r="D128" s="279" t="s">
        <v>44</v>
      </c>
      <c r="E128" s="280" t="s">
        <v>525</v>
      </c>
      <c r="F128" s="281">
        <v>191704830</v>
      </c>
      <c r="G128" s="281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94">
        <v>3</v>
      </c>
      <c r="C129" s="109" t="s">
        <v>1143</v>
      </c>
      <c r="D129" s="279" t="s">
        <v>45</v>
      </c>
      <c r="E129" s="280" t="s">
        <v>525</v>
      </c>
      <c r="F129" s="281">
        <v>79200000</v>
      </c>
      <c r="G129" s="281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94">
        <v>4</v>
      </c>
      <c r="C130" s="109" t="s">
        <v>1144</v>
      </c>
      <c r="D130" s="279" t="s">
        <v>45</v>
      </c>
      <c r="E130" s="280" t="s">
        <v>14</v>
      </c>
      <c r="F130" s="281">
        <v>5975000</v>
      </c>
      <c r="G130" s="281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94">
        <v>5</v>
      </c>
      <c r="C131" s="109" t="s">
        <v>1145</v>
      </c>
      <c r="D131" s="279" t="s">
        <v>45</v>
      </c>
      <c r="E131" s="280" t="s">
        <v>24</v>
      </c>
      <c r="F131" s="281">
        <v>12500000</v>
      </c>
      <c r="G131" s="281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94"/>
      <c r="C132" s="109"/>
      <c r="D132" s="279" t="s">
        <v>48</v>
      </c>
      <c r="E132" s="280"/>
      <c r="F132" s="281"/>
      <c r="G132" s="281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94" t="s">
        <v>530</v>
      </c>
      <c r="C133" s="109" t="s">
        <v>531</v>
      </c>
      <c r="D133" s="279" t="s">
        <v>48</v>
      </c>
      <c r="E133" s="280"/>
      <c r="F133" s="281"/>
      <c r="G133" s="281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94">
        <v>1</v>
      </c>
      <c r="C134" s="109" t="s">
        <v>532</v>
      </c>
      <c r="D134" s="279" t="s">
        <v>44</v>
      </c>
      <c r="E134" s="280" t="s">
        <v>8</v>
      </c>
      <c r="F134" s="281">
        <v>24998100</v>
      </c>
      <c r="G134" s="281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94">
        <v>2</v>
      </c>
      <c r="C135" s="109" t="s">
        <v>1146</v>
      </c>
      <c r="D135" s="279" t="s">
        <v>44</v>
      </c>
      <c r="E135" s="280" t="s">
        <v>8</v>
      </c>
      <c r="F135" s="281">
        <v>26746100</v>
      </c>
      <c r="G135" s="281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94">
        <v>3</v>
      </c>
      <c r="C136" s="109" t="s">
        <v>1147</v>
      </c>
      <c r="D136" s="279" t="s">
        <v>44</v>
      </c>
      <c r="E136" s="280" t="s">
        <v>8</v>
      </c>
      <c r="F136" s="281">
        <v>38097500</v>
      </c>
      <c r="G136" s="281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94">
        <v>4</v>
      </c>
      <c r="C137" s="109" t="s">
        <v>1148</v>
      </c>
      <c r="D137" s="279" t="s">
        <v>44</v>
      </c>
      <c r="E137" s="280" t="s">
        <v>8</v>
      </c>
      <c r="F137" s="281">
        <v>46697500</v>
      </c>
      <c r="G137" s="281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94">
        <v>5</v>
      </c>
      <c r="C138" s="109" t="s">
        <v>1149</v>
      </c>
      <c r="D138" s="279" t="s">
        <v>44</v>
      </c>
      <c r="E138" s="280" t="s">
        <v>8</v>
      </c>
      <c r="F138" s="281">
        <v>21530100</v>
      </c>
      <c r="G138" s="281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94">
        <v>6</v>
      </c>
      <c r="C139" s="109" t="s">
        <v>1150</v>
      </c>
      <c r="D139" s="279" t="s">
        <v>44</v>
      </c>
      <c r="E139" s="280" t="s">
        <v>8</v>
      </c>
      <c r="F139" s="281">
        <v>31630800</v>
      </c>
      <c r="G139" s="281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94">
        <v>7</v>
      </c>
      <c r="C140" s="109" t="s">
        <v>1151</v>
      </c>
      <c r="D140" s="279" t="s">
        <v>44</v>
      </c>
      <c r="E140" s="280" t="s">
        <v>8</v>
      </c>
      <c r="F140" s="281">
        <v>32680800</v>
      </c>
      <c r="G140" s="281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94">
        <v>8</v>
      </c>
      <c r="C141" s="109" t="s">
        <v>1152</v>
      </c>
      <c r="D141" s="279" t="s">
        <v>44</v>
      </c>
      <c r="E141" s="280" t="s">
        <v>8</v>
      </c>
      <c r="F141" s="281">
        <v>37313100</v>
      </c>
      <c r="G141" s="281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94">
        <v>9</v>
      </c>
      <c r="C142" s="109" t="s">
        <v>1458</v>
      </c>
      <c r="D142" s="279" t="s">
        <v>44</v>
      </c>
      <c r="E142" s="280" t="s">
        <v>8</v>
      </c>
      <c r="F142" s="281">
        <v>63057400</v>
      </c>
      <c r="G142" s="281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94">
        <v>10</v>
      </c>
      <c r="C143" s="109" t="s">
        <v>1555</v>
      </c>
      <c r="D143" s="279" t="s">
        <v>44</v>
      </c>
      <c r="E143" s="280" t="s">
        <v>8</v>
      </c>
      <c r="F143" s="281">
        <v>87094400</v>
      </c>
      <c r="G143" s="281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94">
        <v>11</v>
      </c>
      <c r="C144" s="109" t="s">
        <v>1043</v>
      </c>
      <c r="D144" s="279" t="s">
        <v>44</v>
      </c>
      <c r="E144" s="280" t="s">
        <v>8</v>
      </c>
      <c r="F144" s="281">
        <v>10270090</v>
      </c>
      <c r="G144" s="281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94">
        <v>12</v>
      </c>
      <c r="C145" s="109" t="s">
        <v>1044</v>
      </c>
      <c r="D145" s="279" t="s">
        <v>44</v>
      </c>
      <c r="E145" s="280" t="s">
        <v>8</v>
      </c>
      <c r="F145" s="281">
        <v>8972560</v>
      </c>
      <c r="G145" s="281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94">
        <v>13</v>
      </c>
      <c r="C146" s="109" t="s">
        <v>1045</v>
      </c>
      <c r="D146" s="279" t="s">
        <v>44</v>
      </c>
      <c r="E146" s="280" t="s">
        <v>8</v>
      </c>
      <c r="F146" s="281">
        <v>10973865</v>
      </c>
      <c r="G146" s="281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94">
        <v>14</v>
      </c>
      <c r="C147" s="109" t="s">
        <v>1046</v>
      </c>
      <c r="D147" s="279" t="s">
        <v>44</v>
      </c>
      <c r="E147" s="280" t="s">
        <v>8</v>
      </c>
      <c r="F147" s="281">
        <v>12622540</v>
      </c>
      <c r="G147" s="281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94">
        <v>15</v>
      </c>
      <c r="C148" s="195" t="s">
        <v>1556</v>
      </c>
      <c r="D148" s="279" t="s">
        <v>44</v>
      </c>
      <c r="E148" s="280" t="s">
        <v>14</v>
      </c>
      <c r="F148" s="281">
        <v>15724250</v>
      </c>
      <c r="G148" s="281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94"/>
      <c r="C149" s="195"/>
      <c r="D149" s="279"/>
      <c r="E149" s="280"/>
      <c r="F149" s="281"/>
      <c r="G149" s="281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94" t="s">
        <v>533</v>
      </c>
      <c r="C150" s="109" t="s">
        <v>534</v>
      </c>
      <c r="D150" s="279" t="s">
        <v>48</v>
      </c>
      <c r="E150" s="280"/>
      <c r="F150" s="281"/>
      <c r="G150" s="281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94">
        <v>1</v>
      </c>
      <c r="C151" s="109" t="s">
        <v>535</v>
      </c>
      <c r="D151" s="279" t="s">
        <v>44</v>
      </c>
      <c r="E151" s="280" t="s">
        <v>8</v>
      </c>
      <c r="F151" s="281">
        <v>848250</v>
      </c>
      <c r="G151" s="281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94">
        <v>2</v>
      </c>
      <c r="C152" s="109" t="s">
        <v>54</v>
      </c>
      <c r="D152" s="279" t="s">
        <v>45</v>
      </c>
      <c r="E152" s="280" t="s">
        <v>8</v>
      </c>
      <c r="F152" s="281">
        <v>17500</v>
      </c>
      <c r="G152" s="281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94">
        <v>3</v>
      </c>
      <c r="C153" s="109" t="s">
        <v>536</v>
      </c>
      <c r="D153" s="279" t="s">
        <v>45</v>
      </c>
      <c r="E153" s="280" t="s">
        <v>8</v>
      </c>
      <c r="F153" s="281">
        <v>17500</v>
      </c>
      <c r="G153" s="281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94">
        <v>4</v>
      </c>
      <c r="C154" s="109" t="s">
        <v>537</v>
      </c>
      <c r="D154" s="279" t="s">
        <v>45</v>
      </c>
      <c r="E154" s="280" t="s">
        <v>8</v>
      </c>
      <c r="F154" s="281">
        <v>17500</v>
      </c>
      <c r="G154" s="281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94">
        <v>5</v>
      </c>
      <c r="C155" s="109" t="s">
        <v>55</v>
      </c>
      <c r="D155" s="279" t="s">
        <v>45</v>
      </c>
      <c r="E155" s="280" t="s">
        <v>8</v>
      </c>
      <c r="F155" s="281">
        <v>18000</v>
      </c>
      <c r="G155" s="281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94">
        <v>6</v>
      </c>
      <c r="C156" s="109" t="s">
        <v>56</v>
      </c>
      <c r="D156" s="279" t="s">
        <v>45</v>
      </c>
      <c r="E156" s="280" t="s">
        <v>8</v>
      </c>
      <c r="F156" s="281">
        <v>18000</v>
      </c>
      <c r="G156" s="281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94">
        <v>7</v>
      </c>
      <c r="C157" s="109" t="s">
        <v>57</v>
      </c>
      <c r="D157" s="279" t="s">
        <v>45</v>
      </c>
      <c r="E157" s="280" t="s">
        <v>8</v>
      </c>
      <c r="F157" s="281">
        <v>18000</v>
      </c>
      <c r="G157" s="281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94">
        <v>8</v>
      </c>
      <c r="C158" s="109" t="s">
        <v>538</v>
      </c>
      <c r="D158" s="279" t="s">
        <v>45</v>
      </c>
      <c r="E158" s="280" t="s">
        <v>8</v>
      </c>
      <c r="F158" s="281">
        <v>18000</v>
      </c>
      <c r="G158" s="281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94">
        <v>9</v>
      </c>
      <c r="C159" s="109" t="s">
        <v>58</v>
      </c>
      <c r="D159" s="279" t="s">
        <v>45</v>
      </c>
      <c r="E159" s="280" t="s">
        <v>8</v>
      </c>
      <c r="F159" s="281">
        <v>18000</v>
      </c>
      <c r="G159" s="281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94">
        <v>10</v>
      </c>
      <c r="C160" s="109" t="s">
        <v>59</v>
      </c>
      <c r="D160" s="279" t="s">
        <v>45</v>
      </c>
      <c r="E160" s="280" t="s">
        <v>8</v>
      </c>
      <c r="F160" s="281">
        <v>20000</v>
      </c>
      <c r="G160" s="281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94">
        <v>11</v>
      </c>
      <c r="C161" s="109" t="s">
        <v>60</v>
      </c>
      <c r="D161" s="279" t="s">
        <v>45</v>
      </c>
      <c r="E161" s="280" t="s">
        <v>8</v>
      </c>
      <c r="F161" s="281">
        <v>23000</v>
      </c>
      <c r="G161" s="281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94">
        <v>12</v>
      </c>
      <c r="C162" s="109" t="s">
        <v>61</v>
      </c>
      <c r="D162" s="279" t="s">
        <v>45</v>
      </c>
      <c r="E162" s="280" t="s">
        <v>8</v>
      </c>
      <c r="F162" s="281">
        <v>23700</v>
      </c>
      <c r="G162" s="281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94">
        <v>13</v>
      </c>
      <c r="C163" s="109" t="s">
        <v>62</v>
      </c>
      <c r="D163" s="279" t="s">
        <v>45</v>
      </c>
      <c r="E163" s="280" t="s">
        <v>8</v>
      </c>
      <c r="F163" s="281">
        <v>32500</v>
      </c>
      <c r="G163" s="281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94">
        <v>14</v>
      </c>
      <c r="C164" s="109" t="s">
        <v>63</v>
      </c>
      <c r="D164" s="279" t="s">
        <v>45</v>
      </c>
      <c r="E164" s="280" t="s">
        <v>8</v>
      </c>
      <c r="F164" s="281">
        <v>32500</v>
      </c>
      <c r="G164" s="281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94">
        <v>15</v>
      </c>
      <c r="C165" s="109" t="s">
        <v>1400</v>
      </c>
      <c r="D165" s="279" t="s">
        <v>45</v>
      </c>
      <c r="E165" s="280" t="s">
        <v>8</v>
      </c>
      <c r="F165" s="281">
        <v>32500</v>
      </c>
      <c r="G165" s="281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94">
        <v>16</v>
      </c>
      <c r="C166" s="109" t="s">
        <v>1401</v>
      </c>
      <c r="D166" s="279" t="s">
        <v>45</v>
      </c>
      <c r="E166" s="280" t="s">
        <v>8</v>
      </c>
      <c r="F166" s="281">
        <v>32500</v>
      </c>
      <c r="G166" s="281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94">
        <v>17</v>
      </c>
      <c r="C167" s="109" t="s">
        <v>539</v>
      </c>
      <c r="D167" s="279" t="s">
        <v>45</v>
      </c>
      <c r="E167" s="280" t="s">
        <v>8</v>
      </c>
      <c r="F167" s="281">
        <v>35700</v>
      </c>
      <c r="G167" s="281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94">
        <v>18</v>
      </c>
      <c r="C168" s="109" t="s">
        <v>540</v>
      </c>
      <c r="D168" s="279" t="s">
        <v>45</v>
      </c>
      <c r="E168" s="280" t="s">
        <v>8</v>
      </c>
      <c r="F168" s="281">
        <v>38700</v>
      </c>
      <c r="G168" s="281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94">
        <v>19</v>
      </c>
      <c r="C169" s="109" t="s">
        <v>541</v>
      </c>
      <c r="D169" s="279" t="s">
        <v>45</v>
      </c>
      <c r="E169" s="280" t="s">
        <v>8</v>
      </c>
      <c r="F169" s="281">
        <v>38700</v>
      </c>
      <c r="G169" s="281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94">
        <v>20</v>
      </c>
      <c r="C170" s="109" t="s">
        <v>542</v>
      </c>
      <c r="D170" s="279" t="s">
        <v>45</v>
      </c>
      <c r="E170" s="280" t="s">
        <v>8</v>
      </c>
      <c r="F170" s="281">
        <v>38700</v>
      </c>
      <c r="G170" s="281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94">
        <v>21</v>
      </c>
      <c r="C171" s="109" t="s">
        <v>543</v>
      </c>
      <c r="D171" s="279" t="s">
        <v>45</v>
      </c>
      <c r="E171" s="280" t="s">
        <v>8</v>
      </c>
      <c r="F171" s="281">
        <v>38700</v>
      </c>
      <c r="G171" s="281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94">
        <v>22</v>
      </c>
      <c r="C172" s="109" t="s">
        <v>544</v>
      </c>
      <c r="D172" s="279" t="s">
        <v>45</v>
      </c>
      <c r="E172" s="280" t="s">
        <v>8</v>
      </c>
      <c r="F172" s="281">
        <v>51000</v>
      </c>
      <c r="G172" s="281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94">
        <v>23</v>
      </c>
      <c r="C173" s="109" t="s">
        <v>545</v>
      </c>
      <c r="D173" s="279" t="s">
        <v>45</v>
      </c>
      <c r="E173" s="280" t="s">
        <v>8</v>
      </c>
      <c r="F173" s="281">
        <v>94200</v>
      </c>
      <c r="G173" s="281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94">
        <v>24</v>
      </c>
      <c r="C174" s="109" t="s">
        <v>546</v>
      </c>
      <c r="D174" s="279" t="s">
        <v>45</v>
      </c>
      <c r="E174" s="280" t="s">
        <v>8</v>
      </c>
      <c r="F174" s="281">
        <v>119300</v>
      </c>
      <c r="G174" s="281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94">
        <v>25</v>
      </c>
      <c r="C175" s="109" t="s">
        <v>547</v>
      </c>
      <c r="D175" s="279" t="s">
        <v>45</v>
      </c>
      <c r="E175" s="280" t="s">
        <v>8</v>
      </c>
      <c r="F175" s="281">
        <v>432900</v>
      </c>
      <c r="G175" s="281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94">
        <v>26</v>
      </c>
      <c r="C176" s="109" t="s">
        <v>548</v>
      </c>
      <c r="D176" s="279" t="s">
        <v>45</v>
      </c>
      <c r="E176" s="280" t="s">
        <v>8</v>
      </c>
      <c r="F176" s="281">
        <v>56700</v>
      </c>
      <c r="G176" s="281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94">
        <v>27</v>
      </c>
      <c r="C177" s="109" t="s">
        <v>549</v>
      </c>
      <c r="D177" s="279" t="s">
        <v>45</v>
      </c>
      <c r="E177" s="280" t="s">
        <v>8</v>
      </c>
      <c r="F177" s="281">
        <v>68300</v>
      </c>
      <c r="G177" s="281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94">
        <v>28</v>
      </c>
      <c r="C178" s="109" t="s">
        <v>550</v>
      </c>
      <c r="D178" s="279" t="s">
        <v>45</v>
      </c>
      <c r="E178" s="280" t="s">
        <v>8</v>
      </c>
      <c r="F178" s="281">
        <v>116200</v>
      </c>
      <c r="G178" s="281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94">
        <v>29</v>
      </c>
      <c r="C179" s="109" t="s">
        <v>551</v>
      </c>
      <c r="D179" s="279" t="s">
        <v>45</v>
      </c>
      <c r="E179" s="280" t="s">
        <v>8</v>
      </c>
      <c r="F179" s="281">
        <v>183000</v>
      </c>
      <c r="G179" s="281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94">
        <v>30</v>
      </c>
      <c r="C180" s="109" t="s">
        <v>552</v>
      </c>
      <c r="D180" s="279" t="s">
        <v>45</v>
      </c>
      <c r="E180" s="280" t="s">
        <v>8</v>
      </c>
      <c r="F180" s="281">
        <v>271100</v>
      </c>
      <c r="G180" s="281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94">
        <v>31</v>
      </c>
      <c r="C181" s="109" t="s">
        <v>553</v>
      </c>
      <c r="D181" s="279" t="s">
        <v>45</v>
      </c>
      <c r="E181" s="280" t="s">
        <v>8</v>
      </c>
      <c r="F181" s="281">
        <v>669000</v>
      </c>
      <c r="G181" s="281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94">
        <v>32</v>
      </c>
      <c r="C182" s="109" t="s">
        <v>64</v>
      </c>
      <c r="D182" s="279" t="s">
        <v>45</v>
      </c>
      <c r="E182" s="280" t="s">
        <v>8</v>
      </c>
      <c r="F182" s="281">
        <v>37900</v>
      </c>
      <c r="G182" s="281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94"/>
      <c r="C183" s="109" t="s">
        <v>48</v>
      </c>
      <c r="D183" s="279" t="s">
        <v>48</v>
      </c>
      <c r="E183" s="280"/>
      <c r="F183" s="281"/>
      <c r="G183" s="281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94" t="s">
        <v>554</v>
      </c>
      <c r="C184" s="109" t="s">
        <v>1153</v>
      </c>
      <c r="D184" s="279" t="s">
        <v>48</v>
      </c>
      <c r="E184" s="280"/>
      <c r="F184" s="281"/>
      <c r="G184" s="281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94">
        <v>1</v>
      </c>
      <c r="C185" s="109" t="s">
        <v>555</v>
      </c>
      <c r="D185" s="279" t="s">
        <v>45</v>
      </c>
      <c r="E185" s="280" t="s">
        <v>24</v>
      </c>
      <c r="F185" s="281">
        <v>22250000</v>
      </c>
      <c r="G185" s="281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94">
        <v>2</v>
      </c>
      <c r="C186" s="109" t="s">
        <v>556</v>
      </c>
      <c r="D186" s="279" t="s">
        <v>44</v>
      </c>
      <c r="E186" s="280" t="s">
        <v>24</v>
      </c>
      <c r="F186" s="281">
        <v>80895000</v>
      </c>
      <c r="G186" s="281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94">
        <v>3</v>
      </c>
      <c r="C187" s="109" t="s">
        <v>1033</v>
      </c>
      <c r="D187" s="279" t="s">
        <v>44</v>
      </c>
      <c r="E187" s="280" t="s">
        <v>24</v>
      </c>
      <c r="F187" s="281">
        <v>157800000</v>
      </c>
      <c r="G187" s="281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94">
        <v>4</v>
      </c>
      <c r="C188" s="109" t="s">
        <v>1557</v>
      </c>
      <c r="D188" s="279" t="s">
        <v>44</v>
      </c>
      <c r="E188" s="280" t="s">
        <v>24</v>
      </c>
      <c r="F188" s="281">
        <v>8595700</v>
      </c>
      <c r="G188" s="281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94">
        <v>5</v>
      </c>
      <c r="C189" s="109" t="s">
        <v>1558</v>
      </c>
      <c r="D189" s="279" t="s">
        <v>44</v>
      </c>
      <c r="E189" s="280" t="s">
        <v>24</v>
      </c>
      <c r="F189" s="281">
        <v>8595700</v>
      </c>
      <c r="G189" s="281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94"/>
      <c r="C190" s="109"/>
      <c r="D190" s="279"/>
      <c r="E190" s="280"/>
      <c r="F190" s="281"/>
      <c r="G190" s="281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94" t="s">
        <v>557</v>
      </c>
      <c r="C191" s="109" t="s">
        <v>558</v>
      </c>
      <c r="D191" s="279" t="s">
        <v>48</v>
      </c>
      <c r="E191" s="280"/>
      <c r="F191" s="281"/>
      <c r="G191" s="281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79" t="s">
        <v>44</v>
      </c>
      <c r="E192" s="280" t="s">
        <v>8</v>
      </c>
      <c r="F192" s="281">
        <v>648050</v>
      </c>
      <c r="G192" s="281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79" t="s">
        <v>44</v>
      </c>
      <c r="E193" s="280" t="s">
        <v>8</v>
      </c>
      <c r="F193" s="281">
        <v>674300</v>
      </c>
      <c r="G193" s="281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79" t="s">
        <v>45</v>
      </c>
      <c r="E194" s="280" t="s">
        <v>8</v>
      </c>
      <c r="F194" s="281">
        <v>42100</v>
      </c>
      <c r="G194" s="281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79" t="s">
        <v>45</v>
      </c>
      <c r="E195" s="280" t="s">
        <v>8</v>
      </c>
      <c r="F195" s="281">
        <v>42100</v>
      </c>
      <c r="G195" s="281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79" t="s">
        <v>45</v>
      </c>
      <c r="E196" s="280" t="s">
        <v>8</v>
      </c>
      <c r="F196" s="281">
        <v>3800000</v>
      </c>
      <c r="G196" s="281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94"/>
      <c r="C197" s="109"/>
      <c r="D197" s="279" t="s">
        <v>48</v>
      </c>
      <c r="E197" s="280"/>
      <c r="F197" s="281"/>
      <c r="G197" s="281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94" t="s">
        <v>10</v>
      </c>
      <c r="C198" s="109" t="s">
        <v>582</v>
      </c>
      <c r="D198" s="279" t="s">
        <v>48</v>
      </c>
      <c r="E198" s="280"/>
      <c r="F198" s="281"/>
      <c r="G198" s="281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79" t="s">
        <v>45</v>
      </c>
      <c r="E199" s="280" t="s">
        <v>24</v>
      </c>
      <c r="F199" s="281">
        <v>280800000</v>
      </c>
      <c r="G199" s="281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79" t="s">
        <v>45</v>
      </c>
      <c r="E200" s="280" t="s">
        <v>8</v>
      </c>
      <c r="F200" s="281">
        <v>34688200</v>
      </c>
      <c r="G200" s="281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79" t="s">
        <v>45</v>
      </c>
      <c r="E201" s="280" t="s">
        <v>8</v>
      </c>
      <c r="F201" s="281">
        <v>24774500</v>
      </c>
      <c r="G201" s="281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94"/>
      <c r="C202" s="109" t="s">
        <v>48</v>
      </c>
      <c r="D202" s="279" t="s">
        <v>48</v>
      </c>
      <c r="E202" s="280"/>
      <c r="F202" s="281"/>
      <c r="G202" s="281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94" t="s">
        <v>562</v>
      </c>
      <c r="C203" s="109" t="s">
        <v>561</v>
      </c>
      <c r="D203" s="279" t="s">
        <v>48</v>
      </c>
      <c r="E203" s="280"/>
      <c r="F203" s="281"/>
      <c r="G203" s="281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94">
        <v>1</v>
      </c>
      <c r="C204" s="109" t="s">
        <v>101</v>
      </c>
      <c r="D204" s="279" t="s">
        <v>45</v>
      </c>
      <c r="E204" s="280" t="s">
        <v>100</v>
      </c>
      <c r="F204" s="281">
        <v>3036730</v>
      </c>
      <c r="G204" s="281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94">
        <v>2</v>
      </c>
      <c r="C205" s="109" t="s">
        <v>102</v>
      </c>
      <c r="D205" s="279" t="s">
        <v>45</v>
      </c>
      <c r="E205" s="282" t="s">
        <v>100</v>
      </c>
      <c r="F205" s="281">
        <v>4137730</v>
      </c>
      <c r="G205" s="281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94">
        <v>3</v>
      </c>
      <c r="C206" s="109" t="s">
        <v>103</v>
      </c>
      <c r="D206" s="279" t="s">
        <v>45</v>
      </c>
      <c r="E206" s="280" t="s">
        <v>100</v>
      </c>
      <c r="F206" s="281">
        <v>5206920</v>
      </c>
      <c r="G206" s="281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94">
        <v>4</v>
      </c>
      <c r="C207" s="109" t="s">
        <v>104</v>
      </c>
      <c r="D207" s="279" t="s">
        <v>45</v>
      </c>
      <c r="E207" s="280" t="s">
        <v>100</v>
      </c>
      <c r="F207" s="281">
        <v>5453270</v>
      </c>
      <c r="G207" s="281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94">
        <v>5</v>
      </c>
      <c r="C208" s="109" t="s">
        <v>105</v>
      </c>
      <c r="D208" s="279" t="s">
        <v>45</v>
      </c>
      <c r="E208" s="280" t="s">
        <v>100</v>
      </c>
      <c r="F208" s="281">
        <v>6453770</v>
      </c>
      <c r="G208" s="281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94">
        <v>6</v>
      </c>
      <c r="C209" s="109" t="s">
        <v>106</v>
      </c>
      <c r="D209" s="279" t="s">
        <v>45</v>
      </c>
      <c r="E209" s="280" t="s">
        <v>100</v>
      </c>
      <c r="F209" s="281">
        <v>7728790</v>
      </c>
      <c r="G209" s="281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94">
        <v>7</v>
      </c>
      <c r="C210" s="109" t="s">
        <v>6</v>
      </c>
      <c r="D210" s="279" t="s">
        <v>47</v>
      </c>
      <c r="E210" s="280" t="s">
        <v>100</v>
      </c>
      <c r="F210" s="281">
        <v>10066.666666666668</v>
      </c>
      <c r="G210" s="281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94">
        <v>8</v>
      </c>
      <c r="C211" s="109" t="s">
        <v>461</v>
      </c>
      <c r="D211" s="279" t="s">
        <v>45</v>
      </c>
      <c r="E211" s="280" t="s">
        <v>24</v>
      </c>
      <c r="F211" s="281">
        <v>200000</v>
      </c>
      <c r="G211" s="281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94"/>
      <c r="C212" s="109" t="s">
        <v>48</v>
      </c>
      <c r="D212" s="279" t="s">
        <v>48</v>
      </c>
      <c r="E212" s="280"/>
      <c r="F212" s="281"/>
      <c r="G212" s="281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94" t="s">
        <v>564</v>
      </c>
      <c r="C213" s="109" t="s">
        <v>563</v>
      </c>
      <c r="D213" s="279" t="s">
        <v>48</v>
      </c>
      <c r="E213" s="280"/>
      <c r="F213" s="281"/>
      <c r="G213" s="281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94">
        <v>2</v>
      </c>
      <c r="C214" s="109" t="s">
        <v>1559</v>
      </c>
      <c r="D214" s="279" t="s">
        <v>44</v>
      </c>
      <c r="E214" s="280" t="s">
        <v>8</v>
      </c>
      <c r="F214" s="281">
        <v>217470</v>
      </c>
      <c r="G214" s="281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94">
        <v>3</v>
      </c>
      <c r="C215" s="109" t="s">
        <v>1129</v>
      </c>
      <c r="D215" s="279" t="s">
        <v>44</v>
      </c>
      <c r="E215" s="280" t="s">
        <v>8</v>
      </c>
      <c r="F215" s="281">
        <v>212320</v>
      </c>
      <c r="G215" s="281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94">
        <v>4</v>
      </c>
      <c r="C216" s="109" t="s">
        <v>1560</v>
      </c>
      <c r="D216" s="279" t="s">
        <v>44</v>
      </c>
      <c r="E216" s="280" t="s">
        <v>24</v>
      </c>
      <c r="F216" s="281">
        <v>394550</v>
      </c>
      <c r="G216" s="281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94">
        <v>7</v>
      </c>
      <c r="C217" s="109" t="s">
        <v>1561</v>
      </c>
      <c r="D217" s="279" t="s">
        <v>44</v>
      </c>
      <c r="E217" s="280" t="s">
        <v>24</v>
      </c>
      <c r="F217" s="281">
        <v>220800</v>
      </c>
      <c r="G217" s="281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94"/>
      <c r="C218" s="109"/>
      <c r="D218" s="279"/>
      <c r="E218" s="280"/>
      <c r="F218" s="281"/>
      <c r="G218" s="281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94" t="s">
        <v>566</v>
      </c>
      <c r="C219" s="109" t="s">
        <v>565</v>
      </c>
      <c r="D219" s="279" t="s">
        <v>48</v>
      </c>
      <c r="E219" s="280"/>
      <c r="F219" s="281"/>
      <c r="G219" s="281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94">
        <v>1</v>
      </c>
      <c r="C220" s="109" t="s">
        <v>65</v>
      </c>
      <c r="D220" s="279" t="s">
        <v>44</v>
      </c>
      <c r="E220" s="280" t="s">
        <v>7</v>
      </c>
      <c r="F220" s="281">
        <v>9831</v>
      </c>
      <c r="G220" s="281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94">
        <v>2</v>
      </c>
      <c r="C221" s="109" t="s">
        <v>66</v>
      </c>
      <c r="D221" s="279" t="s">
        <v>44</v>
      </c>
      <c r="E221" s="280" t="s">
        <v>7</v>
      </c>
      <c r="F221" s="281">
        <v>19368</v>
      </c>
      <c r="G221" s="281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94">
        <v>3</v>
      </c>
      <c r="C222" s="109" t="s">
        <v>67</v>
      </c>
      <c r="D222" s="279" t="s">
        <v>44</v>
      </c>
      <c r="E222" s="280" t="s">
        <v>7</v>
      </c>
      <c r="F222" s="281">
        <v>32428</v>
      </c>
      <c r="G222" s="281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94">
        <v>4</v>
      </c>
      <c r="C223" s="109" t="s">
        <v>68</v>
      </c>
      <c r="D223" s="279" t="s">
        <v>44</v>
      </c>
      <c r="E223" s="280" t="s">
        <v>7</v>
      </c>
      <c r="F223" s="281">
        <v>13740</v>
      </c>
      <c r="G223" s="281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94">
        <v>5</v>
      </c>
      <c r="C224" s="109" t="s">
        <v>69</v>
      </c>
      <c r="D224" s="279" t="s">
        <v>44</v>
      </c>
      <c r="E224" s="280" t="s">
        <v>7</v>
      </c>
      <c r="F224" s="281">
        <v>24590</v>
      </c>
      <c r="G224" s="281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94">
        <v>6</v>
      </c>
      <c r="C225" s="109" t="s">
        <v>70</v>
      </c>
      <c r="D225" s="279" t="s">
        <v>44</v>
      </c>
      <c r="E225" s="280" t="s">
        <v>7</v>
      </c>
      <c r="F225" s="281">
        <v>39175</v>
      </c>
      <c r="G225" s="281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94"/>
      <c r="C226" s="109"/>
      <c r="D226" s="279" t="s">
        <v>48</v>
      </c>
      <c r="E226" s="280"/>
      <c r="F226" s="281"/>
      <c r="G226" s="281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94" t="s">
        <v>579</v>
      </c>
      <c r="C227" s="109" t="s">
        <v>567</v>
      </c>
      <c r="D227" s="279" t="s">
        <v>48</v>
      </c>
      <c r="E227" s="280"/>
      <c r="F227" s="281"/>
      <c r="G227" s="281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94">
        <v>1</v>
      </c>
      <c r="C228" s="109" t="s">
        <v>1402</v>
      </c>
      <c r="D228" s="279" t="s">
        <v>44</v>
      </c>
      <c r="E228" s="280" t="s">
        <v>7</v>
      </c>
      <c r="F228" s="281">
        <v>47850</v>
      </c>
      <c r="G228" s="281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94">
        <v>2</v>
      </c>
      <c r="C229" s="109" t="s">
        <v>1403</v>
      </c>
      <c r="D229" s="279" t="s">
        <v>44</v>
      </c>
      <c r="E229" s="280" t="s">
        <v>7</v>
      </c>
      <c r="F229" s="281">
        <v>27280</v>
      </c>
      <c r="G229" s="281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94">
        <v>3</v>
      </c>
      <c r="C230" s="109" t="s">
        <v>1459</v>
      </c>
      <c r="D230" s="279" t="s">
        <v>44</v>
      </c>
      <c r="E230" s="280" t="s">
        <v>7</v>
      </c>
      <c r="F230" s="281">
        <v>48905</v>
      </c>
      <c r="G230" s="281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94">
        <v>4</v>
      </c>
      <c r="C231" s="109" t="s">
        <v>73</v>
      </c>
      <c r="D231" s="279" t="s">
        <v>44</v>
      </c>
      <c r="E231" s="280" t="s">
        <v>7</v>
      </c>
      <c r="F231" s="281">
        <v>3780</v>
      </c>
      <c r="G231" s="281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94">
        <v>5</v>
      </c>
      <c r="C232" s="109" t="s">
        <v>74</v>
      </c>
      <c r="D232" s="279" t="s">
        <v>44</v>
      </c>
      <c r="E232" s="280" t="s">
        <v>7</v>
      </c>
      <c r="F232" s="281">
        <v>5890</v>
      </c>
      <c r="G232" s="281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94">
        <v>6</v>
      </c>
      <c r="C233" s="109" t="s">
        <v>75</v>
      </c>
      <c r="D233" s="279" t="s">
        <v>45</v>
      </c>
      <c r="E233" s="280" t="s">
        <v>7</v>
      </c>
      <c r="F233" s="281">
        <v>8900</v>
      </c>
      <c r="G233" s="281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94">
        <v>7</v>
      </c>
      <c r="C234" s="109" t="s">
        <v>76</v>
      </c>
      <c r="D234" s="279" t="s">
        <v>45</v>
      </c>
      <c r="E234" s="280" t="s">
        <v>7</v>
      </c>
      <c r="F234" s="281">
        <v>10000</v>
      </c>
      <c r="G234" s="281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94">
        <v>8</v>
      </c>
      <c r="C235" s="109" t="s">
        <v>77</v>
      </c>
      <c r="D235" s="279" t="s">
        <v>44</v>
      </c>
      <c r="E235" s="280" t="s">
        <v>7</v>
      </c>
      <c r="F235" s="281">
        <v>12120</v>
      </c>
      <c r="G235" s="281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94">
        <v>9</v>
      </c>
      <c r="C236" s="109" t="s">
        <v>78</v>
      </c>
      <c r="D236" s="279" t="s">
        <v>45</v>
      </c>
      <c r="E236" s="280" t="s">
        <v>7</v>
      </c>
      <c r="F236" s="281">
        <v>23600</v>
      </c>
      <c r="G236" s="281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94">
        <v>10</v>
      </c>
      <c r="C237" s="109" t="s">
        <v>79</v>
      </c>
      <c r="D237" s="279" t="s">
        <v>44</v>
      </c>
      <c r="E237" s="280" t="s">
        <v>7</v>
      </c>
      <c r="F237" s="281">
        <v>290975</v>
      </c>
      <c r="G237" s="281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94">
        <v>11</v>
      </c>
      <c r="C238" s="109" t="s">
        <v>1460</v>
      </c>
      <c r="D238" s="279" t="s">
        <v>45</v>
      </c>
      <c r="E238" s="280" t="s">
        <v>7</v>
      </c>
      <c r="F238" s="281">
        <v>62800</v>
      </c>
      <c r="G238" s="281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94">
        <v>12</v>
      </c>
      <c r="C239" s="109" t="s">
        <v>568</v>
      </c>
      <c r="D239" s="279" t="s">
        <v>45</v>
      </c>
      <c r="E239" s="280" t="s">
        <v>7</v>
      </c>
      <c r="F239" s="281">
        <v>107300</v>
      </c>
      <c r="G239" s="281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94">
        <v>13</v>
      </c>
      <c r="C240" s="109" t="s">
        <v>569</v>
      </c>
      <c r="D240" s="279" t="s">
        <v>45</v>
      </c>
      <c r="E240" s="280" t="s">
        <v>7</v>
      </c>
      <c r="F240" s="281">
        <v>468300</v>
      </c>
      <c r="G240" s="281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94">
        <v>14</v>
      </c>
      <c r="C241" s="109" t="s">
        <v>570</v>
      </c>
      <c r="D241" s="279" t="s">
        <v>45</v>
      </c>
      <c r="E241" s="280" t="s">
        <v>7</v>
      </c>
      <c r="F241" s="281">
        <v>633500</v>
      </c>
      <c r="G241" s="281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94">
        <v>15</v>
      </c>
      <c r="C242" s="109" t="s">
        <v>571</v>
      </c>
      <c r="D242" s="279" t="s">
        <v>45</v>
      </c>
      <c r="E242" s="280" t="s">
        <v>7</v>
      </c>
      <c r="F242" s="281">
        <v>983500</v>
      </c>
      <c r="G242" s="281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94">
        <v>16</v>
      </c>
      <c r="C243" s="109" t="s">
        <v>80</v>
      </c>
      <c r="D243" s="279" t="s">
        <v>44</v>
      </c>
      <c r="E243" s="280" t="s">
        <v>7</v>
      </c>
      <c r="F243" s="281">
        <v>84991</v>
      </c>
      <c r="G243" s="281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94">
        <v>17</v>
      </c>
      <c r="C244" s="109" t="s">
        <v>81</v>
      </c>
      <c r="D244" s="279" t="s">
        <v>44</v>
      </c>
      <c r="E244" s="280" t="s">
        <v>7</v>
      </c>
      <c r="F244" s="281">
        <v>125850</v>
      </c>
      <c r="G244" s="281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94">
        <v>18</v>
      </c>
      <c r="C245" s="109" t="s">
        <v>82</v>
      </c>
      <c r="D245" s="279" t="s">
        <v>44</v>
      </c>
      <c r="E245" s="280" t="s">
        <v>7</v>
      </c>
      <c r="F245" s="281">
        <v>196270</v>
      </c>
      <c r="G245" s="281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94">
        <v>19</v>
      </c>
      <c r="C246" s="109" t="s">
        <v>83</v>
      </c>
      <c r="D246" s="279" t="s">
        <v>44</v>
      </c>
      <c r="E246" s="280" t="s">
        <v>7</v>
      </c>
      <c r="F246" s="281">
        <v>318390</v>
      </c>
      <c r="G246" s="281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94">
        <v>20</v>
      </c>
      <c r="C247" s="109" t="s">
        <v>572</v>
      </c>
      <c r="D247" s="279" t="s">
        <v>45</v>
      </c>
      <c r="E247" s="280" t="s">
        <v>7</v>
      </c>
      <c r="F247" s="281">
        <v>121560.8</v>
      </c>
      <c r="G247" s="281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94">
        <v>21</v>
      </c>
      <c r="C248" s="109" t="s">
        <v>573</v>
      </c>
      <c r="D248" s="279" t="s">
        <v>45</v>
      </c>
      <c r="E248" s="280" t="s">
        <v>7</v>
      </c>
      <c r="F248" s="281">
        <v>164883</v>
      </c>
      <c r="G248" s="281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94">
        <v>22</v>
      </c>
      <c r="C249" s="109" t="s">
        <v>574</v>
      </c>
      <c r="D249" s="279" t="s">
        <v>44</v>
      </c>
      <c r="E249" s="280" t="s">
        <v>7</v>
      </c>
      <c r="F249" s="281">
        <v>378330</v>
      </c>
      <c r="G249" s="281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94">
        <v>23</v>
      </c>
      <c r="C250" s="109" t="s">
        <v>575</v>
      </c>
      <c r="D250" s="279" t="s">
        <v>45</v>
      </c>
      <c r="E250" s="280" t="s">
        <v>7</v>
      </c>
      <c r="F250" s="281">
        <v>417044.06800000003</v>
      </c>
      <c r="G250" s="281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94">
        <v>24</v>
      </c>
      <c r="C251" s="109" t="s">
        <v>84</v>
      </c>
      <c r="D251" s="279" t="s">
        <v>45</v>
      </c>
      <c r="E251" s="280" t="s">
        <v>7</v>
      </c>
      <c r="F251" s="281">
        <v>82600</v>
      </c>
      <c r="G251" s="281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94">
        <v>25</v>
      </c>
      <c r="C252" s="109" t="s">
        <v>85</v>
      </c>
      <c r="D252" s="279" t="s">
        <v>45</v>
      </c>
      <c r="E252" s="280" t="s">
        <v>7</v>
      </c>
      <c r="F252" s="281">
        <v>116300</v>
      </c>
      <c r="G252" s="281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94">
        <v>26</v>
      </c>
      <c r="C253" s="109" t="s">
        <v>86</v>
      </c>
      <c r="D253" s="279" t="s">
        <v>45</v>
      </c>
      <c r="E253" s="280" t="s">
        <v>7</v>
      </c>
      <c r="F253" s="281">
        <v>139900</v>
      </c>
      <c r="G253" s="281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94">
        <v>27</v>
      </c>
      <c r="C254" s="109" t="s">
        <v>87</v>
      </c>
      <c r="D254" s="279" t="s">
        <v>45</v>
      </c>
      <c r="E254" s="280" t="s">
        <v>7</v>
      </c>
      <c r="F254" s="281">
        <v>154600</v>
      </c>
      <c r="G254" s="281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94">
        <v>28</v>
      </c>
      <c r="C255" s="109" t="s">
        <v>576</v>
      </c>
      <c r="D255" s="279" t="s">
        <v>45</v>
      </c>
      <c r="E255" s="280" t="s">
        <v>7</v>
      </c>
      <c r="F255" s="281">
        <v>103500</v>
      </c>
      <c r="G255" s="281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94">
        <v>29</v>
      </c>
      <c r="C256" s="109" t="s">
        <v>577</v>
      </c>
      <c r="D256" s="279" t="s">
        <v>45</v>
      </c>
      <c r="E256" s="280" t="s">
        <v>7</v>
      </c>
      <c r="F256" s="281">
        <v>106000</v>
      </c>
      <c r="G256" s="281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94">
        <v>30</v>
      </c>
      <c r="C257" s="109" t="s">
        <v>90</v>
      </c>
      <c r="D257" s="279" t="s">
        <v>45</v>
      </c>
      <c r="E257" s="280" t="s">
        <v>7</v>
      </c>
      <c r="F257" s="281">
        <v>135900</v>
      </c>
      <c r="G257" s="281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94">
        <v>31</v>
      </c>
      <c r="C258" s="109" t="s">
        <v>91</v>
      </c>
      <c r="D258" s="279" t="s">
        <v>45</v>
      </c>
      <c r="E258" s="280" t="s">
        <v>7</v>
      </c>
      <c r="F258" s="281">
        <v>160100</v>
      </c>
      <c r="G258" s="281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94">
        <v>32</v>
      </c>
      <c r="C259" s="109" t="s">
        <v>578</v>
      </c>
      <c r="D259" s="279" t="s">
        <v>44</v>
      </c>
      <c r="E259" s="280" t="s">
        <v>7</v>
      </c>
      <c r="F259" s="281">
        <v>362130</v>
      </c>
      <c r="G259" s="281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94">
        <v>33</v>
      </c>
      <c r="C260" s="109" t="s">
        <v>88</v>
      </c>
      <c r="D260" s="279" t="s">
        <v>44</v>
      </c>
      <c r="E260" s="280" t="s">
        <v>7</v>
      </c>
      <c r="F260" s="281">
        <v>418580</v>
      </c>
      <c r="G260" s="281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94">
        <v>34</v>
      </c>
      <c r="C261" s="109" t="s">
        <v>89</v>
      </c>
      <c r="D261" s="279" t="s">
        <v>44</v>
      </c>
      <c r="E261" s="280" t="s">
        <v>7</v>
      </c>
      <c r="F261" s="281">
        <v>447280</v>
      </c>
      <c r="G261" s="281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94">
        <v>35</v>
      </c>
      <c r="C262" s="109" t="s">
        <v>92</v>
      </c>
      <c r="D262" s="279" t="s">
        <v>45</v>
      </c>
      <c r="E262" s="280" t="s">
        <v>7</v>
      </c>
      <c r="F262" s="281">
        <v>3200</v>
      </c>
      <c r="G262" s="281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94">
        <v>36</v>
      </c>
      <c r="C263" s="109" t="s">
        <v>93</v>
      </c>
      <c r="D263" s="279" t="s">
        <v>45</v>
      </c>
      <c r="E263" s="280" t="s">
        <v>7</v>
      </c>
      <c r="F263" s="281">
        <v>4100</v>
      </c>
      <c r="G263" s="281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94">
        <v>37</v>
      </c>
      <c r="C264" s="109" t="s">
        <v>94</v>
      </c>
      <c r="D264" s="279" t="s">
        <v>45</v>
      </c>
      <c r="E264" s="280" t="s">
        <v>7</v>
      </c>
      <c r="F264" s="281">
        <v>6500</v>
      </c>
      <c r="G264" s="281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94">
        <v>38</v>
      </c>
      <c r="C265" s="109" t="s">
        <v>95</v>
      </c>
      <c r="D265" s="279" t="s">
        <v>45</v>
      </c>
      <c r="E265" s="280" t="s">
        <v>7</v>
      </c>
      <c r="F265" s="281">
        <v>11400</v>
      </c>
      <c r="G265" s="281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94">
        <v>39</v>
      </c>
      <c r="C266" s="109" t="s">
        <v>96</v>
      </c>
      <c r="D266" s="279" t="s">
        <v>45</v>
      </c>
      <c r="E266" s="280" t="s">
        <v>7</v>
      </c>
      <c r="F266" s="281">
        <v>16700</v>
      </c>
      <c r="G266" s="281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94">
        <v>40</v>
      </c>
      <c r="C267" s="109" t="s">
        <v>97</v>
      </c>
      <c r="D267" s="279" t="s">
        <v>45</v>
      </c>
      <c r="E267" s="280" t="s">
        <v>7</v>
      </c>
      <c r="F267" s="281">
        <v>9600</v>
      </c>
      <c r="G267" s="281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94">
        <v>41</v>
      </c>
      <c r="C268" s="109" t="s">
        <v>464</v>
      </c>
      <c r="D268" s="279" t="s">
        <v>45</v>
      </c>
      <c r="E268" s="280" t="s">
        <v>7</v>
      </c>
      <c r="F268" s="281">
        <v>11700</v>
      </c>
      <c r="G268" s="281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94">
        <v>42</v>
      </c>
      <c r="C269" s="109" t="s">
        <v>98</v>
      </c>
      <c r="D269" s="279" t="s">
        <v>45</v>
      </c>
      <c r="E269" s="280" t="s">
        <v>7</v>
      </c>
      <c r="F269" s="281">
        <v>13300</v>
      </c>
      <c r="G269" s="281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94">
        <v>43</v>
      </c>
      <c r="C270" s="109" t="s">
        <v>99</v>
      </c>
      <c r="D270" s="279" t="s">
        <v>45</v>
      </c>
      <c r="E270" s="280" t="s">
        <v>7</v>
      </c>
      <c r="F270" s="281">
        <v>17000</v>
      </c>
      <c r="G270" s="281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94">
        <v>44</v>
      </c>
      <c r="C271" s="109" t="s">
        <v>71</v>
      </c>
      <c r="D271" s="279" t="s">
        <v>44</v>
      </c>
      <c r="E271" s="280" t="s">
        <v>7</v>
      </c>
      <c r="F271" s="281">
        <v>297630</v>
      </c>
      <c r="G271" s="281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94">
        <v>45</v>
      </c>
      <c r="C272" s="109" t="s">
        <v>72</v>
      </c>
      <c r="D272" s="279" t="s">
        <v>44</v>
      </c>
      <c r="E272" s="280" t="s">
        <v>7</v>
      </c>
      <c r="F272" s="281">
        <v>361430</v>
      </c>
      <c r="G272" s="281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94"/>
      <c r="C273" s="109"/>
      <c r="D273" s="279" t="s">
        <v>48</v>
      </c>
      <c r="E273" s="280"/>
      <c r="F273" s="281"/>
      <c r="G273" s="281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94" t="s">
        <v>581</v>
      </c>
      <c r="C274" s="109" t="s">
        <v>580</v>
      </c>
      <c r="D274" s="279" t="s">
        <v>48</v>
      </c>
      <c r="E274" s="280"/>
      <c r="F274" s="281"/>
      <c r="G274" s="281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94">
        <v>1</v>
      </c>
      <c r="C275" s="109" t="s">
        <v>1562</v>
      </c>
      <c r="D275" s="279" t="s">
        <v>45</v>
      </c>
      <c r="E275" s="280" t="s">
        <v>8</v>
      </c>
      <c r="F275" s="281">
        <v>34700</v>
      </c>
      <c r="G275" s="281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94">
        <v>2</v>
      </c>
      <c r="C276" s="109" t="s">
        <v>1563</v>
      </c>
      <c r="D276" s="279" t="s">
        <v>45</v>
      </c>
      <c r="E276" s="280" t="s">
        <v>8</v>
      </c>
      <c r="F276" s="281">
        <v>40300</v>
      </c>
      <c r="G276" s="281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94">
        <v>3</v>
      </c>
      <c r="C277" s="109" t="s">
        <v>1564</v>
      </c>
      <c r="D277" s="279" t="s">
        <v>45</v>
      </c>
      <c r="E277" s="280" t="s">
        <v>8</v>
      </c>
      <c r="F277" s="281">
        <v>44000</v>
      </c>
      <c r="G277" s="281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94">
        <v>4</v>
      </c>
      <c r="C278" s="109" t="s">
        <v>1565</v>
      </c>
      <c r="D278" s="279" t="s">
        <v>45</v>
      </c>
      <c r="E278" s="280" t="s">
        <v>8</v>
      </c>
      <c r="F278" s="281">
        <v>57700</v>
      </c>
      <c r="G278" s="281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94">
        <v>5</v>
      </c>
      <c r="C279" s="109" t="s">
        <v>1566</v>
      </c>
      <c r="D279" s="279" t="s">
        <v>45</v>
      </c>
      <c r="E279" s="280" t="s">
        <v>8</v>
      </c>
      <c r="F279" s="281">
        <v>83000</v>
      </c>
      <c r="G279" s="281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94">
        <v>6</v>
      </c>
      <c r="C280" s="109" t="s">
        <v>1567</v>
      </c>
      <c r="D280" s="279" t="s">
        <v>45</v>
      </c>
      <c r="E280" s="280" t="s">
        <v>8</v>
      </c>
      <c r="F280" s="281">
        <v>90450</v>
      </c>
      <c r="G280" s="281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94">
        <v>7</v>
      </c>
      <c r="C281" s="109" t="s">
        <v>1568</v>
      </c>
      <c r="D281" s="279" t="s">
        <v>45</v>
      </c>
      <c r="E281" s="280" t="s">
        <v>8</v>
      </c>
      <c r="F281" s="281">
        <v>106000</v>
      </c>
      <c r="G281" s="281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94">
        <v>8</v>
      </c>
      <c r="C282" s="109" t="s">
        <v>1569</v>
      </c>
      <c r="D282" s="279" t="s">
        <v>45</v>
      </c>
      <c r="E282" s="280" t="s">
        <v>8</v>
      </c>
      <c r="F282" s="281">
        <v>115650</v>
      </c>
      <c r="G282" s="281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94">
        <v>9</v>
      </c>
      <c r="C283" s="109" t="s">
        <v>1570</v>
      </c>
      <c r="D283" s="279" t="s">
        <v>45</v>
      </c>
      <c r="E283" s="280" t="s">
        <v>8</v>
      </c>
      <c r="F283" s="281">
        <v>159200</v>
      </c>
      <c r="G283" s="281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94">
        <v>10</v>
      </c>
      <c r="C284" s="109" t="s">
        <v>1571</v>
      </c>
      <c r="D284" s="279" t="s">
        <v>45</v>
      </c>
      <c r="E284" s="280" t="s">
        <v>8</v>
      </c>
      <c r="F284" s="281">
        <v>49900</v>
      </c>
      <c r="G284" s="281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94">
        <v>11</v>
      </c>
      <c r="C285" s="109" t="s">
        <v>1572</v>
      </c>
      <c r="D285" s="279" t="s">
        <v>45</v>
      </c>
      <c r="E285" s="280" t="s">
        <v>8</v>
      </c>
      <c r="F285" s="281">
        <v>62200</v>
      </c>
      <c r="G285" s="281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94">
        <v>12</v>
      </c>
      <c r="C286" s="109" t="s">
        <v>1573</v>
      </c>
      <c r="D286" s="279" t="s">
        <v>45</v>
      </c>
      <c r="E286" s="280" t="s">
        <v>8</v>
      </c>
      <c r="F286" s="281">
        <v>65800</v>
      </c>
      <c r="G286" s="281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94">
        <v>13</v>
      </c>
      <c r="C287" s="109" t="s">
        <v>1574</v>
      </c>
      <c r="D287" s="279" t="s">
        <v>45</v>
      </c>
      <c r="E287" s="280" t="s">
        <v>8</v>
      </c>
      <c r="F287" s="281">
        <v>69100</v>
      </c>
      <c r="G287" s="281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94">
        <v>14</v>
      </c>
      <c r="C288" s="109" t="s">
        <v>1575</v>
      </c>
      <c r="D288" s="279" t="s">
        <v>45</v>
      </c>
      <c r="E288" s="280" t="s">
        <v>8</v>
      </c>
      <c r="F288" s="281">
        <v>87100</v>
      </c>
      <c r="G288" s="281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94">
        <v>15</v>
      </c>
      <c r="C289" s="109" t="s">
        <v>1576</v>
      </c>
      <c r="D289" s="279" t="s">
        <v>45</v>
      </c>
      <c r="E289" s="280" t="s">
        <v>8</v>
      </c>
      <c r="F289" s="281">
        <v>98500</v>
      </c>
      <c r="G289" s="281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94">
        <v>16</v>
      </c>
      <c r="C290" s="109" t="s">
        <v>1577</v>
      </c>
      <c r="D290" s="279" t="s">
        <v>45</v>
      </c>
      <c r="E290" s="280" t="s">
        <v>8</v>
      </c>
      <c r="F290" s="281">
        <v>137700</v>
      </c>
      <c r="G290" s="281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94">
        <v>17</v>
      </c>
      <c r="C291" s="109" t="s">
        <v>1578</v>
      </c>
      <c r="D291" s="279" t="s">
        <v>45</v>
      </c>
      <c r="E291" s="280" t="s">
        <v>8</v>
      </c>
      <c r="F291" s="281">
        <v>124300</v>
      </c>
      <c r="G291" s="281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94">
        <v>18</v>
      </c>
      <c r="C292" s="109" t="s">
        <v>1579</v>
      </c>
      <c r="D292" s="279" t="s">
        <v>45</v>
      </c>
      <c r="E292" s="280" t="s">
        <v>8</v>
      </c>
      <c r="F292" s="281">
        <v>114000</v>
      </c>
      <c r="G292" s="281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94">
        <v>19</v>
      </c>
      <c r="C293" s="109" t="s">
        <v>1580</v>
      </c>
      <c r="D293" s="279" t="s">
        <v>45</v>
      </c>
      <c r="E293" s="280" t="s">
        <v>8</v>
      </c>
      <c r="F293" s="281">
        <v>146000</v>
      </c>
      <c r="G293" s="281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94">
        <v>20</v>
      </c>
      <c r="C294" s="109" t="s">
        <v>1581</v>
      </c>
      <c r="D294" s="279" t="s">
        <v>45</v>
      </c>
      <c r="E294" s="280" t="s">
        <v>8</v>
      </c>
      <c r="F294" s="281">
        <v>156000</v>
      </c>
      <c r="G294" s="281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94">
        <v>21</v>
      </c>
      <c r="C295" s="109" t="s">
        <v>1582</v>
      </c>
      <c r="D295" s="279" t="s">
        <v>45</v>
      </c>
      <c r="E295" s="280" t="s">
        <v>8</v>
      </c>
      <c r="F295" s="281">
        <v>17200</v>
      </c>
      <c r="G295" s="281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94">
        <v>22</v>
      </c>
      <c r="C296" s="109" t="s">
        <v>1583</v>
      </c>
      <c r="D296" s="279" t="s">
        <v>45</v>
      </c>
      <c r="E296" s="280" t="s">
        <v>8</v>
      </c>
      <c r="F296" s="281">
        <v>21900</v>
      </c>
      <c r="G296" s="281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94">
        <v>23</v>
      </c>
      <c r="C297" s="109" t="s">
        <v>1584</v>
      </c>
      <c r="D297" s="279" t="s">
        <v>45</v>
      </c>
      <c r="E297" s="280" t="s">
        <v>8</v>
      </c>
      <c r="F297" s="281">
        <v>21900</v>
      </c>
      <c r="G297" s="281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94">
        <v>24</v>
      </c>
      <c r="C298" s="109" t="s">
        <v>1585</v>
      </c>
      <c r="D298" s="279" t="s">
        <v>45</v>
      </c>
      <c r="E298" s="280" t="s">
        <v>8</v>
      </c>
      <c r="F298" s="281">
        <v>23500</v>
      </c>
      <c r="G298" s="281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94">
        <v>25</v>
      </c>
      <c r="C299" s="109" t="s">
        <v>1586</v>
      </c>
      <c r="D299" s="279" t="s">
        <v>45</v>
      </c>
      <c r="E299" s="280" t="s">
        <v>8</v>
      </c>
      <c r="F299" s="281">
        <v>26100</v>
      </c>
      <c r="G299" s="281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94">
        <v>26</v>
      </c>
      <c r="C300" s="109" t="s">
        <v>1587</v>
      </c>
      <c r="D300" s="279" t="s">
        <v>45</v>
      </c>
      <c r="E300" s="280" t="s">
        <v>8</v>
      </c>
      <c r="F300" s="281">
        <v>35500</v>
      </c>
      <c r="G300" s="281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94">
        <v>27</v>
      </c>
      <c r="C301" s="109" t="s">
        <v>1588</v>
      </c>
      <c r="D301" s="279" t="s">
        <v>45</v>
      </c>
      <c r="E301" s="280" t="s">
        <v>8</v>
      </c>
      <c r="F301" s="281">
        <v>46200</v>
      </c>
      <c r="G301" s="281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94">
        <v>28</v>
      </c>
      <c r="C302" s="109" t="s">
        <v>1589</v>
      </c>
      <c r="D302" s="279" t="s">
        <v>45</v>
      </c>
      <c r="E302" s="280" t="s">
        <v>8</v>
      </c>
      <c r="F302" s="281">
        <v>68700</v>
      </c>
      <c r="G302" s="281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94">
        <v>29</v>
      </c>
      <c r="C303" s="109" t="s">
        <v>1590</v>
      </c>
      <c r="D303" s="279" t="s">
        <v>45</v>
      </c>
      <c r="E303" s="280" t="s">
        <v>8</v>
      </c>
      <c r="F303" s="281">
        <v>76800</v>
      </c>
      <c r="G303" s="281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94">
        <v>30</v>
      </c>
      <c r="C304" s="109" t="s">
        <v>1591</v>
      </c>
      <c r="D304" s="279" t="s">
        <v>45</v>
      </c>
      <c r="E304" s="280" t="s">
        <v>8</v>
      </c>
      <c r="F304" s="281">
        <v>23000</v>
      </c>
      <c r="G304" s="281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94">
        <v>31</v>
      </c>
      <c r="C305" s="109" t="s">
        <v>1592</v>
      </c>
      <c r="D305" s="279" t="s">
        <v>45</v>
      </c>
      <c r="E305" s="280" t="s">
        <v>8</v>
      </c>
      <c r="F305" s="281">
        <v>25700</v>
      </c>
      <c r="G305" s="281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94">
        <v>32</v>
      </c>
      <c r="C306" s="109" t="s">
        <v>1593</v>
      </c>
      <c r="D306" s="279" t="s">
        <v>45</v>
      </c>
      <c r="E306" s="280" t="s">
        <v>8</v>
      </c>
      <c r="F306" s="281">
        <v>38100</v>
      </c>
      <c r="G306" s="281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94">
        <v>33</v>
      </c>
      <c r="C307" s="109" t="s">
        <v>1594</v>
      </c>
      <c r="D307" s="279" t="s">
        <v>45</v>
      </c>
      <c r="E307" s="280" t="s">
        <v>8</v>
      </c>
      <c r="F307" s="281">
        <v>48000</v>
      </c>
      <c r="G307" s="281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94">
        <v>34</v>
      </c>
      <c r="C308" s="109" t="s">
        <v>1595</v>
      </c>
      <c r="D308" s="279" t="s">
        <v>45</v>
      </c>
      <c r="E308" s="280" t="s">
        <v>8</v>
      </c>
      <c r="F308" s="281">
        <v>60000</v>
      </c>
      <c r="G308" s="281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94">
        <v>35</v>
      </c>
      <c r="C309" s="109" t="s">
        <v>1596</v>
      </c>
      <c r="D309" s="279" t="s">
        <v>45</v>
      </c>
      <c r="E309" s="280" t="s">
        <v>8</v>
      </c>
      <c r="F309" s="281">
        <v>79000</v>
      </c>
      <c r="G309" s="281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94">
        <v>36</v>
      </c>
      <c r="C310" s="109" t="s">
        <v>1597</v>
      </c>
      <c r="D310" s="279" t="s">
        <v>45</v>
      </c>
      <c r="E310" s="280" t="s">
        <v>8</v>
      </c>
      <c r="F310" s="281">
        <v>99600</v>
      </c>
      <c r="G310" s="281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94">
        <v>37</v>
      </c>
      <c r="C311" s="109" t="s">
        <v>1598</v>
      </c>
      <c r="D311" s="279" t="s">
        <v>45</v>
      </c>
      <c r="E311" s="280" t="s">
        <v>8</v>
      </c>
      <c r="F311" s="281">
        <v>170800</v>
      </c>
      <c r="G311" s="281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94">
        <v>38</v>
      </c>
      <c r="C312" s="109" t="s">
        <v>1461</v>
      </c>
      <c r="D312" s="279" t="s">
        <v>45</v>
      </c>
      <c r="E312" s="280" t="s">
        <v>8</v>
      </c>
      <c r="F312" s="281">
        <v>197400</v>
      </c>
      <c r="G312" s="281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94">
        <v>39</v>
      </c>
      <c r="C313" s="109" t="s">
        <v>1462</v>
      </c>
      <c r="D313" s="279" t="s">
        <v>45</v>
      </c>
      <c r="E313" s="280" t="s">
        <v>8</v>
      </c>
      <c r="F313" s="281">
        <v>158100</v>
      </c>
      <c r="G313" s="281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94"/>
      <c r="C314" s="109" t="s">
        <v>48</v>
      </c>
      <c r="D314" s="279" t="s">
        <v>48</v>
      </c>
      <c r="E314" s="280"/>
      <c r="F314" s="281"/>
      <c r="G314" s="281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94" t="s">
        <v>584</v>
      </c>
      <c r="C315" s="109" t="s">
        <v>585</v>
      </c>
      <c r="D315" s="279" t="s">
        <v>48</v>
      </c>
      <c r="E315" s="280"/>
      <c r="F315" s="281"/>
      <c r="G315" s="281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111</v>
      </c>
      <c r="D316" s="279" t="s">
        <v>45</v>
      </c>
      <c r="E316" s="280" t="s">
        <v>112</v>
      </c>
      <c r="F316" s="281">
        <v>125000</v>
      </c>
      <c r="G316" s="281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113</v>
      </c>
      <c r="D317" s="279" t="s">
        <v>45</v>
      </c>
      <c r="E317" s="280" t="s">
        <v>114</v>
      </c>
      <c r="F317" s="281">
        <v>74000</v>
      </c>
      <c r="G317" s="281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1156</v>
      </c>
      <c r="D318" s="279" t="s">
        <v>45</v>
      </c>
      <c r="E318" s="280" t="s">
        <v>8</v>
      </c>
      <c r="F318" s="281">
        <v>4500</v>
      </c>
      <c r="G318" s="281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1154</v>
      </c>
      <c r="D319" s="279" t="s">
        <v>45</v>
      </c>
      <c r="E319" s="280" t="s">
        <v>24</v>
      </c>
      <c r="F319" s="281">
        <v>3888</v>
      </c>
      <c r="G319" s="281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1155</v>
      </c>
      <c r="D320" s="279" t="s">
        <v>45</v>
      </c>
      <c r="E320" s="280" t="s">
        <v>24</v>
      </c>
      <c r="F320" s="281">
        <v>2900</v>
      </c>
      <c r="G320" s="281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115</v>
      </c>
      <c r="D321" s="279" t="s">
        <v>45</v>
      </c>
      <c r="E321" s="280" t="s">
        <v>24</v>
      </c>
      <c r="F321" s="281">
        <v>11500</v>
      </c>
      <c r="G321" s="281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116</v>
      </c>
      <c r="D322" s="279" t="s">
        <v>45</v>
      </c>
      <c r="E322" s="280" t="s">
        <v>24</v>
      </c>
      <c r="F322" s="281">
        <v>6100</v>
      </c>
      <c r="G322" s="281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117</v>
      </c>
      <c r="D323" s="279" t="s">
        <v>45</v>
      </c>
      <c r="E323" s="280" t="s">
        <v>8</v>
      </c>
      <c r="F323" s="281">
        <v>58600</v>
      </c>
      <c r="G323" s="281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586</v>
      </c>
      <c r="D324" s="279" t="s">
        <v>45</v>
      </c>
      <c r="E324" s="280" t="s">
        <v>24</v>
      </c>
      <c r="F324" s="281">
        <v>15400</v>
      </c>
      <c r="G324" s="281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118</v>
      </c>
      <c r="D325" s="279" t="s">
        <v>45</v>
      </c>
      <c r="E325" s="280" t="s">
        <v>24</v>
      </c>
      <c r="F325" s="281">
        <v>5300</v>
      </c>
      <c r="G325" s="281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119</v>
      </c>
      <c r="D326" s="279" t="s">
        <v>45</v>
      </c>
      <c r="E326" s="280" t="s">
        <v>24</v>
      </c>
      <c r="F326" s="281">
        <v>8900</v>
      </c>
      <c r="G326" s="281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120</v>
      </c>
      <c r="D327" s="279" t="s">
        <v>45</v>
      </c>
      <c r="E327" s="280" t="s">
        <v>24</v>
      </c>
      <c r="F327" s="281">
        <v>15800</v>
      </c>
      <c r="G327" s="281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121</v>
      </c>
      <c r="D328" s="279" t="s">
        <v>45</v>
      </c>
      <c r="E328" s="280" t="s">
        <v>24</v>
      </c>
      <c r="F328" s="281">
        <v>13800</v>
      </c>
      <c r="G328" s="281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1463</v>
      </c>
      <c r="D329" s="279" t="s">
        <v>45</v>
      </c>
      <c r="E329" s="280" t="s">
        <v>24</v>
      </c>
      <c r="F329" s="281">
        <v>18080</v>
      </c>
      <c r="G329" s="281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1464</v>
      </c>
      <c r="D330" s="279" t="s">
        <v>45</v>
      </c>
      <c r="E330" s="280" t="s">
        <v>24</v>
      </c>
      <c r="F330" s="281">
        <v>19700</v>
      </c>
      <c r="G330" s="281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1465</v>
      </c>
      <c r="D331" s="279" t="s">
        <v>45</v>
      </c>
      <c r="E331" s="280" t="s">
        <v>24</v>
      </c>
      <c r="F331" s="281">
        <v>23000</v>
      </c>
      <c r="G331" s="281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1466</v>
      </c>
      <c r="D332" s="279" t="s">
        <v>45</v>
      </c>
      <c r="E332" s="280" t="s">
        <v>24</v>
      </c>
      <c r="F332" s="281">
        <v>38400</v>
      </c>
      <c r="G332" s="281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122</v>
      </c>
      <c r="D333" s="279" t="s">
        <v>45</v>
      </c>
      <c r="E333" s="280" t="s">
        <v>24</v>
      </c>
      <c r="F333" s="281">
        <v>22900</v>
      </c>
      <c r="G333" s="281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123</v>
      </c>
      <c r="D334" s="279" t="s">
        <v>45</v>
      </c>
      <c r="E334" s="280" t="s">
        <v>24</v>
      </c>
      <c r="F334" s="281">
        <v>25000</v>
      </c>
      <c r="G334" s="281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124</v>
      </c>
      <c r="D335" s="279" t="s">
        <v>45</v>
      </c>
      <c r="E335" s="280" t="s">
        <v>24</v>
      </c>
      <c r="F335" s="281">
        <v>25000</v>
      </c>
      <c r="G335" s="281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126</v>
      </c>
      <c r="D336" s="279" t="s">
        <v>45</v>
      </c>
      <c r="E336" s="280" t="s">
        <v>24</v>
      </c>
      <c r="F336" s="281">
        <v>18400</v>
      </c>
      <c r="G336" s="281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125</v>
      </c>
      <c r="D337" s="279" t="s">
        <v>45</v>
      </c>
      <c r="E337" s="280" t="s">
        <v>24</v>
      </c>
      <c r="F337" s="281">
        <v>18400</v>
      </c>
      <c r="G337" s="281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127</v>
      </c>
      <c r="D338" s="279" t="s">
        <v>45</v>
      </c>
      <c r="E338" s="280" t="s">
        <v>24</v>
      </c>
      <c r="F338" s="281">
        <v>18400</v>
      </c>
      <c r="G338" s="281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128</v>
      </c>
      <c r="D339" s="279" t="s">
        <v>45</v>
      </c>
      <c r="E339" s="280" t="s">
        <v>24</v>
      </c>
      <c r="F339" s="281">
        <v>61300</v>
      </c>
      <c r="G339" s="281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465</v>
      </c>
      <c r="D340" s="279" t="s">
        <v>45</v>
      </c>
      <c r="E340" s="280" t="s">
        <v>24</v>
      </c>
      <c r="F340" s="281">
        <v>61300</v>
      </c>
      <c r="G340" s="281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129</v>
      </c>
      <c r="D341" s="279" t="s">
        <v>45</v>
      </c>
      <c r="E341" s="280" t="s">
        <v>24</v>
      </c>
      <c r="F341" s="281">
        <v>61300</v>
      </c>
      <c r="G341" s="281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130</v>
      </c>
      <c r="D342" s="279" t="s">
        <v>45</v>
      </c>
      <c r="E342" s="280" t="s">
        <v>24</v>
      </c>
      <c r="F342" s="281">
        <v>64500</v>
      </c>
      <c r="G342" s="281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131</v>
      </c>
      <c r="D343" s="279" t="s">
        <v>45</v>
      </c>
      <c r="E343" s="280" t="s">
        <v>24</v>
      </c>
      <c r="F343" s="281">
        <v>69000</v>
      </c>
      <c r="G343" s="281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132</v>
      </c>
      <c r="D344" s="279" t="s">
        <v>45</v>
      </c>
      <c r="E344" s="280" t="s">
        <v>24</v>
      </c>
      <c r="F344" s="281">
        <v>82500</v>
      </c>
      <c r="G344" s="281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133</v>
      </c>
      <c r="D345" s="279" t="s">
        <v>45</v>
      </c>
      <c r="E345" s="280" t="s">
        <v>24</v>
      </c>
      <c r="F345" s="281">
        <v>79800</v>
      </c>
      <c r="G345" s="281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134</v>
      </c>
      <c r="D346" s="279" t="s">
        <v>45</v>
      </c>
      <c r="E346" s="280" t="s">
        <v>24</v>
      </c>
      <c r="F346" s="281">
        <v>72100</v>
      </c>
      <c r="G346" s="281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135</v>
      </c>
      <c r="D347" s="279" t="s">
        <v>45</v>
      </c>
      <c r="E347" s="280" t="s">
        <v>24</v>
      </c>
      <c r="F347" s="281">
        <v>86800</v>
      </c>
      <c r="G347" s="281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136</v>
      </c>
      <c r="D348" s="279" t="s">
        <v>45</v>
      </c>
      <c r="E348" s="280" t="s">
        <v>24</v>
      </c>
      <c r="F348" s="281">
        <v>105600</v>
      </c>
      <c r="G348" s="281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1404</v>
      </c>
      <c r="D349" s="279" t="s">
        <v>45</v>
      </c>
      <c r="E349" s="280" t="s">
        <v>24</v>
      </c>
      <c r="F349" s="281">
        <v>491900</v>
      </c>
      <c r="G349" s="281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137</v>
      </c>
      <c r="D350" s="279" t="s">
        <v>45</v>
      </c>
      <c r="E350" s="280" t="s">
        <v>24</v>
      </c>
      <c r="F350" s="281">
        <v>29555</v>
      </c>
      <c r="G350" s="281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466</v>
      </c>
      <c r="D351" s="279" t="s">
        <v>45</v>
      </c>
      <c r="E351" s="280" t="s">
        <v>24</v>
      </c>
      <c r="F351" s="281">
        <v>37200</v>
      </c>
      <c r="G351" s="281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138</v>
      </c>
      <c r="D352" s="279" t="s">
        <v>45</v>
      </c>
      <c r="E352" s="280" t="s">
        <v>24</v>
      </c>
      <c r="F352" s="281">
        <v>29600</v>
      </c>
      <c r="G352" s="281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139</v>
      </c>
      <c r="D353" s="279" t="s">
        <v>45</v>
      </c>
      <c r="E353" s="280" t="s">
        <v>24</v>
      </c>
      <c r="F353" s="281">
        <v>37144</v>
      </c>
      <c r="G353" s="281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140</v>
      </c>
      <c r="D354" s="279" t="s">
        <v>45</v>
      </c>
      <c r="E354" s="280" t="s">
        <v>24</v>
      </c>
      <c r="F354" s="281">
        <v>5700</v>
      </c>
      <c r="G354" s="281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141</v>
      </c>
      <c r="D355" s="279" t="s">
        <v>45</v>
      </c>
      <c r="E355" s="280" t="s">
        <v>24</v>
      </c>
      <c r="F355" s="281">
        <v>5700</v>
      </c>
      <c r="G355" s="281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142</v>
      </c>
      <c r="D356" s="279" t="s">
        <v>45</v>
      </c>
      <c r="E356" s="280" t="s">
        <v>24</v>
      </c>
      <c r="F356" s="281">
        <v>10700</v>
      </c>
      <c r="G356" s="281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145</v>
      </c>
      <c r="D357" s="279" t="s">
        <v>45</v>
      </c>
      <c r="E357" s="280" t="s">
        <v>24</v>
      </c>
      <c r="F357" s="281">
        <v>6200</v>
      </c>
      <c r="G357" s="281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146</v>
      </c>
      <c r="D358" s="279" t="s">
        <v>45</v>
      </c>
      <c r="E358" s="280" t="s">
        <v>100</v>
      </c>
      <c r="F358" s="281">
        <v>446100</v>
      </c>
      <c r="G358" s="281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587</v>
      </c>
      <c r="D359" s="279" t="s">
        <v>45</v>
      </c>
      <c r="E359" s="280" t="s">
        <v>100</v>
      </c>
      <c r="F359" s="281">
        <v>45796</v>
      </c>
      <c r="G359" s="281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94"/>
      <c r="C360" s="109" t="s">
        <v>48</v>
      </c>
      <c r="D360" s="279" t="s">
        <v>48</v>
      </c>
      <c r="E360" s="280"/>
      <c r="F360" s="281"/>
      <c r="G360" s="281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94" t="s">
        <v>588</v>
      </c>
      <c r="C361" s="109" t="s">
        <v>589</v>
      </c>
      <c r="D361" s="279" t="s">
        <v>48</v>
      </c>
      <c r="E361" s="280"/>
      <c r="F361" s="281"/>
      <c r="G361" s="281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147</v>
      </c>
      <c r="D362" s="279" t="s">
        <v>45</v>
      </c>
      <c r="E362" s="280" t="s">
        <v>24</v>
      </c>
      <c r="F362" s="281">
        <v>37000</v>
      </c>
      <c r="G362" s="281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148</v>
      </c>
      <c r="D363" s="279" t="s">
        <v>45</v>
      </c>
      <c r="E363" s="280" t="s">
        <v>24</v>
      </c>
      <c r="F363" s="281">
        <v>55500</v>
      </c>
      <c r="G363" s="281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149</v>
      </c>
      <c r="D364" s="279" t="s">
        <v>45</v>
      </c>
      <c r="E364" s="280" t="s">
        <v>24</v>
      </c>
      <c r="F364" s="281">
        <v>67800</v>
      </c>
      <c r="G364" s="281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150</v>
      </c>
      <c r="D365" s="279" t="s">
        <v>45</v>
      </c>
      <c r="E365" s="280" t="s">
        <v>24</v>
      </c>
      <c r="F365" s="281">
        <v>98600</v>
      </c>
      <c r="G365" s="281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151</v>
      </c>
      <c r="D366" s="279" t="s">
        <v>45</v>
      </c>
      <c r="E366" s="280" t="s">
        <v>24</v>
      </c>
      <c r="F366" s="281">
        <v>135199</v>
      </c>
      <c r="G366" s="281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152</v>
      </c>
      <c r="D367" s="279" t="s">
        <v>45</v>
      </c>
      <c r="E367" s="280" t="s">
        <v>7</v>
      </c>
      <c r="F367" s="281">
        <v>7789</v>
      </c>
      <c r="G367" s="281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30</v>
      </c>
      <c r="D368" s="279" t="s">
        <v>45</v>
      </c>
      <c r="E368" s="280" t="s">
        <v>8</v>
      </c>
      <c r="F368" s="281">
        <v>47459</v>
      </c>
      <c r="G368" s="281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153</v>
      </c>
      <c r="D369" s="279" t="s">
        <v>45</v>
      </c>
      <c r="E369" s="280" t="s">
        <v>8</v>
      </c>
      <c r="F369" s="281">
        <v>112500</v>
      </c>
      <c r="G369" s="281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154</v>
      </c>
      <c r="D370" s="279" t="s">
        <v>45</v>
      </c>
      <c r="E370" s="280" t="s">
        <v>8</v>
      </c>
      <c r="F370" s="281">
        <v>35800</v>
      </c>
      <c r="G370" s="281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155</v>
      </c>
      <c r="D371" s="279" t="s">
        <v>45</v>
      </c>
      <c r="E371" s="280" t="s">
        <v>8</v>
      </c>
      <c r="F371" s="281">
        <v>36000</v>
      </c>
      <c r="G371" s="281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156</v>
      </c>
      <c r="D372" s="279" t="s">
        <v>45</v>
      </c>
      <c r="E372" s="280" t="s">
        <v>8</v>
      </c>
      <c r="F372" s="281">
        <v>36000</v>
      </c>
      <c r="G372" s="281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157</v>
      </c>
      <c r="D373" s="279" t="s">
        <v>45</v>
      </c>
      <c r="E373" s="280" t="s">
        <v>8</v>
      </c>
      <c r="F373" s="281">
        <v>40000</v>
      </c>
      <c r="G373" s="281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158</v>
      </c>
      <c r="D374" s="279" t="s">
        <v>45</v>
      </c>
      <c r="E374" s="280" t="s">
        <v>8</v>
      </c>
      <c r="F374" s="281">
        <v>55000</v>
      </c>
      <c r="G374" s="281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159</v>
      </c>
      <c r="D375" s="279" t="s">
        <v>45</v>
      </c>
      <c r="E375" s="280" t="s">
        <v>8</v>
      </c>
      <c r="F375" s="281">
        <v>45500</v>
      </c>
      <c r="G375" s="281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160</v>
      </c>
      <c r="D376" s="279" t="s">
        <v>45</v>
      </c>
      <c r="E376" s="280" t="s">
        <v>8</v>
      </c>
      <c r="F376" s="281">
        <v>45500</v>
      </c>
      <c r="G376" s="281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161</v>
      </c>
      <c r="D377" s="279" t="s">
        <v>45</v>
      </c>
      <c r="E377" s="280" t="s">
        <v>8</v>
      </c>
      <c r="F377" s="281">
        <v>45500</v>
      </c>
      <c r="G377" s="281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162</v>
      </c>
      <c r="D378" s="279" t="s">
        <v>45</v>
      </c>
      <c r="E378" s="280" t="s">
        <v>8</v>
      </c>
      <c r="F378" s="281">
        <v>45500</v>
      </c>
      <c r="G378" s="281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163</v>
      </c>
      <c r="D379" s="279" t="s">
        <v>45</v>
      </c>
      <c r="E379" s="280" t="s">
        <v>8</v>
      </c>
      <c r="F379" s="281">
        <v>7938</v>
      </c>
      <c r="G379" s="281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164</v>
      </c>
      <c r="D380" s="279" t="s">
        <v>45</v>
      </c>
      <c r="E380" s="280" t="s">
        <v>8</v>
      </c>
      <c r="F380" s="281">
        <v>30000</v>
      </c>
      <c r="G380" s="281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28</v>
      </c>
      <c r="D381" s="279" t="s">
        <v>45</v>
      </c>
      <c r="E381" s="280" t="s">
        <v>8</v>
      </c>
      <c r="F381" s="281">
        <v>26500</v>
      </c>
      <c r="G381" s="281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165</v>
      </c>
      <c r="D382" s="279" t="s">
        <v>45</v>
      </c>
      <c r="E382" s="280" t="s">
        <v>8</v>
      </c>
      <c r="F382" s="281">
        <v>26500</v>
      </c>
      <c r="G382" s="281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166</v>
      </c>
      <c r="D383" s="279" t="s">
        <v>45</v>
      </c>
      <c r="E383" s="280" t="s">
        <v>8</v>
      </c>
      <c r="F383" s="281">
        <v>26500</v>
      </c>
      <c r="G383" s="281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167</v>
      </c>
      <c r="D384" s="279" t="s">
        <v>45</v>
      </c>
      <c r="E384" s="280" t="s">
        <v>8</v>
      </c>
      <c r="F384" s="281">
        <v>26500</v>
      </c>
      <c r="G384" s="281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168</v>
      </c>
      <c r="D385" s="279" t="s">
        <v>45</v>
      </c>
      <c r="E385" s="280" t="s">
        <v>8</v>
      </c>
      <c r="F385" s="281">
        <v>33600</v>
      </c>
      <c r="G385" s="281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169</v>
      </c>
      <c r="D386" s="279" t="s">
        <v>45</v>
      </c>
      <c r="E386" s="280" t="s">
        <v>8</v>
      </c>
      <c r="F386" s="281">
        <v>33600</v>
      </c>
      <c r="G386" s="281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170</v>
      </c>
      <c r="D387" s="279" t="s">
        <v>45</v>
      </c>
      <c r="E387" s="280" t="s">
        <v>8</v>
      </c>
      <c r="F387" s="281">
        <v>33600</v>
      </c>
      <c r="G387" s="281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171</v>
      </c>
      <c r="D388" s="279" t="s">
        <v>45</v>
      </c>
      <c r="E388" s="280" t="s">
        <v>8</v>
      </c>
      <c r="F388" s="281">
        <v>33600</v>
      </c>
      <c r="G388" s="281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172</v>
      </c>
      <c r="D389" s="279" t="s">
        <v>45</v>
      </c>
      <c r="E389" s="280" t="s">
        <v>8</v>
      </c>
      <c r="F389" s="281">
        <v>32600</v>
      </c>
      <c r="G389" s="281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173</v>
      </c>
      <c r="D390" s="279" t="s">
        <v>45</v>
      </c>
      <c r="E390" s="280" t="s">
        <v>8</v>
      </c>
      <c r="F390" s="281">
        <v>45000</v>
      </c>
      <c r="G390" s="281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590</v>
      </c>
      <c r="D391" s="279" t="s">
        <v>45</v>
      </c>
      <c r="E391" s="280" t="s">
        <v>8</v>
      </c>
      <c r="F391" s="281">
        <v>92500</v>
      </c>
      <c r="G391" s="281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174</v>
      </c>
      <c r="D392" s="279" t="s">
        <v>45</v>
      </c>
      <c r="E392" s="280" t="s">
        <v>8</v>
      </c>
      <c r="F392" s="281">
        <v>67700</v>
      </c>
      <c r="G392" s="281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175</v>
      </c>
      <c r="D393" s="279" t="s">
        <v>45</v>
      </c>
      <c r="E393" s="280" t="s">
        <v>8</v>
      </c>
      <c r="F393" s="281">
        <v>13100</v>
      </c>
      <c r="G393" s="281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176</v>
      </c>
      <c r="D394" s="279" t="s">
        <v>45</v>
      </c>
      <c r="E394" s="280" t="s">
        <v>8</v>
      </c>
      <c r="F394" s="281">
        <v>404600</v>
      </c>
      <c r="G394" s="281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591</v>
      </c>
      <c r="D395" s="279" t="s">
        <v>45</v>
      </c>
      <c r="E395" s="280" t="s">
        <v>8</v>
      </c>
      <c r="F395" s="281">
        <v>445573.55999999994</v>
      </c>
      <c r="G395" s="281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177</v>
      </c>
      <c r="D396" s="279" t="s">
        <v>45</v>
      </c>
      <c r="E396" s="280" t="s">
        <v>8</v>
      </c>
      <c r="F396" s="281">
        <v>89200</v>
      </c>
      <c r="G396" s="281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178</v>
      </c>
      <c r="D397" s="279" t="s">
        <v>45</v>
      </c>
      <c r="E397" s="280" t="s">
        <v>8</v>
      </c>
      <c r="F397" s="281">
        <v>95000</v>
      </c>
      <c r="G397" s="281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179</v>
      </c>
      <c r="D398" s="279" t="s">
        <v>45</v>
      </c>
      <c r="E398" s="280" t="s">
        <v>8</v>
      </c>
      <c r="F398" s="281">
        <v>15500</v>
      </c>
      <c r="G398" s="281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180</v>
      </c>
      <c r="D399" s="279" t="s">
        <v>45</v>
      </c>
      <c r="E399" s="280" t="s">
        <v>8</v>
      </c>
      <c r="F399" s="281">
        <v>37700</v>
      </c>
      <c r="G399" s="281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181</v>
      </c>
      <c r="D400" s="279" t="s">
        <v>45</v>
      </c>
      <c r="E400" s="280" t="s">
        <v>8</v>
      </c>
      <c r="F400" s="281">
        <v>28000</v>
      </c>
      <c r="G400" s="281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182</v>
      </c>
      <c r="D401" s="279" t="s">
        <v>45</v>
      </c>
      <c r="E401" s="280" t="s">
        <v>8</v>
      </c>
      <c r="F401" s="281">
        <v>22400</v>
      </c>
      <c r="G401" s="281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184</v>
      </c>
      <c r="D402" s="279" t="s">
        <v>45</v>
      </c>
      <c r="E402" s="280" t="s">
        <v>8</v>
      </c>
      <c r="F402" s="281">
        <v>15800</v>
      </c>
      <c r="G402" s="281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183</v>
      </c>
      <c r="D403" s="279" t="s">
        <v>45</v>
      </c>
      <c r="E403" s="280" t="s">
        <v>8</v>
      </c>
      <c r="F403" s="281">
        <v>22400</v>
      </c>
      <c r="G403" s="281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1157</v>
      </c>
      <c r="D404" s="279" t="s">
        <v>45</v>
      </c>
      <c r="E404" s="280" t="s">
        <v>8</v>
      </c>
      <c r="F404" s="281">
        <v>36500</v>
      </c>
      <c r="G404" s="281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185</v>
      </c>
      <c r="D405" s="279" t="s">
        <v>45</v>
      </c>
      <c r="E405" s="280" t="s">
        <v>8</v>
      </c>
      <c r="F405" s="281">
        <v>10800</v>
      </c>
      <c r="G405" s="281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186</v>
      </c>
      <c r="D406" s="279" t="s">
        <v>45</v>
      </c>
      <c r="E406" s="280" t="s">
        <v>8</v>
      </c>
      <c r="F406" s="281">
        <v>13600</v>
      </c>
      <c r="G406" s="281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187</v>
      </c>
      <c r="D407" s="279" t="s">
        <v>45</v>
      </c>
      <c r="E407" s="280" t="s">
        <v>8</v>
      </c>
      <c r="F407" s="281">
        <v>17100</v>
      </c>
      <c r="G407" s="281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188</v>
      </c>
      <c r="D408" s="279" t="s">
        <v>45</v>
      </c>
      <c r="E408" s="280" t="s">
        <v>8</v>
      </c>
      <c r="F408" s="281">
        <v>32400</v>
      </c>
      <c r="G408" s="281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189</v>
      </c>
      <c r="D409" s="279" t="s">
        <v>45</v>
      </c>
      <c r="E409" s="280" t="s">
        <v>8</v>
      </c>
      <c r="F409" s="281">
        <v>40400</v>
      </c>
      <c r="G409" s="281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592</v>
      </c>
      <c r="D410" s="279" t="s">
        <v>45</v>
      </c>
      <c r="E410" s="280" t="s">
        <v>8</v>
      </c>
      <c r="F410" s="281">
        <v>282000</v>
      </c>
      <c r="G410" s="281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593</v>
      </c>
      <c r="D411" s="279" t="s">
        <v>45</v>
      </c>
      <c r="E411" s="280" t="s">
        <v>8</v>
      </c>
      <c r="F411" s="281">
        <v>379000</v>
      </c>
      <c r="G411" s="281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594</v>
      </c>
      <c r="D412" s="279" t="s">
        <v>45</v>
      </c>
      <c r="E412" s="280" t="s">
        <v>8</v>
      </c>
      <c r="F412" s="281">
        <v>557000</v>
      </c>
      <c r="G412" s="281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190</v>
      </c>
      <c r="D413" s="279" t="s">
        <v>45</v>
      </c>
      <c r="E413" s="280" t="s">
        <v>8</v>
      </c>
      <c r="F413" s="281">
        <v>41800</v>
      </c>
      <c r="G413" s="281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595</v>
      </c>
      <c r="D414" s="279" t="s">
        <v>45</v>
      </c>
      <c r="E414" s="280" t="s">
        <v>8</v>
      </c>
      <c r="F414" s="281">
        <v>78500</v>
      </c>
      <c r="G414" s="281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596</v>
      </c>
      <c r="D415" s="279" t="s">
        <v>45</v>
      </c>
      <c r="E415" s="280" t="s">
        <v>8</v>
      </c>
      <c r="F415" s="281">
        <v>120000</v>
      </c>
      <c r="G415" s="281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597</v>
      </c>
      <c r="D416" s="279" t="s">
        <v>45</v>
      </c>
      <c r="E416" s="280" t="s">
        <v>8</v>
      </c>
      <c r="F416" s="281">
        <v>120900</v>
      </c>
      <c r="G416" s="281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191</v>
      </c>
      <c r="D417" s="279" t="s">
        <v>45</v>
      </c>
      <c r="E417" s="280" t="s">
        <v>8</v>
      </c>
      <c r="F417" s="281">
        <v>78500</v>
      </c>
      <c r="G417" s="281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192</v>
      </c>
      <c r="D418" s="279" t="s">
        <v>45</v>
      </c>
      <c r="E418" s="280" t="s">
        <v>8</v>
      </c>
      <c r="F418" s="281">
        <v>85300</v>
      </c>
      <c r="G418" s="281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193</v>
      </c>
      <c r="D419" s="279" t="s">
        <v>45</v>
      </c>
      <c r="E419" s="280" t="s">
        <v>8</v>
      </c>
      <c r="F419" s="281">
        <v>107300</v>
      </c>
      <c r="G419" s="281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194</v>
      </c>
      <c r="D420" s="279" t="s">
        <v>45</v>
      </c>
      <c r="E420" s="280" t="s">
        <v>8</v>
      </c>
      <c r="F420" s="281">
        <v>112100</v>
      </c>
      <c r="G420" s="281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195</v>
      </c>
      <c r="D421" s="279" t="s">
        <v>45</v>
      </c>
      <c r="E421" s="280" t="s">
        <v>8</v>
      </c>
      <c r="F421" s="281">
        <v>75400</v>
      </c>
      <c r="G421" s="281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467</v>
      </c>
      <c r="D422" s="279" t="s">
        <v>45</v>
      </c>
      <c r="E422" s="280" t="s">
        <v>8</v>
      </c>
      <c r="F422" s="281">
        <v>23500</v>
      </c>
      <c r="G422" s="281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468</v>
      </c>
      <c r="D423" s="279" t="s">
        <v>45</v>
      </c>
      <c r="E423" s="280" t="s">
        <v>8</v>
      </c>
      <c r="F423" s="281">
        <v>26500</v>
      </c>
      <c r="G423" s="281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469</v>
      </c>
      <c r="D424" s="279" t="s">
        <v>45</v>
      </c>
      <c r="E424" s="280" t="s">
        <v>8</v>
      </c>
      <c r="F424" s="281">
        <v>34000</v>
      </c>
      <c r="G424" s="281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470</v>
      </c>
      <c r="D425" s="279" t="s">
        <v>45</v>
      </c>
      <c r="E425" s="280" t="s">
        <v>8</v>
      </c>
      <c r="F425" s="281">
        <v>49600</v>
      </c>
      <c r="G425" s="281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471</v>
      </c>
      <c r="D426" s="279" t="s">
        <v>45</v>
      </c>
      <c r="E426" s="280" t="s">
        <v>8</v>
      </c>
      <c r="F426" s="281">
        <v>56300</v>
      </c>
      <c r="G426" s="281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196</v>
      </c>
      <c r="D427" s="279" t="s">
        <v>45</v>
      </c>
      <c r="E427" s="280" t="s">
        <v>7</v>
      </c>
      <c r="F427" s="281">
        <v>33800</v>
      </c>
      <c r="G427" s="281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197</v>
      </c>
      <c r="D428" s="279" t="s">
        <v>45</v>
      </c>
      <c r="E428" s="280" t="s">
        <v>7</v>
      </c>
      <c r="F428" s="281">
        <v>40200</v>
      </c>
      <c r="G428" s="281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198</v>
      </c>
      <c r="D429" s="279" t="s">
        <v>45</v>
      </c>
      <c r="E429" s="280" t="s">
        <v>7</v>
      </c>
      <c r="F429" s="281">
        <v>46800</v>
      </c>
      <c r="G429" s="281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33</v>
      </c>
      <c r="D430" s="279" t="s">
        <v>45</v>
      </c>
      <c r="E430" s="280" t="s">
        <v>8</v>
      </c>
      <c r="F430" s="281">
        <v>9500</v>
      </c>
      <c r="G430" s="281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29</v>
      </c>
      <c r="D431" s="279" t="s">
        <v>45</v>
      </c>
      <c r="E431" s="280" t="s">
        <v>8</v>
      </c>
      <c r="F431" s="281">
        <v>184500</v>
      </c>
      <c r="G431" s="281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199</v>
      </c>
      <c r="D432" s="279" t="s">
        <v>45</v>
      </c>
      <c r="E432" s="280" t="s">
        <v>8</v>
      </c>
      <c r="F432" s="281">
        <v>175000</v>
      </c>
      <c r="G432" s="281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32</v>
      </c>
      <c r="D433" s="279" t="s">
        <v>45</v>
      </c>
      <c r="E433" s="280" t="s">
        <v>7</v>
      </c>
      <c r="F433" s="281">
        <v>30000</v>
      </c>
      <c r="G433" s="281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200</v>
      </c>
      <c r="D434" s="279" t="s">
        <v>45</v>
      </c>
      <c r="E434" s="280" t="s">
        <v>7</v>
      </c>
      <c r="F434" s="281">
        <v>49500</v>
      </c>
      <c r="G434" s="281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201</v>
      </c>
      <c r="D435" s="279" t="s">
        <v>45</v>
      </c>
      <c r="E435" s="280" t="s">
        <v>7</v>
      </c>
      <c r="F435" s="281">
        <v>120000</v>
      </c>
      <c r="G435" s="281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31</v>
      </c>
      <c r="D436" s="279" t="s">
        <v>45</v>
      </c>
      <c r="E436" s="280" t="s">
        <v>8</v>
      </c>
      <c r="F436" s="281">
        <v>4880</v>
      </c>
      <c r="G436" s="281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202</v>
      </c>
      <c r="D437" s="279" t="s">
        <v>45</v>
      </c>
      <c r="E437" s="280" t="s">
        <v>8</v>
      </c>
      <c r="F437" s="281">
        <v>1308700</v>
      </c>
      <c r="G437" s="281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203</v>
      </c>
      <c r="D438" s="279" t="s">
        <v>45</v>
      </c>
      <c r="E438" s="280" t="s">
        <v>8</v>
      </c>
      <c r="F438" s="281">
        <v>12500</v>
      </c>
      <c r="G438" s="281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204</v>
      </c>
      <c r="D439" s="279" t="s">
        <v>45</v>
      </c>
      <c r="E439" s="280" t="s">
        <v>7</v>
      </c>
      <c r="F439" s="281">
        <v>9700</v>
      </c>
      <c r="G439" s="281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205</v>
      </c>
      <c r="D440" s="279" t="s">
        <v>45</v>
      </c>
      <c r="E440" s="280" t="s">
        <v>7</v>
      </c>
      <c r="F440" s="281">
        <v>24300</v>
      </c>
      <c r="G440" s="281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206</v>
      </c>
      <c r="D441" s="279" t="s">
        <v>45</v>
      </c>
      <c r="E441" s="280" t="s">
        <v>7</v>
      </c>
      <c r="F441" s="281">
        <v>39204</v>
      </c>
      <c r="G441" s="281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1467</v>
      </c>
      <c r="D442" s="279" t="s">
        <v>45</v>
      </c>
      <c r="E442" s="280" t="s">
        <v>7</v>
      </c>
      <c r="F442" s="281">
        <v>491900</v>
      </c>
      <c r="G442" s="281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207</v>
      </c>
      <c r="D443" s="279" t="s">
        <v>45</v>
      </c>
      <c r="E443" s="280" t="s">
        <v>8</v>
      </c>
      <c r="F443" s="281">
        <v>78069</v>
      </c>
      <c r="G443" s="281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208</v>
      </c>
      <c r="D444" s="279" t="s">
        <v>45</v>
      </c>
      <c r="E444" s="280" t="s">
        <v>8</v>
      </c>
      <c r="F444" s="281">
        <v>155631</v>
      </c>
      <c r="G444" s="281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486" t="s">
        <v>598</v>
      </c>
      <c r="D445" s="279" t="s">
        <v>45</v>
      </c>
      <c r="E445" s="280" t="s">
        <v>8</v>
      </c>
      <c r="F445" s="281">
        <v>3965</v>
      </c>
      <c r="G445" s="281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209</v>
      </c>
      <c r="D446" s="279" t="s">
        <v>45</v>
      </c>
      <c r="E446" s="280" t="s">
        <v>8</v>
      </c>
      <c r="F446" s="281">
        <v>31800</v>
      </c>
      <c r="G446" s="281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210</v>
      </c>
      <c r="D447" s="279" t="s">
        <v>45</v>
      </c>
      <c r="E447" s="280" t="s">
        <v>8</v>
      </c>
      <c r="F447" s="281">
        <v>33800</v>
      </c>
      <c r="G447" s="281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211</v>
      </c>
      <c r="D448" s="279" t="s">
        <v>45</v>
      </c>
      <c r="E448" s="280" t="s">
        <v>8</v>
      </c>
      <c r="F448" s="281">
        <v>38500</v>
      </c>
      <c r="G448" s="281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212</v>
      </c>
      <c r="D449" s="279" t="s">
        <v>45</v>
      </c>
      <c r="E449" s="280" t="s">
        <v>8</v>
      </c>
      <c r="F449" s="281">
        <v>76000</v>
      </c>
      <c r="G449" s="281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213</v>
      </c>
      <c r="D450" s="279" t="s">
        <v>45</v>
      </c>
      <c r="E450" s="280" t="s">
        <v>8</v>
      </c>
      <c r="F450" s="281">
        <v>97000</v>
      </c>
      <c r="G450" s="281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1018</v>
      </c>
      <c r="D451" s="279" t="s">
        <v>45</v>
      </c>
      <c r="E451" s="280" t="s">
        <v>7</v>
      </c>
      <c r="F451" s="281">
        <v>4520</v>
      </c>
      <c r="G451" s="281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1019</v>
      </c>
      <c r="D452" s="279" t="s">
        <v>45</v>
      </c>
      <c r="E452" s="280" t="s">
        <v>8</v>
      </c>
      <c r="F452" s="281">
        <v>7290</v>
      </c>
      <c r="G452" s="281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214</v>
      </c>
      <c r="D453" s="279" t="s">
        <v>45</v>
      </c>
      <c r="E453" s="280" t="s">
        <v>8</v>
      </c>
      <c r="F453" s="281">
        <v>4500</v>
      </c>
      <c r="G453" s="281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215</v>
      </c>
      <c r="D454" s="279" t="s">
        <v>45</v>
      </c>
      <c r="E454" s="280" t="s">
        <v>8</v>
      </c>
      <c r="F454" s="281">
        <v>106300</v>
      </c>
      <c r="G454" s="281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216</v>
      </c>
      <c r="D455" s="279" t="s">
        <v>45</v>
      </c>
      <c r="E455" s="280" t="s">
        <v>8</v>
      </c>
      <c r="F455" s="281">
        <v>116800</v>
      </c>
      <c r="G455" s="281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217</v>
      </c>
      <c r="D456" s="279" t="s">
        <v>45</v>
      </c>
      <c r="E456" s="280" t="s">
        <v>8</v>
      </c>
      <c r="F456" s="281">
        <v>11400</v>
      </c>
      <c r="G456" s="281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218</v>
      </c>
      <c r="D457" s="279" t="s">
        <v>45</v>
      </c>
      <c r="E457" s="280" t="s">
        <v>8</v>
      </c>
      <c r="F457" s="281">
        <v>29600</v>
      </c>
      <c r="G457" s="281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599</v>
      </c>
      <c r="D458" s="279" t="s">
        <v>45</v>
      </c>
      <c r="E458" s="280" t="s">
        <v>8</v>
      </c>
      <c r="F458" s="281">
        <v>290142</v>
      </c>
      <c r="G458" s="281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600</v>
      </c>
      <c r="D459" s="279" t="s">
        <v>45</v>
      </c>
      <c r="E459" s="280" t="s">
        <v>8</v>
      </c>
      <c r="F459" s="281">
        <v>265680</v>
      </c>
      <c r="G459" s="281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601</v>
      </c>
      <c r="D460" s="279" t="s">
        <v>45</v>
      </c>
      <c r="E460" s="280" t="s">
        <v>8</v>
      </c>
      <c r="F460" s="281">
        <v>265680</v>
      </c>
      <c r="G460" s="281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219</v>
      </c>
      <c r="D461" s="279" t="s">
        <v>45</v>
      </c>
      <c r="E461" s="280" t="s">
        <v>8</v>
      </c>
      <c r="F461" s="281">
        <v>20898</v>
      </c>
      <c r="G461" s="281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220</v>
      </c>
      <c r="D462" s="279" t="s">
        <v>45</v>
      </c>
      <c r="E462" s="280" t="s">
        <v>8</v>
      </c>
      <c r="F462" s="281">
        <v>20700</v>
      </c>
      <c r="G462" s="281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221</v>
      </c>
      <c r="D463" s="279" t="s">
        <v>45</v>
      </c>
      <c r="E463" s="280" t="s">
        <v>8</v>
      </c>
      <c r="F463" s="281">
        <v>13600</v>
      </c>
      <c r="G463" s="281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222</v>
      </c>
      <c r="D464" s="279" t="s">
        <v>45</v>
      </c>
      <c r="E464" s="280" t="s">
        <v>8</v>
      </c>
      <c r="F464" s="281">
        <v>27900</v>
      </c>
      <c r="G464" s="281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223</v>
      </c>
      <c r="D465" s="279" t="s">
        <v>45</v>
      </c>
      <c r="E465" s="280" t="s">
        <v>8</v>
      </c>
      <c r="F465" s="281">
        <v>27815</v>
      </c>
      <c r="G465" s="281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224</v>
      </c>
      <c r="D466" s="279" t="s">
        <v>45</v>
      </c>
      <c r="E466" s="280" t="s">
        <v>8</v>
      </c>
      <c r="F466" s="281">
        <v>20800</v>
      </c>
      <c r="G466" s="281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25</v>
      </c>
      <c r="D467" s="279" t="s">
        <v>45</v>
      </c>
      <c r="E467" s="280" t="s">
        <v>8</v>
      </c>
      <c r="F467" s="281">
        <v>23936</v>
      </c>
      <c r="G467" s="281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225</v>
      </c>
      <c r="D468" s="279" t="s">
        <v>45</v>
      </c>
      <c r="E468" s="280" t="s">
        <v>8</v>
      </c>
      <c r="F468" s="281">
        <v>31590</v>
      </c>
      <c r="G468" s="281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226</v>
      </c>
      <c r="D469" s="279" t="s">
        <v>45</v>
      </c>
      <c r="E469" s="280" t="s">
        <v>8</v>
      </c>
      <c r="F469" s="281">
        <v>32500</v>
      </c>
      <c r="G469" s="281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227</v>
      </c>
      <c r="D470" s="279" t="s">
        <v>45</v>
      </c>
      <c r="E470" s="280" t="s">
        <v>8</v>
      </c>
      <c r="F470" s="281">
        <v>47300</v>
      </c>
      <c r="G470" s="281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228</v>
      </c>
      <c r="D471" s="279" t="s">
        <v>45</v>
      </c>
      <c r="E471" s="280" t="s">
        <v>8</v>
      </c>
      <c r="F471" s="281">
        <v>61560</v>
      </c>
      <c r="G471" s="281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1048</v>
      </c>
      <c r="D472" s="279" t="s">
        <v>45</v>
      </c>
      <c r="E472" s="280" t="s">
        <v>8</v>
      </c>
      <c r="F472" s="281">
        <v>79056</v>
      </c>
      <c r="G472" s="281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1049</v>
      </c>
      <c r="D473" s="279" t="s">
        <v>45</v>
      </c>
      <c r="E473" s="280" t="s">
        <v>8</v>
      </c>
      <c r="F473" s="281">
        <v>81984</v>
      </c>
      <c r="G473" s="281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1050</v>
      </c>
      <c r="D474" s="279" t="s">
        <v>45</v>
      </c>
      <c r="E474" s="280" t="s">
        <v>8</v>
      </c>
      <c r="F474" s="281">
        <v>7320</v>
      </c>
      <c r="G474" s="281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1051</v>
      </c>
      <c r="D475" s="279" t="s">
        <v>45</v>
      </c>
      <c r="E475" s="280" t="s">
        <v>8</v>
      </c>
      <c r="F475" s="281">
        <v>8784</v>
      </c>
      <c r="G475" s="281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1052</v>
      </c>
      <c r="D476" s="279" t="s">
        <v>45</v>
      </c>
      <c r="E476" s="280" t="s">
        <v>8</v>
      </c>
      <c r="F476" s="281">
        <v>52704</v>
      </c>
      <c r="G476" s="281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1053</v>
      </c>
      <c r="D477" s="279" t="s">
        <v>45</v>
      </c>
      <c r="E477" s="280" t="s">
        <v>8</v>
      </c>
      <c r="F477" s="281">
        <v>67344</v>
      </c>
      <c r="G477" s="281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602</v>
      </c>
      <c r="D478" s="279" t="s">
        <v>45</v>
      </c>
      <c r="E478" s="280" t="s">
        <v>8</v>
      </c>
      <c r="F478" s="281">
        <v>40000</v>
      </c>
      <c r="G478" s="281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603</v>
      </c>
      <c r="D479" s="279" t="s">
        <v>45</v>
      </c>
      <c r="E479" s="280" t="s">
        <v>8</v>
      </c>
      <c r="F479" s="281">
        <v>150000</v>
      </c>
      <c r="G479" s="281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229</v>
      </c>
      <c r="D480" s="279" t="s">
        <v>45</v>
      </c>
      <c r="E480" s="280" t="s">
        <v>8</v>
      </c>
      <c r="F480" s="281">
        <v>4212</v>
      </c>
      <c r="G480" s="281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604</v>
      </c>
      <c r="D481" s="279" t="s">
        <v>45</v>
      </c>
      <c r="E481" s="280" t="s">
        <v>8</v>
      </c>
      <c r="F481" s="281">
        <v>50000</v>
      </c>
      <c r="G481" s="281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230</v>
      </c>
      <c r="D482" s="279" t="s">
        <v>45</v>
      </c>
      <c r="E482" s="280" t="s">
        <v>8</v>
      </c>
      <c r="F482" s="281">
        <v>32500</v>
      </c>
      <c r="G482" s="281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231</v>
      </c>
      <c r="D483" s="279" t="s">
        <v>45</v>
      </c>
      <c r="E483" s="280" t="s">
        <v>8</v>
      </c>
      <c r="F483" s="281">
        <v>37500</v>
      </c>
      <c r="G483" s="281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232</v>
      </c>
      <c r="D484" s="279" t="s">
        <v>45</v>
      </c>
      <c r="E484" s="280" t="s">
        <v>8</v>
      </c>
      <c r="F484" s="281">
        <v>47800</v>
      </c>
      <c r="G484" s="281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233</v>
      </c>
      <c r="D485" s="279" t="s">
        <v>45</v>
      </c>
      <c r="E485" s="280" t="s">
        <v>8</v>
      </c>
      <c r="F485" s="281">
        <v>52500</v>
      </c>
      <c r="G485" s="281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37</v>
      </c>
      <c r="D486" s="279" t="s">
        <v>45</v>
      </c>
      <c r="E486" s="280" t="s">
        <v>8</v>
      </c>
      <c r="F486" s="281">
        <v>63500</v>
      </c>
      <c r="G486" s="281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234</v>
      </c>
      <c r="D487" s="279" t="s">
        <v>45</v>
      </c>
      <c r="E487" s="280" t="s">
        <v>8</v>
      </c>
      <c r="F487" s="281">
        <v>67500</v>
      </c>
      <c r="G487" s="281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235</v>
      </c>
      <c r="D488" s="279" t="s">
        <v>45</v>
      </c>
      <c r="E488" s="280" t="s">
        <v>8</v>
      </c>
      <c r="F488" s="281">
        <v>53000</v>
      </c>
      <c r="G488" s="281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236</v>
      </c>
      <c r="D489" s="279" t="s">
        <v>45</v>
      </c>
      <c r="E489" s="280" t="s">
        <v>8</v>
      </c>
      <c r="F489" s="281">
        <v>34000</v>
      </c>
      <c r="G489" s="281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237</v>
      </c>
      <c r="D490" s="279" t="s">
        <v>45</v>
      </c>
      <c r="E490" s="280" t="s">
        <v>8</v>
      </c>
      <c r="F490" s="281">
        <v>39500</v>
      </c>
      <c r="G490" s="281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238</v>
      </c>
      <c r="D491" s="279" t="s">
        <v>45</v>
      </c>
      <c r="E491" s="280" t="s">
        <v>8</v>
      </c>
      <c r="F491" s="281">
        <v>41900</v>
      </c>
      <c r="G491" s="281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239</v>
      </c>
      <c r="D492" s="279" t="s">
        <v>45</v>
      </c>
      <c r="E492" s="280" t="s">
        <v>8</v>
      </c>
      <c r="F492" s="281">
        <v>44400</v>
      </c>
      <c r="G492" s="281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240</v>
      </c>
      <c r="D493" s="279" t="s">
        <v>45</v>
      </c>
      <c r="E493" s="280" t="s">
        <v>8</v>
      </c>
      <c r="F493" s="281">
        <v>61800</v>
      </c>
      <c r="G493" s="281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241</v>
      </c>
      <c r="D494" s="279" t="s">
        <v>45</v>
      </c>
      <c r="E494" s="280" t="s">
        <v>8</v>
      </c>
      <c r="F494" s="281">
        <v>68600</v>
      </c>
      <c r="G494" s="281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242</v>
      </c>
      <c r="D495" s="279" t="s">
        <v>45</v>
      </c>
      <c r="E495" s="280" t="s">
        <v>8</v>
      </c>
      <c r="F495" s="281">
        <v>68600</v>
      </c>
      <c r="G495" s="281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243</v>
      </c>
      <c r="D496" s="279" t="s">
        <v>45</v>
      </c>
      <c r="E496" s="280" t="s">
        <v>8</v>
      </c>
      <c r="F496" s="281">
        <v>29600</v>
      </c>
      <c r="G496" s="281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244</v>
      </c>
      <c r="D497" s="279" t="s">
        <v>45</v>
      </c>
      <c r="E497" s="280" t="s">
        <v>8</v>
      </c>
      <c r="F497" s="281">
        <v>34500</v>
      </c>
      <c r="G497" s="281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245</v>
      </c>
      <c r="D498" s="279" t="s">
        <v>45</v>
      </c>
      <c r="E498" s="280" t="s">
        <v>8</v>
      </c>
      <c r="F498" s="281">
        <v>44800</v>
      </c>
      <c r="G498" s="281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246</v>
      </c>
      <c r="D499" s="279" t="s">
        <v>45</v>
      </c>
      <c r="E499" s="280" t="s">
        <v>8</v>
      </c>
      <c r="F499" s="281">
        <v>49500</v>
      </c>
      <c r="G499" s="281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247</v>
      </c>
      <c r="D500" s="279" t="s">
        <v>45</v>
      </c>
      <c r="E500" s="280" t="s">
        <v>8</v>
      </c>
      <c r="F500" s="281">
        <v>57690</v>
      </c>
      <c r="G500" s="281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248</v>
      </c>
      <c r="D501" s="279" t="s">
        <v>45</v>
      </c>
      <c r="E501" s="280" t="s">
        <v>8</v>
      </c>
      <c r="F501" s="281">
        <v>60300</v>
      </c>
      <c r="G501" s="281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249</v>
      </c>
      <c r="D502" s="279" t="s">
        <v>45</v>
      </c>
      <c r="E502" s="280" t="s">
        <v>8</v>
      </c>
      <c r="F502" s="281">
        <v>39900</v>
      </c>
      <c r="G502" s="281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250</v>
      </c>
      <c r="D503" s="279" t="s">
        <v>45</v>
      </c>
      <c r="E503" s="280" t="s">
        <v>8</v>
      </c>
      <c r="F503" s="281">
        <v>34500</v>
      </c>
      <c r="G503" s="281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251</v>
      </c>
      <c r="D504" s="279" t="s">
        <v>45</v>
      </c>
      <c r="E504" s="280" t="s">
        <v>8</v>
      </c>
      <c r="F504" s="281">
        <v>37000</v>
      </c>
      <c r="G504" s="281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252</v>
      </c>
      <c r="D505" s="279" t="s">
        <v>45</v>
      </c>
      <c r="E505" s="280" t="s">
        <v>8</v>
      </c>
      <c r="F505" s="281">
        <v>39500</v>
      </c>
      <c r="G505" s="281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253</v>
      </c>
      <c r="D506" s="279" t="s">
        <v>45</v>
      </c>
      <c r="E506" s="280" t="s">
        <v>8</v>
      </c>
      <c r="F506" s="281">
        <v>41900</v>
      </c>
      <c r="G506" s="281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254</v>
      </c>
      <c r="D507" s="279" t="s">
        <v>45</v>
      </c>
      <c r="E507" s="280" t="s">
        <v>8</v>
      </c>
      <c r="F507" s="281">
        <v>51100</v>
      </c>
      <c r="G507" s="281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255</v>
      </c>
      <c r="D508" s="279" t="s">
        <v>45</v>
      </c>
      <c r="E508" s="280" t="s">
        <v>8</v>
      </c>
      <c r="F508" s="281">
        <v>51800</v>
      </c>
      <c r="G508" s="281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256</v>
      </c>
      <c r="D509" s="279" t="s">
        <v>45</v>
      </c>
      <c r="E509" s="280" t="s">
        <v>8</v>
      </c>
      <c r="F509" s="281">
        <v>51800</v>
      </c>
      <c r="G509" s="281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257</v>
      </c>
      <c r="D510" s="279" t="s">
        <v>45</v>
      </c>
      <c r="E510" s="280" t="s">
        <v>8</v>
      </c>
      <c r="F510" s="281">
        <v>75420</v>
      </c>
      <c r="G510" s="281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258</v>
      </c>
      <c r="D511" s="279" t="s">
        <v>45</v>
      </c>
      <c r="E511" s="280" t="s">
        <v>8</v>
      </c>
      <c r="F511" s="281">
        <v>118440</v>
      </c>
      <c r="G511" s="281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259</v>
      </c>
      <c r="D512" s="279" t="s">
        <v>45</v>
      </c>
      <c r="E512" s="280" t="s">
        <v>8</v>
      </c>
      <c r="F512" s="281">
        <v>136980</v>
      </c>
      <c r="G512" s="281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260</v>
      </c>
      <c r="D513" s="279" t="s">
        <v>45</v>
      </c>
      <c r="E513" s="280" t="s">
        <v>8</v>
      </c>
      <c r="F513" s="281">
        <v>172350</v>
      </c>
      <c r="G513" s="281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36</v>
      </c>
      <c r="D514" s="279" t="s">
        <v>45</v>
      </c>
      <c r="E514" s="280" t="s">
        <v>8</v>
      </c>
      <c r="F514" s="281">
        <v>180000</v>
      </c>
      <c r="G514" s="281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261</v>
      </c>
      <c r="D515" s="279" t="s">
        <v>45</v>
      </c>
      <c r="E515" s="280" t="s">
        <v>8</v>
      </c>
      <c r="F515" s="281">
        <v>135800</v>
      </c>
      <c r="G515" s="281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262</v>
      </c>
      <c r="D516" s="279" t="s">
        <v>45</v>
      </c>
      <c r="E516" s="280" t="s">
        <v>8</v>
      </c>
      <c r="F516" s="281">
        <v>104200</v>
      </c>
      <c r="G516" s="281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27</v>
      </c>
      <c r="D517" s="279" t="s">
        <v>45</v>
      </c>
      <c r="E517" s="280" t="s">
        <v>8</v>
      </c>
      <c r="F517" s="281">
        <v>16000</v>
      </c>
      <c r="G517" s="281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263</v>
      </c>
      <c r="D518" s="279" t="s">
        <v>45</v>
      </c>
      <c r="E518" s="280" t="s">
        <v>8</v>
      </c>
      <c r="F518" s="281">
        <v>118530</v>
      </c>
      <c r="G518" s="281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486" t="s">
        <v>474</v>
      </c>
      <c r="D519" s="279" t="s">
        <v>45</v>
      </c>
      <c r="E519" s="280" t="s">
        <v>8</v>
      </c>
      <c r="F519" s="281">
        <v>3711.24</v>
      </c>
      <c r="G519" s="281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264</v>
      </c>
      <c r="D520" s="279" t="s">
        <v>45</v>
      </c>
      <c r="E520" s="280" t="s">
        <v>8</v>
      </c>
      <c r="F520" s="281">
        <v>28000</v>
      </c>
      <c r="G520" s="281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265</v>
      </c>
      <c r="D521" s="279" t="s">
        <v>45</v>
      </c>
      <c r="E521" s="280" t="s">
        <v>8</v>
      </c>
      <c r="F521" s="281">
        <v>33501.866666666669</v>
      </c>
      <c r="G521" s="281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266</v>
      </c>
      <c r="D522" s="279" t="s">
        <v>45</v>
      </c>
      <c r="E522" s="280" t="s">
        <v>7</v>
      </c>
      <c r="F522" s="281">
        <v>23310</v>
      </c>
      <c r="G522" s="281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267</v>
      </c>
      <c r="D523" s="279" t="s">
        <v>45</v>
      </c>
      <c r="E523" s="280" t="s">
        <v>8</v>
      </c>
      <c r="F523" s="281">
        <v>129000</v>
      </c>
      <c r="G523" s="281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605</v>
      </c>
      <c r="D524" s="279" t="s">
        <v>45</v>
      </c>
      <c r="E524" s="280" t="s">
        <v>8</v>
      </c>
      <c r="F524" s="281">
        <v>145400</v>
      </c>
      <c r="G524" s="281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606</v>
      </c>
      <c r="D525" s="279" t="s">
        <v>45</v>
      </c>
      <c r="E525" s="280" t="s">
        <v>8</v>
      </c>
      <c r="F525" s="281">
        <v>351751.73281450948</v>
      </c>
      <c r="G525" s="281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607</v>
      </c>
      <c r="D526" s="279" t="s">
        <v>45</v>
      </c>
      <c r="E526" s="280" t="s">
        <v>8</v>
      </c>
      <c r="F526" s="281">
        <v>250000</v>
      </c>
      <c r="G526" s="281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608</v>
      </c>
      <c r="D527" s="279" t="s">
        <v>45</v>
      </c>
      <c r="E527" s="280" t="s">
        <v>8</v>
      </c>
      <c r="F527" s="281">
        <v>485097.76536861184</v>
      </c>
      <c r="G527" s="281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268</v>
      </c>
      <c r="D528" s="279" t="s">
        <v>45</v>
      </c>
      <c r="E528" s="280" t="s">
        <v>8</v>
      </c>
      <c r="F528" s="281">
        <v>423009.82499999995</v>
      </c>
      <c r="G528" s="281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269</v>
      </c>
      <c r="D529" s="279" t="s">
        <v>45</v>
      </c>
      <c r="E529" s="280" t="s">
        <v>8</v>
      </c>
      <c r="F529" s="281">
        <v>302149.875</v>
      </c>
      <c r="G529" s="281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270</v>
      </c>
      <c r="D530" s="279" t="s">
        <v>45</v>
      </c>
      <c r="E530" s="280" t="s">
        <v>8</v>
      </c>
      <c r="F530" s="281">
        <v>335990.66099999991</v>
      </c>
      <c r="G530" s="281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35</v>
      </c>
      <c r="D531" s="279" t="s">
        <v>45</v>
      </c>
      <c r="E531" s="280" t="s">
        <v>8</v>
      </c>
      <c r="F531" s="281">
        <v>2300</v>
      </c>
      <c r="G531" s="281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271</v>
      </c>
      <c r="D532" s="279" t="s">
        <v>45</v>
      </c>
      <c r="E532" s="280" t="s">
        <v>8</v>
      </c>
      <c r="F532" s="281">
        <v>88000</v>
      </c>
      <c r="G532" s="281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272</v>
      </c>
      <c r="D533" s="279" t="s">
        <v>45</v>
      </c>
      <c r="E533" s="280" t="s">
        <v>8</v>
      </c>
      <c r="F533" s="281">
        <v>72400</v>
      </c>
      <c r="G533" s="281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273</v>
      </c>
      <c r="D534" s="279" t="s">
        <v>45</v>
      </c>
      <c r="E534" s="280" t="s">
        <v>8</v>
      </c>
      <c r="F534" s="281">
        <v>123500</v>
      </c>
      <c r="G534" s="281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274</v>
      </c>
      <c r="D535" s="279" t="s">
        <v>45</v>
      </c>
      <c r="E535" s="280" t="s">
        <v>8</v>
      </c>
      <c r="F535" s="281">
        <v>225000</v>
      </c>
      <c r="G535" s="281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609</v>
      </c>
      <c r="D536" s="279" t="s">
        <v>45</v>
      </c>
      <c r="E536" s="280" t="s">
        <v>8</v>
      </c>
      <c r="F536" s="281">
        <v>71000</v>
      </c>
      <c r="G536" s="281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275</v>
      </c>
      <c r="D537" s="279" t="s">
        <v>45</v>
      </c>
      <c r="E537" s="280" t="s">
        <v>8</v>
      </c>
      <c r="F537" s="281">
        <v>36000</v>
      </c>
      <c r="G537" s="281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276</v>
      </c>
      <c r="D538" s="279" t="s">
        <v>45</v>
      </c>
      <c r="E538" s="280" t="s">
        <v>8</v>
      </c>
      <c r="F538" s="281">
        <v>17820</v>
      </c>
      <c r="G538" s="281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277</v>
      </c>
      <c r="D539" s="279" t="s">
        <v>45</v>
      </c>
      <c r="E539" s="280" t="s">
        <v>8</v>
      </c>
      <c r="F539" s="281">
        <v>22900</v>
      </c>
      <c r="G539" s="281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278</v>
      </c>
      <c r="D540" s="279" t="s">
        <v>45</v>
      </c>
      <c r="E540" s="280" t="s">
        <v>8</v>
      </c>
      <c r="F540" s="281">
        <v>30800</v>
      </c>
      <c r="G540" s="281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279</v>
      </c>
      <c r="D541" s="279" t="s">
        <v>45</v>
      </c>
      <c r="E541" s="280" t="s">
        <v>8</v>
      </c>
      <c r="F541" s="281">
        <v>33900</v>
      </c>
      <c r="G541" s="281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1468</v>
      </c>
      <c r="D542" s="279" t="s">
        <v>45</v>
      </c>
      <c r="E542" s="280" t="s">
        <v>8</v>
      </c>
      <c r="F542" s="281">
        <v>30800</v>
      </c>
      <c r="G542" s="281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1469</v>
      </c>
      <c r="D543" s="279" t="s">
        <v>45</v>
      </c>
      <c r="E543" s="280" t="s">
        <v>8</v>
      </c>
      <c r="F543" s="281">
        <v>33900</v>
      </c>
      <c r="G543" s="281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280</v>
      </c>
      <c r="D544" s="279" t="s">
        <v>45</v>
      </c>
      <c r="E544" s="280" t="s">
        <v>8</v>
      </c>
      <c r="F544" s="281">
        <v>12510</v>
      </c>
      <c r="G544" s="281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281</v>
      </c>
      <c r="D545" s="279" t="s">
        <v>45</v>
      </c>
      <c r="E545" s="280" t="s">
        <v>8</v>
      </c>
      <c r="F545" s="281">
        <v>15500</v>
      </c>
      <c r="G545" s="281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282</v>
      </c>
      <c r="D546" s="279" t="s">
        <v>45</v>
      </c>
      <c r="E546" s="280" t="s">
        <v>8</v>
      </c>
      <c r="F546" s="281">
        <v>19500</v>
      </c>
      <c r="G546" s="281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283</v>
      </c>
      <c r="D547" s="279" t="s">
        <v>45</v>
      </c>
      <c r="E547" s="280" t="s">
        <v>8</v>
      </c>
      <c r="F547" s="281">
        <v>28400</v>
      </c>
      <c r="G547" s="281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284</v>
      </c>
      <c r="D548" s="279" t="s">
        <v>45</v>
      </c>
      <c r="E548" s="280" t="s">
        <v>8</v>
      </c>
      <c r="F548" s="281">
        <v>28314</v>
      </c>
      <c r="G548" s="281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285</v>
      </c>
      <c r="D549" s="279" t="s">
        <v>45</v>
      </c>
      <c r="E549" s="280" t="s">
        <v>8</v>
      </c>
      <c r="F549" s="281">
        <v>3510</v>
      </c>
      <c r="G549" s="281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286</v>
      </c>
      <c r="D550" s="279" t="s">
        <v>45</v>
      </c>
      <c r="E550" s="280" t="s">
        <v>8</v>
      </c>
      <c r="F550" s="281">
        <v>2100</v>
      </c>
      <c r="G550" s="281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287</v>
      </c>
      <c r="D551" s="279" t="s">
        <v>45</v>
      </c>
      <c r="E551" s="280" t="s">
        <v>8</v>
      </c>
      <c r="F551" s="281">
        <v>40000</v>
      </c>
      <c r="G551" s="281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38</v>
      </c>
      <c r="D552" s="279" t="s">
        <v>45</v>
      </c>
      <c r="E552" s="280" t="s">
        <v>7</v>
      </c>
      <c r="F552" s="281">
        <v>8550</v>
      </c>
      <c r="G552" s="281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610</v>
      </c>
      <c r="D553" s="279" t="s">
        <v>45</v>
      </c>
      <c r="E553" s="280" t="s">
        <v>8</v>
      </c>
      <c r="F553" s="281">
        <v>45000</v>
      </c>
      <c r="G553" s="281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288</v>
      </c>
      <c r="D554" s="279" t="s">
        <v>45</v>
      </c>
      <c r="E554" s="280" t="s">
        <v>8</v>
      </c>
      <c r="F554" s="281">
        <v>2500</v>
      </c>
      <c r="G554" s="281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26</v>
      </c>
      <c r="D555" s="279" t="s">
        <v>45</v>
      </c>
      <c r="E555" s="280" t="s">
        <v>8</v>
      </c>
      <c r="F555" s="281">
        <v>2500</v>
      </c>
      <c r="G555" s="281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94"/>
      <c r="C556" s="109"/>
      <c r="D556" s="279" t="s">
        <v>48</v>
      </c>
      <c r="E556" s="280"/>
      <c r="F556" s="281"/>
      <c r="G556" s="281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94" t="s">
        <v>611</v>
      </c>
      <c r="C557" s="109" t="s">
        <v>612</v>
      </c>
      <c r="D557" s="279" t="s">
        <v>48</v>
      </c>
      <c r="E557" s="280"/>
      <c r="F557" s="281"/>
      <c r="G557" s="281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94">
        <v>1</v>
      </c>
      <c r="C558" s="109" t="s">
        <v>1470</v>
      </c>
      <c r="D558" s="279" t="s">
        <v>45</v>
      </c>
      <c r="E558" s="280" t="s">
        <v>24</v>
      </c>
      <c r="F558" s="281">
        <v>5950800</v>
      </c>
      <c r="G558" s="281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94">
        <v>2</v>
      </c>
      <c r="C559" s="109" t="s">
        <v>1471</v>
      </c>
      <c r="D559" s="279" t="s">
        <v>45</v>
      </c>
      <c r="E559" s="280" t="s">
        <v>24</v>
      </c>
      <c r="F559" s="281">
        <v>5950800</v>
      </c>
      <c r="G559" s="281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94">
        <v>3</v>
      </c>
      <c r="C560" s="109" t="s">
        <v>1472</v>
      </c>
      <c r="D560" s="279" t="s">
        <v>45</v>
      </c>
      <c r="E560" s="280" t="s">
        <v>24</v>
      </c>
      <c r="F560" s="281">
        <v>5950800</v>
      </c>
      <c r="G560" s="281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94">
        <v>4</v>
      </c>
      <c r="C561" s="109" t="s">
        <v>1473</v>
      </c>
      <c r="D561" s="279" t="s">
        <v>45</v>
      </c>
      <c r="E561" s="280" t="s">
        <v>24</v>
      </c>
      <c r="F561" s="281">
        <v>6374600</v>
      </c>
      <c r="G561" s="281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94">
        <v>5</v>
      </c>
      <c r="C562" s="109" t="s">
        <v>1474</v>
      </c>
      <c r="D562" s="279" t="s">
        <v>45</v>
      </c>
      <c r="E562" s="280" t="s">
        <v>24</v>
      </c>
      <c r="F562" s="281">
        <v>6374600</v>
      </c>
      <c r="G562" s="281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94">
        <v>6</v>
      </c>
      <c r="C563" s="109" t="s">
        <v>1475</v>
      </c>
      <c r="D563" s="279" t="s">
        <v>45</v>
      </c>
      <c r="E563" s="280" t="s">
        <v>24</v>
      </c>
      <c r="F563" s="281">
        <v>6374600</v>
      </c>
      <c r="G563" s="281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94">
        <v>7</v>
      </c>
      <c r="C564" s="109" t="s">
        <v>1476</v>
      </c>
      <c r="D564" s="279" t="s">
        <v>45</v>
      </c>
      <c r="E564" s="280" t="s">
        <v>24</v>
      </c>
      <c r="F564" s="281">
        <v>6374600</v>
      </c>
      <c r="G564" s="281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94">
        <v>8</v>
      </c>
      <c r="C565" s="109" t="s">
        <v>1477</v>
      </c>
      <c r="D565" s="279" t="s">
        <v>45</v>
      </c>
      <c r="E565" s="280" t="s">
        <v>24</v>
      </c>
      <c r="F565" s="281">
        <v>4927200</v>
      </c>
      <c r="G565" s="281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94">
        <v>9</v>
      </c>
      <c r="C566" s="109" t="s">
        <v>1478</v>
      </c>
      <c r="D566" s="279" t="s">
        <v>45</v>
      </c>
      <c r="E566" s="280" t="s">
        <v>24</v>
      </c>
      <c r="F566" s="281">
        <v>4927200</v>
      </c>
      <c r="G566" s="281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94">
        <v>10</v>
      </c>
      <c r="C567" s="109" t="s">
        <v>1479</v>
      </c>
      <c r="D567" s="279" t="s">
        <v>45</v>
      </c>
      <c r="E567" s="280" t="s">
        <v>24</v>
      </c>
      <c r="F567" s="281">
        <v>4927200</v>
      </c>
      <c r="G567" s="281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94">
        <v>11</v>
      </c>
      <c r="C568" s="109" t="s">
        <v>1480</v>
      </c>
      <c r="D568" s="279" t="s">
        <v>45</v>
      </c>
      <c r="E568" s="280" t="s">
        <v>24</v>
      </c>
      <c r="F568" s="281">
        <v>5602300</v>
      </c>
      <c r="G568" s="281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94">
        <v>12</v>
      </c>
      <c r="C569" s="109" t="s">
        <v>1481</v>
      </c>
      <c r="D569" s="279" t="s">
        <v>45</v>
      </c>
      <c r="E569" s="280" t="s">
        <v>24</v>
      </c>
      <c r="F569" s="281">
        <v>5602300</v>
      </c>
      <c r="G569" s="281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94">
        <v>13</v>
      </c>
      <c r="C570" s="109" t="s">
        <v>1482</v>
      </c>
      <c r="D570" s="279" t="s">
        <v>45</v>
      </c>
      <c r="E570" s="280" t="s">
        <v>24</v>
      </c>
      <c r="F570" s="281">
        <v>5602300</v>
      </c>
      <c r="G570" s="281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94">
        <v>14</v>
      </c>
      <c r="C571" s="109" t="s">
        <v>1483</v>
      </c>
      <c r="D571" s="279" t="s">
        <v>45</v>
      </c>
      <c r="E571" s="280" t="s">
        <v>24</v>
      </c>
      <c r="F571" s="281">
        <v>5529300</v>
      </c>
      <c r="G571" s="281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94">
        <v>15</v>
      </c>
      <c r="C572" s="109" t="s">
        <v>1484</v>
      </c>
      <c r="D572" s="279" t="s">
        <v>45</v>
      </c>
      <c r="E572" s="280" t="s">
        <v>24</v>
      </c>
      <c r="F572" s="281">
        <v>5529300</v>
      </c>
      <c r="G572" s="281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94">
        <v>16</v>
      </c>
      <c r="C573" s="109" t="s">
        <v>1485</v>
      </c>
      <c r="D573" s="279" t="s">
        <v>45</v>
      </c>
      <c r="E573" s="280" t="s">
        <v>24</v>
      </c>
      <c r="F573" s="281">
        <v>5529300</v>
      </c>
      <c r="G573" s="281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94">
        <v>17</v>
      </c>
      <c r="C574" s="109" t="s">
        <v>1486</v>
      </c>
      <c r="D574" s="279" t="s">
        <v>45</v>
      </c>
      <c r="E574" s="280" t="s">
        <v>24</v>
      </c>
      <c r="F574" s="281">
        <v>5030000</v>
      </c>
      <c r="G574" s="281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94">
        <v>18</v>
      </c>
      <c r="C575" s="109" t="s">
        <v>1487</v>
      </c>
      <c r="D575" s="279" t="s">
        <v>45</v>
      </c>
      <c r="E575" s="280" t="s">
        <v>24</v>
      </c>
      <c r="F575" s="281">
        <v>7223500</v>
      </c>
      <c r="G575" s="281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94">
        <v>19</v>
      </c>
      <c r="C576" s="109" t="s">
        <v>1488</v>
      </c>
      <c r="D576" s="279" t="s">
        <v>45</v>
      </c>
      <c r="E576" s="280" t="s">
        <v>24</v>
      </c>
      <c r="F576" s="283">
        <v>7275900</v>
      </c>
      <c r="G576" s="283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94">
        <v>20</v>
      </c>
      <c r="C577" s="109" t="s">
        <v>1489</v>
      </c>
      <c r="D577" s="279" t="s">
        <v>45</v>
      </c>
      <c r="E577" s="280" t="s">
        <v>24</v>
      </c>
      <c r="F577" s="281">
        <v>7275900</v>
      </c>
      <c r="G577" s="281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94">
        <v>21</v>
      </c>
      <c r="C578" s="109" t="s">
        <v>1490</v>
      </c>
      <c r="D578" s="279" t="s">
        <v>45</v>
      </c>
      <c r="E578" s="280" t="s">
        <v>24</v>
      </c>
      <c r="F578" s="281">
        <v>5224600</v>
      </c>
      <c r="G578" s="281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94">
        <v>22</v>
      </c>
      <c r="C579" s="109" t="s">
        <v>1491</v>
      </c>
      <c r="D579" s="279" t="s">
        <v>45</v>
      </c>
      <c r="E579" s="280" t="s">
        <v>24</v>
      </c>
      <c r="F579" s="281">
        <v>5224600</v>
      </c>
      <c r="G579" s="281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94">
        <v>23</v>
      </c>
      <c r="C580" s="109" t="s">
        <v>1492</v>
      </c>
      <c r="D580" s="279" t="s">
        <v>45</v>
      </c>
      <c r="E580" s="280" t="s">
        <v>24</v>
      </c>
      <c r="F580" s="281">
        <v>2857700</v>
      </c>
      <c r="G580" s="281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94">
        <v>24</v>
      </c>
      <c r="C581" s="109" t="s">
        <v>1493</v>
      </c>
      <c r="D581" s="279" t="s">
        <v>45</v>
      </c>
      <c r="E581" s="280" t="s">
        <v>24</v>
      </c>
      <c r="F581" s="281">
        <v>2857700</v>
      </c>
      <c r="G581" s="281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94">
        <v>25</v>
      </c>
      <c r="C582" s="109" t="s">
        <v>1494</v>
      </c>
      <c r="D582" s="279" t="s">
        <v>45</v>
      </c>
      <c r="E582" s="280" t="s">
        <v>24</v>
      </c>
      <c r="F582" s="281">
        <v>3401800</v>
      </c>
      <c r="G582" s="281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94">
        <v>26</v>
      </c>
      <c r="C583" s="109" t="s">
        <v>289</v>
      </c>
      <c r="D583" s="279" t="s">
        <v>45</v>
      </c>
      <c r="E583" s="280" t="s">
        <v>24</v>
      </c>
      <c r="F583" s="281">
        <v>2935500</v>
      </c>
      <c r="G583" s="281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94">
        <v>27</v>
      </c>
      <c r="C584" s="109" t="s">
        <v>290</v>
      </c>
      <c r="D584" s="279" t="s">
        <v>45</v>
      </c>
      <c r="E584" s="280" t="s">
        <v>24</v>
      </c>
      <c r="F584" s="281">
        <v>4180700</v>
      </c>
      <c r="G584" s="281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94">
        <v>28</v>
      </c>
      <c r="C585" s="109" t="s">
        <v>291</v>
      </c>
      <c r="D585" s="279" t="s">
        <v>45</v>
      </c>
      <c r="E585" s="280" t="s">
        <v>24</v>
      </c>
      <c r="F585" s="281">
        <v>7316100</v>
      </c>
      <c r="G585" s="281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94">
        <v>29</v>
      </c>
      <c r="C586" s="109" t="s">
        <v>292</v>
      </c>
      <c r="D586" s="279" t="s">
        <v>45</v>
      </c>
      <c r="E586" s="280" t="s">
        <v>8</v>
      </c>
      <c r="F586" s="281">
        <v>34800</v>
      </c>
      <c r="G586" s="281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94">
        <v>30</v>
      </c>
      <c r="C587" s="109" t="s">
        <v>294</v>
      </c>
      <c r="D587" s="279" t="s">
        <v>45</v>
      </c>
      <c r="E587" s="280" t="s">
        <v>8</v>
      </c>
      <c r="F587" s="281">
        <v>11200</v>
      </c>
      <c r="G587" s="281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94">
        <v>31</v>
      </c>
      <c r="C588" s="109" t="s">
        <v>34</v>
      </c>
      <c r="D588" s="279" t="s">
        <v>45</v>
      </c>
      <c r="E588" s="280" t="s">
        <v>8</v>
      </c>
      <c r="F588" s="281">
        <v>6100</v>
      </c>
      <c r="G588" s="281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94">
        <v>32</v>
      </c>
      <c r="C589" s="109" t="s">
        <v>613</v>
      </c>
      <c r="D589" s="279" t="s">
        <v>45</v>
      </c>
      <c r="E589" s="280" t="s">
        <v>8</v>
      </c>
      <c r="F589" s="281">
        <v>18200</v>
      </c>
      <c r="G589" s="281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94">
        <v>33</v>
      </c>
      <c r="C590" s="109" t="s">
        <v>614</v>
      </c>
      <c r="D590" s="279" t="s">
        <v>45</v>
      </c>
      <c r="E590" s="280" t="s">
        <v>8</v>
      </c>
      <c r="F590" s="281">
        <v>83900</v>
      </c>
      <c r="G590" s="281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94">
        <v>34</v>
      </c>
      <c r="C591" s="109" t="s">
        <v>472</v>
      </c>
      <c r="D591" s="279" t="s">
        <v>45</v>
      </c>
      <c r="E591" s="280" t="s">
        <v>8</v>
      </c>
      <c r="F591" s="281">
        <v>148000</v>
      </c>
      <c r="G591" s="281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94">
        <v>35</v>
      </c>
      <c r="C592" s="109" t="s">
        <v>1092</v>
      </c>
      <c r="D592" s="279" t="s">
        <v>45</v>
      </c>
      <c r="E592" s="280" t="s">
        <v>8</v>
      </c>
      <c r="F592" s="281">
        <v>1000000</v>
      </c>
      <c r="G592" s="281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94">
        <v>36</v>
      </c>
      <c r="C593" s="109" t="s">
        <v>293</v>
      </c>
      <c r="D593" s="279" t="s">
        <v>45</v>
      </c>
      <c r="E593" s="280" t="s">
        <v>8</v>
      </c>
      <c r="F593" s="281">
        <v>22500</v>
      </c>
      <c r="G593" s="281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94">
        <v>37</v>
      </c>
      <c r="C594" s="109" t="s">
        <v>615</v>
      </c>
      <c r="D594" s="279" t="s">
        <v>45</v>
      </c>
      <c r="E594" s="280" t="s">
        <v>8</v>
      </c>
      <c r="F594" s="281">
        <v>8000</v>
      </c>
      <c r="G594" s="281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94">
        <v>38</v>
      </c>
      <c r="C595" s="109" t="s">
        <v>295</v>
      </c>
      <c r="D595" s="279" t="s">
        <v>45</v>
      </c>
      <c r="E595" s="280" t="s">
        <v>8</v>
      </c>
      <c r="F595" s="281">
        <v>3700</v>
      </c>
      <c r="G595" s="281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94">
        <v>39</v>
      </c>
      <c r="C596" s="197" t="s">
        <v>1093</v>
      </c>
      <c r="D596" s="279" t="s">
        <v>45</v>
      </c>
      <c r="E596" s="280" t="s">
        <v>8</v>
      </c>
      <c r="F596" s="281">
        <v>200000</v>
      </c>
      <c r="G596" s="281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94"/>
      <c r="C597" s="109" t="s">
        <v>48</v>
      </c>
      <c r="D597" s="279" t="s">
        <v>48</v>
      </c>
      <c r="E597" s="280"/>
      <c r="F597" s="281"/>
      <c r="G597" s="281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94" t="s">
        <v>616</v>
      </c>
      <c r="C598" s="109" t="s">
        <v>1054</v>
      </c>
      <c r="D598" s="279" t="s">
        <v>48</v>
      </c>
      <c r="E598" s="280"/>
      <c r="F598" s="281"/>
      <c r="G598" s="281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94">
        <v>1</v>
      </c>
      <c r="C599" s="109" t="s">
        <v>1055</v>
      </c>
      <c r="D599" s="279" t="s">
        <v>45</v>
      </c>
      <c r="E599" s="280" t="s">
        <v>1090</v>
      </c>
      <c r="F599" s="281">
        <v>200000</v>
      </c>
      <c r="G599" s="281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94">
        <v>2</v>
      </c>
      <c r="C600" s="109" t="s">
        <v>1056</v>
      </c>
      <c r="D600" s="279" t="s">
        <v>45</v>
      </c>
      <c r="E600" s="280" t="s">
        <v>1090</v>
      </c>
      <c r="F600" s="281">
        <v>2172500</v>
      </c>
      <c r="G600" s="281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94">
        <v>3</v>
      </c>
      <c r="C601" s="109" t="s">
        <v>1158</v>
      </c>
      <c r="D601" s="279" t="s">
        <v>45</v>
      </c>
      <c r="E601" s="280" t="s">
        <v>1090</v>
      </c>
      <c r="F601" s="281">
        <v>700000</v>
      </c>
      <c r="G601" s="281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94">
        <v>4</v>
      </c>
      <c r="C602" s="109" t="s">
        <v>1159</v>
      </c>
      <c r="D602" s="279" t="s">
        <v>45</v>
      </c>
      <c r="E602" s="280" t="s">
        <v>1090</v>
      </c>
      <c r="F602" s="281">
        <v>490000</v>
      </c>
      <c r="G602" s="281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94">
        <v>5</v>
      </c>
      <c r="C603" s="109" t="s">
        <v>1160</v>
      </c>
      <c r="D603" s="279" t="s">
        <v>45</v>
      </c>
      <c r="E603" s="280" t="s">
        <v>1090</v>
      </c>
      <c r="F603" s="281">
        <v>224000</v>
      </c>
      <c r="G603" s="281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94">
        <v>6</v>
      </c>
      <c r="C604" s="109" t="s">
        <v>1057</v>
      </c>
      <c r="D604" s="279" t="s">
        <v>45</v>
      </c>
      <c r="E604" s="280" t="s">
        <v>14</v>
      </c>
      <c r="F604" s="281">
        <v>15000</v>
      </c>
      <c r="G604" s="281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94">
        <v>7</v>
      </c>
      <c r="C605" s="109" t="s">
        <v>1161</v>
      </c>
      <c r="D605" s="279" t="s">
        <v>45</v>
      </c>
      <c r="E605" s="280" t="s">
        <v>1090</v>
      </c>
      <c r="F605" s="281">
        <v>1510245</v>
      </c>
      <c r="G605" s="281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94"/>
      <c r="C606" s="109" t="s">
        <v>48</v>
      </c>
      <c r="D606" s="279" t="s">
        <v>48</v>
      </c>
      <c r="E606" s="280"/>
      <c r="F606" s="281"/>
      <c r="G606" s="281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94" t="s">
        <v>801</v>
      </c>
      <c r="C607" s="109" t="s">
        <v>1059</v>
      </c>
      <c r="D607" s="279" t="s">
        <v>48</v>
      </c>
      <c r="E607" s="280"/>
      <c r="F607" s="281"/>
      <c r="G607" s="281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94">
        <v>1</v>
      </c>
      <c r="C608" s="109" t="s">
        <v>1066</v>
      </c>
      <c r="D608" s="279" t="s">
        <v>45</v>
      </c>
      <c r="E608" s="280" t="s">
        <v>8</v>
      </c>
      <c r="F608" s="281">
        <v>16226</v>
      </c>
      <c r="G608" s="281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94">
        <v>2</v>
      </c>
      <c r="C609" s="109" t="s">
        <v>1067</v>
      </c>
      <c r="D609" s="279" t="s">
        <v>45</v>
      </c>
      <c r="E609" s="280" t="s">
        <v>8</v>
      </c>
      <c r="F609" s="281">
        <v>19947</v>
      </c>
      <c r="G609" s="281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94">
        <v>3</v>
      </c>
      <c r="C610" s="109" t="s">
        <v>1068</v>
      </c>
      <c r="D610" s="279" t="s">
        <v>45</v>
      </c>
      <c r="E610" s="280" t="s">
        <v>8</v>
      </c>
      <c r="F610" s="281">
        <v>26711.899999999998</v>
      </c>
      <c r="G610" s="281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94">
        <v>4</v>
      </c>
      <c r="C611" s="109" t="s">
        <v>1069</v>
      </c>
      <c r="D611" s="279" t="s">
        <v>45</v>
      </c>
      <c r="E611" s="280" t="s">
        <v>8</v>
      </c>
      <c r="F611" s="281">
        <v>84820.5</v>
      </c>
      <c r="G611" s="281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94">
        <v>5</v>
      </c>
      <c r="C612" s="109" t="s">
        <v>1070</v>
      </c>
      <c r="D612" s="279" t="s">
        <v>45</v>
      </c>
      <c r="E612" s="280" t="s">
        <v>8</v>
      </c>
      <c r="F612" s="281">
        <v>33550</v>
      </c>
      <c r="G612" s="281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94">
        <v>6</v>
      </c>
      <c r="C613" s="109" t="s">
        <v>1071</v>
      </c>
      <c r="D613" s="279" t="s">
        <v>45</v>
      </c>
      <c r="E613" s="280" t="s">
        <v>8</v>
      </c>
      <c r="F613" s="281">
        <v>16833.560000000001</v>
      </c>
      <c r="G613" s="281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94">
        <v>7</v>
      </c>
      <c r="C614" s="109" t="s">
        <v>1072</v>
      </c>
      <c r="D614" s="279" t="s">
        <v>45</v>
      </c>
      <c r="E614" s="280" t="s">
        <v>8</v>
      </c>
      <c r="F614" s="281">
        <v>72742.5</v>
      </c>
      <c r="G614" s="281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94">
        <v>8</v>
      </c>
      <c r="C615" s="109" t="s">
        <v>1073</v>
      </c>
      <c r="D615" s="279" t="s">
        <v>45</v>
      </c>
      <c r="E615" s="280" t="s">
        <v>8</v>
      </c>
      <c r="F615" s="281">
        <v>45445</v>
      </c>
      <c r="G615" s="281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94">
        <v>9</v>
      </c>
      <c r="C616" s="109" t="s">
        <v>1074</v>
      </c>
      <c r="D616" s="279" t="s">
        <v>45</v>
      </c>
      <c r="E616" s="280" t="s">
        <v>8</v>
      </c>
      <c r="F616" s="281">
        <v>84820.5</v>
      </c>
      <c r="G616" s="281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94">
        <v>10</v>
      </c>
      <c r="C617" s="109" t="s">
        <v>1075</v>
      </c>
      <c r="D617" s="279" t="s">
        <v>45</v>
      </c>
      <c r="E617" s="280" t="s">
        <v>8</v>
      </c>
      <c r="F617" s="281">
        <v>53866.659999999996</v>
      </c>
      <c r="G617" s="281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94">
        <v>11</v>
      </c>
      <c r="C618" s="109" t="s">
        <v>1076</v>
      </c>
      <c r="D618" s="279" t="s">
        <v>45</v>
      </c>
      <c r="E618" s="280" t="s">
        <v>8</v>
      </c>
      <c r="F618" s="281">
        <v>38499.54</v>
      </c>
      <c r="G618" s="281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94">
        <v>12</v>
      </c>
      <c r="C619" s="109" t="s">
        <v>1077</v>
      </c>
      <c r="D619" s="279" t="s">
        <v>45</v>
      </c>
      <c r="E619" s="280" t="s">
        <v>7</v>
      </c>
      <c r="F619" s="281">
        <v>31720</v>
      </c>
      <c r="G619" s="281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94">
        <v>13</v>
      </c>
      <c r="C620" s="109" t="s">
        <v>1078</v>
      </c>
      <c r="D620" s="279" t="s">
        <v>45</v>
      </c>
      <c r="E620" s="280" t="s">
        <v>7</v>
      </c>
      <c r="F620" s="281">
        <v>51240</v>
      </c>
      <c r="G620" s="281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94">
        <v>14</v>
      </c>
      <c r="C621" s="109" t="s">
        <v>1079</v>
      </c>
      <c r="D621" s="279" t="s">
        <v>45</v>
      </c>
      <c r="E621" s="280" t="s">
        <v>8</v>
      </c>
      <c r="F621" s="281">
        <v>3477</v>
      </c>
      <c r="G621" s="281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94">
        <v>15</v>
      </c>
      <c r="C622" s="109" t="s">
        <v>1080</v>
      </c>
      <c r="D622" s="279" t="s">
        <v>45</v>
      </c>
      <c r="E622" s="280" t="s">
        <v>8</v>
      </c>
      <c r="F622" s="281">
        <v>3477</v>
      </c>
      <c r="G622" s="281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94">
        <v>16</v>
      </c>
      <c r="C623" s="109" t="s">
        <v>1081</v>
      </c>
      <c r="D623" s="279" t="s">
        <v>45</v>
      </c>
      <c r="E623" s="280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94">
        <v>17</v>
      </c>
      <c r="C624" s="109" t="s">
        <v>1164</v>
      </c>
      <c r="D624" s="279" t="s">
        <v>45</v>
      </c>
      <c r="E624" s="280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94">
        <v>18</v>
      </c>
      <c r="C625" s="109" t="s">
        <v>1082</v>
      </c>
      <c r="D625" s="279" t="s">
        <v>45</v>
      </c>
      <c r="E625" s="280" t="s">
        <v>8</v>
      </c>
      <c r="F625" s="281">
        <v>154106.74</v>
      </c>
      <c r="G625" s="281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94">
        <v>19</v>
      </c>
      <c r="C626" s="109" t="s">
        <v>1083</v>
      </c>
      <c r="D626" s="279" t="s">
        <v>45</v>
      </c>
      <c r="E626" s="280" t="s">
        <v>8</v>
      </c>
      <c r="F626" s="281">
        <v>16226</v>
      </c>
      <c r="G626" s="281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94">
        <v>20</v>
      </c>
      <c r="C627" s="109" t="s">
        <v>1084</v>
      </c>
      <c r="D627" s="279" t="s">
        <v>45</v>
      </c>
      <c r="E627" s="280" t="s">
        <v>8</v>
      </c>
      <c r="F627" s="281">
        <v>61732</v>
      </c>
      <c r="G627" s="281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94">
        <v>21</v>
      </c>
      <c r="C628" s="109" t="s">
        <v>1085</v>
      </c>
      <c r="D628" s="279" t="s">
        <v>45</v>
      </c>
      <c r="E628" s="280" t="s">
        <v>8</v>
      </c>
      <c r="F628" s="281">
        <v>34299.08</v>
      </c>
      <c r="G628" s="281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94">
        <v>22</v>
      </c>
      <c r="C629" s="109" t="s">
        <v>1086</v>
      </c>
      <c r="D629" s="279" t="s">
        <v>45</v>
      </c>
      <c r="E629" s="280" t="s">
        <v>8</v>
      </c>
      <c r="F629" s="281">
        <v>19825</v>
      </c>
      <c r="G629" s="281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94">
        <v>23</v>
      </c>
      <c r="C630" s="109" t="s">
        <v>1087</v>
      </c>
      <c r="D630" s="279" t="s">
        <v>45</v>
      </c>
      <c r="E630" s="280" t="s">
        <v>8</v>
      </c>
      <c r="F630" s="281">
        <v>5874300</v>
      </c>
      <c r="G630" s="281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94">
        <v>24</v>
      </c>
      <c r="C631" s="109" t="s">
        <v>1088</v>
      </c>
      <c r="D631" s="279" t="s">
        <v>45</v>
      </c>
      <c r="E631" s="280" t="s">
        <v>8</v>
      </c>
      <c r="F631" s="281">
        <v>23180</v>
      </c>
      <c r="G631" s="281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94">
        <v>25</v>
      </c>
      <c r="C632" s="109" t="s">
        <v>1089</v>
      </c>
      <c r="D632" s="279" t="s">
        <v>45</v>
      </c>
      <c r="E632" s="280" t="s">
        <v>8</v>
      </c>
      <c r="F632" s="281">
        <v>482893.08</v>
      </c>
      <c r="G632" s="281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94"/>
      <c r="C633" s="109"/>
      <c r="D633" s="279" t="s">
        <v>48</v>
      </c>
      <c r="E633" s="280"/>
      <c r="F633" s="281"/>
      <c r="G633" s="281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94" t="s">
        <v>1002</v>
      </c>
      <c r="C634" s="109" t="s">
        <v>1104</v>
      </c>
      <c r="D634" s="279" t="s">
        <v>48</v>
      </c>
      <c r="E634" s="280"/>
      <c r="F634" s="281" t="s">
        <v>48</v>
      </c>
      <c r="G634" s="281" t="s">
        <v>48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94" t="s">
        <v>1190</v>
      </c>
      <c r="C635" s="109" t="s">
        <v>1347</v>
      </c>
      <c r="D635" s="279" t="s">
        <v>48</v>
      </c>
      <c r="E635" s="280"/>
      <c r="F635" s="281" t="s">
        <v>48</v>
      </c>
      <c r="G635" s="281" t="s">
        <v>48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94">
        <v>1</v>
      </c>
      <c r="C636" s="109" t="s">
        <v>1105</v>
      </c>
      <c r="D636" s="279" t="s">
        <v>47</v>
      </c>
      <c r="E636" s="280" t="s">
        <v>1121</v>
      </c>
      <c r="F636" s="281">
        <v>300000</v>
      </c>
      <c r="G636" s="281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94">
        <v>2</v>
      </c>
      <c r="C637" s="109" t="s">
        <v>1106</v>
      </c>
      <c r="D637" s="279" t="s">
        <v>47</v>
      </c>
      <c r="E637" s="280" t="s">
        <v>1122</v>
      </c>
      <c r="F637" s="281">
        <v>95147.5</v>
      </c>
      <c r="G637" s="281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94">
        <v>3</v>
      </c>
      <c r="C638" s="109" t="s">
        <v>1107</v>
      </c>
      <c r="D638" s="279" t="s">
        <v>47</v>
      </c>
      <c r="E638" s="280" t="s">
        <v>1123</v>
      </c>
      <c r="F638" s="281">
        <v>74125</v>
      </c>
      <c r="G638" s="281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94">
        <v>4</v>
      </c>
      <c r="C639" s="109" t="s">
        <v>1108</v>
      </c>
      <c r="D639" s="279" t="s">
        <v>47</v>
      </c>
      <c r="E639" s="280" t="s">
        <v>1123</v>
      </c>
      <c r="F639" s="281">
        <v>150000</v>
      </c>
      <c r="G639" s="281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94">
        <v>5</v>
      </c>
      <c r="C640" s="109" t="s">
        <v>1109</v>
      </c>
      <c r="D640" s="279" t="s">
        <v>45</v>
      </c>
      <c r="E640" s="280" t="s">
        <v>1123</v>
      </c>
      <c r="F640" s="281">
        <v>242999.99999999997</v>
      </c>
      <c r="G640" s="281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94">
        <v>6</v>
      </c>
      <c r="C641" s="109" t="s">
        <v>1110</v>
      </c>
      <c r="D641" s="279" t="s">
        <v>45</v>
      </c>
      <c r="E641" s="280" t="s">
        <v>1123</v>
      </c>
      <c r="F641" s="281">
        <v>1124962.5</v>
      </c>
      <c r="G641" s="281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94">
        <v>7</v>
      </c>
      <c r="C642" s="109" t="s">
        <v>1111</v>
      </c>
      <c r="D642" s="279" t="s">
        <v>45</v>
      </c>
      <c r="E642" s="280" t="s">
        <v>1123</v>
      </c>
      <c r="F642" s="281">
        <v>5065452.75</v>
      </c>
      <c r="G642" s="281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94">
        <v>8</v>
      </c>
      <c r="C643" s="109" t="s">
        <v>1112</v>
      </c>
      <c r="D643" s="279" t="s">
        <v>45</v>
      </c>
      <c r="E643" s="280" t="s">
        <v>1123</v>
      </c>
      <c r="F643" s="281">
        <v>5065452.75</v>
      </c>
      <c r="G643" s="281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94">
        <v>9</v>
      </c>
      <c r="C644" s="109" t="s">
        <v>1113</v>
      </c>
      <c r="D644" s="279" t="s">
        <v>45</v>
      </c>
      <c r="E644" s="280" t="s">
        <v>1124</v>
      </c>
      <c r="F644" s="281">
        <v>185000</v>
      </c>
      <c r="G644" s="281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94"/>
      <c r="C645" s="109" t="s">
        <v>48</v>
      </c>
      <c r="D645" s="279" t="s">
        <v>48</v>
      </c>
      <c r="E645" s="280"/>
      <c r="F645" s="281"/>
      <c r="G645" s="281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94" t="s">
        <v>1191</v>
      </c>
      <c r="C646" s="109" t="s">
        <v>1114</v>
      </c>
      <c r="D646" s="279" t="s">
        <v>48</v>
      </c>
      <c r="E646" s="280"/>
      <c r="F646" s="281"/>
      <c r="G646" s="281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94">
        <v>1</v>
      </c>
      <c r="C647" s="109" t="s">
        <v>1115</v>
      </c>
      <c r="D647" s="279" t="s">
        <v>47</v>
      </c>
      <c r="E647" s="280" t="s">
        <v>7</v>
      </c>
      <c r="F647" s="281">
        <v>200000</v>
      </c>
      <c r="G647" s="281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94">
        <v>2</v>
      </c>
      <c r="C648" s="109" t="s">
        <v>1116</v>
      </c>
      <c r="D648" s="279" t="s">
        <v>47</v>
      </c>
      <c r="E648" s="280" t="s">
        <v>1123</v>
      </c>
      <c r="F648" s="281">
        <v>230000</v>
      </c>
      <c r="G648" s="281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94">
        <v>3</v>
      </c>
      <c r="C649" s="109" t="s">
        <v>1117</v>
      </c>
      <c r="D649" s="279" t="s">
        <v>47</v>
      </c>
      <c r="E649" s="280" t="s">
        <v>1123</v>
      </c>
      <c r="F649" s="281">
        <v>55000</v>
      </c>
      <c r="G649" s="281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94">
        <v>4</v>
      </c>
      <c r="C650" s="109" t="s">
        <v>1118</v>
      </c>
      <c r="D650" s="279" t="s">
        <v>47</v>
      </c>
      <c r="E650" s="280" t="s">
        <v>7</v>
      </c>
      <c r="F650" s="281">
        <v>93000</v>
      </c>
      <c r="G650" s="281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94">
        <v>5</v>
      </c>
      <c r="C651" s="109" t="s">
        <v>1119</v>
      </c>
      <c r="D651" s="279" t="s">
        <v>47</v>
      </c>
      <c r="E651" s="280" t="s">
        <v>7</v>
      </c>
      <c r="F651" s="281">
        <v>85000</v>
      </c>
      <c r="G651" s="281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94"/>
      <c r="C652" s="109" t="s">
        <v>48</v>
      </c>
      <c r="D652" s="279" t="s">
        <v>48</v>
      </c>
      <c r="E652" s="280"/>
      <c r="F652" s="281"/>
      <c r="G652" s="281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94" t="s">
        <v>1192</v>
      </c>
      <c r="C653" s="109" t="s">
        <v>1120</v>
      </c>
      <c r="D653" s="279" t="s">
        <v>45</v>
      </c>
      <c r="E653" s="280" t="s">
        <v>8</v>
      </c>
      <c r="F653" s="281">
        <v>12000</v>
      </c>
      <c r="G653" s="281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94"/>
      <c r="C654" s="109" t="s">
        <v>48</v>
      </c>
      <c r="D654" s="279" t="s">
        <v>48</v>
      </c>
      <c r="E654" s="280"/>
      <c r="F654" s="281"/>
      <c r="G654" s="281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94" t="s">
        <v>1058</v>
      </c>
      <c r="C655" s="109" t="s">
        <v>617</v>
      </c>
      <c r="D655" s="279" t="s">
        <v>48</v>
      </c>
      <c r="E655" s="280"/>
      <c r="F655" s="281"/>
      <c r="G655" s="281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94" t="s">
        <v>1031</v>
      </c>
      <c r="C656" s="109" t="s">
        <v>618</v>
      </c>
      <c r="D656" s="279" t="s">
        <v>48</v>
      </c>
      <c r="E656" s="280"/>
      <c r="F656" s="281"/>
      <c r="G656" s="281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619</v>
      </c>
      <c r="D657" s="279" t="s">
        <v>47</v>
      </c>
      <c r="E657" s="280" t="s">
        <v>14</v>
      </c>
      <c r="F657" s="281">
        <v>19800</v>
      </c>
      <c r="G657" s="281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620</v>
      </c>
      <c r="D658" s="279" t="s">
        <v>47</v>
      </c>
      <c r="E658" s="280" t="s">
        <v>14</v>
      </c>
      <c r="F658" s="281">
        <v>20500</v>
      </c>
      <c r="G658" s="281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621</v>
      </c>
      <c r="D659" s="279" t="s">
        <v>47</v>
      </c>
      <c r="E659" s="280" t="s">
        <v>14</v>
      </c>
      <c r="F659" s="281">
        <v>27500</v>
      </c>
      <c r="G659" s="281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622</v>
      </c>
      <c r="D660" s="279" t="s">
        <v>47</v>
      </c>
      <c r="E660" s="280" t="s">
        <v>14</v>
      </c>
      <c r="F660" s="281">
        <v>14900</v>
      </c>
      <c r="G660" s="281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623</v>
      </c>
      <c r="D661" s="279" t="s">
        <v>47</v>
      </c>
      <c r="E661" s="280" t="s">
        <v>14</v>
      </c>
      <c r="F661" s="281">
        <v>27900</v>
      </c>
      <c r="G661" s="281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624</v>
      </c>
      <c r="D662" s="279" t="s">
        <v>47</v>
      </c>
      <c r="E662" s="280" t="s">
        <v>14</v>
      </c>
      <c r="F662" s="281">
        <v>33000</v>
      </c>
      <c r="G662" s="281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625</v>
      </c>
      <c r="D663" s="279" t="s">
        <v>47</v>
      </c>
      <c r="E663" s="280" t="s">
        <v>14</v>
      </c>
      <c r="F663" s="281">
        <v>27900</v>
      </c>
      <c r="G663" s="281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626</v>
      </c>
      <c r="D664" s="279" t="s">
        <v>47</v>
      </c>
      <c r="E664" s="280" t="s">
        <v>14</v>
      </c>
      <c r="F664" s="281">
        <v>37600</v>
      </c>
      <c r="G664" s="281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627</v>
      </c>
      <c r="D665" s="279" t="s">
        <v>47</v>
      </c>
      <c r="E665" s="280" t="s">
        <v>14</v>
      </c>
      <c r="F665" s="281">
        <v>27900</v>
      </c>
      <c r="G665" s="281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628</v>
      </c>
      <c r="D666" s="279" t="s">
        <v>47</v>
      </c>
      <c r="E666" s="280" t="s">
        <v>14</v>
      </c>
      <c r="F666" s="281">
        <v>39800</v>
      </c>
      <c r="G666" s="281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629</v>
      </c>
      <c r="D667" s="279" t="s">
        <v>47</v>
      </c>
      <c r="E667" s="280" t="s">
        <v>14</v>
      </c>
      <c r="F667" s="281">
        <v>24700</v>
      </c>
      <c r="G667" s="281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630</v>
      </c>
      <c r="D668" s="279" t="s">
        <v>47</v>
      </c>
      <c r="E668" s="280" t="s">
        <v>14</v>
      </c>
      <c r="F668" s="281">
        <v>33700</v>
      </c>
      <c r="G668" s="281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631</v>
      </c>
      <c r="D669" s="279" t="s">
        <v>47</v>
      </c>
      <c r="E669" s="280" t="s">
        <v>14</v>
      </c>
      <c r="F669" s="281">
        <v>25800</v>
      </c>
      <c r="G669" s="281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632</v>
      </c>
      <c r="D670" s="279" t="s">
        <v>47</v>
      </c>
      <c r="E670" s="280" t="s">
        <v>14</v>
      </c>
      <c r="F670" s="281">
        <v>19100</v>
      </c>
      <c r="G670" s="281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633</v>
      </c>
      <c r="D671" s="279" t="s">
        <v>47</v>
      </c>
      <c r="E671" s="280" t="s">
        <v>14</v>
      </c>
      <c r="F671" s="281">
        <v>19800</v>
      </c>
      <c r="G671" s="281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634</v>
      </c>
      <c r="D672" s="279" t="s">
        <v>47</v>
      </c>
      <c r="E672" s="280" t="s">
        <v>14</v>
      </c>
      <c r="F672" s="281">
        <v>19800</v>
      </c>
      <c r="G672" s="281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635</v>
      </c>
      <c r="D673" s="279" t="s">
        <v>47</v>
      </c>
      <c r="E673" s="280" t="s">
        <v>14</v>
      </c>
      <c r="F673" s="281">
        <v>20500</v>
      </c>
      <c r="G673" s="281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636</v>
      </c>
      <c r="D674" s="279" t="s">
        <v>47</v>
      </c>
      <c r="E674" s="280" t="s">
        <v>14</v>
      </c>
      <c r="F674" s="281">
        <v>20500</v>
      </c>
      <c r="G674" s="281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637</v>
      </c>
      <c r="D675" s="279" t="s">
        <v>47</v>
      </c>
      <c r="E675" s="280" t="s">
        <v>14</v>
      </c>
      <c r="F675" s="281">
        <v>27500</v>
      </c>
      <c r="G675" s="281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638</v>
      </c>
      <c r="D676" s="279" t="s">
        <v>47</v>
      </c>
      <c r="E676" s="280" t="s">
        <v>14</v>
      </c>
      <c r="F676" s="281">
        <v>27500</v>
      </c>
      <c r="G676" s="281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639</v>
      </c>
      <c r="D677" s="279" t="s">
        <v>47</v>
      </c>
      <c r="E677" s="280" t="s">
        <v>14</v>
      </c>
      <c r="F677" s="281">
        <v>22100</v>
      </c>
      <c r="G677" s="281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94"/>
      <c r="C678" s="109" t="s">
        <v>48</v>
      </c>
      <c r="D678" s="279" t="s">
        <v>48</v>
      </c>
      <c r="E678" s="280"/>
      <c r="F678" s="281"/>
      <c r="G678" s="281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94" t="s">
        <v>1031</v>
      </c>
      <c r="C679" s="109" t="s">
        <v>640</v>
      </c>
      <c r="D679" s="279" t="s">
        <v>48</v>
      </c>
      <c r="E679" s="280"/>
      <c r="F679" s="281"/>
      <c r="G679" s="281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641</v>
      </c>
      <c r="D680" s="279" t="s">
        <v>47</v>
      </c>
      <c r="E680" s="280" t="s">
        <v>14</v>
      </c>
      <c r="F680" s="281">
        <v>53200</v>
      </c>
      <c r="G680" s="281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642</v>
      </c>
      <c r="D681" s="279" t="s">
        <v>47</v>
      </c>
      <c r="E681" s="280" t="s">
        <v>14</v>
      </c>
      <c r="F681" s="281">
        <v>57800</v>
      </c>
      <c r="G681" s="281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643</v>
      </c>
      <c r="D682" s="279" t="s">
        <v>47</v>
      </c>
      <c r="E682" s="280" t="s">
        <v>14</v>
      </c>
      <c r="F682" s="281">
        <v>57800</v>
      </c>
      <c r="G682" s="281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644</v>
      </c>
      <c r="D683" s="279" t="s">
        <v>47</v>
      </c>
      <c r="E683" s="280" t="s">
        <v>14</v>
      </c>
      <c r="F683" s="281">
        <v>80100</v>
      </c>
      <c r="G683" s="281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645</v>
      </c>
      <c r="D684" s="279" t="s">
        <v>47</v>
      </c>
      <c r="E684" s="280" t="s">
        <v>14</v>
      </c>
      <c r="F684" s="281">
        <v>30000</v>
      </c>
      <c r="G684" s="281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646</v>
      </c>
      <c r="D685" s="279" t="s">
        <v>47</v>
      </c>
      <c r="E685" s="280" t="s">
        <v>14</v>
      </c>
      <c r="F685" s="281">
        <v>80100</v>
      </c>
      <c r="G685" s="281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647</v>
      </c>
      <c r="D686" s="279" t="s">
        <v>47</v>
      </c>
      <c r="E686" s="280" t="s">
        <v>14</v>
      </c>
      <c r="F686" s="281">
        <v>84000</v>
      </c>
      <c r="G686" s="281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648</v>
      </c>
      <c r="D687" s="279" t="s">
        <v>47</v>
      </c>
      <c r="E687" s="280" t="s">
        <v>14</v>
      </c>
      <c r="F687" s="281">
        <v>44000</v>
      </c>
      <c r="G687" s="281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649</v>
      </c>
      <c r="D688" s="279" t="s">
        <v>47</v>
      </c>
      <c r="E688" s="280" t="s">
        <v>14</v>
      </c>
      <c r="F688" s="281">
        <v>70300</v>
      </c>
      <c r="G688" s="281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650</v>
      </c>
      <c r="D689" s="279" t="s">
        <v>47</v>
      </c>
      <c r="E689" s="280" t="s">
        <v>14</v>
      </c>
      <c r="F689" s="281">
        <v>70300</v>
      </c>
      <c r="G689" s="281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651</v>
      </c>
      <c r="D690" s="279" t="s">
        <v>47</v>
      </c>
      <c r="E690" s="280" t="s">
        <v>14</v>
      </c>
      <c r="F690" s="281">
        <v>45200</v>
      </c>
      <c r="G690" s="281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652</v>
      </c>
      <c r="D691" s="279" t="s">
        <v>47</v>
      </c>
      <c r="E691" s="280" t="s">
        <v>14</v>
      </c>
      <c r="F691" s="281">
        <v>80900</v>
      </c>
      <c r="G691" s="281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653</v>
      </c>
      <c r="D692" s="279" t="s">
        <v>47</v>
      </c>
      <c r="E692" s="280" t="s">
        <v>14</v>
      </c>
      <c r="F692" s="281">
        <v>80900</v>
      </c>
      <c r="G692" s="281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654</v>
      </c>
      <c r="D693" s="279" t="s">
        <v>47</v>
      </c>
      <c r="E693" s="280" t="s">
        <v>14</v>
      </c>
      <c r="F693" s="281">
        <v>82500</v>
      </c>
      <c r="G693" s="281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655</v>
      </c>
      <c r="D694" s="279" t="s">
        <v>47</v>
      </c>
      <c r="E694" s="280" t="s">
        <v>14</v>
      </c>
      <c r="F694" s="281">
        <v>42100</v>
      </c>
      <c r="G694" s="281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656</v>
      </c>
      <c r="D695" s="279" t="s">
        <v>47</v>
      </c>
      <c r="E695" s="280" t="s">
        <v>14</v>
      </c>
      <c r="F695" s="281">
        <v>42100</v>
      </c>
      <c r="G695" s="281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657</v>
      </c>
      <c r="D696" s="279" t="s">
        <v>47</v>
      </c>
      <c r="E696" s="280" t="s">
        <v>14</v>
      </c>
      <c r="F696" s="281">
        <v>45200</v>
      </c>
      <c r="G696" s="281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658</v>
      </c>
      <c r="D697" s="279" t="s">
        <v>47</v>
      </c>
      <c r="E697" s="280" t="s">
        <v>14</v>
      </c>
      <c r="F697" s="281">
        <v>45200</v>
      </c>
      <c r="G697" s="281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659</v>
      </c>
      <c r="D698" s="279" t="s">
        <v>47</v>
      </c>
      <c r="E698" s="280" t="s">
        <v>14</v>
      </c>
      <c r="F698" s="281">
        <v>45200</v>
      </c>
      <c r="G698" s="281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660</v>
      </c>
      <c r="D699" s="279" t="s">
        <v>47</v>
      </c>
      <c r="E699" s="280" t="s">
        <v>14</v>
      </c>
      <c r="F699" s="281">
        <v>45200</v>
      </c>
      <c r="G699" s="281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661</v>
      </c>
      <c r="D700" s="279" t="s">
        <v>47</v>
      </c>
      <c r="E700" s="280" t="s">
        <v>14</v>
      </c>
      <c r="F700" s="281">
        <v>40200</v>
      </c>
      <c r="G700" s="281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662</v>
      </c>
      <c r="D701" s="279" t="s">
        <v>47</v>
      </c>
      <c r="E701" s="280" t="s">
        <v>14</v>
      </c>
      <c r="F701" s="281">
        <v>37200</v>
      </c>
      <c r="G701" s="281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663</v>
      </c>
      <c r="D702" s="279" t="s">
        <v>47</v>
      </c>
      <c r="E702" s="280" t="s">
        <v>14</v>
      </c>
      <c r="F702" s="281">
        <v>37200</v>
      </c>
      <c r="G702" s="281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664</v>
      </c>
      <c r="D703" s="279" t="s">
        <v>47</v>
      </c>
      <c r="E703" s="280" t="s">
        <v>14</v>
      </c>
      <c r="F703" s="281">
        <v>37200</v>
      </c>
      <c r="G703" s="281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665</v>
      </c>
      <c r="D704" s="279" t="s">
        <v>47</v>
      </c>
      <c r="E704" s="280" t="s">
        <v>14</v>
      </c>
      <c r="F704" s="281">
        <v>326300</v>
      </c>
      <c r="G704" s="281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666</v>
      </c>
      <c r="D705" s="279" t="s">
        <v>47</v>
      </c>
      <c r="E705" s="280" t="s">
        <v>14</v>
      </c>
      <c r="F705" s="281">
        <v>78300</v>
      </c>
      <c r="G705" s="281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667</v>
      </c>
      <c r="D706" s="279" t="s">
        <v>47</v>
      </c>
      <c r="E706" s="280" t="s">
        <v>14</v>
      </c>
      <c r="F706" s="281">
        <v>78300</v>
      </c>
      <c r="G706" s="281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668</v>
      </c>
      <c r="D707" s="279" t="s">
        <v>47</v>
      </c>
      <c r="E707" s="280" t="s">
        <v>14</v>
      </c>
      <c r="F707" s="281">
        <v>74600</v>
      </c>
      <c r="G707" s="281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669</v>
      </c>
      <c r="D708" s="279" t="s">
        <v>47</v>
      </c>
      <c r="E708" s="280" t="s">
        <v>14</v>
      </c>
      <c r="F708" s="281">
        <v>51900</v>
      </c>
      <c r="G708" s="281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670</v>
      </c>
      <c r="D709" s="279" t="s">
        <v>47</v>
      </c>
      <c r="E709" s="280" t="s">
        <v>14</v>
      </c>
      <c r="F709" s="281">
        <v>51900</v>
      </c>
      <c r="G709" s="281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671</v>
      </c>
      <c r="D710" s="279" t="s">
        <v>47</v>
      </c>
      <c r="E710" s="280" t="s">
        <v>14</v>
      </c>
      <c r="F710" s="281">
        <v>75600</v>
      </c>
      <c r="G710" s="281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672</v>
      </c>
      <c r="D711" s="279" t="s">
        <v>47</v>
      </c>
      <c r="E711" s="280" t="s">
        <v>14</v>
      </c>
      <c r="F711" s="281">
        <v>75600</v>
      </c>
      <c r="G711" s="281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673</v>
      </c>
      <c r="D712" s="279" t="s">
        <v>47</v>
      </c>
      <c r="E712" s="280" t="s">
        <v>14</v>
      </c>
      <c r="F712" s="281">
        <v>66800</v>
      </c>
      <c r="G712" s="281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674</v>
      </c>
      <c r="D713" s="279" t="s">
        <v>47</v>
      </c>
      <c r="E713" s="280" t="s">
        <v>14</v>
      </c>
      <c r="F713" s="281">
        <v>62400</v>
      </c>
      <c r="G713" s="281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1495</v>
      </c>
      <c r="D714" s="279" t="s">
        <v>47</v>
      </c>
      <c r="E714" s="280" t="s">
        <v>14</v>
      </c>
      <c r="F714" s="281">
        <v>81300</v>
      </c>
      <c r="G714" s="281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1496</v>
      </c>
      <c r="D715" s="279" t="s">
        <v>47</v>
      </c>
      <c r="E715" s="280" t="s">
        <v>14</v>
      </c>
      <c r="F715" s="281">
        <v>94400</v>
      </c>
      <c r="G715" s="281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1497</v>
      </c>
      <c r="D716" s="279" t="s">
        <v>47</v>
      </c>
      <c r="E716" s="280" t="s">
        <v>14</v>
      </c>
      <c r="F716" s="281">
        <v>82500</v>
      </c>
      <c r="G716" s="281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1498</v>
      </c>
      <c r="D717" s="279" t="s">
        <v>47</v>
      </c>
      <c r="E717" s="280" t="s">
        <v>14</v>
      </c>
      <c r="F717" s="281">
        <v>109200</v>
      </c>
      <c r="G717" s="281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1499</v>
      </c>
      <c r="D718" s="279" t="s">
        <v>47</v>
      </c>
      <c r="E718" s="280" t="s">
        <v>14</v>
      </c>
      <c r="F718" s="281">
        <v>106900</v>
      </c>
      <c r="G718" s="281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1500</v>
      </c>
      <c r="D719" s="279" t="s">
        <v>47</v>
      </c>
      <c r="E719" s="280" t="s">
        <v>14</v>
      </c>
      <c r="F719" s="281">
        <v>104400</v>
      </c>
      <c r="G719" s="281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1501</v>
      </c>
      <c r="D720" s="279" t="s">
        <v>47</v>
      </c>
      <c r="E720" s="280" t="s">
        <v>14</v>
      </c>
      <c r="F720" s="281">
        <v>103500</v>
      </c>
      <c r="G720" s="281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1502</v>
      </c>
      <c r="D721" s="279" t="s">
        <v>47</v>
      </c>
      <c r="E721" s="280" t="s">
        <v>14</v>
      </c>
      <c r="F721" s="281">
        <v>111100</v>
      </c>
      <c r="G721" s="281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1503</v>
      </c>
      <c r="D722" s="279" t="s">
        <v>47</v>
      </c>
      <c r="E722" s="280" t="s">
        <v>14</v>
      </c>
      <c r="F722" s="281">
        <v>108700</v>
      </c>
      <c r="G722" s="281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1504</v>
      </c>
      <c r="D723" s="279" t="s">
        <v>47</v>
      </c>
      <c r="E723" s="280" t="s">
        <v>14</v>
      </c>
      <c r="F723" s="281">
        <v>218400</v>
      </c>
      <c r="G723" s="281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1505</v>
      </c>
      <c r="D724" s="279" t="s">
        <v>47</v>
      </c>
      <c r="E724" s="280" t="s">
        <v>14</v>
      </c>
      <c r="F724" s="281">
        <v>222500</v>
      </c>
      <c r="G724" s="281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1506</v>
      </c>
      <c r="D725" s="279" t="s">
        <v>47</v>
      </c>
      <c r="E725" s="280" t="s">
        <v>14</v>
      </c>
      <c r="F725" s="281">
        <v>173300</v>
      </c>
      <c r="G725" s="281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1507</v>
      </c>
      <c r="D726" s="279" t="s">
        <v>47</v>
      </c>
      <c r="E726" s="280" t="s">
        <v>14</v>
      </c>
      <c r="F726" s="281">
        <v>279500</v>
      </c>
      <c r="G726" s="281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1508</v>
      </c>
      <c r="D727" s="279" t="s">
        <v>47</v>
      </c>
      <c r="E727" s="280" t="s">
        <v>14</v>
      </c>
      <c r="F727" s="281">
        <v>89800</v>
      </c>
      <c r="G727" s="281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1509</v>
      </c>
      <c r="D728" s="279" t="s">
        <v>47</v>
      </c>
      <c r="E728" s="280" t="s">
        <v>14</v>
      </c>
      <c r="F728" s="281">
        <v>102600</v>
      </c>
      <c r="G728" s="281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1510</v>
      </c>
      <c r="D729" s="279" t="s">
        <v>47</v>
      </c>
      <c r="E729" s="280" t="s">
        <v>14</v>
      </c>
      <c r="F729" s="281">
        <v>109700</v>
      </c>
      <c r="G729" s="281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94"/>
      <c r="C730" s="109" t="s">
        <v>48</v>
      </c>
      <c r="D730" s="279" t="s">
        <v>48</v>
      </c>
      <c r="E730" s="280"/>
      <c r="F730" s="281"/>
      <c r="G730" s="281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94" t="s">
        <v>1031</v>
      </c>
      <c r="C731" s="109" t="s">
        <v>675</v>
      </c>
      <c r="D731" s="279" t="s">
        <v>48</v>
      </c>
      <c r="E731" s="280"/>
      <c r="F731" s="281"/>
      <c r="G731" s="281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676</v>
      </c>
      <c r="D732" s="279" t="s">
        <v>47</v>
      </c>
      <c r="E732" s="280" t="s">
        <v>14</v>
      </c>
      <c r="F732" s="281">
        <v>71900</v>
      </c>
      <c r="G732" s="281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677</v>
      </c>
      <c r="D733" s="279" t="s">
        <v>47</v>
      </c>
      <c r="E733" s="280" t="s">
        <v>14</v>
      </c>
      <c r="F733" s="281">
        <v>64700</v>
      </c>
      <c r="G733" s="281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678</v>
      </c>
      <c r="D734" s="279" t="s">
        <v>47</v>
      </c>
      <c r="E734" s="280" t="s">
        <v>14</v>
      </c>
      <c r="F734" s="281">
        <v>88700</v>
      </c>
      <c r="G734" s="281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679</v>
      </c>
      <c r="D735" s="279" t="s">
        <v>47</v>
      </c>
      <c r="E735" s="280" t="s">
        <v>14</v>
      </c>
      <c r="F735" s="281">
        <v>92500</v>
      </c>
      <c r="G735" s="281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680</v>
      </c>
      <c r="D736" s="279" t="s">
        <v>47</v>
      </c>
      <c r="E736" s="280" t="s">
        <v>14</v>
      </c>
      <c r="F736" s="281">
        <v>119100</v>
      </c>
      <c r="G736" s="281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681</v>
      </c>
      <c r="D737" s="279" t="s">
        <v>47</v>
      </c>
      <c r="E737" s="280" t="s">
        <v>14</v>
      </c>
      <c r="F737" s="281">
        <v>202200</v>
      </c>
      <c r="G737" s="281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94"/>
      <c r="C738" s="109" t="s">
        <v>48</v>
      </c>
      <c r="D738" s="279" t="s">
        <v>48</v>
      </c>
      <c r="E738" s="280"/>
      <c r="F738" s="281"/>
      <c r="G738" s="281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94" t="s">
        <v>1031</v>
      </c>
      <c r="C739" s="109" t="s">
        <v>682</v>
      </c>
      <c r="D739" s="279" t="s">
        <v>48</v>
      </c>
      <c r="E739" s="280"/>
      <c r="F739" s="281"/>
      <c r="G739" s="281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683</v>
      </c>
      <c r="D740" s="279" t="s">
        <v>47</v>
      </c>
      <c r="E740" s="280" t="s">
        <v>14</v>
      </c>
      <c r="F740" s="281">
        <v>83600</v>
      </c>
      <c r="G740" s="281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684</v>
      </c>
      <c r="D741" s="279" t="s">
        <v>47</v>
      </c>
      <c r="E741" s="280" t="s">
        <v>14</v>
      </c>
      <c r="F741" s="281">
        <v>83300</v>
      </c>
      <c r="G741" s="281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685</v>
      </c>
      <c r="D742" s="279" t="s">
        <v>47</v>
      </c>
      <c r="E742" s="280" t="s">
        <v>14</v>
      </c>
      <c r="F742" s="281">
        <v>83300</v>
      </c>
      <c r="G742" s="281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686</v>
      </c>
      <c r="D743" s="279" t="s">
        <v>47</v>
      </c>
      <c r="E743" s="280" t="s">
        <v>14</v>
      </c>
      <c r="F743" s="281">
        <v>88300</v>
      </c>
      <c r="G743" s="281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687</v>
      </c>
      <c r="D744" s="279" t="s">
        <v>47</v>
      </c>
      <c r="E744" s="280" t="s">
        <v>14</v>
      </c>
      <c r="F744" s="281">
        <v>93300</v>
      </c>
      <c r="G744" s="281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688</v>
      </c>
      <c r="D745" s="279" t="s">
        <v>47</v>
      </c>
      <c r="E745" s="280" t="s">
        <v>14</v>
      </c>
      <c r="F745" s="281">
        <v>81300</v>
      </c>
      <c r="G745" s="281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689</v>
      </c>
      <c r="D746" s="279" t="s">
        <v>47</v>
      </c>
      <c r="E746" s="280" t="s">
        <v>14</v>
      </c>
      <c r="F746" s="281">
        <v>84900</v>
      </c>
      <c r="G746" s="281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690</v>
      </c>
      <c r="D747" s="279" t="s">
        <v>47</v>
      </c>
      <c r="E747" s="280" t="s">
        <v>14</v>
      </c>
      <c r="F747" s="281">
        <v>94400</v>
      </c>
      <c r="G747" s="281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691</v>
      </c>
      <c r="D748" s="279" t="s">
        <v>47</v>
      </c>
      <c r="E748" s="280" t="s">
        <v>14</v>
      </c>
      <c r="F748" s="281">
        <v>89400</v>
      </c>
      <c r="G748" s="281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692</v>
      </c>
      <c r="D749" s="279" t="s">
        <v>47</v>
      </c>
      <c r="E749" s="280" t="s">
        <v>14</v>
      </c>
      <c r="F749" s="281">
        <v>87600</v>
      </c>
      <c r="G749" s="281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84" t="s">
        <v>1511</v>
      </c>
      <c r="D750" s="279" t="s">
        <v>47</v>
      </c>
      <c r="E750" s="280" t="s">
        <v>14</v>
      </c>
      <c r="F750" s="281">
        <v>87600</v>
      </c>
      <c r="G750" s="281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693</v>
      </c>
      <c r="D751" s="279" t="s">
        <v>47</v>
      </c>
      <c r="E751" s="280" t="s">
        <v>14</v>
      </c>
      <c r="F751" s="281">
        <v>111100</v>
      </c>
      <c r="G751" s="281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694</v>
      </c>
      <c r="D752" s="279" t="s">
        <v>47</v>
      </c>
      <c r="E752" s="280" t="s">
        <v>14</v>
      </c>
      <c r="F752" s="281">
        <v>102000</v>
      </c>
      <c r="G752" s="281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695</v>
      </c>
      <c r="D753" s="279" t="s">
        <v>47</v>
      </c>
      <c r="E753" s="280" t="s">
        <v>14</v>
      </c>
      <c r="F753" s="281">
        <v>82500</v>
      </c>
      <c r="G753" s="281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696</v>
      </c>
      <c r="D754" s="279" t="s">
        <v>47</v>
      </c>
      <c r="E754" s="280" t="s">
        <v>14</v>
      </c>
      <c r="F754" s="281">
        <v>106900</v>
      </c>
      <c r="G754" s="281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697</v>
      </c>
      <c r="D755" s="279" t="s">
        <v>47</v>
      </c>
      <c r="E755" s="280" t="s">
        <v>14</v>
      </c>
      <c r="F755" s="281">
        <v>109200</v>
      </c>
      <c r="G755" s="281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698</v>
      </c>
      <c r="D756" s="279" t="s">
        <v>47</v>
      </c>
      <c r="E756" s="280" t="s">
        <v>14</v>
      </c>
      <c r="F756" s="281">
        <v>96900</v>
      </c>
      <c r="G756" s="281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699</v>
      </c>
      <c r="D757" s="279" t="s">
        <v>47</v>
      </c>
      <c r="E757" s="280" t="s">
        <v>14</v>
      </c>
      <c r="F757" s="281">
        <v>107700</v>
      </c>
      <c r="G757" s="281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700</v>
      </c>
      <c r="D758" s="279" t="s">
        <v>47</v>
      </c>
      <c r="E758" s="280" t="s">
        <v>14</v>
      </c>
      <c r="F758" s="281">
        <v>104400</v>
      </c>
      <c r="G758" s="281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701</v>
      </c>
      <c r="D759" s="279" t="s">
        <v>47</v>
      </c>
      <c r="E759" s="280" t="s">
        <v>14</v>
      </c>
      <c r="F759" s="281">
        <v>194600</v>
      </c>
      <c r="G759" s="281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702</v>
      </c>
      <c r="D760" s="279" t="s">
        <v>47</v>
      </c>
      <c r="E760" s="280" t="s">
        <v>14</v>
      </c>
      <c r="F760" s="281">
        <v>106600</v>
      </c>
      <c r="G760" s="281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703</v>
      </c>
      <c r="D761" s="279" t="s">
        <v>47</v>
      </c>
      <c r="E761" s="280" t="s">
        <v>14</v>
      </c>
      <c r="F761" s="281">
        <v>113200</v>
      </c>
      <c r="G761" s="281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704</v>
      </c>
      <c r="D762" s="279" t="s">
        <v>47</v>
      </c>
      <c r="E762" s="280" t="s">
        <v>14</v>
      </c>
      <c r="F762" s="281">
        <v>133200</v>
      </c>
      <c r="G762" s="281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705</v>
      </c>
      <c r="D763" s="279" t="s">
        <v>47</v>
      </c>
      <c r="E763" s="280" t="s">
        <v>14</v>
      </c>
      <c r="F763" s="281">
        <v>113200</v>
      </c>
      <c r="G763" s="281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706</v>
      </c>
      <c r="D764" s="279" t="s">
        <v>47</v>
      </c>
      <c r="E764" s="280" t="s">
        <v>14</v>
      </c>
      <c r="F764" s="281">
        <v>103500</v>
      </c>
      <c r="G764" s="281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707</v>
      </c>
      <c r="D765" s="279" t="s">
        <v>47</v>
      </c>
      <c r="E765" s="280" t="s">
        <v>14</v>
      </c>
      <c r="F765" s="281">
        <v>108700</v>
      </c>
      <c r="G765" s="281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84" t="s">
        <v>1512</v>
      </c>
      <c r="D766" s="279" t="s">
        <v>47</v>
      </c>
      <c r="E766" s="280" t="s">
        <v>14</v>
      </c>
      <c r="F766" s="281">
        <v>111100</v>
      </c>
      <c r="G766" s="281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708</v>
      </c>
      <c r="D767" s="279" t="s">
        <v>47</v>
      </c>
      <c r="E767" s="280" t="s">
        <v>14</v>
      </c>
      <c r="F767" s="281">
        <v>214300</v>
      </c>
      <c r="G767" s="281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709</v>
      </c>
      <c r="D768" s="279" t="s">
        <v>47</v>
      </c>
      <c r="E768" s="280" t="s">
        <v>14</v>
      </c>
      <c r="F768" s="281">
        <v>197500</v>
      </c>
      <c r="G768" s="281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710</v>
      </c>
      <c r="D769" s="279" t="s">
        <v>47</v>
      </c>
      <c r="E769" s="280" t="s">
        <v>14</v>
      </c>
      <c r="F769" s="281">
        <v>219500</v>
      </c>
      <c r="G769" s="281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84" t="s">
        <v>1513</v>
      </c>
      <c r="D770" s="279" t="s">
        <v>47</v>
      </c>
      <c r="E770" s="280" t="s">
        <v>14</v>
      </c>
      <c r="F770" s="281">
        <v>197500</v>
      </c>
      <c r="G770" s="281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711</v>
      </c>
      <c r="D771" s="279" t="s">
        <v>47</v>
      </c>
      <c r="E771" s="280" t="s">
        <v>14</v>
      </c>
      <c r="F771" s="281">
        <v>218400</v>
      </c>
      <c r="G771" s="281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712</v>
      </c>
      <c r="D772" s="279" t="s">
        <v>47</v>
      </c>
      <c r="E772" s="280" t="s">
        <v>14</v>
      </c>
      <c r="F772" s="281">
        <v>222500</v>
      </c>
      <c r="G772" s="281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84" t="s">
        <v>1514</v>
      </c>
      <c r="D773" s="279" t="s">
        <v>47</v>
      </c>
      <c r="E773" s="280" t="s">
        <v>14</v>
      </c>
      <c r="F773" s="281">
        <v>173300</v>
      </c>
      <c r="G773" s="281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84" t="s">
        <v>1515</v>
      </c>
      <c r="D774" s="279" t="s">
        <v>47</v>
      </c>
      <c r="E774" s="280" t="s">
        <v>14</v>
      </c>
      <c r="F774" s="281">
        <v>279500</v>
      </c>
      <c r="G774" s="281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713</v>
      </c>
      <c r="D775" s="279" t="s">
        <v>47</v>
      </c>
      <c r="E775" s="280" t="s">
        <v>14</v>
      </c>
      <c r="F775" s="281">
        <v>93500</v>
      </c>
      <c r="G775" s="281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714</v>
      </c>
      <c r="D776" s="279" t="s">
        <v>47</v>
      </c>
      <c r="E776" s="280" t="s">
        <v>14</v>
      </c>
      <c r="F776" s="281">
        <v>93500</v>
      </c>
      <c r="G776" s="281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715</v>
      </c>
      <c r="D777" s="279" t="s">
        <v>47</v>
      </c>
      <c r="E777" s="280" t="s">
        <v>14</v>
      </c>
      <c r="F777" s="281">
        <v>89800</v>
      </c>
      <c r="G777" s="281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716</v>
      </c>
      <c r="D778" s="279" t="s">
        <v>47</v>
      </c>
      <c r="E778" s="280" t="s">
        <v>14</v>
      </c>
      <c r="F778" s="281">
        <v>113300</v>
      </c>
      <c r="G778" s="281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717</v>
      </c>
      <c r="D779" s="279" t="s">
        <v>47</v>
      </c>
      <c r="E779" s="280" t="s">
        <v>14</v>
      </c>
      <c r="F779" s="281">
        <v>113300</v>
      </c>
      <c r="G779" s="281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718</v>
      </c>
      <c r="D780" s="279" t="s">
        <v>47</v>
      </c>
      <c r="E780" s="280" t="s">
        <v>14</v>
      </c>
      <c r="F780" s="281">
        <v>102600</v>
      </c>
      <c r="G780" s="281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719</v>
      </c>
      <c r="D781" s="279" t="s">
        <v>47</v>
      </c>
      <c r="E781" s="280" t="s">
        <v>14</v>
      </c>
      <c r="F781" s="281">
        <v>114600</v>
      </c>
      <c r="G781" s="281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720</v>
      </c>
      <c r="D782" s="279" t="s">
        <v>47</v>
      </c>
      <c r="E782" s="280" t="s">
        <v>14</v>
      </c>
      <c r="F782" s="281">
        <v>118400</v>
      </c>
      <c r="G782" s="281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721</v>
      </c>
      <c r="D783" s="279" t="s">
        <v>47</v>
      </c>
      <c r="E783" s="280" t="s">
        <v>14</v>
      </c>
      <c r="F783" s="281">
        <v>109700</v>
      </c>
      <c r="G783" s="281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94"/>
      <c r="C784" s="109" t="s">
        <v>48</v>
      </c>
      <c r="D784" s="279" t="s">
        <v>48</v>
      </c>
      <c r="E784" s="280"/>
      <c r="F784" s="281"/>
      <c r="G784" s="281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94" t="s">
        <v>1031</v>
      </c>
      <c r="C785" s="109" t="s">
        <v>722</v>
      </c>
      <c r="D785" s="279" t="s">
        <v>48</v>
      </c>
      <c r="E785" s="280"/>
      <c r="F785" s="281"/>
      <c r="G785" s="281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723</v>
      </c>
      <c r="D786" s="279" t="s">
        <v>47</v>
      </c>
      <c r="E786" s="280" t="s">
        <v>14</v>
      </c>
      <c r="F786" s="281">
        <v>166200</v>
      </c>
      <c r="G786" s="281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724</v>
      </c>
      <c r="D787" s="279" t="s">
        <v>47</v>
      </c>
      <c r="E787" s="280" t="s">
        <v>14</v>
      </c>
      <c r="F787" s="281">
        <v>169000</v>
      </c>
      <c r="G787" s="281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1516</v>
      </c>
      <c r="D788" s="279" t="s">
        <v>47</v>
      </c>
      <c r="E788" s="280" t="s">
        <v>14</v>
      </c>
      <c r="F788" s="281">
        <v>169000</v>
      </c>
      <c r="G788" s="281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725</v>
      </c>
      <c r="D789" s="279" t="s">
        <v>47</v>
      </c>
      <c r="E789" s="280" t="s">
        <v>14</v>
      </c>
      <c r="F789" s="281">
        <v>177200</v>
      </c>
      <c r="G789" s="281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726</v>
      </c>
      <c r="D790" s="279" t="s">
        <v>47</v>
      </c>
      <c r="E790" s="280" t="s">
        <v>14</v>
      </c>
      <c r="F790" s="281">
        <v>177200</v>
      </c>
      <c r="G790" s="281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727</v>
      </c>
      <c r="D791" s="279" t="s">
        <v>47</v>
      </c>
      <c r="E791" s="280" t="s">
        <v>14</v>
      </c>
      <c r="F791" s="281">
        <v>215500</v>
      </c>
      <c r="G791" s="281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728</v>
      </c>
      <c r="D792" s="279" t="s">
        <v>47</v>
      </c>
      <c r="E792" s="280" t="s">
        <v>14</v>
      </c>
      <c r="F792" s="281">
        <v>213100</v>
      </c>
      <c r="G792" s="281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729</v>
      </c>
      <c r="D793" s="279" t="s">
        <v>47</v>
      </c>
      <c r="E793" s="280" t="s">
        <v>14</v>
      </c>
      <c r="F793" s="281">
        <v>213100</v>
      </c>
      <c r="G793" s="281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1518</v>
      </c>
      <c r="D794" s="279" t="s">
        <v>47</v>
      </c>
      <c r="E794" s="280" t="s">
        <v>14</v>
      </c>
      <c r="F794" s="281">
        <v>213100</v>
      </c>
      <c r="G794" s="281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84" t="s">
        <v>1517</v>
      </c>
      <c r="D795" s="279" t="s">
        <v>47</v>
      </c>
      <c r="E795" s="280" t="s">
        <v>14</v>
      </c>
      <c r="F795" s="281">
        <v>213100</v>
      </c>
      <c r="G795" s="281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730</v>
      </c>
      <c r="D796" s="279" t="s">
        <v>47</v>
      </c>
      <c r="E796" s="280" t="s">
        <v>14</v>
      </c>
      <c r="F796" s="281">
        <v>218400</v>
      </c>
      <c r="G796" s="281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731</v>
      </c>
      <c r="D797" s="279" t="s">
        <v>47</v>
      </c>
      <c r="E797" s="280" t="s">
        <v>14</v>
      </c>
      <c r="F797" s="281">
        <v>253600</v>
      </c>
      <c r="G797" s="281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732</v>
      </c>
      <c r="D798" s="279" t="s">
        <v>47</v>
      </c>
      <c r="E798" s="280" t="s">
        <v>14</v>
      </c>
      <c r="F798" s="281">
        <v>404400</v>
      </c>
      <c r="G798" s="281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733</v>
      </c>
      <c r="D799" s="279" t="s">
        <v>47</v>
      </c>
      <c r="E799" s="280" t="s">
        <v>14</v>
      </c>
      <c r="F799" s="281">
        <v>404400</v>
      </c>
      <c r="G799" s="281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94"/>
      <c r="C800" s="109"/>
      <c r="D800" s="279" t="s">
        <v>48</v>
      </c>
      <c r="E800" s="280"/>
      <c r="F800" s="281"/>
      <c r="G800" s="281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94" t="s">
        <v>1031</v>
      </c>
      <c r="C801" s="109" t="s">
        <v>1059</v>
      </c>
      <c r="D801" s="279" t="s">
        <v>48</v>
      </c>
      <c r="E801" s="280"/>
      <c r="F801" s="281"/>
      <c r="G801" s="281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94">
        <v>1</v>
      </c>
      <c r="C802" s="109" t="s">
        <v>1060</v>
      </c>
      <c r="D802" s="279" t="s">
        <v>47</v>
      </c>
      <c r="E802" s="280" t="s">
        <v>14</v>
      </c>
      <c r="F802" s="281">
        <v>36000</v>
      </c>
      <c r="G802" s="281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94">
        <v>2</v>
      </c>
      <c r="C803" s="109" t="s">
        <v>1061</v>
      </c>
      <c r="D803" s="279" t="s">
        <v>47</v>
      </c>
      <c r="E803" s="280" t="s">
        <v>14</v>
      </c>
      <c r="F803" s="281">
        <v>48100</v>
      </c>
      <c r="G803" s="281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94">
        <v>3</v>
      </c>
      <c r="C804" s="109" t="s">
        <v>1062</v>
      </c>
      <c r="D804" s="279" t="s">
        <v>47</v>
      </c>
      <c r="E804" s="280" t="s">
        <v>14</v>
      </c>
      <c r="F804" s="281">
        <v>55300</v>
      </c>
      <c r="G804" s="281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94">
        <v>4</v>
      </c>
      <c r="C805" s="109" t="s">
        <v>1063</v>
      </c>
      <c r="D805" s="279" t="s">
        <v>47</v>
      </c>
      <c r="E805" s="280" t="s">
        <v>14</v>
      </c>
      <c r="F805" s="281">
        <v>51500</v>
      </c>
      <c r="G805" s="281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94">
        <v>5</v>
      </c>
      <c r="C806" s="109" t="s">
        <v>1064</v>
      </c>
      <c r="D806" s="279" t="s">
        <v>47</v>
      </c>
      <c r="E806" s="280" t="s">
        <v>14</v>
      </c>
      <c r="F806" s="281">
        <v>67900</v>
      </c>
      <c r="G806" s="281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94">
        <v>6</v>
      </c>
      <c r="C807" s="109" t="s">
        <v>1065</v>
      </c>
      <c r="D807" s="279" t="s">
        <v>47</v>
      </c>
      <c r="E807" s="280" t="s">
        <v>14</v>
      </c>
      <c r="F807" s="281">
        <v>56700</v>
      </c>
      <c r="G807" s="281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94">
        <v>7</v>
      </c>
      <c r="C808" s="109" t="s">
        <v>1162</v>
      </c>
      <c r="D808" s="279" t="s">
        <v>47</v>
      </c>
      <c r="E808" s="280" t="s">
        <v>14</v>
      </c>
      <c r="F808" s="281">
        <v>596900</v>
      </c>
      <c r="G808" s="281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94">
        <v>8</v>
      </c>
      <c r="C809" s="109" t="s">
        <v>1163</v>
      </c>
      <c r="D809" s="279" t="s">
        <v>47</v>
      </c>
      <c r="E809" s="280" t="s">
        <v>14</v>
      </c>
      <c r="F809" s="281">
        <v>401500</v>
      </c>
      <c r="G809" s="281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94"/>
      <c r="C810" s="109"/>
      <c r="D810" s="279" t="s">
        <v>48</v>
      </c>
      <c r="E810" s="280"/>
      <c r="F810" s="281"/>
      <c r="G810" s="281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94" t="s">
        <v>1031</v>
      </c>
      <c r="C811" s="109" t="s">
        <v>734</v>
      </c>
      <c r="D811" s="279" t="s">
        <v>48</v>
      </c>
      <c r="E811" s="280"/>
      <c r="F811" s="281"/>
      <c r="G811" s="281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94">
        <v>1</v>
      </c>
      <c r="C812" s="109" t="s">
        <v>735</v>
      </c>
      <c r="D812" s="279" t="s">
        <v>47</v>
      </c>
      <c r="E812" s="280" t="s">
        <v>14</v>
      </c>
      <c r="F812" s="281">
        <v>56400</v>
      </c>
      <c r="G812" s="281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94">
        <v>2</v>
      </c>
      <c r="C813" s="109" t="s">
        <v>736</v>
      </c>
      <c r="D813" s="279" t="s">
        <v>47</v>
      </c>
      <c r="E813" s="280" t="s">
        <v>14</v>
      </c>
      <c r="F813" s="281">
        <v>65400</v>
      </c>
      <c r="G813" s="281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94">
        <v>3</v>
      </c>
      <c r="C814" s="109" t="s">
        <v>737</v>
      </c>
      <c r="D814" s="279" t="s">
        <v>47</v>
      </c>
      <c r="E814" s="280" t="s">
        <v>14</v>
      </c>
      <c r="F814" s="281">
        <v>13600</v>
      </c>
      <c r="G814" s="281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94">
        <v>4</v>
      </c>
      <c r="C815" s="109" t="s">
        <v>738</v>
      </c>
      <c r="D815" s="279" t="s">
        <v>47</v>
      </c>
      <c r="E815" s="280" t="s">
        <v>14</v>
      </c>
      <c r="F815" s="281">
        <v>17800</v>
      </c>
      <c r="G815" s="281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94">
        <v>5</v>
      </c>
      <c r="C816" s="109" t="s">
        <v>739</v>
      </c>
      <c r="D816" s="279" t="s">
        <v>47</v>
      </c>
      <c r="E816" s="280" t="s">
        <v>14</v>
      </c>
      <c r="F816" s="281">
        <v>173100</v>
      </c>
      <c r="G816" s="281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94">
        <v>6</v>
      </c>
      <c r="C817" s="109" t="s">
        <v>740</v>
      </c>
      <c r="D817" s="279" t="s">
        <v>47</v>
      </c>
      <c r="E817" s="280" t="s">
        <v>14</v>
      </c>
      <c r="F817" s="281">
        <v>1539900</v>
      </c>
      <c r="G817" s="281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94">
        <v>7</v>
      </c>
      <c r="C818" s="109" t="s">
        <v>741</v>
      </c>
      <c r="D818" s="279" t="s">
        <v>47</v>
      </c>
      <c r="E818" s="280" t="s">
        <v>14</v>
      </c>
      <c r="F818" s="281">
        <v>26200</v>
      </c>
      <c r="G818" s="281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94">
        <v>8</v>
      </c>
      <c r="C819" s="109" t="s">
        <v>742</v>
      </c>
      <c r="D819" s="279" t="s">
        <v>47</v>
      </c>
      <c r="E819" s="280" t="s">
        <v>14</v>
      </c>
      <c r="F819" s="281">
        <v>22300</v>
      </c>
      <c r="G819" s="281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94">
        <v>9</v>
      </c>
      <c r="C820" s="109" t="s">
        <v>743</v>
      </c>
      <c r="D820" s="279" t="s">
        <v>47</v>
      </c>
      <c r="E820" s="280" t="s">
        <v>14</v>
      </c>
      <c r="F820" s="281">
        <v>26200</v>
      </c>
      <c r="G820" s="281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94">
        <v>10</v>
      </c>
      <c r="C821" s="109" t="s">
        <v>744</v>
      </c>
      <c r="D821" s="279" t="s">
        <v>47</v>
      </c>
      <c r="E821" s="280" t="s">
        <v>14</v>
      </c>
      <c r="F821" s="281">
        <v>26200</v>
      </c>
      <c r="G821" s="281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94">
        <v>11</v>
      </c>
      <c r="C822" s="109" t="s">
        <v>745</v>
      </c>
      <c r="D822" s="279" t="s">
        <v>47</v>
      </c>
      <c r="E822" s="280" t="s">
        <v>14</v>
      </c>
      <c r="F822" s="281">
        <v>58400</v>
      </c>
      <c r="G822" s="281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94">
        <v>12</v>
      </c>
      <c r="C823" s="109" t="s">
        <v>746</v>
      </c>
      <c r="D823" s="279" t="s">
        <v>47</v>
      </c>
      <c r="E823" s="280" t="s">
        <v>14</v>
      </c>
      <c r="F823" s="281">
        <v>45900</v>
      </c>
      <c r="G823" s="281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94">
        <v>13</v>
      </c>
      <c r="C824" s="109" t="s">
        <v>747</v>
      </c>
      <c r="D824" s="279" t="s">
        <v>47</v>
      </c>
      <c r="E824" s="280" t="s">
        <v>14</v>
      </c>
      <c r="F824" s="281">
        <v>58400</v>
      </c>
      <c r="G824" s="281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94">
        <v>14</v>
      </c>
      <c r="C825" s="109" t="s">
        <v>748</v>
      </c>
      <c r="D825" s="279" t="s">
        <v>47</v>
      </c>
      <c r="E825" s="280" t="s">
        <v>14</v>
      </c>
      <c r="F825" s="281">
        <v>58400</v>
      </c>
      <c r="G825" s="281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94">
        <v>15</v>
      </c>
      <c r="C826" s="109" t="s">
        <v>749</v>
      </c>
      <c r="D826" s="279" t="s">
        <v>47</v>
      </c>
      <c r="E826" s="280" t="s">
        <v>14</v>
      </c>
      <c r="F826" s="281">
        <v>45900</v>
      </c>
      <c r="G826" s="281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94">
        <v>16</v>
      </c>
      <c r="C827" s="109" t="s">
        <v>750</v>
      </c>
      <c r="D827" s="279" t="s">
        <v>47</v>
      </c>
      <c r="E827" s="280" t="s">
        <v>14</v>
      </c>
      <c r="F827" s="281">
        <v>43100</v>
      </c>
      <c r="G827" s="281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94">
        <v>17</v>
      </c>
      <c r="C828" s="109" t="s">
        <v>751</v>
      </c>
      <c r="D828" s="279" t="s">
        <v>47</v>
      </c>
      <c r="E828" s="280" t="s">
        <v>14</v>
      </c>
      <c r="F828" s="281">
        <v>57400</v>
      </c>
      <c r="G828" s="281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94">
        <v>18</v>
      </c>
      <c r="C829" s="109" t="s">
        <v>752</v>
      </c>
      <c r="D829" s="279" t="s">
        <v>47</v>
      </c>
      <c r="E829" s="280" t="s">
        <v>14</v>
      </c>
      <c r="F829" s="281">
        <v>45900</v>
      </c>
      <c r="G829" s="281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94">
        <v>19</v>
      </c>
      <c r="C830" s="109" t="s">
        <v>753</v>
      </c>
      <c r="D830" s="279" t="s">
        <v>47</v>
      </c>
      <c r="E830" s="280" t="s">
        <v>14</v>
      </c>
      <c r="F830" s="281">
        <v>3843100</v>
      </c>
      <c r="G830" s="281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94">
        <v>20</v>
      </c>
      <c r="C831" s="109" t="s">
        <v>754</v>
      </c>
      <c r="D831" s="279" t="s">
        <v>47</v>
      </c>
      <c r="E831" s="280" t="s">
        <v>14</v>
      </c>
      <c r="F831" s="281">
        <v>39700</v>
      </c>
      <c r="G831" s="281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94">
        <v>21</v>
      </c>
      <c r="C832" s="109" t="s">
        <v>755</v>
      </c>
      <c r="D832" s="279" t="s">
        <v>47</v>
      </c>
      <c r="E832" s="280" t="s">
        <v>14</v>
      </c>
      <c r="F832" s="281">
        <v>58000</v>
      </c>
      <c r="G832" s="281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94">
        <v>22</v>
      </c>
      <c r="C833" s="109" t="s">
        <v>756</v>
      </c>
      <c r="D833" s="279" t="s">
        <v>47</v>
      </c>
      <c r="E833" s="280" t="s">
        <v>14</v>
      </c>
      <c r="F833" s="281">
        <v>31300</v>
      </c>
      <c r="G833" s="281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94">
        <v>23</v>
      </c>
      <c r="C834" s="109" t="s">
        <v>757</v>
      </c>
      <c r="D834" s="279" t="s">
        <v>47</v>
      </c>
      <c r="E834" s="280" t="s">
        <v>14</v>
      </c>
      <c r="F834" s="281">
        <v>45600</v>
      </c>
      <c r="G834" s="281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94">
        <v>24</v>
      </c>
      <c r="C835" s="109" t="s">
        <v>758</v>
      </c>
      <c r="D835" s="279" t="s">
        <v>47</v>
      </c>
      <c r="E835" s="280" t="s">
        <v>14</v>
      </c>
      <c r="F835" s="281">
        <v>36600</v>
      </c>
      <c r="G835" s="281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94">
        <v>25</v>
      </c>
      <c r="C836" s="109" t="s">
        <v>759</v>
      </c>
      <c r="D836" s="279" t="s">
        <v>47</v>
      </c>
      <c r="E836" s="280" t="s">
        <v>14</v>
      </c>
      <c r="F836" s="281">
        <v>36600</v>
      </c>
      <c r="G836" s="281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94">
        <v>26</v>
      </c>
      <c r="C837" s="109" t="s">
        <v>760</v>
      </c>
      <c r="D837" s="279" t="s">
        <v>47</v>
      </c>
      <c r="E837" s="280" t="s">
        <v>14</v>
      </c>
      <c r="F837" s="281">
        <v>36600</v>
      </c>
      <c r="G837" s="281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94">
        <v>27</v>
      </c>
      <c r="C838" s="109" t="s">
        <v>761</v>
      </c>
      <c r="D838" s="279" t="s">
        <v>47</v>
      </c>
      <c r="E838" s="280" t="s">
        <v>14</v>
      </c>
      <c r="F838" s="281">
        <v>50900</v>
      </c>
      <c r="G838" s="281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94">
        <v>28</v>
      </c>
      <c r="C839" s="109" t="s">
        <v>762</v>
      </c>
      <c r="D839" s="279" t="s">
        <v>47</v>
      </c>
      <c r="E839" s="280" t="s">
        <v>14</v>
      </c>
      <c r="F839" s="281">
        <v>50900</v>
      </c>
      <c r="G839" s="281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94">
        <v>29</v>
      </c>
      <c r="C840" s="109" t="s">
        <v>763</v>
      </c>
      <c r="D840" s="279" t="s">
        <v>47</v>
      </c>
      <c r="E840" s="280" t="s">
        <v>14</v>
      </c>
      <c r="F840" s="281">
        <v>50900</v>
      </c>
      <c r="G840" s="281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94">
        <v>30</v>
      </c>
      <c r="C841" s="109" t="s">
        <v>764</v>
      </c>
      <c r="D841" s="279" t="s">
        <v>47</v>
      </c>
      <c r="E841" s="280" t="s">
        <v>14</v>
      </c>
      <c r="F841" s="281">
        <v>142600</v>
      </c>
      <c r="G841" s="281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94">
        <v>31</v>
      </c>
      <c r="C842" s="109" t="s">
        <v>765</v>
      </c>
      <c r="D842" s="279" t="s">
        <v>47</v>
      </c>
      <c r="E842" s="280" t="s">
        <v>14</v>
      </c>
      <c r="F842" s="281">
        <v>142600</v>
      </c>
      <c r="G842" s="281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94">
        <v>32</v>
      </c>
      <c r="C843" s="109" t="s">
        <v>766</v>
      </c>
      <c r="D843" s="279" t="s">
        <v>47</v>
      </c>
      <c r="E843" s="280" t="s">
        <v>14</v>
      </c>
      <c r="F843" s="281">
        <v>54400</v>
      </c>
      <c r="G843" s="281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94">
        <v>33</v>
      </c>
      <c r="C844" s="109" t="s">
        <v>767</v>
      </c>
      <c r="D844" s="279" t="s">
        <v>47</v>
      </c>
      <c r="E844" s="280" t="s">
        <v>14</v>
      </c>
      <c r="F844" s="281">
        <v>50700</v>
      </c>
      <c r="G844" s="281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94">
        <v>34</v>
      </c>
      <c r="C845" s="109" t="s">
        <v>768</v>
      </c>
      <c r="D845" s="279" t="s">
        <v>47</v>
      </c>
      <c r="E845" s="280" t="s">
        <v>14</v>
      </c>
      <c r="F845" s="281">
        <v>50700</v>
      </c>
      <c r="G845" s="281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94">
        <v>35</v>
      </c>
      <c r="C846" s="109" t="s">
        <v>769</v>
      </c>
      <c r="D846" s="279" t="s">
        <v>47</v>
      </c>
      <c r="E846" s="280" t="s">
        <v>14</v>
      </c>
      <c r="F846" s="281">
        <v>762100</v>
      </c>
      <c r="G846" s="281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94">
        <v>36</v>
      </c>
      <c r="C847" s="109" t="s">
        <v>296</v>
      </c>
      <c r="D847" s="279" t="s">
        <v>47</v>
      </c>
      <c r="E847" s="280" t="s">
        <v>14</v>
      </c>
      <c r="F847" s="281">
        <v>13000</v>
      </c>
      <c r="G847" s="281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94">
        <v>38</v>
      </c>
      <c r="C848" s="109" t="s">
        <v>1165</v>
      </c>
      <c r="D848" s="279" t="s">
        <v>47</v>
      </c>
      <c r="E848" s="280" t="s">
        <v>14</v>
      </c>
      <c r="F848" s="281">
        <v>614700</v>
      </c>
      <c r="G848" s="281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94">
        <v>39</v>
      </c>
      <c r="C849" s="109" t="s">
        <v>1166</v>
      </c>
      <c r="D849" s="279" t="s">
        <v>47</v>
      </c>
      <c r="E849" s="280" t="s">
        <v>14</v>
      </c>
      <c r="F849" s="281">
        <v>829000</v>
      </c>
      <c r="G849" s="281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94">
        <v>41</v>
      </c>
      <c r="C850" s="109" t="s">
        <v>1020</v>
      </c>
      <c r="D850" s="279" t="s">
        <v>47</v>
      </c>
      <c r="E850" s="280" t="s">
        <v>14</v>
      </c>
      <c r="F850" s="281">
        <v>179200</v>
      </c>
      <c r="G850" s="281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94">
        <v>42</v>
      </c>
      <c r="C851" s="109" t="s">
        <v>1021</v>
      </c>
      <c r="D851" s="279" t="s">
        <v>47</v>
      </c>
      <c r="E851" s="280" t="s">
        <v>473</v>
      </c>
      <c r="F851" s="281">
        <v>14370.766666666666</v>
      </c>
      <c r="G851" s="281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94"/>
      <c r="C852" s="109"/>
      <c r="D852" s="279" t="s">
        <v>48</v>
      </c>
      <c r="E852" s="280"/>
      <c r="F852" s="281"/>
      <c r="G852" s="281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94" t="s">
        <v>1031</v>
      </c>
      <c r="C853" s="109" t="s">
        <v>1168</v>
      </c>
      <c r="D853" s="279" t="s">
        <v>48</v>
      </c>
      <c r="E853" s="280"/>
      <c r="F853" s="281"/>
      <c r="G853" s="281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94">
        <v>1</v>
      </c>
      <c r="C854" s="109" t="s">
        <v>1169</v>
      </c>
      <c r="D854" s="279" t="s">
        <v>47</v>
      </c>
      <c r="E854" s="280" t="s">
        <v>14</v>
      </c>
      <c r="F854" s="281">
        <v>1568200</v>
      </c>
      <c r="G854" s="281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94">
        <v>2</v>
      </c>
      <c r="C855" s="109" t="s">
        <v>1170</v>
      </c>
      <c r="D855" s="279" t="s">
        <v>47</v>
      </c>
      <c r="E855" s="280" t="s">
        <v>14</v>
      </c>
      <c r="F855" s="281">
        <v>3467100</v>
      </c>
      <c r="G855" s="281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94">
        <v>3</v>
      </c>
      <c r="C856" s="109" t="s">
        <v>1171</v>
      </c>
      <c r="D856" s="279" t="s">
        <v>47</v>
      </c>
      <c r="E856" s="280" t="s">
        <v>14</v>
      </c>
      <c r="F856" s="281">
        <v>3467100</v>
      </c>
      <c r="G856" s="281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94">
        <v>4</v>
      </c>
      <c r="C857" s="109" t="s">
        <v>1172</v>
      </c>
      <c r="D857" s="279" t="s">
        <v>47</v>
      </c>
      <c r="E857" s="280" t="s">
        <v>14</v>
      </c>
      <c r="F857" s="281">
        <v>1515700</v>
      </c>
      <c r="G857" s="281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94"/>
      <c r="C858" s="109"/>
      <c r="D858" s="279"/>
      <c r="E858" s="280"/>
      <c r="F858" s="281"/>
      <c r="G858" s="281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94" t="s">
        <v>1031</v>
      </c>
      <c r="C859" s="109" t="s">
        <v>770</v>
      </c>
      <c r="D859" s="279" t="s">
        <v>48</v>
      </c>
      <c r="E859" s="280"/>
      <c r="F859" s="281"/>
      <c r="G859" s="281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94">
        <v>1</v>
      </c>
      <c r="C860" s="109" t="s">
        <v>771</v>
      </c>
      <c r="D860" s="279" t="s">
        <v>47</v>
      </c>
      <c r="E860" s="280" t="s">
        <v>297</v>
      </c>
      <c r="F860" s="281">
        <v>475700</v>
      </c>
      <c r="G860" s="281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94">
        <v>2</v>
      </c>
      <c r="C861" s="109" t="s">
        <v>298</v>
      </c>
      <c r="D861" s="279" t="s">
        <v>47</v>
      </c>
      <c r="E861" s="280" t="s">
        <v>297</v>
      </c>
      <c r="F861" s="281">
        <v>475700</v>
      </c>
      <c r="G861" s="281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94">
        <v>3</v>
      </c>
      <c r="C862" s="109" t="s">
        <v>299</v>
      </c>
      <c r="D862" s="279" t="s">
        <v>47</v>
      </c>
      <c r="E862" s="280" t="s">
        <v>297</v>
      </c>
      <c r="F862" s="281">
        <v>371300</v>
      </c>
      <c r="G862" s="281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94">
        <v>4</v>
      </c>
      <c r="C863" s="109" t="s">
        <v>300</v>
      </c>
      <c r="D863" s="279" t="s">
        <v>47</v>
      </c>
      <c r="E863" s="280" t="s">
        <v>297</v>
      </c>
      <c r="F863" s="281">
        <v>351700</v>
      </c>
      <c r="G863" s="281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94">
        <v>5</v>
      </c>
      <c r="C864" s="109" t="s">
        <v>301</v>
      </c>
      <c r="D864" s="279" t="s">
        <v>47</v>
      </c>
      <c r="E864" s="280" t="s">
        <v>297</v>
      </c>
      <c r="F864" s="281">
        <v>300100</v>
      </c>
      <c r="G864" s="281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94">
        <v>6</v>
      </c>
      <c r="C865" s="109" t="s">
        <v>302</v>
      </c>
      <c r="D865" s="279" t="s">
        <v>47</v>
      </c>
      <c r="E865" s="280" t="s">
        <v>297</v>
      </c>
      <c r="F865" s="281">
        <v>290900</v>
      </c>
      <c r="G865" s="281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94">
        <v>7</v>
      </c>
      <c r="C866" s="109" t="s">
        <v>303</v>
      </c>
      <c r="D866" s="279" t="s">
        <v>47</v>
      </c>
      <c r="E866" s="280" t="s">
        <v>297</v>
      </c>
      <c r="F866" s="281">
        <v>290600</v>
      </c>
      <c r="G866" s="281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94">
        <v>8</v>
      </c>
      <c r="C867" s="109" t="s">
        <v>304</v>
      </c>
      <c r="D867" s="279" t="s">
        <v>47</v>
      </c>
      <c r="E867" s="280" t="s">
        <v>297</v>
      </c>
      <c r="F867" s="281">
        <v>247000</v>
      </c>
      <c r="G867" s="281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94">
        <v>9</v>
      </c>
      <c r="C868" s="109" t="s">
        <v>305</v>
      </c>
      <c r="D868" s="279" t="s">
        <v>47</v>
      </c>
      <c r="E868" s="280" t="s">
        <v>297</v>
      </c>
      <c r="F868" s="281">
        <v>276000</v>
      </c>
      <c r="G868" s="281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94">
        <v>10</v>
      </c>
      <c r="C869" s="109" t="s">
        <v>306</v>
      </c>
      <c r="D869" s="279" t="s">
        <v>47</v>
      </c>
      <c r="E869" s="280" t="s">
        <v>297</v>
      </c>
      <c r="F869" s="281">
        <v>268100</v>
      </c>
      <c r="G869" s="281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94">
        <v>11</v>
      </c>
      <c r="C870" s="109" t="s">
        <v>307</v>
      </c>
      <c r="D870" s="279" t="s">
        <v>47</v>
      </c>
      <c r="E870" s="280" t="s">
        <v>297</v>
      </c>
      <c r="F870" s="281">
        <v>222400</v>
      </c>
      <c r="G870" s="281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94">
        <v>12</v>
      </c>
      <c r="C871" s="109" t="s">
        <v>308</v>
      </c>
      <c r="D871" s="279" t="s">
        <v>47</v>
      </c>
      <c r="E871" s="280" t="s">
        <v>297</v>
      </c>
      <c r="F871" s="281">
        <v>222400</v>
      </c>
      <c r="G871" s="281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94">
        <v>13</v>
      </c>
      <c r="C872" s="109" t="s">
        <v>309</v>
      </c>
      <c r="D872" s="279" t="s">
        <v>47</v>
      </c>
      <c r="E872" s="280" t="s">
        <v>297</v>
      </c>
      <c r="F872" s="281">
        <v>197300</v>
      </c>
      <c r="G872" s="281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94">
        <v>14</v>
      </c>
      <c r="C873" s="109" t="s">
        <v>310</v>
      </c>
      <c r="D873" s="279" t="s">
        <v>47</v>
      </c>
      <c r="E873" s="280" t="s">
        <v>297</v>
      </c>
      <c r="F873" s="281">
        <v>149200</v>
      </c>
      <c r="G873" s="281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94">
        <v>15</v>
      </c>
      <c r="C874" s="109" t="s">
        <v>311</v>
      </c>
      <c r="D874" s="279" t="s">
        <v>47</v>
      </c>
      <c r="E874" s="280" t="s">
        <v>297</v>
      </c>
      <c r="F874" s="281">
        <v>390200</v>
      </c>
      <c r="G874" s="281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94">
        <v>16</v>
      </c>
      <c r="C875" s="109" t="s">
        <v>313</v>
      </c>
      <c r="D875" s="279" t="s">
        <v>47</v>
      </c>
      <c r="E875" s="280" t="s">
        <v>297</v>
      </c>
      <c r="F875" s="281">
        <v>307600</v>
      </c>
      <c r="G875" s="281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94">
        <v>17</v>
      </c>
      <c r="C876" s="109" t="s">
        <v>315</v>
      </c>
      <c r="D876" s="279" t="s">
        <v>47</v>
      </c>
      <c r="E876" s="280" t="s">
        <v>297</v>
      </c>
      <c r="F876" s="281">
        <v>261600</v>
      </c>
      <c r="G876" s="281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94">
        <v>18</v>
      </c>
      <c r="C877" s="109" t="s">
        <v>317</v>
      </c>
      <c r="D877" s="279" t="s">
        <v>47</v>
      </c>
      <c r="E877" s="280" t="s">
        <v>297</v>
      </c>
      <c r="F877" s="281">
        <v>198700</v>
      </c>
      <c r="G877" s="281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94">
        <v>19</v>
      </c>
      <c r="C878" s="109" t="s">
        <v>312</v>
      </c>
      <c r="D878" s="279" t="s">
        <v>47</v>
      </c>
      <c r="E878" s="280" t="s">
        <v>297</v>
      </c>
      <c r="F878" s="281">
        <v>272600</v>
      </c>
      <c r="G878" s="281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94">
        <v>20</v>
      </c>
      <c r="C879" s="109" t="s">
        <v>314</v>
      </c>
      <c r="D879" s="279" t="s">
        <v>47</v>
      </c>
      <c r="E879" s="280" t="s">
        <v>297</v>
      </c>
      <c r="F879" s="281">
        <v>243400</v>
      </c>
      <c r="G879" s="281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94">
        <v>21</v>
      </c>
      <c r="C880" s="109" t="s">
        <v>316</v>
      </c>
      <c r="D880" s="279" t="s">
        <v>47</v>
      </c>
      <c r="E880" s="280" t="s">
        <v>297</v>
      </c>
      <c r="F880" s="281">
        <v>179300</v>
      </c>
      <c r="G880" s="281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94">
        <v>22</v>
      </c>
      <c r="C881" s="109" t="s">
        <v>318</v>
      </c>
      <c r="D881" s="279" t="s">
        <v>47</v>
      </c>
      <c r="E881" s="280" t="s">
        <v>297</v>
      </c>
      <c r="F881" s="281">
        <v>151900</v>
      </c>
      <c r="G881" s="281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94">
        <v>23</v>
      </c>
      <c r="C882" s="109" t="s">
        <v>772</v>
      </c>
      <c r="D882" s="279" t="s">
        <v>47</v>
      </c>
      <c r="E882" s="280" t="s">
        <v>297</v>
      </c>
      <c r="F882" s="281">
        <v>136485.10978061482</v>
      </c>
      <c r="G882" s="281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94">
        <v>24</v>
      </c>
      <c r="C883" s="109" t="s">
        <v>773</v>
      </c>
      <c r="D883" s="279" t="s">
        <v>47</v>
      </c>
      <c r="E883" s="280" t="s">
        <v>297</v>
      </c>
      <c r="F883" s="281">
        <v>125481.16630030893</v>
      </c>
      <c r="G883" s="281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94">
        <v>25</v>
      </c>
      <c r="C884" s="109" t="s">
        <v>476</v>
      </c>
      <c r="D884" s="279" t="s">
        <v>47</v>
      </c>
      <c r="E884" s="280" t="s">
        <v>297</v>
      </c>
      <c r="F884" s="281">
        <v>115200</v>
      </c>
      <c r="G884" s="281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94">
        <v>26</v>
      </c>
      <c r="C885" s="109" t="s">
        <v>477</v>
      </c>
      <c r="D885" s="279" t="s">
        <v>47</v>
      </c>
      <c r="E885" s="280" t="s">
        <v>297</v>
      </c>
      <c r="F885" s="281">
        <v>115000</v>
      </c>
      <c r="G885" s="281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94">
        <v>27</v>
      </c>
      <c r="C886" s="109" t="s">
        <v>478</v>
      </c>
      <c r="D886" s="279" t="s">
        <v>47</v>
      </c>
      <c r="E886" s="280" t="s">
        <v>297</v>
      </c>
      <c r="F886" s="281">
        <v>101800</v>
      </c>
      <c r="G886" s="281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94">
        <v>28</v>
      </c>
      <c r="C887" s="109" t="s">
        <v>319</v>
      </c>
      <c r="D887" s="279" t="s">
        <v>47</v>
      </c>
      <c r="E887" s="280" t="s">
        <v>297</v>
      </c>
      <c r="F887" s="281">
        <v>523270.00000000006</v>
      </c>
      <c r="G887" s="281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94">
        <v>29</v>
      </c>
      <c r="C888" s="109" t="s">
        <v>320</v>
      </c>
      <c r="D888" s="279" t="s">
        <v>47</v>
      </c>
      <c r="E888" s="280" t="s">
        <v>297</v>
      </c>
      <c r="F888" s="281">
        <v>523270.00000000006</v>
      </c>
      <c r="G888" s="281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94">
        <v>30</v>
      </c>
      <c r="C889" s="109" t="s">
        <v>321</v>
      </c>
      <c r="D889" s="279" t="s">
        <v>47</v>
      </c>
      <c r="E889" s="280" t="s">
        <v>297</v>
      </c>
      <c r="F889" s="281">
        <v>408430.00000000006</v>
      </c>
      <c r="G889" s="281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94">
        <v>31</v>
      </c>
      <c r="C890" s="109" t="s">
        <v>322</v>
      </c>
      <c r="D890" s="279" t="s">
        <v>47</v>
      </c>
      <c r="E890" s="280" t="s">
        <v>297</v>
      </c>
      <c r="F890" s="281">
        <v>386870.00000000006</v>
      </c>
      <c r="G890" s="281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94">
        <v>32</v>
      </c>
      <c r="C891" s="109" t="s">
        <v>323</v>
      </c>
      <c r="D891" s="279" t="s">
        <v>47</v>
      </c>
      <c r="E891" s="280" t="s">
        <v>297</v>
      </c>
      <c r="F891" s="281">
        <v>330110</v>
      </c>
      <c r="G891" s="281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94">
        <v>33</v>
      </c>
      <c r="C892" s="109" t="s">
        <v>324</v>
      </c>
      <c r="D892" s="279" t="s">
        <v>47</v>
      </c>
      <c r="E892" s="280" t="s">
        <v>297</v>
      </c>
      <c r="F892" s="281">
        <v>319990</v>
      </c>
      <c r="G892" s="281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94">
        <v>34</v>
      </c>
      <c r="C893" s="109" t="s">
        <v>325</v>
      </c>
      <c r="D893" s="279" t="s">
        <v>47</v>
      </c>
      <c r="E893" s="280" t="s">
        <v>297</v>
      </c>
      <c r="F893" s="281">
        <v>319660</v>
      </c>
      <c r="G893" s="281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94">
        <v>35</v>
      </c>
      <c r="C894" s="109" t="s">
        <v>326</v>
      </c>
      <c r="D894" s="279" t="s">
        <v>47</v>
      </c>
      <c r="E894" s="280" t="s">
        <v>297</v>
      </c>
      <c r="F894" s="281">
        <v>271700</v>
      </c>
      <c r="G894" s="281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94">
        <v>36</v>
      </c>
      <c r="C895" s="109" t="s">
        <v>327</v>
      </c>
      <c r="D895" s="279" t="s">
        <v>47</v>
      </c>
      <c r="E895" s="280" t="s">
        <v>297</v>
      </c>
      <c r="F895" s="281">
        <v>303600</v>
      </c>
      <c r="G895" s="281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94">
        <v>37</v>
      </c>
      <c r="C896" s="109" t="s">
        <v>328</v>
      </c>
      <c r="D896" s="279" t="s">
        <v>47</v>
      </c>
      <c r="E896" s="280" t="s">
        <v>297</v>
      </c>
      <c r="F896" s="281">
        <v>294910</v>
      </c>
      <c r="G896" s="281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94">
        <v>38</v>
      </c>
      <c r="C897" s="109" t="s">
        <v>329</v>
      </c>
      <c r="D897" s="279" t="s">
        <v>47</v>
      </c>
      <c r="E897" s="280" t="s">
        <v>297</v>
      </c>
      <c r="F897" s="281">
        <v>244640.00000000003</v>
      </c>
      <c r="G897" s="281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94">
        <v>39</v>
      </c>
      <c r="C898" s="109" t="s">
        <v>330</v>
      </c>
      <c r="D898" s="279" t="s">
        <v>47</v>
      </c>
      <c r="E898" s="280" t="s">
        <v>297</v>
      </c>
      <c r="F898" s="281">
        <v>244640.00000000003</v>
      </c>
      <c r="G898" s="281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94">
        <v>40</v>
      </c>
      <c r="C899" s="109" t="s">
        <v>331</v>
      </c>
      <c r="D899" s="279" t="s">
        <v>47</v>
      </c>
      <c r="E899" s="280" t="s">
        <v>297</v>
      </c>
      <c r="F899" s="281">
        <v>217030.00000000003</v>
      </c>
      <c r="G899" s="281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94">
        <v>41</v>
      </c>
      <c r="C900" s="109" t="s">
        <v>332</v>
      </c>
      <c r="D900" s="279" t="s">
        <v>47</v>
      </c>
      <c r="E900" s="280" t="s">
        <v>297</v>
      </c>
      <c r="F900" s="281">
        <v>164120</v>
      </c>
      <c r="G900" s="281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94">
        <v>42</v>
      </c>
      <c r="C901" s="109" t="s">
        <v>333</v>
      </c>
      <c r="D901" s="279" t="s">
        <v>47</v>
      </c>
      <c r="E901" s="280" t="s">
        <v>297</v>
      </c>
      <c r="F901" s="281">
        <v>429220.00000000006</v>
      </c>
      <c r="G901" s="281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94">
        <v>43</v>
      </c>
      <c r="C902" s="109" t="s">
        <v>335</v>
      </c>
      <c r="D902" s="279" t="s">
        <v>47</v>
      </c>
      <c r="E902" s="280" t="s">
        <v>297</v>
      </c>
      <c r="F902" s="281">
        <v>338360</v>
      </c>
      <c r="G902" s="281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94">
        <v>44</v>
      </c>
      <c r="C903" s="109" t="s">
        <v>337</v>
      </c>
      <c r="D903" s="279" t="s">
        <v>47</v>
      </c>
      <c r="E903" s="280" t="s">
        <v>297</v>
      </c>
      <c r="F903" s="281">
        <v>287760</v>
      </c>
      <c r="G903" s="281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94">
        <v>45</v>
      </c>
      <c r="C904" s="109" t="s">
        <v>339</v>
      </c>
      <c r="D904" s="279" t="s">
        <v>47</v>
      </c>
      <c r="E904" s="280" t="s">
        <v>297</v>
      </c>
      <c r="F904" s="281">
        <v>218570.00000000003</v>
      </c>
      <c r="G904" s="281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94">
        <v>46</v>
      </c>
      <c r="C905" s="109" t="s">
        <v>334</v>
      </c>
      <c r="D905" s="279" t="s">
        <v>47</v>
      </c>
      <c r="E905" s="280" t="s">
        <v>297</v>
      </c>
      <c r="F905" s="281">
        <v>299860</v>
      </c>
      <c r="G905" s="281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94">
        <v>47</v>
      </c>
      <c r="C906" s="109" t="s">
        <v>336</v>
      </c>
      <c r="D906" s="279" t="s">
        <v>47</v>
      </c>
      <c r="E906" s="280" t="s">
        <v>297</v>
      </c>
      <c r="F906" s="281">
        <v>267740</v>
      </c>
      <c r="G906" s="281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94">
        <v>48</v>
      </c>
      <c r="C907" s="109" t="s">
        <v>338</v>
      </c>
      <c r="D907" s="279" t="s">
        <v>47</v>
      </c>
      <c r="E907" s="280" t="s">
        <v>297</v>
      </c>
      <c r="F907" s="281">
        <v>197230.00000000003</v>
      </c>
      <c r="G907" s="281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94">
        <v>49</v>
      </c>
      <c r="C908" s="109" t="s">
        <v>340</v>
      </c>
      <c r="D908" s="279" t="s">
        <v>47</v>
      </c>
      <c r="E908" s="280" t="s">
        <v>297</v>
      </c>
      <c r="F908" s="281">
        <v>167090</v>
      </c>
      <c r="G908" s="281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94">
        <v>50</v>
      </c>
      <c r="C909" s="109" t="s">
        <v>774</v>
      </c>
      <c r="D909" s="279" t="s">
        <v>47</v>
      </c>
      <c r="E909" s="280" t="s">
        <v>297</v>
      </c>
      <c r="F909" s="281">
        <v>150133.62075867632</v>
      </c>
      <c r="G909" s="281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94">
        <v>51</v>
      </c>
      <c r="C910" s="109" t="s">
        <v>775</v>
      </c>
      <c r="D910" s="279" t="s">
        <v>47</v>
      </c>
      <c r="E910" s="280" t="s">
        <v>297</v>
      </c>
      <c r="F910" s="281">
        <v>138029.28293033983</v>
      </c>
      <c r="G910" s="281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94">
        <v>52</v>
      </c>
      <c r="C911" s="109" t="s">
        <v>776</v>
      </c>
      <c r="D911" s="279" t="s">
        <v>47</v>
      </c>
      <c r="E911" s="280" t="s">
        <v>297</v>
      </c>
      <c r="F911" s="281">
        <v>126720.00000000001</v>
      </c>
      <c r="G911" s="281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94">
        <v>53</v>
      </c>
      <c r="C912" s="109" t="s">
        <v>777</v>
      </c>
      <c r="D912" s="279" t="s">
        <v>47</v>
      </c>
      <c r="E912" s="280" t="s">
        <v>297</v>
      </c>
      <c r="F912" s="281">
        <v>126500.00000000001</v>
      </c>
      <c r="G912" s="281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94">
        <v>54</v>
      </c>
      <c r="C913" s="109" t="s">
        <v>778</v>
      </c>
      <c r="D913" s="279" t="s">
        <v>47</v>
      </c>
      <c r="E913" s="280" t="s">
        <v>297</v>
      </c>
      <c r="F913" s="281">
        <v>111980.00000000001</v>
      </c>
      <c r="G913" s="281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94">
        <v>55</v>
      </c>
      <c r="C914" s="109" t="s">
        <v>1599</v>
      </c>
      <c r="D914" s="279" t="s">
        <v>47</v>
      </c>
      <c r="E914" s="280" t="s">
        <v>297</v>
      </c>
      <c r="F914" s="281">
        <v>382439</v>
      </c>
      <c r="G914" s="281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94">
        <v>56</v>
      </c>
      <c r="C915" s="109" t="s">
        <v>1125</v>
      </c>
      <c r="D915" s="279" t="s">
        <v>47</v>
      </c>
      <c r="E915" s="280" t="s">
        <v>297</v>
      </c>
      <c r="F915" s="281">
        <v>662141.63144094404</v>
      </c>
      <c r="G915" s="281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94"/>
      <c r="C916" s="109"/>
      <c r="D916" s="279" t="s">
        <v>48</v>
      </c>
      <c r="E916" s="280"/>
      <c r="F916" s="281"/>
      <c r="G916" s="281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94" t="s">
        <v>1031</v>
      </c>
      <c r="C917" s="109" t="s">
        <v>779</v>
      </c>
      <c r="D917" s="279" t="s">
        <v>48</v>
      </c>
      <c r="E917" s="280"/>
      <c r="F917" s="281"/>
      <c r="G917" s="281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94">
        <v>1</v>
      </c>
      <c r="C918" s="109" t="s">
        <v>341</v>
      </c>
      <c r="D918" s="279" t="s">
        <v>47</v>
      </c>
      <c r="E918" s="280" t="s">
        <v>297</v>
      </c>
      <c r="F918" s="281">
        <v>285500</v>
      </c>
      <c r="G918" s="281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94">
        <v>2</v>
      </c>
      <c r="C919" s="109" t="s">
        <v>342</v>
      </c>
      <c r="D919" s="279" t="s">
        <v>47</v>
      </c>
      <c r="E919" s="280" t="s">
        <v>297</v>
      </c>
      <c r="F919" s="281">
        <v>240000</v>
      </c>
      <c r="G919" s="281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94">
        <v>3</v>
      </c>
      <c r="C920" s="109" t="s">
        <v>343</v>
      </c>
      <c r="D920" s="279" t="s">
        <v>47</v>
      </c>
      <c r="E920" s="280" t="s">
        <v>297</v>
      </c>
      <c r="F920" s="281">
        <v>220800</v>
      </c>
      <c r="G920" s="281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94">
        <v>4</v>
      </c>
      <c r="C921" s="109" t="s">
        <v>344</v>
      </c>
      <c r="D921" s="279" t="s">
        <v>47</v>
      </c>
      <c r="E921" s="280" t="s">
        <v>297</v>
      </c>
      <c r="F921" s="281">
        <v>164300</v>
      </c>
      <c r="G921" s="281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94">
        <v>5</v>
      </c>
      <c r="C922" s="109" t="s">
        <v>345</v>
      </c>
      <c r="D922" s="279" t="s">
        <v>47</v>
      </c>
      <c r="E922" s="280" t="s">
        <v>297</v>
      </c>
      <c r="F922" s="281">
        <v>111700</v>
      </c>
      <c r="G922" s="281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94">
        <v>6</v>
      </c>
      <c r="C923" s="109" t="s">
        <v>346</v>
      </c>
      <c r="D923" s="279" t="s">
        <v>47</v>
      </c>
      <c r="E923" s="280" t="s">
        <v>297</v>
      </c>
      <c r="F923" s="281">
        <v>223500</v>
      </c>
      <c r="G923" s="281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94">
        <v>7</v>
      </c>
      <c r="C924" s="109" t="s">
        <v>347</v>
      </c>
      <c r="D924" s="279" t="s">
        <v>47</v>
      </c>
      <c r="E924" s="280" t="s">
        <v>297</v>
      </c>
      <c r="F924" s="281">
        <v>179000</v>
      </c>
      <c r="G924" s="281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94"/>
      <c r="C925" s="109"/>
      <c r="D925" s="279" t="s">
        <v>48</v>
      </c>
      <c r="E925" s="280"/>
      <c r="F925" s="281"/>
      <c r="G925" s="281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94" t="s">
        <v>1031</v>
      </c>
      <c r="C926" s="109" t="s">
        <v>770</v>
      </c>
      <c r="D926" s="279" t="s">
        <v>48</v>
      </c>
      <c r="E926" s="280"/>
      <c r="F926" s="281"/>
      <c r="G926" s="281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94">
        <v>1</v>
      </c>
      <c r="C927" s="109" t="s">
        <v>1199</v>
      </c>
      <c r="D927" s="279" t="s">
        <v>47</v>
      </c>
      <c r="E927" s="280" t="s">
        <v>1102</v>
      </c>
      <c r="F927" s="281">
        <v>9514000</v>
      </c>
      <c r="G927" s="281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94">
        <v>2</v>
      </c>
      <c r="C928" s="109" t="s">
        <v>1200</v>
      </c>
      <c r="D928" s="279" t="s">
        <v>47</v>
      </c>
      <c r="E928" s="280" t="s">
        <v>1102</v>
      </c>
      <c r="F928" s="281">
        <v>9514000</v>
      </c>
      <c r="G928" s="281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94">
        <v>3</v>
      </c>
      <c r="C929" s="109" t="s">
        <v>1201</v>
      </c>
      <c r="D929" s="279" t="s">
        <v>47</v>
      </c>
      <c r="E929" s="280" t="s">
        <v>1102</v>
      </c>
      <c r="F929" s="281">
        <v>7426000</v>
      </c>
      <c r="G929" s="281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94">
        <v>4</v>
      </c>
      <c r="C930" s="109" t="s">
        <v>1202</v>
      </c>
      <c r="D930" s="279" t="s">
        <v>47</v>
      </c>
      <c r="E930" s="280" t="s">
        <v>1102</v>
      </c>
      <c r="F930" s="281">
        <v>7034000</v>
      </c>
      <c r="G930" s="281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94">
        <v>5</v>
      </c>
      <c r="C931" s="109" t="s">
        <v>1203</v>
      </c>
      <c r="D931" s="279" t="s">
        <v>47</v>
      </c>
      <c r="E931" s="280" t="s">
        <v>1102</v>
      </c>
      <c r="F931" s="281">
        <v>6002000</v>
      </c>
      <c r="G931" s="281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94">
        <v>6</v>
      </c>
      <c r="C932" s="109" t="s">
        <v>1204</v>
      </c>
      <c r="D932" s="279" t="s">
        <v>47</v>
      </c>
      <c r="E932" s="280" t="s">
        <v>1102</v>
      </c>
      <c r="F932" s="281">
        <v>5818000</v>
      </c>
      <c r="G932" s="281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94">
        <v>7</v>
      </c>
      <c r="C933" s="109" t="s">
        <v>1205</v>
      </c>
      <c r="D933" s="279" t="s">
        <v>47</v>
      </c>
      <c r="E933" s="280" t="s">
        <v>1102</v>
      </c>
      <c r="F933" s="281">
        <v>5812000</v>
      </c>
      <c r="G933" s="281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94">
        <v>8</v>
      </c>
      <c r="C934" s="109" t="s">
        <v>1206</v>
      </c>
      <c r="D934" s="279" t="s">
        <v>47</v>
      </c>
      <c r="E934" s="280" t="s">
        <v>1102</v>
      </c>
      <c r="F934" s="281">
        <v>4940000</v>
      </c>
      <c r="G934" s="281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94">
        <v>9</v>
      </c>
      <c r="C935" s="109" t="s">
        <v>1207</v>
      </c>
      <c r="D935" s="279" t="s">
        <v>47</v>
      </c>
      <c r="E935" s="280" t="s">
        <v>1102</v>
      </c>
      <c r="F935" s="281">
        <v>5520000</v>
      </c>
      <c r="G935" s="281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94">
        <v>10</v>
      </c>
      <c r="C936" s="109" t="s">
        <v>1208</v>
      </c>
      <c r="D936" s="279" t="s">
        <v>47</v>
      </c>
      <c r="E936" s="280" t="s">
        <v>1102</v>
      </c>
      <c r="F936" s="281">
        <v>5362000</v>
      </c>
      <c r="G936" s="281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94">
        <v>11</v>
      </c>
      <c r="C937" s="109" t="s">
        <v>1209</v>
      </c>
      <c r="D937" s="279" t="s">
        <v>47</v>
      </c>
      <c r="E937" s="280" t="s">
        <v>1102</v>
      </c>
      <c r="F937" s="281">
        <v>4448000</v>
      </c>
      <c r="G937" s="281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94">
        <v>12</v>
      </c>
      <c r="C938" s="109" t="s">
        <v>1210</v>
      </c>
      <c r="D938" s="279" t="s">
        <v>47</v>
      </c>
      <c r="E938" s="280" t="s">
        <v>1102</v>
      </c>
      <c r="F938" s="281">
        <v>4448000</v>
      </c>
      <c r="G938" s="281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94">
        <v>13</v>
      </c>
      <c r="C939" s="109" t="s">
        <v>1211</v>
      </c>
      <c r="D939" s="279" t="s">
        <v>47</v>
      </c>
      <c r="E939" s="280" t="s">
        <v>1102</v>
      </c>
      <c r="F939" s="281">
        <v>3946000</v>
      </c>
      <c r="G939" s="281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94">
        <v>14</v>
      </c>
      <c r="C940" s="109" t="s">
        <v>1212</v>
      </c>
      <c r="D940" s="279" t="s">
        <v>47</v>
      </c>
      <c r="E940" s="280" t="s">
        <v>1102</v>
      </c>
      <c r="F940" s="281">
        <v>2984000</v>
      </c>
      <c r="G940" s="281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94">
        <v>15</v>
      </c>
      <c r="C941" s="109" t="s">
        <v>1213</v>
      </c>
      <c r="D941" s="279" t="s">
        <v>47</v>
      </c>
      <c r="E941" s="280" t="s">
        <v>1102</v>
      </c>
      <c r="F941" s="281">
        <v>7804000</v>
      </c>
      <c r="G941" s="281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94">
        <v>16</v>
      </c>
      <c r="C942" s="109" t="s">
        <v>1214</v>
      </c>
      <c r="D942" s="279" t="s">
        <v>47</v>
      </c>
      <c r="E942" s="280" t="s">
        <v>1102</v>
      </c>
      <c r="F942" s="281">
        <v>6152000</v>
      </c>
      <c r="G942" s="281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94">
        <v>17</v>
      </c>
      <c r="C943" s="109" t="s">
        <v>1215</v>
      </c>
      <c r="D943" s="279" t="s">
        <v>47</v>
      </c>
      <c r="E943" s="280" t="s">
        <v>1102</v>
      </c>
      <c r="F943" s="281">
        <v>5232000</v>
      </c>
      <c r="G943" s="281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94">
        <v>18</v>
      </c>
      <c r="C944" s="109" t="s">
        <v>1216</v>
      </c>
      <c r="D944" s="279" t="s">
        <v>47</v>
      </c>
      <c r="E944" s="280" t="s">
        <v>1102</v>
      </c>
      <c r="F944" s="281">
        <v>3974000</v>
      </c>
      <c r="G944" s="281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94">
        <v>19</v>
      </c>
      <c r="C945" s="109" t="s">
        <v>1217</v>
      </c>
      <c r="D945" s="279" t="s">
        <v>47</v>
      </c>
      <c r="E945" s="280" t="s">
        <v>1102</v>
      </c>
      <c r="F945" s="281">
        <v>5452000</v>
      </c>
      <c r="G945" s="281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94">
        <v>20</v>
      </c>
      <c r="C946" s="109" t="s">
        <v>1218</v>
      </c>
      <c r="D946" s="279" t="s">
        <v>47</v>
      </c>
      <c r="E946" s="280" t="s">
        <v>1102</v>
      </c>
      <c r="F946" s="281">
        <v>4868000</v>
      </c>
      <c r="G946" s="281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94">
        <v>21</v>
      </c>
      <c r="C947" s="109" t="s">
        <v>1219</v>
      </c>
      <c r="D947" s="279" t="s">
        <v>47</v>
      </c>
      <c r="E947" s="280" t="s">
        <v>1102</v>
      </c>
      <c r="F947" s="281">
        <v>3586000</v>
      </c>
      <c r="G947" s="281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94">
        <v>22</v>
      </c>
      <c r="C948" s="109" t="s">
        <v>1220</v>
      </c>
      <c r="D948" s="279" t="s">
        <v>47</v>
      </c>
      <c r="E948" s="280" t="s">
        <v>1102</v>
      </c>
      <c r="F948" s="281">
        <v>3038000</v>
      </c>
      <c r="G948" s="281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94">
        <v>23</v>
      </c>
      <c r="C949" s="109" t="s">
        <v>1221</v>
      </c>
      <c r="D949" s="279" t="s">
        <v>47</v>
      </c>
      <c r="E949" s="280" t="s">
        <v>1102</v>
      </c>
      <c r="F949" s="281">
        <v>2729702.1956122965</v>
      </c>
      <c r="G949" s="281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94">
        <v>24</v>
      </c>
      <c r="C950" s="109" t="s">
        <v>1222</v>
      </c>
      <c r="D950" s="279" t="s">
        <v>47</v>
      </c>
      <c r="E950" s="280" t="s">
        <v>1102</v>
      </c>
      <c r="F950" s="281">
        <v>2509623.3260061787</v>
      </c>
      <c r="G950" s="281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94">
        <v>25</v>
      </c>
      <c r="C951" s="109" t="s">
        <v>1223</v>
      </c>
      <c r="D951" s="279" t="s">
        <v>47</v>
      </c>
      <c r="E951" s="280" t="s">
        <v>1102</v>
      </c>
      <c r="F951" s="281">
        <v>2304000</v>
      </c>
      <c r="G951" s="281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94">
        <v>26</v>
      </c>
      <c r="C952" s="109" t="s">
        <v>1224</v>
      </c>
      <c r="D952" s="279" t="s">
        <v>47</v>
      </c>
      <c r="E952" s="280" t="s">
        <v>1102</v>
      </c>
      <c r="F952" s="281">
        <v>2300000</v>
      </c>
      <c r="G952" s="281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94">
        <v>27</v>
      </c>
      <c r="C953" s="109" t="s">
        <v>1225</v>
      </c>
      <c r="D953" s="279" t="s">
        <v>47</v>
      </c>
      <c r="E953" s="280" t="s">
        <v>1102</v>
      </c>
      <c r="F953" s="281">
        <v>2036000</v>
      </c>
      <c r="G953" s="281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94">
        <v>28</v>
      </c>
      <c r="C954" s="109" t="s">
        <v>1226</v>
      </c>
      <c r="D954" s="279" t="s">
        <v>47</v>
      </c>
      <c r="E954" s="280" t="s">
        <v>1102</v>
      </c>
      <c r="F954" s="281">
        <v>10465400.000000002</v>
      </c>
      <c r="G954" s="281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94">
        <v>29</v>
      </c>
      <c r="C955" s="109" t="s">
        <v>1227</v>
      </c>
      <c r="D955" s="279" t="s">
        <v>47</v>
      </c>
      <c r="E955" s="280" t="s">
        <v>1102</v>
      </c>
      <c r="F955" s="281">
        <v>10465400.000000002</v>
      </c>
      <c r="G955" s="281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94">
        <v>30</v>
      </c>
      <c r="C956" s="109" t="s">
        <v>1228</v>
      </c>
      <c r="D956" s="279" t="s">
        <v>47</v>
      </c>
      <c r="E956" s="280" t="s">
        <v>1102</v>
      </c>
      <c r="F956" s="281">
        <v>8168600.0000000009</v>
      </c>
      <c r="G956" s="281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94">
        <v>31</v>
      </c>
      <c r="C957" s="109" t="s">
        <v>1229</v>
      </c>
      <c r="D957" s="279" t="s">
        <v>47</v>
      </c>
      <c r="E957" s="280" t="s">
        <v>1102</v>
      </c>
      <c r="F957" s="281">
        <v>7737400.0000000009</v>
      </c>
      <c r="G957" s="281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94">
        <v>32</v>
      </c>
      <c r="C958" s="109" t="s">
        <v>1230</v>
      </c>
      <c r="D958" s="279" t="s">
        <v>47</v>
      </c>
      <c r="E958" s="280" t="s">
        <v>1102</v>
      </c>
      <c r="F958" s="281">
        <v>6602200</v>
      </c>
      <c r="G958" s="281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94">
        <v>33</v>
      </c>
      <c r="C959" s="109" t="s">
        <v>1231</v>
      </c>
      <c r="D959" s="279" t="s">
        <v>47</v>
      </c>
      <c r="E959" s="280" t="s">
        <v>1102</v>
      </c>
      <c r="F959" s="281">
        <v>6399800</v>
      </c>
      <c r="G959" s="281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94">
        <v>34</v>
      </c>
      <c r="C960" s="109" t="s">
        <v>1232</v>
      </c>
      <c r="D960" s="279" t="s">
        <v>47</v>
      </c>
      <c r="E960" s="280" t="s">
        <v>1102</v>
      </c>
      <c r="F960" s="281">
        <v>6393200</v>
      </c>
      <c r="G960" s="281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94">
        <v>35</v>
      </c>
      <c r="C961" s="109" t="s">
        <v>1233</v>
      </c>
      <c r="D961" s="279" t="s">
        <v>47</v>
      </c>
      <c r="E961" s="280" t="s">
        <v>1102</v>
      </c>
      <c r="F961" s="281">
        <v>5434000</v>
      </c>
      <c r="G961" s="281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94">
        <v>36</v>
      </c>
      <c r="C962" s="109" t="s">
        <v>1234</v>
      </c>
      <c r="D962" s="279" t="s">
        <v>47</v>
      </c>
      <c r="E962" s="280" t="s">
        <v>1102</v>
      </c>
      <c r="F962" s="281">
        <v>6072000</v>
      </c>
      <c r="G962" s="281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94">
        <v>37</v>
      </c>
      <c r="C963" s="109" t="s">
        <v>1235</v>
      </c>
      <c r="D963" s="279" t="s">
        <v>47</v>
      </c>
      <c r="E963" s="280" t="s">
        <v>1102</v>
      </c>
      <c r="F963" s="281">
        <v>5898200</v>
      </c>
      <c r="G963" s="281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94">
        <v>38</v>
      </c>
      <c r="C964" s="109" t="s">
        <v>1236</v>
      </c>
      <c r="D964" s="279" t="s">
        <v>47</v>
      </c>
      <c r="E964" s="280" t="s">
        <v>1102</v>
      </c>
      <c r="F964" s="281">
        <v>4892800.0000000009</v>
      </c>
      <c r="G964" s="281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94">
        <v>39</v>
      </c>
      <c r="C965" s="109" t="s">
        <v>1237</v>
      </c>
      <c r="D965" s="279" t="s">
        <v>47</v>
      </c>
      <c r="E965" s="280" t="s">
        <v>1102</v>
      </c>
      <c r="F965" s="281">
        <v>4892800.0000000009</v>
      </c>
      <c r="G965" s="281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94">
        <v>40</v>
      </c>
      <c r="C966" s="109" t="s">
        <v>1238</v>
      </c>
      <c r="D966" s="279" t="s">
        <v>47</v>
      </c>
      <c r="E966" s="280" t="s">
        <v>1102</v>
      </c>
      <c r="F966" s="281">
        <v>4340600.0000000009</v>
      </c>
      <c r="G966" s="281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94">
        <v>41</v>
      </c>
      <c r="C967" s="109" t="s">
        <v>1239</v>
      </c>
      <c r="D967" s="279" t="s">
        <v>47</v>
      </c>
      <c r="E967" s="280" t="s">
        <v>1102</v>
      </c>
      <c r="F967" s="281">
        <v>3282400</v>
      </c>
      <c r="G967" s="281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94">
        <v>42</v>
      </c>
      <c r="C968" s="109" t="s">
        <v>1240</v>
      </c>
      <c r="D968" s="279" t="s">
        <v>47</v>
      </c>
      <c r="E968" s="280" t="s">
        <v>1102</v>
      </c>
      <c r="F968" s="281">
        <v>8584400.0000000019</v>
      </c>
      <c r="G968" s="281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94">
        <v>43</v>
      </c>
      <c r="C969" s="109" t="s">
        <v>1241</v>
      </c>
      <c r="D969" s="279" t="s">
        <v>47</v>
      </c>
      <c r="E969" s="280" t="s">
        <v>1102</v>
      </c>
      <c r="F969" s="281">
        <v>6767200</v>
      </c>
      <c r="G969" s="281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94">
        <v>44</v>
      </c>
      <c r="C970" s="109" t="s">
        <v>1242</v>
      </c>
      <c r="D970" s="279" t="s">
        <v>47</v>
      </c>
      <c r="E970" s="280" t="s">
        <v>1102</v>
      </c>
      <c r="F970" s="281">
        <v>5755200</v>
      </c>
      <c r="G970" s="281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94">
        <v>45</v>
      </c>
      <c r="C971" s="109" t="s">
        <v>1243</v>
      </c>
      <c r="D971" s="279" t="s">
        <v>47</v>
      </c>
      <c r="E971" s="280" t="s">
        <v>1102</v>
      </c>
      <c r="F971" s="281">
        <v>4371400.0000000009</v>
      </c>
      <c r="G971" s="281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94">
        <v>46</v>
      </c>
      <c r="C972" s="109" t="s">
        <v>1244</v>
      </c>
      <c r="D972" s="279" t="s">
        <v>47</v>
      </c>
      <c r="E972" s="280" t="s">
        <v>1102</v>
      </c>
      <c r="F972" s="281">
        <v>5997200</v>
      </c>
      <c r="G972" s="281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94">
        <v>47</v>
      </c>
      <c r="C973" s="109" t="s">
        <v>1245</v>
      </c>
      <c r="D973" s="279" t="s">
        <v>47</v>
      </c>
      <c r="E973" s="280" t="s">
        <v>1102</v>
      </c>
      <c r="F973" s="281">
        <v>5354800</v>
      </c>
      <c r="G973" s="281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94">
        <v>48</v>
      </c>
      <c r="C974" s="109" t="s">
        <v>1246</v>
      </c>
      <c r="D974" s="279" t="s">
        <v>47</v>
      </c>
      <c r="E974" s="280" t="s">
        <v>1102</v>
      </c>
      <c r="F974" s="281">
        <v>3944600.0000000005</v>
      </c>
      <c r="G974" s="281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94">
        <v>49</v>
      </c>
      <c r="C975" s="109" t="s">
        <v>1247</v>
      </c>
      <c r="D975" s="279" t="s">
        <v>47</v>
      </c>
      <c r="E975" s="280" t="s">
        <v>1102</v>
      </c>
      <c r="F975" s="281">
        <v>3341800</v>
      </c>
      <c r="G975" s="281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94">
        <v>50</v>
      </c>
      <c r="C976" s="109" t="s">
        <v>1248</v>
      </c>
      <c r="D976" s="279" t="s">
        <v>47</v>
      </c>
      <c r="E976" s="280" t="s">
        <v>1102</v>
      </c>
      <c r="F976" s="281">
        <v>3002672.4151735264</v>
      </c>
      <c r="G976" s="281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94">
        <v>51</v>
      </c>
      <c r="C977" s="109" t="s">
        <v>1249</v>
      </c>
      <c r="D977" s="279" t="s">
        <v>47</v>
      </c>
      <c r="E977" s="280" t="s">
        <v>1102</v>
      </c>
      <c r="F977" s="281">
        <v>2760585.6586067965</v>
      </c>
      <c r="G977" s="281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94">
        <v>52</v>
      </c>
      <c r="C978" s="109" t="s">
        <v>1250</v>
      </c>
      <c r="D978" s="279" t="s">
        <v>47</v>
      </c>
      <c r="E978" s="280" t="s">
        <v>1102</v>
      </c>
      <c r="F978" s="281">
        <v>2534400.0000000005</v>
      </c>
      <c r="G978" s="281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94">
        <v>53</v>
      </c>
      <c r="C979" s="109" t="s">
        <v>1251</v>
      </c>
      <c r="D979" s="279" t="s">
        <v>47</v>
      </c>
      <c r="E979" s="280" t="s">
        <v>1102</v>
      </c>
      <c r="F979" s="281">
        <v>2530000.0000000005</v>
      </c>
      <c r="G979" s="281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94">
        <v>54</v>
      </c>
      <c r="C980" s="109" t="s">
        <v>1252</v>
      </c>
      <c r="D980" s="279" t="s">
        <v>47</v>
      </c>
      <c r="E980" s="280" t="s">
        <v>1102</v>
      </c>
      <c r="F980" s="281">
        <v>2239600.0000000005</v>
      </c>
      <c r="G980" s="281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94">
        <v>55</v>
      </c>
      <c r="C981" s="109" t="s">
        <v>1253</v>
      </c>
      <c r="D981" s="279" t="s">
        <v>47</v>
      </c>
      <c r="E981" s="280" t="s">
        <v>1102</v>
      </c>
      <c r="F981" s="281">
        <v>13242832.628818881</v>
      </c>
      <c r="G981" s="281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94"/>
      <c r="C982" s="109"/>
      <c r="D982" s="279" t="s">
        <v>48</v>
      </c>
      <c r="E982" s="280"/>
      <c r="F982" s="281">
        <v>0</v>
      </c>
      <c r="G982" s="281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94" t="s">
        <v>1031</v>
      </c>
      <c r="C983" s="109" t="s">
        <v>779</v>
      </c>
      <c r="D983" s="279" t="s">
        <v>48</v>
      </c>
      <c r="E983" s="280"/>
      <c r="F983" s="281">
        <v>0</v>
      </c>
      <c r="G983" s="281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94">
        <v>1</v>
      </c>
      <c r="C984" s="109" t="s">
        <v>1254</v>
      </c>
      <c r="D984" s="279" t="s">
        <v>47</v>
      </c>
      <c r="E984" s="280" t="s">
        <v>1102</v>
      </c>
      <c r="F984" s="281">
        <v>5710000</v>
      </c>
      <c r="G984" s="281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94">
        <v>2</v>
      </c>
      <c r="C985" s="109" t="s">
        <v>1255</v>
      </c>
      <c r="D985" s="279" t="s">
        <v>47</v>
      </c>
      <c r="E985" s="280" t="s">
        <v>1102</v>
      </c>
      <c r="F985" s="281">
        <v>4800000</v>
      </c>
      <c r="G985" s="281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94">
        <v>3</v>
      </c>
      <c r="C986" s="109" t="s">
        <v>1256</v>
      </c>
      <c r="D986" s="279" t="s">
        <v>47</v>
      </c>
      <c r="E986" s="280" t="s">
        <v>1102</v>
      </c>
      <c r="F986" s="281">
        <v>4416000</v>
      </c>
      <c r="G986" s="281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94">
        <v>4</v>
      </c>
      <c r="C987" s="109" t="s">
        <v>1257</v>
      </c>
      <c r="D987" s="279" t="s">
        <v>47</v>
      </c>
      <c r="E987" s="280" t="s">
        <v>1102</v>
      </c>
      <c r="F987" s="281">
        <v>3286000</v>
      </c>
      <c r="G987" s="281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94">
        <v>5</v>
      </c>
      <c r="C988" s="109" t="s">
        <v>1258</v>
      </c>
      <c r="D988" s="279" t="s">
        <v>47</v>
      </c>
      <c r="E988" s="280" t="s">
        <v>1102</v>
      </c>
      <c r="F988" s="281">
        <v>2234000</v>
      </c>
      <c r="G988" s="281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94">
        <v>6</v>
      </c>
      <c r="C989" s="109" t="s">
        <v>1259</v>
      </c>
      <c r="D989" s="279" t="s">
        <v>47</v>
      </c>
      <c r="E989" s="280" t="s">
        <v>1102</v>
      </c>
      <c r="F989" s="281">
        <v>4470000</v>
      </c>
      <c r="G989" s="281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94">
        <v>7</v>
      </c>
      <c r="C990" s="109" t="s">
        <v>1260</v>
      </c>
      <c r="D990" s="279" t="s">
        <v>47</v>
      </c>
      <c r="E990" s="280" t="s">
        <v>1102</v>
      </c>
      <c r="F990" s="281">
        <v>3580000</v>
      </c>
      <c r="G990" s="281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94"/>
      <c r="C991" s="109"/>
      <c r="D991" s="279" t="s">
        <v>48</v>
      </c>
      <c r="E991" s="280"/>
      <c r="F991" s="281"/>
      <c r="G991" s="281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94" t="s">
        <v>1031</v>
      </c>
      <c r="C992" s="109" t="s">
        <v>531</v>
      </c>
      <c r="D992" s="279" t="s">
        <v>48</v>
      </c>
      <c r="E992" s="280"/>
      <c r="F992" s="281"/>
      <c r="G992" s="281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94">
        <v>1</v>
      </c>
      <c r="C993" s="109" t="s">
        <v>780</v>
      </c>
      <c r="D993" s="279" t="s">
        <v>47</v>
      </c>
      <c r="E993" s="280" t="s">
        <v>14</v>
      </c>
      <c r="F993" s="281">
        <v>355700</v>
      </c>
      <c r="G993" s="281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94">
        <v>2</v>
      </c>
      <c r="C994" s="109" t="s">
        <v>781</v>
      </c>
      <c r="D994" s="279" t="s">
        <v>47</v>
      </c>
      <c r="E994" s="280" t="s">
        <v>14</v>
      </c>
      <c r="F994" s="281">
        <v>346400</v>
      </c>
      <c r="G994" s="281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94">
        <v>3</v>
      </c>
      <c r="C995" s="109" t="s">
        <v>782</v>
      </c>
      <c r="D995" s="279" t="s">
        <v>47</v>
      </c>
      <c r="E995" s="280" t="s">
        <v>14</v>
      </c>
      <c r="F995" s="281">
        <v>571650</v>
      </c>
      <c r="G995" s="281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94">
        <v>4</v>
      </c>
      <c r="C996" s="109" t="s">
        <v>783</v>
      </c>
      <c r="D996" s="279" t="s">
        <v>47</v>
      </c>
      <c r="E996" s="280" t="s">
        <v>14</v>
      </c>
      <c r="F996" s="281">
        <v>1182800</v>
      </c>
      <c r="G996" s="281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94">
        <v>5</v>
      </c>
      <c r="C997" s="109" t="s">
        <v>784</v>
      </c>
      <c r="D997" s="279" t="s">
        <v>47</v>
      </c>
      <c r="E997" s="280" t="s">
        <v>14</v>
      </c>
      <c r="F997" s="281">
        <v>2953300</v>
      </c>
      <c r="G997" s="281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94">
        <v>6</v>
      </c>
      <c r="C998" s="109" t="s">
        <v>785</v>
      </c>
      <c r="D998" s="279" t="s">
        <v>47</v>
      </c>
      <c r="E998" s="280" t="s">
        <v>14</v>
      </c>
      <c r="F998" s="281">
        <v>1627400</v>
      </c>
      <c r="G998" s="281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94">
        <v>7</v>
      </c>
      <c r="C999" s="109" t="s">
        <v>786</v>
      </c>
      <c r="D999" s="279" t="s">
        <v>47</v>
      </c>
      <c r="E999" s="280" t="s">
        <v>14</v>
      </c>
      <c r="F999" s="281">
        <v>3686500</v>
      </c>
      <c r="G999" s="281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94">
        <v>8</v>
      </c>
      <c r="C1000" s="109" t="s">
        <v>787</v>
      </c>
      <c r="D1000" s="279" t="s">
        <v>47</v>
      </c>
      <c r="E1000" s="280" t="s">
        <v>14</v>
      </c>
      <c r="F1000" s="281">
        <v>3784400</v>
      </c>
      <c r="G1000" s="281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94">
        <v>9</v>
      </c>
      <c r="C1001" s="109" t="s">
        <v>1600</v>
      </c>
      <c r="D1001" s="279" t="s">
        <v>47</v>
      </c>
      <c r="E1001" s="280" t="s">
        <v>14</v>
      </c>
      <c r="F1001" s="281">
        <v>4127900</v>
      </c>
      <c r="G1001" s="281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94">
        <v>10</v>
      </c>
      <c r="C1002" s="109" t="s">
        <v>1601</v>
      </c>
      <c r="D1002" s="279" t="s">
        <v>47</v>
      </c>
      <c r="E1002" s="280" t="s">
        <v>14</v>
      </c>
      <c r="F1002" s="281">
        <v>4540690</v>
      </c>
      <c r="G1002" s="281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94">
        <v>11</v>
      </c>
      <c r="C1003" s="109" t="s">
        <v>1519</v>
      </c>
      <c r="D1003" s="279" t="s">
        <v>47</v>
      </c>
      <c r="E1003" s="280" t="s">
        <v>14</v>
      </c>
      <c r="F1003" s="281">
        <v>614700</v>
      </c>
      <c r="G1003" s="281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94">
        <v>12</v>
      </c>
      <c r="C1004" s="109" t="s">
        <v>1520</v>
      </c>
      <c r="D1004" s="279" t="s">
        <v>47</v>
      </c>
      <c r="E1004" s="280" t="s">
        <v>14</v>
      </c>
      <c r="F1004" s="281">
        <v>829000</v>
      </c>
      <c r="G1004" s="281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94"/>
      <c r="C1005" s="109" t="s">
        <v>48</v>
      </c>
      <c r="D1005" s="279" t="s">
        <v>48</v>
      </c>
      <c r="E1005" s="280"/>
      <c r="F1005" s="281"/>
      <c r="G1005" s="281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94" t="s">
        <v>1031</v>
      </c>
      <c r="C1006" s="109" t="s">
        <v>788</v>
      </c>
      <c r="D1006" s="279" t="s">
        <v>48</v>
      </c>
      <c r="E1006" s="280"/>
      <c r="F1006" s="281"/>
      <c r="G1006" s="281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94">
        <v>1</v>
      </c>
      <c r="C1007" s="109" t="s">
        <v>348</v>
      </c>
      <c r="D1007" s="279" t="s">
        <v>47</v>
      </c>
      <c r="E1007" s="280" t="s">
        <v>100</v>
      </c>
      <c r="F1007" s="281">
        <v>367100.81715813151</v>
      </c>
      <c r="G1007" s="281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94">
        <v>2</v>
      </c>
      <c r="C1008" s="109" t="s">
        <v>349</v>
      </c>
      <c r="D1008" s="279" t="s">
        <v>47</v>
      </c>
      <c r="E1008" s="280" t="s">
        <v>100</v>
      </c>
      <c r="F1008" s="281">
        <v>367100.81715813151</v>
      </c>
      <c r="G1008" s="281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94">
        <v>3</v>
      </c>
      <c r="C1009" s="109" t="s">
        <v>350</v>
      </c>
      <c r="D1009" s="279" t="s">
        <v>47</v>
      </c>
      <c r="E1009" s="280" t="s">
        <v>100</v>
      </c>
      <c r="F1009" s="281">
        <v>483136</v>
      </c>
      <c r="G1009" s="281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94">
        <v>4</v>
      </c>
      <c r="C1010" s="109" t="s">
        <v>351</v>
      </c>
      <c r="D1010" s="279" t="s">
        <v>47</v>
      </c>
      <c r="E1010" s="280" t="s">
        <v>100</v>
      </c>
      <c r="F1010" s="281">
        <v>483136</v>
      </c>
      <c r="G1010" s="281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94">
        <v>5</v>
      </c>
      <c r="C1011" s="109" t="s">
        <v>352</v>
      </c>
      <c r="D1011" s="279" t="s">
        <v>47</v>
      </c>
      <c r="E1011" s="280" t="s">
        <v>100</v>
      </c>
      <c r="F1011" s="281">
        <v>542850</v>
      </c>
      <c r="G1011" s="281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94">
        <v>6</v>
      </c>
      <c r="C1012" s="109" t="s">
        <v>353</v>
      </c>
      <c r="D1012" s="279" t="s">
        <v>47</v>
      </c>
      <c r="E1012" s="280" t="s">
        <v>100</v>
      </c>
      <c r="F1012" s="281">
        <v>542850</v>
      </c>
      <c r="G1012" s="281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94">
        <v>7</v>
      </c>
      <c r="C1013" s="109" t="s">
        <v>1130</v>
      </c>
      <c r="D1013" s="279" t="s">
        <v>47</v>
      </c>
      <c r="E1013" s="280" t="s">
        <v>100</v>
      </c>
      <c r="F1013" s="281">
        <v>580849</v>
      </c>
      <c r="G1013" s="281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94">
        <v>8</v>
      </c>
      <c r="C1014" s="109" t="s">
        <v>1131</v>
      </c>
      <c r="D1014" s="279" t="s">
        <v>47</v>
      </c>
      <c r="E1014" s="280" t="s">
        <v>100</v>
      </c>
      <c r="F1014" s="281">
        <v>580849</v>
      </c>
      <c r="G1014" s="281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94">
        <v>9</v>
      </c>
      <c r="C1015" s="109" t="s">
        <v>354</v>
      </c>
      <c r="D1015" s="279" t="s">
        <v>47</v>
      </c>
      <c r="E1015" s="280" t="s">
        <v>100</v>
      </c>
      <c r="F1015" s="281">
        <v>640563</v>
      </c>
      <c r="G1015" s="281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94">
        <v>10</v>
      </c>
      <c r="C1016" s="109" t="s">
        <v>355</v>
      </c>
      <c r="D1016" s="279" t="s">
        <v>47</v>
      </c>
      <c r="E1016" s="280" t="s">
        <v>100</v>
      </c>
      <c r="F1016" s="281">
        <v>640563</v>
      </c>
      <c r="G1016" s="281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94">
        <v>11</v>
      </c>
      <c r="C1017" s="109" t="s">
        <v>356</v>
      </c>
      <c r="D1017" s="279" t="s">
        <v>47</v>
      </c>
      <c r="E1017" s="280" t="s">
        <v>100</v>
      </c>
      <c r="F1017" s="281">
        <v>777904.11254937388</v>
      </c>
      <c r="G1017" s="281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94">
        <v>12</v>
      </c>
      <c r="C1018" s="109" t="s">
        <v>357</v>
      </c>
      <c r="D1018" s="279" t="s">
        <v>47</v>
      </c>
      <c r="E1018" s="280" t="s">
        <v>100</v>
      </c>
      <c r="F1018" s="281">
        <v>777904.11254937388</v>
      </c>
      <c r="G1018" s="281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94">
        <v>13</v>
      </c>
      <c r="C1019" s="109" t="s">
        <v>358</v>
      </c>
      <c r="D1019" s="279" t="s">
        <v>47</v>
      </c>
      <c r="E1019" s="280" t="s">
        <v>100</v>
      </c>
      <c r="F1019" s="281">
        <v>776275</v>
      </c>
      <c r="G1019" s="281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94">
        <v>14</v>
      </c>
      <c r="C1020" s="109" t="s">
        <v>359</v>
      </c>
      <c r="D1020" s="279" t="s">
        <v>47</v>
      </c>
      <c r="E1020" s="280" t="s">
        <v>100</v>
      </c>
      <c r="F1020" s="281">
        <v>776275</v>
      </c>
      <c r="G1020" s="281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94">
        <v>15</v>
      </c>
      <c r="C1021" s="109" t="s">
        <v>360</v>
      </c>
      <c r="D1021" s="279" t="s">
        <v>47</v>
      </c>
      <c r="E1021" s="280" t="s">
        <v>100</v>
      </c>
      <c r="F1021" s="281">
        <v>852274</v>
      </c>
      <c r="G1021" s="281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94">
        <v>16</v>
      </c>
      <c r="C1022" s="109" t="s">
        <v>361</v>
      </c>
      <c r="D1022" s="279" t="s">
        <v>47</v>
      </c>
      <c r="E1022" s="280" t="s">
        <v>100</v>
      </c>
      <c r="F1022" s="281">
        <v>852274</v>
      </c>
      <c r="G1022" s="281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94">
        <v>17</v>
      </c>
      <c r="C1023" s="109" t="s">
        <v>362</v>
      </c>
      <c r="D1023" s="279" t="s">
        <v>47</v>
      </c>
      <c r="E1023" s="280" t="s">
        <v>100</v>
      </c>
      <c r="F1023" s="281">
        <v>1280085.3169734846</v>
      </c>
      <c r="G1023" s="281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94">
        <v>18</v>
      </c>
      <c r="C1024" s="109" t="s">
        <v>363</v>
      </c>
      <c r="D1024" s="279" t="s">
        <v>47</v>
      </c>
      <c r="E1024" s="280" t="s">
        <v>100</v>
      </c>
      <c r="F1024" s="281">
        <v>1280085.3169734846</v>
      </c>
      <c r="G1024" s="281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94">
        <v>19</v>
      </c>
      <c r="C1025" s="109" t="s">
        <v>364</v>
      </c>
      <c r="D1025" s="279" t="s">
        <v>47</v>
      </c>
      <c r="E1025" s="280" t="s">
        <v>100</v>
      </c>
      <c r="F1025" s="281">
        <v>901131</v>
      </c>
      <c r="G1025" s="281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94">
        <v>20</v>
      </c>
      <c r="C1026" s="109" t="s">
        <v>365</v>
      </c>
      <c r="D1026" s="279" t="s">
        <v>47</v>
      </c>
      <c r="E1026" s="280" t="s">
        <v>100</v>
      </c>
      <c r="F1026" s="281">
        <v>901131</v>
      </c>
      <c r="G1026" s="281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94">
        <v>21</v>
      </c>
      <c r="C1027" s="109" t="s">
        <v>366</v>
      </c>
      <c r="D1027" s="279" t="s">
        <v>47</v>
      </c>
      <c r="E1027" s="280" t="s">
        <v>100</v>
      </c>
      <c r="F1027" s="281">
        <v>928273</v>
      </c>
      <c r="G1027" s="281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94">
        <v>22</v>
      </c>
      <c r="C1028" s="109" t="s">
        <v>367</v>
      </c>
      <c r="D1028" s="279" t="s">
        <v>47</v>
      </c>
      <c r="E1028" s="280" t="s">
        <v>100</v>
      </c>
      <c r="F1028" s="281">
        <v>928273</v>
      </c>
      <c r="G1028" s="281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94">
        <v>23</v>
      </c>
      <c r="C1029" s="109" t="s">
        <v>368</v>
      </c>
      <c r="D1029" s="279" t="s">
        <v>47</v>
      </c>
      <c r="E1029" s="280" t="s">
        <v>100</v>
      </c>
      <c r="F1029" s="281">
        <v>1063986</v>
      </c>
      <c r="G1029" s="281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94">
        <v>24</v>
      </c>
      <c r="C1030" s="109" t="s">
        <v>369</v>
      </c>
      <c r="D1030" s="279" t="s">
        <v>47</v>
      </c>
      <c r="E1030" s="280" t="s">
        <v>100</v>
      </c>
      <c r="F1030" s="281">
        <v>1063986</v>
      </c>
      <c r="G1030" s="281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94">
        <v>25</v>
      </c>
      <c r="C1031" s="109" t="s">
        <v>370</v>
      </c>
      <c r="D1031" s="279" t="s">
        <v>47</v>
      </c>
      <c r="E1031" s="280" t="s">
        <v>100</v>
      </c>
      <c r="F1031" s="281">
        <v>1503365.2512190146</v>
      </c>
      <c r="G1031" s="281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94">
        <v>26</v>
      </c>
      <c r="C1032" s="109" t="s">
        <v>371</v>
      </c>
      <c r="D1032" s="279" t="s">
        <v>47</v>
      </c>
      <c r="E1032" s="280" t="s">
        <v>100</v>
      </c>
      <c r="F1032" s="281">
        <v>1503365.2512190146</v>
      </c>
      <c r="G1032" s="281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94"/>
      <c r="C1033" s="109"/>
      <c r="D1033" s="279" t="s">
        <v>48</v>
      </c>
      <c r="E1033" s="280"/>
      <c r="F1033" s="281"/>
      <c r="G1033" s="281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94" t="s">
        <v>1031</v>
      </c>
      <c r="C1034" s="109" t="s">
        <v>789</v>
      </c>
      <c r="D1034" s="279" t="s">
        <v>48</v>
      </c>
      <c r="E1034" s="280"/>
      <c r="F1034" s="281"/>
      <c r="G1034" s="281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94">
        <v>12</v>
      </c>
      <c r="C1035" s="109" t="s">
        <v>372</v>
      </c>
      <c r="D1035" s="279" t="s">
        <v>47</v>
      </c>
      <c r="E1035" s="280" t="s">
        <v>14</v>
      </c>
      <c r="F1035" s="281">
        <v>11600</v>
      </c>
      <c r="G1035" s="281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94">
        <v>13</v>
      </c>
      <c r="C1036" s="109" t="s">
        <v>373</v>
      </c>
      <c r="D1036" s="279" t="s">
        <v>47</v>
      </c>
      <c r="E1036" s="280" t="s">
        <v>14</v>
      </c>
      <c r="F1036" s="281">
        <v>10700</v>
      </c>
      <c r="G1036" s="281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94">
        <v>14</v>
      </c>
      <c r="C1037" s="109" t="s">
        <v>374</v>
      </c>
      <c r="D1037" s="279" t="s">
        <v>47</v>
      </c>
      <c r="E1037" s="280" t="s">
        <v>297</v>
      </c>
      <c r="F1037" s="281">
        <v>1318750</v>
      </c>
      <c r="G1037" s="281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94">
        <v>15</v>
      </c>
      <c r="C1038" s="109" t="s">
        <v>790</v>
      </c>
      <c r="D1038" s="279" t="s">
        <v>47</v>
      </c>
      <c r="E1038" s="280" t="s">
        <v>297</v>
      </c>
      <c r="F1038" s="281">
        <v>1055000</v>
      </c>
      <c r="G1038" s="281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94">
        <v>16</v>
      </c>
      <c r="C1039" s="109" t="s">
        <v>791</v>
      </c>
      <c r="D1039" s="279" t="s">
        <v>47</v>
      </c>
      <c r="E1039" s="280" t="s">
        <v>473</v>
      </c>
      <c r="F1039" s="281">
        <v>700</v>
      </c>
      <c r="G1039" s="281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94">
        <v>17</v>
      </c>
      <c r="C1040" s="109" t="s">
        <v>792</v>
      </c>
      <c r="D1040" s="279" t="s">
        <v>47</v>
      </c>
      <c r="E1040" s="280" t="s">
        <v>473</v>
      </c>
      <c r="F1040" s="281">
        <v>1400</v>
      </c>
      <c r="G1040" s="281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94">
        <v>18</v>
      </c>
      <c r="C1041" s="109" t="s">
        <v>793</v>
      </c>
      <c r="D1041" s="279" t="s">
        <v>47</v>
      </c>
      <c r="E1041" s="280" t="s">
        <v>473</v>
      </c>
      <c r="F1041" s="281">
        <v>28300</v>
      </c>
      <c r="G1041" s="281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94">
        <v>19</v>
      </c>
      <c r="C1042" s="109" t="s">
        <v>794</v>
      </c>
      <c r="D1042" s="279" t="s">
        <v>47</v>
      </c>
      <c r="E1042" s="280" t="s">
        <v>473</v>
      </c>
      <c r="F1042" s="281">
        <v>16900</v>
      </c>
      <c r="G1042" s="281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94">
        <v>20</v>
      </c>
      <c r="C1043" s="109" t="s">
        <v>1094</v>
      </c>
      <c r="D1043" s="279" t="s">
        <v>47</v>
      </c>
      <c r="E1043" s="280" t="s">
        <v>473</v>
      </c>
      <c r="F1043" s="281">
        <v>4566.666666666667</v>
      </c>
      <c r="G1043" s="281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94">
        <v>21</v>
      </c>
      <c r="C1044" s="109" t="s">
        <v>1521</v>
      </c>
      <c r="D1044" s="279" t="s">
        <v>47</v>
      </c>
      <c r="E1044" s="280" t="s">
        <v>473</v>
      </c>
      <c r="F1044" s="285">
        <v>1100</v>
      </c>
      <c r="G1044" s="285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94">
        <v>22</v>
      </c>
      <c r="C1045" s="109" t="s">
        <v>1522</v>
      </c>
      <c r="D1045" s="279" t="s">
        <v>47</v>
      </c>
      <c r="E1045" s="280" t="s">
        <v>473</v>
      </c>
      <c r="F1045" s="285">
        <v>2200</v>
      </c>
      <c r="G1045" s="285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94">
        <v>23</v>
      </c>
      <c r="C1046" s="109" t="s">
        <v>1523</v>
      </c>
      <c r="D1046" s="279" t="s">
        <v>47</v>
      </c>
      <c r="E1046" s="280" t="s">
        <v>473</v>
      </c>
      <c r="F1046" s="285">
        <v>5300</v>
      </c>
      <c r="G1046" s="285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94">
        <v>24</v>
      </c>
      <c r="C1047" s="109" t="s">
        <v>1524</v>
      </c>
      <c r="D1047" s="279" t="s">
        <v>47</v>
      </c>
      <c r="E1047" s="280" t="s">
        <v>473</v>
      </c>
      <c r="F1047" s="285">
        <v>5800</v>
      </c>
      <c r="G1047" s="285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94">
        <v>25</v>
      </c>
      <c r="C1048" s="109" t="s">
        <v>1525</v>
      </c>
      <c r="D1048" s="279" t="s">
        <v>47</v>
      </c>
      <c r="E1048" s="280" t="s">
        <v>473</v>
      </c>
      <c r="F1048" s="285">
        <v>7200</v>
      </c>
      <c r="G1048" s="285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94">
        <v>26</v>
      </c>
      <c r="C1049" s="109" t="s">
        <v>795</v>
      </c>
      <c r="D1049" s="279" t="s">
        <v>47</v>
      </c>
      <c r="E1049" s="280" t="s">
        <v>796</v>
      </c>
      <c r="F1049" s="281">
        <v>162200</v>
      </c>
      <c r="G1049" s="281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94"/>
      <c r="C1050" s="109"/>
      <c r="D1050" s="279"/>
      <c r="E1050" s="280"/>
      <c r="F1050" s="281"/>
      <c r="G1050" s="281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94" t="s">
        <v>1031</v>
      </c>
      <c r="C1051" s="109" t="s">
        <v>797</v>
      </c>
      <c r="D1051" s="279" t="s">
        <v>48</v>
      </c>
      <c r="E1051" s="280"/>
      <c r="F1051" s="281"/>
      <c r="G1051" s="281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94">
        <v>1</v>
      </c>
      <c r="C1052" s="109" t="s">
        <v>375</v>
      </c>
      <c r="D1052" s="279" t="s">
        <v>47</v>
      </c>
      <c r="E1052" s="280" t="s">
        <v>14</v>
      </c>
      <c r="F1052" s="281">
        <v>25000</v>
      </c>
      <c r="G1052" s="281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94">
        <v>2</v>
      </c>
      <c r="C1053" s="109" t="s">
        <v>376</v>
      </c>
      <c r="D1053" s="279" t="s">
        <v>47</v>
      </c>
      <c r="E1053" s="280" t="s">
        <v>14</v>
      </c>
      <c r="F1053" s="281">
        <v>60300</v>
      </c>
      <c r="G1053" s="281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94">
        <v>3</v>
      </c>
      <c r="C1054" s="109" t="s">
        <v>798</v>
      </c>
      <c r="D1054" s="279" t="s">
        <v>47</v>
      </c>
      <c r="E1054" s="280" t="s">
        <v>14</v>
      </c>
      <c r="F1054" s="281">
        <v>54400</v>
      </c>
      <c r="G1054" s="281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94">
        <v>4</v>
      </c>
      <c r="C1055" s="109" t="s">
        <v>799</v>
      </c>
      <c r="D1055" s="279" t="s">
        <v>47</v>
      </c>
      <c r="E1055" s="280" t="s">
        <v>14</v>
      </c>
      <c r="F1055" s="281">
        <v>106400</v>
      </c>
      <c r="G1055" s="281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94">
        <v>5</v>
      </c>
      <c r="C1056" s="109" t="s">
        <v>800</v>
      </c>
      <c r="D1056" s="279" t="s">
        <v>47</v>
      </c>
      <c r="E1056" s="280" t="s">
        <v>14</v>
      </c>
      <c r="F1056" s="281">
        <v>798700</v>
      </c>
      <c r="G1056" s="281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94">
        <v>6</v>
      </c>
      <c r="C1057" s="109" t="s">
        <v>1167</v>
      </c>
      <c r="D1057" s="279" t="s">
        <v>47</v>
      </c>
      <c r="E1057" s="280" t="s">
        <v>14</v>
      </c>
      <c r="F1057" s="281">
        <v>1641700</v>
      </c>
      <c r="G1057" s="281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94">
        <v>7</v>
      </c>
      <c r="C1058" s="109" t="s">
        <v>1526</v>
      </c>
      <c r="D1058" s="279" t="s">
        <v>47</v>
      </c>
      <c r="E1058" s="280" t="s">
        <v>14</v>
      </c>
      <c r="F1058" s="281">
        <v>39800</v>
      </c>
      <c r="G1058" s="281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94">
        <v>8</v>
      </c>
      <c r="C1059" s="109" t="s">
        <v>1602</v>
      </c>
      <c r="D1059" s="279" t="s">
        <v>47</v>
      </c>
      <c r="E1059" s="280" t="s">
        <v>14</v>
      </c>
      <c r="F1059" s="281">
        <v>78008</v>
      </c>
      <c r="G1059" s="281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94"/>
      <c r="C1060" s="109"/>
      <c r="D1060" s="279" t="s">
        <v>48</v>
      </c>
      <c r="E1060" s="280"/>
      <c r="F1060" s="281"/>
      <c r="G1060" s="281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94" t="s">
        <v>22</v>
      </c>
      <c r="C1061" s="109" t="s">
        <v>802</v>
      </c>
      <c r="D1061" s="279" t="s">
        <v>48</v>
      </c>
      <c r="E1061" s="280"/>
      <c r="F1061" s="281"/>
      <c r="G1061" s="281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94" t="s">
        <v>1031</v>
      </c>
      <c r="C1062" s="109" t="s">
        <v>618</v>
      </c>
      <c r="D1062" s="279" t="s">
        <v>48</v>
      </c>
      <c r="E1062" s="280"/>
      <c r="F1062" s="281"/>
      <c r="G1062" s="281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803</v>
      </c>
      <c r="D1063" s="279" t="s">
        <v>47</v>
      </c>
      <c r="E1063" s="280" t="s">
        <v>14</v>
      </c>
      <c r="F1063" s="281">
        <v>11880</v>
      </c>
      <c r="G1063" s="281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804</v>
      </c>
      <c r="D1064" s="279" t="s">
        <v>47</v>
      </c>
      <c r="E1064" s="280" t="s">
        <v>14</v>
      </c>
      <c r="F1064" s="281">
        <v>12300</v>
      </c>
      <c r="G1064" s="281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805</v>
      </c>
      <c r="D1065" s="279" t="s">
        <v>47</v>
      </c>
      <c r="E1065" s="280" t="s">
        <v>14</v>
      </c>
      <c r="F1065" s="281">
        <v>16500</v>
      </c>
      <c r="G1065" s="281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806</v>
      </c>
      <c r="D1066" s="279" t="s">
        <v>47</v>
      </c>
      <c r="E1066" s="280" t="s">
        <v>14</v>
      </c>
      <c r="F1066" s="281">
        <v>8940</v>
      </c>
      <c r="G1066" s="281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807</v>
      </c>
      <c r="D1067" s="279" t="s">
        <v>47</v>
      </c>
      <c r="E1067" s="280" t="s">
        <v>14</v>
      </c>
      <c r="F1067" s="281">
        <v>15060</v>
      </c>
      <c r="G1067" s="281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808</v>
      </c>
      <c r="D1068" s="279" t="s">
        <v>47</v>
      </c>
      <c r="E1068" s="280" t="s">
        <v>14</v>
      </c>
      <c r="F1068" s="281">
        <v>17820</v>
      </c>
      <c r="G1068" s="281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809</v>
      </c>
      <c r="D1069" s="279" t="s">
        <v>47</v>
      </c>
      <c r="E1069" s="280" t="s">
        <v>14</v>
      </c>
      <c r="F1069" s="281">
        <v>15060</v>
      </c>
      <c r="G1069" s="281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810</v>
      </c>
      <c r="D1070" s="279" t="s">
        <v>47</v>
      </c>
      <c r="E1070" s="280" t="s">
        <v>14</v>
      </c>
      <c r="F1070" s="281">
        <v>22560</v>
      </c>
      <c r="G1070" s="281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811</v>
      </c>
      <c r="D1071" s="279" t="s">
        <v>47</v>
      </c>
      <c r="E1071" s="280" t="s">
        <v>14</v>
      </c>
      <c r="F1071" s="281">
        <v>15060</v>
      </c>
      <c r="G1071" s="281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812</v>
      </c>
      <c r="D1072" s="279" t="s">
        <v>47</v>
      </c>
      <c r="E1072" s="280" t="s">
        <v>14</v>
      </c>
      <c r="F1072" s="281">
        <v>23880</v>
      </c>
      <c r="G1072" s="281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813</v>
      </c>
      <c r="D1073" s="279" t="s">
        <v>47</v>
      </c>
      <c r="E1073" s="280" t="s">
        <v>14</v>
      </c>
      <c r="F1073" s="281">
        <v>13320</v>
      </c>
      <c r="G1073" s="281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814</v>
      </c>
      <c r="D1074" s="279" t="s">
        <v>47</v>
      </c>
      <c r="E1074" s="280" t="s">
        <v>14</v>
      </c>
      <c r="F1074" s="281">
        <v>18180</v>
      </c>
      <c r="G1074" s="281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815</v>
      </c>
      <c r="D1075" s="279" t="s">
        <v>47</v>
      </c>
      <c r="E1075" s="280" t="s">
        <v>14</v>
      </c>
      <c r="F1075" s="281">
        <v>13920</v>
      </c>
      <c r="G1075" s="281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816</v>
      </c>
      <c r="D1076" s="279" t="s">
        <v>47</v>
      </c>
      <c r="E1076" s="280" t="s">
        <v>14</v>
      </c>
      <c r="F1076" s="281">
        <v>10320</v>
      </c>
      <c r="G1076" s="281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817</v>
      </c>
      <c r="D1077" s="279" t="s">
        <v>47</v>
      </c>
      <c r="E1077" s="280" t="s">
        <v>14</v>
      </c>
      <c r="F1077" s="281">
        <v>11880</v>
      </c>
      <c r="G1077" s="281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818</v>
      </c>
      <c r="D1078" s="279" t="s">
        <v>47</v>
      </c>
      <c r="E1078" s="280" t="s">
        <v>14</v>
      </c>
      <c r="F1078" s="281">
        <v>11880</v>
      </c>
      <c r="G1078" s="281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819</v>
      </c>
      <c r="D1079" s="279" t="s">
        <v>47</v>
      </c>
      <c r="E1079" s="280" t="s">
        <v>14</v>
      </c>
      <c r="F1079" s="281">
        <v>12300</v>
      </c>
      <c r="G1079" s="281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820</v>
      </c>
      <c r="D1080" s="279" t="s">
        <v>47</v>
      </c>
      <c r="E1080" s="280" t="s">
        <v>14</v>
      </c>
      <c r="F1080" s="281">
        <v>12300</v>
      </c>
      <c r="G1080" s="281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821</v>
      </c>
      <c r="D1081" s="279" t="s">
        <v>47</v>
      </c>
      <c r="E1081" s="280" t="s">
        <v>14</v>
      </c>
      <c r="F1081" s="281">
        <v>16500</v>
      </c>
      <c r="G1081" s="281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822</v>
      </c>
      <c r="D1082" s="279" t="s">
        <v>47</v>
      </c>
      <c r="E1082" s="280" t="s">
        <v>14</v>
      </c>
      <c r="F1082" s="281">
        <v>16500</v>
      </c>
      <c r="G1082" s="281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823</v>
      </c>
      <c r="D1083" s="279" t="s">
        <v>47</v>
      </c>
      <c r="E1083" s="280" t="s">
        <v>14</v>
      </c>
      <c r="F1083" s="281">
        <v>13260</v>
      </c>
      <c r="G1083" s="281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94"/>
      <c r="C1084" s="109" t="s">
        <v>48</v>
      </c>
      <c r="D1084" s="279" t="s">
        <v>48</v>
      </c>
      <c r="E1084" s="280"/>
      <c r="F1084" s="281">
        <v>0</v>
      </c>
      <c r="G1084" s="281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94" t="s">
        <v>1031</v>
      </c>
      <c r="C1085" s="109" t="s">
        <v>640</v>
      </c>
      <c r="D1085" s="279" t="s">
        <v>48</v>
      </c>
      <c r="E1085" s="280"/>
      <c r="F1085" s="281">
        <v>0</v>
      </c>
      <c r="G1085" s="281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824</v>
      </c>
      <c r="D1086" s="279" t="s">
        <v>47</v>
      </c>
      <c r="E1086" s="280" t="s">
        <v>14</v>
      </c>
      <c r="F1086" s="281">
        <v>31920</v>
      </c>
      <c r="G1086" s="281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825</v>
      </c>
      <c r="D1087" s="279" t="s">
        <v>47</v>
      </c>
      <c r="E1087" s="280" t="s">
        <v>14</v>
      </c>
      <c r="F1087" s="281">
        <v>31920</v>
      </c>
      <c r="G1087" s="281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826</v>
      </c>
      <c r="D1088" s="279" t="s">
        <v>47</v>
      </c>
      <c r="E1088" s="280" t="s">
        <v>14</v>
      </c>
      <c r="F1088" s="281">
        <v>31920</v>
      </c>
      <c r="G1088" s="281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827</v>
      </c>
      <c r="D1089" s="279" t="s">
        <v>47</v>
      </c>
      <c r="E1089" s="280" t="s">
        <v>14</v>
      </c>
      <c r="F1089" s="281">
        <v>48060</v>
      </c>
      <c r="G1089" s="281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828</v>
      </c>
      <c r="D1090" s="279" t="s">
        <v>47</v>
      </c>
      <c r="E1090" s="280" t="s">
        <v>14</v>
      </c>
      <c r="F1090" s="281">
        <v>16200</v>
      </c>
      <c r="G1090" s="281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829</v>
      </c>
      <c r="D1091" s="279" t="s">
        <v>47</v>
      </c>
      <c r="E1091" s="280" t="s">
        <v>14</v>
      </c>
      <c r="F1091" s="281">
        <v>48060</v>
      </c>
      <c r="G1091" s="281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830</v>
      </c>
      <c r="D1092" s="279" t="s">
        <v>47</v>
      </c>
      <c r="E1092" s="280" t="s">
        <v>14</v>
      </c>
      <c r="F1092" s="281">
        <v>50400</v>
      </c>
      <c r="G1092" s="281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831</v>
      </c>
      <c r="D1093" s="279" t="s">
        <v>47</v>
      </c>
      <c r="E1093" s="280" t="s">
        <v>14</v>
      </c>
      <c r="F1093" s="281">
        <v>26400</v>
      </c>
      <c r="G1093" s="281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832</v>
      </c>
      <c r="D1094" s="279" t="s">
        <v>47</v>
      </c>
      <c r="E1094" s="280" t="s">
        <v>14</v>
      </c>
      <c r="F1094" s="281">
        <v>42180</v>
      </c>
      <c r="G1094" s="281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833</v>
      </c>
      <c r="D1095" s="279" t="s">
        <v>47</v>
      </c>
      <c r="E1095" s="280" t="s">
        <v>14</v>
      </c>
      <c r="F1095" s="281">
        <v>42180</v>
      </c>
      <c r="G1095" s="281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834</v>
      </c>
      <c r="D1096" s="279" t="s">
        <v>47</v>
      </c>
      <c r="E1096" s="280" t="s">
        <v>14</v>
      </c>
      <c r="F1096" s="281">
        <v>27120</v>
      </c>
      <c r="G1096" s="281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835</v>
      </c>
      <c r="D1097" s="279" t="s">
        <v>47</v>
      </c>
      <c r="E1097" s="280" t="s">
        <v>14</v>
      </c>
      <c r="F1097" s="281">
        <v>46800</v>
      </c>
      <c r="G1097" s="281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836</v>
      </c>
      <c r="D1098" s="279" t="s">
        <v>47</v>
      </c>
      <c r="E1098" s="280" t="s">
        <v>14</v>
      </c>
      <c r="F1098" s="281">
        <v>46800</v>
      </c>
      <c r="G1098" s="281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837</v>
      </c>
      <c r="D1099" s="279" t="s">
        <v>47</v>
      </c>
      <c r="E1099" s="280" t="s">
        <v>14</v>
      </c>
      <c r="F1099" s="281">
        <v>45240</v>
      </c>
      <c r="G1099" s="281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838</v>
      </c>
      <c r="D1100" s="279" t="s">
        <v>47</v>
      </c>
      <c r="E1100" s="280" t="s">
        <v>14</v>
      </c>
      <c r="F1100" s="281">
        <v>22740</v>
      </c>
      <c r="G1100" s="281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839</v>
      </c>
      <c r="D1101" s="279" t="s">
        <v>47</v>
      </c>
      <c r="E1101" s="280" t="s">
        <v>14</v>
      </c>
      <c r="F1101" s="281">
        <v>22740</v>
      </c>
      <c r="G1101" s="281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840</v>
      </c>
      <c r="D1102" s="279" t="s">
        <v>47</v>
      </c>
      <c r="E1102" s="280" t="s">
        <v>14</v>
      </c>
      <c r="F1102" s="281">
        <v>24420</v>
      </c>
      <c r="G1102" s="281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841</v>
      </c>
      <c r="D1103" s="279" t="s">
        <v>47</v>
      </c>
      <c r="E1103" s="280" t="s">
        <v>14</v>
      </c>
      <c r="F1103" s="281">
        <v>24420</v>
      </c>
      <c r="G1103" s="281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842</v>
      </c>
      <c r="D1104" s="279" t="s">
        <v>47</v>
      </c>
      <c r="E1104" s="280" t="s">
        <v>14</v>
      </c>
      <c r="F1104" s="281">
        <v>24420</v>
      </c>
      <c r="G1104" s="281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843</v>
      </c>
      <c r="D1105" s="279" t="s">
        <v>47</v>
      </c>
      <c r="E1105" s="280" t="s">
        <v>14</v>
      </c>
      <c r="F1105" s="281">
        <v>24420</v>
      </c>
      <c r="G1105" s="281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844</v>
      </c>
      <c r="D1106" s="279" t="s">
        <v>47</v>
      </c>
      <c r="E1106" s="280" t="s">
        <v>14</v>
      </c>
      <c r="F1106" s="281">
        <v>21720</v>
      </c>
      <c r="G1106" s="281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845</v>
      </c>
      <c r="D1107" s="279" t="s">
        <v>47</v>
      </c>
      <c r="E1107" s="280" t="s">
        <v>14</v>
      </c>
      <c r="F1107" s="281">
        <v>20100</v>
      </c>
      <c r="G1107" s="281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846</v>
      </c>
      <c r="D1108" s="279" t="s">
        <v>47</v>
      </c>
      <c r="E1108" s="280" t="s">
        <v>14</v>
      </c>
      <c r="F1108" s="281">
        <v>20100</v>
      </c>
      <c r="G1108" s="281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847</v>
      </c>
      <c r="D1109" s="279" t="s">
        <v>47</v>
      </c>
      <c r="E1109" s="280" t="s">
        <v>14</v>
      </c>
      <c r="F1109" s="281">
        <v>20100</v>
      </c>
      <c r="G1109" s="281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848</v>
      </c>
      <c r="D1110" s="279" t="s">
        <v>47</v>
      </c>
      <c r="E1110" s="280" t="s">
        <v>14</v>
      </c>
      <c r="F1110" s="281">
        <v>20100</v>
      </c>
      <c r="G1110" s="281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849</v>
      </c>
      <c r="D1111" s="279" t="s">
        <v>47</v>
      </c>
      <c r="E1111" s="280" t="s">
        <v>14</v>
      </c>
      <c r="F1111" s="281">
        <v>42240</v>
      </c>
      <c r="G1111" s="281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850</v>
      </c>
      <c r="D1112" s="279" t="s">
        <v>47</v>
      </c>
      <c r="E1112" s="280" t="s">
        <v>14</v>
      </c>
      <c r="F1112" s="281">
        <v>42240</v>
      </c>
      <c r="G1112" s="281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851</v>
      </c>
      <c r="D1113" s="279" t="s">
        <v>47</v>
      </c>
      <c r="E1113" s="280" t="s">
        <v>14</v>
      </c>
      <c r="F1113" s="281">
        <v>40260</v>
      </c>
      <c r="G1113" s="281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852</v>
      </c>
      <c r="D1114" s="279" t="s">
        <v>47</v>
      </c>
      <c r="E1114" s="280" t="s">
        <v>14</v>
      </c>
      <c r="F1114" s="281">
        <v>28020</v>
      </c>
      <c r="G1114" s="281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853</v>
      </c>
      <c r="D1115" s="279" t="s">
        <v>47</v>
      </c>
      <c r="E1115" s="280" t="s">
        <v>14</v>
      </c>
      <c r="F1115" s="281">
        <v>28020</v>
      </c>
      <c r="G1115" s="281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854</v>
      </c>
      <c r="D1116" s="279" t="s">
        <v>47</v>
      </c>
      <c r="E1116" s="280" t="s">
        <v>14</v>
      </c>
      <c r="F1116" s="281">
        <v>45360</v>
      </c>
      <c r="G1116" s="281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855</v>
      </c>
      <c r="D1117" s="279" t="s">
        <v>47</v>
      </c>
      <c r="E1117" s="280" t="s">
        <v>14</v>
      </c>
      <c r="F1117" s="281">
        <v>45360</v>
      </c>
      <c r="G1117" s="281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856</v>
      </c>
      <c r="D1118" s="279" t="s">
        <v>47</v>
      </c>
      <c r="E1118" s="280" t="s">
        <v>14</v>
      </c>
      <c r="F1118" s="281">
        <v>36060</v>
      </c>
      <c r="G1118" s="281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857</v>
      </c>
      <c r="D1119" s="279" t="s">
        <v>47</v>
      </c>
      <c r="E1119" s="280" t="s">
        <v>14</v>
      </c>
      <c r="F1119" s="281">
        <v>33660</v>
      </c>
      <c r="G1119" s="281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94"/>
      <c r="C1120" s="109" t="s">
        <v>48</v>
      </c>
      <c r="D1120" s="279" t="s">
        <v>48</v>
      </c>
      <c r="E1120" s="280"/>
      <c r="F1120" s="281">
        <v>0</v>
      </c>
      <c r="G1120" s="281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94" t="s">
        <v>1031</v>
      </c>
      <c r="C1121" s="109" t="s">
        <v>675</v>
      </c>
      <c r="D1121" s="279" t="s">
        <v>48</v>
      </c>
      <c r="E1121" s="280"/>
      <c r="F1121" s="281">
        <v>0</v>
      </c>
      <c r="G1121" s="281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858</v>
      </c>
      <c r="D1122" s="279" t="s">
        <v>47</v>
      </c>
      <c r="E1122" s="280" t="s">
        <v>14</v>
      </c>
      <c r="F1122" s="281">
        <v>38820</v>
      </c>
      <c r="G1122" s="281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859</v>
      </c>
      <c r="D1123" s="279" t="s">
        <v>47</v>
      </c>
      <c r="E1123" s="280" t="s">
        <v>14</v>
      </c>
      <c r="F1123" s="281">
        <v>38820</v>
      </c>
      <c r="G1123" s="281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860</v>
      </c>
      <c r="D1124" s="279" t="s">
        <v>47</v>
      </c>
      <c r="E1124" s="280" t="s">
        <v>14</v>
      </c>
      <c r="F1124" s="281">
        <v>47880</v>
      </c>
      <c r="G1124" s="281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861</v>
      </c>
      <c r="D1125" s="279" t="s">
        <v>47</v>
      </c>
      <c r="E1125" s="280" t="s">
        <v>14</v>
      </c>
      <c r="F1125" s="281">
        <v>49920</v>
      </c>
      <c r="G1125" s="281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862</v>
      </c>
      <c r="D1126" s="279" t="s">
        <v>47</v>
      </c>
      <c r="E1126" s="280" t="s">
        <v>14</v>
      </c>
      <c r="F1126" s="281">
        <v>64260</v>
      </c>
      <c r="G1126" s="281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863</v>
      </c>
      <c r="D1127" s="279" t="s">
        <v>47</v>
      </c>
      <c r="E1127" s="280" t="s">
        <v>14</v>
      </c>
      <c r="F1127" s="281">
        <v>110640</v>
      </c>
      <c r="G1127" s="281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94"/>
      <c r="C1128" s="109" t="s">
        <v>48</v>
      </c>
      <c r="D1128" s="279" t="s">
        <v>48</v>
      </c>
      <c r="E1128" s="280"/>
      <c r="F1128" s="281">
        <v>0</v>
      </c>
      <c r="G1128" s="281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94" t="s">
        <v>1031</v>
      </c>
      <c r="C1129" s="109" t="s">
        <v>682</v>
      </c>
      <c r="D1129" s="279" t="s">
        <v>48</v>
      </c>
      <c r="E1129" s="280"/>
      <c r="F1129" s="281">
        <v>0</v>
      </c>
      <c r="G1129" s="281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864</v>
      </c>
      <c r="D1130" s="279" t="s">
        <v>47</v>
      </c>
      <c r="E1130" s="280" t="s">
        <v>14</v>
      </c>
      <c r="F1130" s="281">
        <v>45120</v>
      </c>
      <c r="G1130" s="281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865</v>
      </c>
      <c r="D1131" s="279" t="s">
        <v>47</v>
      </c>
      <c r="E1131" s="280" t="s">
        <v>14</v>
      </c>
      <c r="F1131" s="281">
        <v>45120</v>
      </c>
      <c r="G1131" s="281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866</v>
      </c>
      <c r="D1132" s="279" t="s">
        <v>47</v>
      </c>
      <c r="E1132" s="280" t="s">
        <v>14</v>
      </c>
      <c r="F1132" s="281">
        <v>44940</v>
      </c>
      <c r="G1132" s="281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867</v>
      </c>
      <c r="D1133" s="279" t="s">
        <v>47</v>
      </c>
      <c r="E1133" s="280" t="s">
        <v>14</v>
      </c>
      <c r="F1133" s="281">
        <v>47640</v>
      </c>
      <c r="G1133" s="281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868</v>
      </c>
      <c r="D1134" s="279" t="s">
        <v>47</v>
      </c>
      <c r="E1134" s="280" t="s">
        <v>14</v>
      </c>
      <c r="F1134" s="281">
        <v>50340</v>
      </c>
      <c r="G1134" s="281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869</v>
      </c>
      <c r="D1135" s="279" t="s">
        <v>47</v>
      </c>
      <c r="E1135" s="280" t="s">
        <v>14</v>
      </c>
      <c r="F1135" s="281">
        <v>43860</v>
      </c>
      <c r="G1135" s="281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870</v>
      </c>
      <c r="D1136" s="279" t="s">
        <v>47</v>
      </c>
      <c r="E1136" s="280" t="s">
        <v>14</v>
      </c>
      <c r="F1136" s="281">
        <v>50940</v>
      </c>
      <c r="G1136" s="281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871</v>
      </c>
      <c r="D1137" s="279" t="s">
        <v>47</v>
      </c>
      <c r="E1137" s="280" t="s">
        <v>14</v>
      </c>
      <c r="F1137" s="281">
        <v>50940</v>
      </c>
      <c r="G1137" s="281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872</v>
      </c>
      <c r="D1138" s="279" t="s">
        <v>47</v>
      </c>
      <c r="E1138" s="280" t="s">
        <v>14</v>
      </c>
      <c r="F1138" s="281">
        <v>48240</v>
      </c>
      <c r="G1138" s="281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873</v>
      </c>
      <c r="D1139" s="279" t="s">
        <v>47</v>
      </c>
      <c r="E1139" s="280" t="s">
        <v>14</v>
      </c>
      <c r="F1139" s="281">
        <v>47280</v>
      </c>
      <c r="G1139" s="281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874</v>
      </c>
      <c r="D1140" s="279" t="s">
        <v>47</v>
      </c>
      <c r="E1140" s="280" t="s">
        <v>14</v>
      </c>
      <c r="F1140" s="281">
        <v>59940</v>
      </c>
      <c r="G1140" s="281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875</v>
      </c>
      <c r="D1141" s="279" t="s">
        <v>47</v>
      </c>
      <c r="E1141" s="280" t="s">
        <v>14</v>
      </c>
      <c r="F1141" s="281">
        <v>55080</v>
      </c>
      <c r="G1141" s="281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876</v>
      </c>
      <c r="D1142" s="279" t="s">
        <v>47</v>
      </c>
      <c r="E1142" s="280" t="s">
        <v>14</v>
      </c>
      <c r="F1142" s="281">
        <v>44640</v>
      </c>
      <c r="G1142" s="281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877</v>
      </c>
      <c r="D1143" s="279" t="s">
        <v>47</v>
      </c>
      <c r="E1143" s="280" t="s">
        <v>14</v>
      </c>
      <c r="F1143" s="281">
        <v>58920</v>
      </c>
      <c r="G1143" s="281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878</v>
      </c>
      <c r="D1144" s="279" t="s">
        <v>47</v>
      </c>
      <c r="E1144" s="280" t="s">
        <v>14</v>
      </c>
      <c r="F1144" s="281">
        <v>58920</v>
      </c>
      <c r="G1144" s="281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879</v>
      </c>
      <c r="D1145" s="279" t="s">
        <v>47</v>
      </c>
      <c r="E1145" s="280" t="s">
        <v>14</v>
      </c>
      <c r="F1145" s="281">
        <v>58140</v>
      </c>
      <c r="G1145" s="281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880</v>
      </c>
      <c r="D1146" s="279" t="s">
        <v>47</v>
      </c>
      <c r="E1146" s="280" t="s">
        <v>14</v>
      </c>
      <c r="F1146" s="281">
        <v>58140</v>
      </c>
      <c r="G1146" s="281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881</v>
      </c>
      <c r="D1147" s="279" t="s">
        <v>47</v>
      </c>
      <c r="E1147" s="280" t="s">
        <v>14</v>
      </c>
      <c r="F1147" s="281">
        <v>56340</v>
      </c>
      <c r="G1147" s="281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882</v>
      </c>
      <c r="D1148" s="279" t="s">
        <v>47</v>
      </c>
      <c r="E1148" s="280" t="s">
        <v>14</v>
      </c>
      <c r="F1148" s="281">
        <v>105060</v>
      </c>
      <c r="G1148" s="281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883</v>
      </c>
      <c r="D1149" s="279" t="s">
        <v>47</v>
      </c>
      <c r="E1149" s="280" t="s">
        <v>14</v>
      </c>
      <c r="F1149" s="281">
        <v>57540</v>
      </c>
      <c r="G1149" s="281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884</v>
      </c>
      <c r="D1150" s="279" t="s">
        <v>47</v>
      </c>
      <c r="E1150" s="280" t="s">
        <v>14</v>
      </c>
      <c r="F1150" s="281">
        <v>61080</v>
      </c>
      <c r="G1150" s="281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885</v>
      </c>
      <c r="D1151" s="279" t="s">
        <v>47</v>
      </c>
      <c r="E1151" s="280" t="s">
        <v>14</v>
      </c>
      <c r="F1151" s="281">
        <v>71880</v>
      </c>
      <c r="G1151" s="281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886</v>
      </c>
      <c r="D1152" s="279" t="s">
        <v>47</v>
      </c>
      <c r="E1152" s="280" t="s">
        <v>14</v>
      </c>
      <c r="F1152" s="281">
        <v>61080</v>
      </c>
      <c r="G1152" s="281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887</v>
      </c>
      <c r="D1153" s="279" t="s">
        <v>47</v>
      </c>
      <c r="E1153" s="280" t="s">
        <v>14</v>
      </c>
      <c r="F1153" s="281">
        <v>55860</v>
      </c>
      <c r="G1153" s="281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888</v>
      </c>
      <c r="D1154" s="279" t="s">
        <v>47</v>
      </c>
      <c r="E1154" s="280" t="s">
        <v>14</v>
      </c>
      <c r="F1154" s="281">
        <v>58680</v>
      </c>
      <c r="G1154" s="281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889</v>
      </c>
      <c r="D1155" s="279" t="s">
        <v>47</v>
      </c>
      <c r="E1155" s="280" t="s">
        <v>14</v>
      </c>
      <c r="F1155" s="281">
        <v>115680</v>
      </c>
      <c r="G1155" s="281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890</v>
      </c>
      <c r="D1156" s="279" t="s">
        <v>47</v>
      </c>
      <c r="E1156" s="280" t="s">
        <v>14</v>
      </c>
      <c r="F1156" s="281">
        <v>118500</v>
      </c>
      <c r="G1156" s="281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891</v>
      </c>
      <c r="D1157" s="279" t="s">
        <v>47</v>
      </c>
      <c r="E1157" s="280" t="s">
        <v>14</v>
      </c>
      <c r="F1157" s="281">
        <v>118500</v>
      </c>
      <c r="G1157" s="281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892</v>
      </c>
      <c r="D1158" s="279" t="s">
        <v>47</v>
      </c>
      <c r="E1158" s="280" t="s">
        <v>14</v>
      </c>
      <c r="F1158" s="281">
        <v>117900</v>
      </c>
      <c r="G1158" s="281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893</v>
      </c>
      <c r="D1159" s="279" t="s">
        <v>47</v>
      </c>
      <c r="E1159" s="280" t="s">
        <v>14</v>
      </c>
      <c r="F1159" s="281">
        <v>120120</v>
      </c>
      <c r="G1159" s="281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894</v>
      </c>
      <c r="D1160" s="279" t="s">
        <v>47</v>
      </c>
      <c r="E1160" s="280" t="s">
        <v>14</v>
      </c>
      <c r="F1160" s="281">
        <v>50460</v>
      </c>
      <c r="G1160" s="281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895</v>
      </c>
      <c r="D1161" s="279" t="s">
        <v>47</v>
      </c>
      <c r="E1161" s="280" t="s">
        <v>14</v>
      </c>
      <c r="F1161" s="281">
        <v>50460</v>
      </c>
      <c r="G1161" s="281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896</v>
      </c>
      <c r="D1162" s="279" t="s">
        <v>47</v>
      </c>
      <c r="E1162" s="280" t="s">
        <v>14</v>
      </c>
      <c r="F1162" s="281">
        <v>41400</v>
      </c>
      <c r="G1162" s="281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897</v>
      </c>
      <c r="D1163" s="279" t="s">
        <v>47</v>
      </c>
      <c r="E1163" s="280" t="s">
        <v>14</v>
      </c>
      <c r="F1163" s="281">
        <v>61140</v>
      </c>
      <c r="G1163" s="281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898</v>
      </c>
      <c r="D1164" s="279" t="s">
        <v>47</v>
      </c>
      <c r="E1164" s="280" t="s">
        <v>14</v>
      </c>
      <c r="F1164" s="281">
        <v>61140</v>
      </c>
      <c r="G1164" s="281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899</v>
      </c>
      <c r="D1165" s="279" t="s">
        <v>47</v>
      </c>
      <c r="E1165" s="280" t="s">
        <v>14</v>
      </c>
      <c r="F1165" s="281">
        <v>55380</v>
      </c>
      <c r="G1165" s="281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900</v>
      </c>
      <c r="D1166" s="279" t="s">
        <v>47</v>
      </c>
      <c r="E1166" s="280" t="s">
        <v>14</v>
      </c>
      <c r="F1166" s="281">
        <v>61860</v>
      </c>
      <c r="G1166" s="281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901</v>
      </c>
      <c r="D1167" s="279" t="s">
        <v>47</v>
      </c>
      <c r="E1167" s="280" t="s">
        <v>14</v>
      </c>
      <c r="F1167" s="281">
        <v>63900</v>
      </c>
      <c r="G1167" s="281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902</v>
      </c>
      <c r="D1168" s="279" t="s">
        <v>47</v>
      </c>
      <c r="E1168" s="280" t="s">
        <v>14</v>
      </c>
      <c r="F1168" s="281">
        <v>59220</v>
      </c>
      <c r="G1168" s="281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94"/>
      <c r="C1169" s="109" t="s">
        <v>48</v>
      </c>
      <c r="D1169" s="279" t="s">
        <v>48</v>
      </c>
      <c r="E1169" s="280"/>
      <c r="F1169" s="281">
        <v>0</v>
      </c>
      <c r="G1169" s="281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94" t="s">
        <v>1031</v>
      </c>
      <c r="C1170" s="109" t="s">
        <v>722</v>
      </c>
      <c r="D1170" s="279" t="s">
        <v>48</v>
      </c>
      <c r="E1170" s="280"/>
      <c r="F1170" s="281">
        <v>0</v>
      </c>
      <c r="G1170" s="281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903</v>
      </c>
      <c r="D1171" s="279" t="s">
        <v>47</v>
      </c>
      <c r="E1171" s="280" t="s">
        <v>14</v>
      </c>
      <c r="F1171" s="281">
        <v>89700</v>
      </c>
      <c r="G1171" s="281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904</v>
      </c>
      <c r="D1172" s="279" t="s">
        <v>47</v>
      </c>
      <c r="E1172" s="280" t="s">
        <v>14</v>
      </c>
      <c r="F1172" s="281">
        <v>91200</v>
      </c>
      <c r="G1172" s="281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905</v>
      </c>
      <c r="D1173" s="279" t="s">
        <v>47</v>
      </c>
      <c r="E1173" s="280" t="s">
        <v>14</v>
      </c>
      <c r="F1173" s="281">
        <v>95640</v>
      </c>
      <c r="G1173" s="281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906</v>
      </c>
      <c r="D1174" s="279" t="s">
        <v>47</v>
      </c>
      <c r="E1174" s="280" t="s">
        <v>14</v>
      </c>
      <c r="F1174" s="281">
        <v>95640</v>
      </c>
      <c r="G1174" s="281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907</v>
      </c>
      <c r="D1175" s="279" t="s">
        <v>47</v>
      </c>
      <c r="E1175" s="280" t="s">
        <v>14</v>
      </c>
      <c r="F1175" s="281">
        <v>116340</v>
      </c>
      <c r="G1175" s="281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908</v>
      </c>
      <c r="D1176" s="279" t="s">
        <v>47</v>
      </c>
      <c r="E1176" s="280" t="s">
        <v>14</v>
      </c>
      <c r="F1176" s="281">
        <v>115020</v>
      </c>
      <c r="G1176" s="281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909</v>
      </c>
      <c r="D1177" s="279" t="s">
        <v>47</v>
      </c>
      <c r="E1177" s="280" t="s">
        <v>14</v>
      </c>
      <c r="F1177" s="281">
        <v>115020</v>
      </c>
      <c r="G1177" s="281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910</v>
      </c>
      <c r="D1178" s="279" t="s">
        <v>47</v>
      </c>
      <c r="E1178" s="280" t="s">
        <v>14</v>
      </c>
      <c r="F1178" s="281">
        <v>115020</v>
      </c>
      <c r="G1178" s="281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911</v>
      </c>
      <c r="D1179" s="279" t="s">
        <v>47</v>
      </c>
      <c r="E1179" s="280" t="s">
        <v>14</v>
      </c>
      <c r="F1179" s="281">
        <v>117900</v>
      </c>
      <c r="G1179" s="281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912</v>
      </c>
      <c r="D1180" s="279" t="s">
        <v>47</v>
      </c>
      <c r="E1180" s="280" t="s">
        <v>14</v>
      </c>
      <c r="F1180" s="281">
        <v>136860</v>
      </c>
      <c r="G1180" s="281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913</v>
      </c>
      <c r="D1181" s="279" t="s">
        <v>47</v>
      </c>
      <c r="E1181" s="280" t="s">
        <v>14</v>
      </c>
      <c r="F1181" s="281">
        <v>220920</v>
      </c>
      <c r="G1181" s="281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914</v>
      </c>
      <c r="D1182" s="279" t="s">
        <v>47</v>
      </c>
      <c r="E1182" s="280" t="s">
        <v>14</v>
      </c>
      <c r="F1182" s="281">
        <v>220920</v>
      </c>
      <c r="G1182" s="281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94"/>
      <c r="C1183" s="109"/>
      <c r="D1183" s="279" t="s">
        <v>48</v>
      </c>
      <c r="E1183" s="280"/>
      <c r="F1183" s="281">
        <v>0</v>
      </c>
      <c r="G1183" s="281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94" t="s">
        <v>1031</v>
      </c>
      <c r="C1184" s="109" t="s">
        <v>1059</v>
      </c>
      <c r="D1184" s="279" t="s">
        <v>48</v>
      </c>
      <c r="E1184" s="280"/>
      <c r="F1184" s="281">
        <v>0</v>
      </c>
      <c r="G1184" s="281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94">
        <v>1</v>
      </c>
      <c r="C1185" s="109" t="s">
        <v>1173</v>
      </c>
      <c r="D1185" s="279" t="s">
        <v>47</v>
      </c>
      <c r="E1185" s="280" t="s">
        <v>14</v>
      </c>
      <c r="F1185" s="281">
        <v>19440</v>
      </c>
      <c r="G1185" s="281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94">
        <v>2</v>
      </c>
      <c r="C1186" s="109" t="s">
        <v>1174</v>
      </c>
      <c r="D1186" s="279" t="s">
        <v>47</v>
      </c>
      <c r="E1186" s="280" t="s">
        <v>14</v>
      </c>
      <c r="F1186" s="281">
        <v>28860</v>
      </c>
      <c r="G1186" s="281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94">
        <v>3</v>
      </c>
      <c r="C1187" s="109" t="s">
        <v>1175</v>
      </c>
      <c r="D1187" s="279" t="s">
        <v>47</v>
      </c>
      <c r="E1187" s="280" t="s">
        <v>14</v>
      </c>
      <c r="F1187" s="281">
        <v>33180</v>
      </c>
      <c r="G1187" s="281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94">
        <v>4</v>
      </c>
      <c r="C1188" s="109" t="s">
        <v>1176</v>
      </c>
      <c r="D1188" s="279" t="s">
        <v>47</v>
      </c>
      <c r="E1188" s="280" t="s">
        <v>14</v>
      </c>
      <c r="F1188" s="281">
        <v>30900</v>
      </c>
      <c r="G1188" s="281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94">
        <v>5</v>
      </c>
      <c r="C1189" s="109" t="s">
        <v>1177</v>
      </c>
      <c r="D1189" s="279" t="s">
        <v>47</v>
      </c>
      <c r="E1189" s="280" t="s">
        <v>14</v>
      </c>
      <c r="F1189" s="281">
        <v>40740</v>
      </c>
      <c r="G1189" s="281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94">
        <v>6</v>
      </c>
      <c r="C1190" s="109" t="s">
        <v>1178</v>
      </c>
      <c r="D1190" s="279" t="s">
        <v>47</v>
      </c>
      <c r="E1190" s="280" t="s">
        <v>14</v>
      </c>
      <c r="F1190" s="281">
        <v>34020</v>
      </c>
      <c r="G1190" s="281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94">
        <v>7</v>
      </c>
      <c r="C1191" s="109" t="s">
        <v>1179</v>
      </c>
      <c r="D1191" s="279" t="s">
        <v>47</v>
      </c>
      <c r="E1191" s="280" t="s">
        <v>14</v>
      </c>
      <c r="F1191" s="281">
        <v>358140</v>
      </c>
      <c r="G1191" s="281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94">
        <v>8</v>
      </c>
      <c r="C1192" s="109" t="s">
        <v>1180</v>
      </c>
      <c r="D1192" s="279" t="s">
        <v>47</v>
      </c>
      <c r="E1192" s="280" t="s">
        <v>14</v>
      </c>
      <c r="F1192" s="281">
        <v>240900</v>
      </c>
      <c r="G1192" s="281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94"/>
      <c r="C1193" s="109"/>
      <c r="D1193" s="279" t="s">
        <v>48</v>
      </c>
      <c r="E1193" s="280"/>
      <c r="F1193" s="281">
        <v>0</v>
      </c>
      <c r="G1193" s="281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94" t="s">
        <v>1031</v>
      </c>
      <c r="C1194" s="109" t="s">
        <v>734</v>
      </c>
      <c r="D1194" s="279" t="s">
        <v>48</v>
      </c>
      <c r="E1194" s="280"/>
      <c r="F1194" s="281">
        <v>0</v>
      </c>
      <c r="G1194" s="281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94">
        <v>1</v>
      </c>
      <c r="C1195" s="109" t="s">
        <v>915</v>
      </c>
      <c r="D1195" s="279" t="s">
        <v>47</v>
      </c>
      <c r="E1195" s="280" t="s">
        <v>14</v>
      </c>
      <c r="F1195" s="281">
        <v>33840</v>
      </c>
      <c r="G1195" s="281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94">
        <v>2</v>
      </c>
      <c r="C1196" s="109" t="s">
        <v>916</v>
      </c>
      <c r="D1196" s="279" t="s">
        <v>47</v>
      </c>
      <c r="E1196" s="280" t="s">
        <v>14</v>
      </c>
      <c r="F1196" s="281">
        <v>39240</v>
      </c>
      <c r="G1196" s="281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94">
        <v>3</v>
      </c>
      <c r="C1197" s="109" t="s">
        <v>917</v>
      </c>
      <c r="D1197" s="279" t="s">
        <v>47</v>
      </c>
      <c r="E1197" s="280" t="s">
        <v>14</v>
      </c>
      <c r="F1197" s="281">
        <v>7320</v>
      </c>
      <c r="G1197" s="281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94">
        <v>4</v>
      </c>
      <c r="C1198" s="109" t="s">
        <v>918</v>
      </c>
      <c r="D1198" s="279" t="s">
        <v>47</v>
      </c>
      <c r="E1198" s="280" t="s">
        <v>14</v>
      </c>
      <c r="F1198" s="281">
        <v>9600</v>
      </c>
      <c r="G1198" s="281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94">
        <v>5</v>
      </c>
      <c r="C1199" s="109" t="s">
        <v>919</v>
      </c>
      <c r="D1199" s="279" t="s">
        <v>47</v>
      </c>
      <c r="E1199" s="280" t="s">
        <v>14</v>
      </c>
      <c r="F1199" s="281">
        <v>103860</v>
      </c>
      <c r="G1199" s="281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94">
        <v>6</v>
      </c>
      <c r="C1200" s="109" t="s">
        <v>920</v>
      </c>
      <c r="D1200" s="279" t="s">
        <v>47</v>
      </c>
      <c r="E1200" s="280" t="s">
        <v>14</v>
      </c>
      <c r="F1200" s="281">
        <v>923940</v>
      </c>
      <c r="G1200" s="281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94">
        <v>7</v>
      </c>
      <c r="C1201" s="109" t="s">
        <v>921</v>
      </c>
      <c r="D1201" s="279" t="s">
        <v>47</v>
      </c>
      <c r="E1201" s="280" t="s">
        <v>14</v>
      </c>
      <c r="F1201" s="281">
        <v>14160</v>
      </c>
      <c r="G1201" s="281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94">
        <v>8</v>
      </c>
      <c r="C1202" s="109" t="s">
        <v>922</v>
      </c>
      <c r="D1202" s="279" t="s">
        <v>47</v>
      </c>
      <c r="E1202" s="280" t="s">
        <v>14</v>
      </c>
      <c r="F1202" s="281">
        <v>12060</v>
      </c>
      <c r="G1202" s="281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94">
        <v>9</v>
      </c>
      <c r="C1203" s="109" t="s">
        <v>923</v>
      </c>
      <c r="D1203" s="279" t="s">
        <v>47</v>
      </c>
      <c r="E1203" s="280" t="s">
        <v>14</v>
      </c>
      <c r="F1203" s="281">
        <v>14160</v>
      </c>
      <c r="G1203" s="281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94">
        <v>10</v>
      </c>
      <c r="C1204" s="109" t="s">
        <v>924</v>
      </c>
      <c r="D1204" s="279" t="s">
        <v>47</v>
      </c>
      <c r="E1204" s="280" t="s">
        <v>14</v>
      </c>
      <c r="F1204" s="281">
        <v>14160</v>
      </c>
      <c r="G1204" s="281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94">
        <v>11</v>
      </c>
      <c r="C1205" s="109" t="s">
        <v>925</v>
      </c>
      <c r="D1205" s="279" t="s">
        <v>47</v>
      </c>
      <c r="E1205" s="280" t="s">
        <v>14</v>
      </c>
      <c r="F1205" s="281">
        <v>35040</v>
      </c>
      <c r="G1205" s="281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94">
        <v>12</v>
      </c>
      <c r="C1206" s="109" t="s">
        <v>926</v>
      </c>
      <c r="D1206" s="279" t="s">
        <v>47</v>
      </c>
      <c r="E1206" s="280" t="s">
        <v>14</v>
      </c>
      <c r="F1206" s="281">
        <v>25860</v>
      </c>
      <c r="G1206" s="281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94">
        <v>13</v>
      </c>
      <c r="C1207" s="109" t="s">
        <v>927</v>
      </c>
      <c r="D1207" s="279" t="s">
        <v>47</v>
      </c>
      <c r="E1207" s="280" t="s">
        <v>14</v>
      </c>
      <c r="F1207" s="281">
        <v>35040</v>
      </c>
      <c r="G1207" s="281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94">
        <v>14</v>
      </c>
      <c r="C1208" s="109" t="s">
        <v>928</v>
      </c>
      <c r="D1208" s="279" t="s">
        <v>47</v>
      </c>
      <c r="E1208" s="280" t="s">
        <v>14</v>
      </c>
      <c r="F1208" s="281">
        <v>35040</v>
      </c>
      <c r="G1208" s="281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94">
        <v>15</v>
      </c>
      <c r="C1209" s="109" t="s">
        <v>929</v>
      </c>
      <c r="D1209" s="279" t="s">
        <v>47</v>
      </c>
      <c r="E1209" s="280" t="s">
        <v>14</v>
      </c>
      <c r="F1209" s="281">
        <v>25860</v>
      </c>
      <c r="G1209" s="281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94">
        <v>16</v>
      </c>
      <c r="C1210" s="109" t="s">
        <v>930</v>
      </c>
      <c r="D1210" s="279" t="s">
        <v>47</v>
      </c>
      <c r="E1210" s="280" t="s">
        <v>14</v>
      </c>
      <c r="F1210" s="281">
        <v>25860</v>
      </c>
      <c r="G1210" s="281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94">
        <v>17</v>
      </c>
      <c r="C1211" s="109" t="s">
        <v>931</v>
      </c>
      <c r="D1211" s="279" t="s">
        <v>47</v>
      </c>
      <c r="E1211" s="280" t="s">
        <v>14</v>
      </c>
      <c r="F1211" s="281">
        <v>30960</v>
      </c>
      <c r="G1211" s="281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94">
        <v>18</v>
      </c>
      <c r="C1212" s="109" t="s">
        <v>932</v>
      </c>
      <c r="D1212" s="279" t="s">
        <v>47</v>
      </c>
      <c r="E1212" s="280" t="s">
        <v>14</v>
      </c>
      <c r="F1212" s="281">
        <v>25860</v>
      </c>
      <c r="G1212" s="281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94">
        <v>19</v>
      </c>
      <c r="C1213" s="109" t="s">
        <v>933</v>
      </c>
      <c r="D1213" s="279" t="s">
        <v>47</v>
      </c>
      <c r="E1213" s="280" t="s">
        <v>14</v>
      </c>
      <c r="F1213" s="281">
        <v>2305860</v>
      </c>
      <c r="G1213" s="281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94">
        <v>20</v>
      </c>
      <c r="C1214" s="109" t="s">
        <v>934</v>
      </c>
      <c r="D1214" s="279" t="s">
        <v>47</v>
      </c>
      <c r="E1214" s="280" t="s">
        <v>14</v>
      </c>
      <c r="F1214" s="281">
        <v>18780</v>
      </c>
      <c r="G1214" s="281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94">
        <v>21</v>
      </c>
      <c r="C1215" s="109" t="s">
        <v>935</v>
      </c>
      <c r="D1215" s="279" t="s">
        <v>47</v>
      </c>
      <c r="E1215" s="280" t="s">
        <v>14</v>
      </c>
      <c r="F1215" s="281">
        <v>27360</v>
      </c>
      <c r="G1215" s="281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94">
        <v>22</v>
      </c>
      <c r="C1216" s="109" t="s">
        <v>936</v>
      </c>
      <c r="D1216" s="279" t="s">
        <v>47</v>
      </c>
      <c r="E1216" s="280" t="s">
        <v>14</v>
      </c>
      <c r="F1216" s="281">
        <v>18780</v>
      </c>
      <c r="G1216" s="281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94">
        <v>23</v>
      </c>
      <c r="C1217" s="109" t="s">
        <v>937</v>
      </c>
      <c r="D1217" s="279" t="s">
        <v>47</v>
      </c>
      <c r="E1217" s="280" t="s">
        <v>14</v>
      </c>
      <c r="F1217" s="281">
        <v>27360</v>
      </c>
      <c r="G1217" s="281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94">
        <v>24</v>
      </c>
      <c r="C1218" s="109" t="s">
        <v>938</v>
      </c>
      <c r="D1218" s="279" t="s">
        <v>47</v>
      </c>
      <c r="E1218" s="280" t="s">
        <v>14</v>
      </c>
      <c r="F1218" s="281">
        <v>18720</v>
      </c>
      <c r="G1218" s="281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94">
        <v>25</v>
      </c>
      <c r="C1219" s="109" t="s">
        <v>939</v>
      </c>
      <c r="D1219" s="279" t="s">
        <v>47</v>
      </c>
      <c r="E1219" s="280" t="s">
        <v>14</v>
      </c>
      <c r="F1219" s="281">
        <v>18720</v>
      </c>
      <c r="G1219" s="281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94">
        <v>26</v>
      </c>
      <c r="C1220" s="109" t="s">
        <v>940</v>
      </c>
      <c r="D1220" s="279" t="s">
        <v>47</v>
      </c>
      <c r="E1220" s="280" t="s">
        <v>14</v>
      </c>
      <c r="F1220" s="281">
        <v>18720</v>
      </c>
      <c r="G1220" s="281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94">
        <v>27</v>
      </c>
      <c r="C1221" s="109" t="s">
        <v>941</v>
      </c>
      <c r="D1221" s="279" t="s">
        <v>47</v>
      </c>
      <c r="E1221" s="280" t="s">
        <v>14</v>
      </c>
      <c r="F1221" s="281">
        <v>25260</v>
      </c>
      <c r="G1221" s="281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94">
        <v>28</v>
      </c>
      <c r="C1222" s="109" t="s">
        <v>942</v>
      </c>
      <c r="D1222" s="279" t="s">
        <v>47</v>
      </c>
      <c r="E1222" s="280" t="s">
        <v>14</v>
      </c>
      <c r="F1222" s="281">
        <v>25260</v>
      </c>
      <c r="G1222" s="281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94">
        <v>29</v>
      </c>
      <c r="C1223" s="109" t="s">
        <v>943</v>
      </c>
      <c r="D1223" s="279" t="s">
        <v>47</v>
      </c>
      <c r="E1223" s="280" t="s">
        <v>14</v>
      </c>
      <c r="F1223" s="281">
        <v>22860</v>
      </c>
      <c r="G1223" s="281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94">
        <v>30</v>
      </c>
      <c r="C1224" s="109" t="s">
        <v>944</v>
      </c>
      <c r="D1224" s="279" t="s">
        <v>47</v>
      </c>
      <c r="E1224" s="280" t="s">
        <v>14</v>
      </c>
      <c r="F1224" s="281">
        <v>74340</v>
      </c>
      <c r="G1224" s="281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94">
        <v>31</v>
      </c>
      <c r="C1225" s="109" t="s">
        <v>945</v>
      </c>
      <c r="D1225" s="279" t="s">
        <v>47</v>
      </c>
      <c r="E1225" s="280" t="s">
        <v>14</v>
      </c>
      <c r="F1225" s="281">
        <v>74340</v>
      </c>
      <c r="G1225" s="281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94">
        <v>32</v>
      </c>
      <c r="C1226" s="109" t="s">
        <v>946</v>
      </c>
      <c r="D1226" s="279" t="s">
        <v>47</v>
      </c>
      <c r="E1226" s="280" t="s">
        <v>14</v>
      </c>
      <c r="F1226" s="281">
        <v>27540</v>
      </c>
      <c r="G1226" s="281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94">
        <v>33</v>
      </c>
      <c r="C1227" s="109" t="s">
        <v>947</v>
      </c>
      <c r="D1227" s="279" t="s">
        <v>47</v>
      </c>
      <c r="E1227" s="280" t="s">
        <v>14</v>
      </c>
      <c r="F1227" s="281">
        <v>21480</v>
      </c>
      <c r="G1227" s="281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94">
        <v>34</v>
      </c>
      <c r="C1228" s="109" t="s">
        <v>948</v>
      </c>
      <c r="D1228" s="279" t="s">
        <v>47</v>
      </c>
      <c r="E1228" s="280" t="s">
        <v>14</v>
      </c>
      <c r="F1228" s="281">
        <v>25560</v>
      </c>
      <c r="G1228" s="281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94">
        <v>35</v>
      </c>
      <c r="C1229" s="109" t="s">
        <v>949</v>
      </c>
      <c r="D1229" s="279" t="s">
        <v>47</v>
      </c>
      <c r="E1229" s="280" t="s">
        <v>14</v>
      </c>
      <c r="F1229" s="281">
        <v>457260</v>
      </c>
      <c r="G1229" s="281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94">
        <v>36</v>
      </c>
      <c r="C1230" s="109" t="s">
        <v>377</v>
      </c>
      <c r="D1230" s="279" t="s">
        <v>47</v>
      </c>
      <c r="E1230" s="280" t="s">
        <v>14</v>
      </c>
      <c r="F1230" s="281">
        <v>6360</v>
      </c>
      <c r="G1230" s="281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94">
        <v>38</v>
      </c>
      <c r="C1231" s="109" t="s">
        <v>1181</v>
      </c>
      <c r="D1231" s="279" t="s">
        <v>47</v>
      </c>
      <c r="E1231" s="280" t="s">
        <v>14</v>
      </c>
      <c r="F1231" s="281">
        <v>368820</v>
      </c>
      <c r="G1231" s="281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94">
        <v>39</v>
      </c>
      <c r="C1232" s="109" t="s">
        <v>1182</v>
      </c>
      <c r="D1232" s="279" t="s">
        <v>47</v>
      </c>
      <c r="E1232" s="280" t="s">
        <v>14</v>
      </c>
      <c r="F1232" s="281">
        <v>497400</v>
      </c>
      <c r="G1232" s="281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94">
        <v>41</v>
      </c>
      <c r="C1233" s="109" t="s">
        <v>1022</v>
      </c>
      <c r="D1233" s="279" t="s">
        <v>47</v>
      </c>
      <c r="E1233" s="280" t="s">
        <v>14</v>
      </c>
      <c r="F1233" s="281">
        <v>107520</v>
      </c>
      <c r="G1233" s="281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94">
        <v>42</v>
      </c>
      <c r="C1234" s="109" t="s">
        <v>1183</v>
      </c>
      <c r="D1234" s="279" t="s">
        <v>47</v>
      </c>
      <c r="E1234" s="280" t="s">
        <v>473</v>
      </c>
      <c r="F1234" s="281">
        <v>8622.4599999999991</v>
      </c>
      <c r="G1234" s="281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94"/>
      <c r="C1235" s="109"/>
      <c r="D1235" s="279" t="s">
        <v>48</v>
      </c>
      <c r="E1235" s="280"/>
      <c r="F1235" s="281">
        <v>0</v>
      </c>
      <c r="G1235" s="281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94" t="s">
        <v>1031</v>
      </c>
      <c r="C1236" s="109" t="s">
        <v>1168</v>
      </c>
      <c r="D1236" s="279" t="s">
        <v>48</v>
      </c>
      <c r="E1236" s="280"/>
      <c r="F1236" s="281">
        <v>0</v>
      </c>
      <c r="G1236" s="281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94">
        <v>1</v>
      </c>
      <c r="C1237" s="109" t="s">
        <v>1184</v>
      </c>
      <c r="D1237" s="279" t="s">
        <v>47</v>
      </c>
      <c r="E1237" s="280" t="s">
        <v>14</v>
      </c>
      <c r="F1237" s="281">
        <v>940920</v>
      </c>
      <c r="G1237" s="281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94">
        <v>2</v>
      </c>
      <c r="C1238" s="109" t="s">
        <v>1185</v>
      </c>
      <c r="D1238" s="279" t="s">
        <v>47</v>
      </c>
      <c r="E1238" s="280" t="s">
        <v>14</v>
      </c>
      <c r="F1238" s="281">
        <v>2080260</v>
      </c>
      <c r="G1238" s="281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94">
        <v>3</v>
      </c>
      <c r="C1239" s="109" t="s">
        <v>1186</v>
      </c>
      <c r="D1239" s="279" t="s">
        <v>47</v>
      </c>
      <c r="E1239" s="280" t="s">
        <v>14</v>
      </c>
      <c r="F1239" s="281">
        <v>2080260</v>
      </c>
      <c r="G1239" s="281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94">
        <v>4</v>
      </c>
      <c r="C1240" s="109" t="s">
        <v>1187</v>
      </c>
      <c r="D1240" s="279" t="s">
        <v>47</v>
      </c>
      <c r="E1240" s="280" t="s">
        <v>14</v>
      </c>
      <c r="F1240" s="281">
        <v>909420</v>
      </c>
      <c r="G1240" s="281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94"/>
      <c r="C1241" s="109"/>
      <c r="D1241" s="279"/>
      <c r="E1241" s="280"/>
      <c r="F1241" s="281">
        <v>0</v>
      </c>
      <c r="G1241" s="281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94" t="s">
        <v>1031</v>
      </c>
      <c r="C1242" s="109" t="s">
        <v>770</v>
      </c>
      <c r="D1242" s="279" t="s">
        <v>48</v>
      </c>
      <c r="E1242" s="280"/>
      <c r="F1242" s="281">
        <v>0</v>
      </c>
      <c r="G1242" s="281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94">
        <v>1</v>
      </c>
      <c r="C1243" s="109" t="s">
        <v>950</v>
      </c>
      <c r="D1243" s="279" t="s">
        <v>47</v>
      </c>
      <c r="E1243" s="280" t="s">
        <v>297</v>
      </c>
      <c r="F1243" s="281">
        <v>285420</v>
      </c>
      <c r="G1243" s="281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94">
        <v>2</v>
      </c>
      <c r="C1244" s="109" t="s">
        <v>378</v>
      </c>
      <c r="D1244" s="279" t="s">
        <v>47</v>
      </c>
      <c r="E1244" s="280" t="s">
        <v>297</v>
      </c>
      <c r="F1244" s="281">
        <v>285420</v>
      </c>
      <c r="G1244" s="281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94">
        <v>3</v>
      </c>
      <c r="C1245" s="109" t="s">
        <v>379</v>
      </c>
      <c r="D1245" s="279" t="s">
        <v>47</v>
      </c>
      <c r="E1245" s="280" t="s">
        <v>297</v>
      </c>
      <c r="F1245" s="281">
        <v>222780</v>
      </c>
      <c r="G1245" s="281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94">
        <v>4</v>
      </c>
      <c r="C1246" s="109" t="s">
        <v>380</v>
      </c>
      <c r="D1246" s="279" t="s">
        <v>47</v>
      </c>
      <c r="E1246" s="280" t="s">
        <v>297</v>
      </c>
      <c r="F1246" s="281">
        <v>211020</v>
      </c>
      <c r="G1246" s="281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94">
        <v>5</v>
      </c>
      <c r="C1247" s="109" t="s">
        <v>381</v>
      </c>
      <c r="D1247" s="279" t="s">
        <v>47</v>
      </c>
      <c r="E1247" s="280" t="s">
        <v>297</v>
      </c>
      <c r="F1247" s="281">
        <v>180060</v>
      </c>
      <c r="G1247" s="281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94">
        <v>6</v>
      </c>
      <c r="C1248" s="109" t="s">
        <v>382</v>
      </c>
      <c r="D1248" s="279" t="s">
        <v>47</v>
      </c>
      <c r="E1248" s="280" t="s">
        <v>297</v>
      </c>
      <c r="F1248" s="281">
        <v>174540</v>
      </c>
      <c r="G1248" s="281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94">
        <v>7</v>
      </c>
      <c r="C1249" s="109" t="s">
        <v>383</v>
      </c>
      <c r="D1249" s="279" t="s">
        <v>47</v>
      </c>
      <c r="E1249" s="280" t="s">
        <v>297</v>
      </c>
      <c r="F1249" s="281">
        <v>174360</v>
      </c>
      <c r="G1249" s="281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94">
        <v>8</v>
      </c>
      <c r="C1250" s="109" t="s">
        <v>384</v>
      </c>
      <c r="D1250" s="279" t="s">
        <v>47</v>
      </c>
      <c r="E1250" s="280" t="s">
        <v>297</v>
      </c>
      <c r="F1250" s="281">
        <v>148200</v>
      </c>
      <c r="G1250" s="281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94">
        <v>9</v>
      </c>
      <c r="C1251" s="109" t="s">
        <v>385</v>
      </c>
      <c r="D1251" s="279" t="s">
        <v>47</v>
      </c>
      <c r="E1251" s="280" t="s">
        <v>297</v>
      </c>
      <c r="F1251" s="281">
        <v>165600</v>
      </c>
      <c r="G1251" s="281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94">
        <v>10</v>
      </c>
      <c r="C1252" s="109" t="s">
        <v>386</v>
      </c>
      <c r="D1252" s="279" t="s">
        <v>47</v>
      </c>
      <c r="E1252" s="280" t="s">
        <v>297</v>
      </c>
      <c r="F1252" s="281">
        <v>160860</v>
      </c>
      <c r="G1252" s="281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94">
        <v>11</v>
      </c>
      <c r="C1253" s="109" t="s">
        <v>387</v>
      </c>
      <c r="D1253" s="279" t="s">
        <v>47</v>
      </c>
      <c r="E1253" s="280" t="s">
        <v>297</v>
      </c>
      <c r="F1253" s="281">
        <v>133440</v>
      </c>
      <c r="G1253" s="281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94">
        <v>12</v>
      </c>
      <c r="C1254" s="109" t="s">
        <v>388</v>
      </c>
      <c r="D1254" s="279" t="s">
        <v>47</v>
      </c>
      <c r="E1254" s="280" t="s">
        <v>297</v>
      </c>
      <c r="F1254" s="281">
        <v>133440</v>
      </c>
      <c r="G1254" s="281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94">
        <v>13</v>
      </c>
      <c r="C1255" s="109" t="s">
        <v>389</v>
      </c>
      <c r="D1255" s="279" t="s">
        <v>47</v>
      </c>
      <c r="E1255" s="280" t="s">
        <v>297</v>
      </c>
      <c r="F1255" s="281">
        <v>118380</v>
      </c>
      <c r="G1255" s="281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94">
        <v>14</v>
      </c>
      <c r="C1256" s="109" t="s">
        <v>390</v>
      </c>
      <c r="D1256" s="279" t="s">
        <v>47</v>
      </c>
      <c r="E1256" s="280" t="s">
        <v>297</v>
      </c>
      <c r="F1256" s="281">
        <v>89520</v>
      </c>
      <c r="G1256" s="281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94">
        <v>15</v>
      </c>
      <c r="C1257" s="109" t="s">
        <v>391</v>
      </c>
      <c r="D1257" s="279" t="s">
        <v>47</v>
      </c>
      <c r="E1257" s="280" t="s">
        <v>297</v>
      </c>
      <c r="F1257" s="281">
        <v>234120</v>
      </c>
      <c r="G1257" s="281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94">
        <v>16</v>
      </c>
      <c r="C1258" s="109" t="s">
        <v>393</v>
      </c>
      <c r="D1258" s="279" t="s">
        <v>47</v>
      </c>
      <c r="E1258" s="280" t="s">
        <v>297</v>
      </c>
      <c r="F1258" s="281">
        <v>184560</v>
      </c>
      <c r="G1258" s="281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94">
        <v>17</v>
      </c>
      <c r="C1259" s="109" t="s">
        <v>395</v>
      </c>
      <c r="D1259" s="279" t="s">
        <v>47</v>
      </c>
      <c r="E1259" s="280" t="s">
        <v>297</v>
      </c>
      <c r="F1259" s="281">
        <v>156960</v>
      </c>
      <c r="G1259" s="281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94">
        <v>18</v>
      </c>
      <c r="C1260" s="109" t="s">
        <v>397</v>
      </c>
      <c r="D1260" s="279" t="s">
        <v>47</v>
      </c>
      <c r="E1260" s="280" t="s">
        <v>297</v>
      </c>
      <c r="F1260" s="281">
        <v>119220</v>
      </c>
      <c r="G1260" s="281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94">
        <v>19</v>
      </c>
      <c r="C1261" s="109" t="s">
        <v>392</v>
      </c>
      <c r="D1261" s="279" t="s">
        <v>47</v>
      </c>
      <c r="E1261" s="280" t="s">
        <v>297</v>
      </c>
      <c r="F1261" s="281">
        <v>163560</v>
      </c>
      <c r="G1261" s="281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94">
        <v>20</v>
      </c>
      <c r="C1262" s="109" t="s">
        <v>394</v>
      </c>
      <c r="D1262" s="279" t="s">
        <v>47</v>
      </c>
      <c r="E1262" s="280" t="s">
        <v>297</v>
      </c>
      <c r="F1262" s="281">
        <v>146040</v>
      </c>
      <c r="G1262" s="281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94">
        <v>21</v>
      </c>
      <c r="C1263" s="109" t="s">
        <v>396</v>
      </c>
      <c r="D1263" s="279" t="s">
        <v>47</v>
      </c>
      <c r="E1263" s="280" t="s">
        <v>297</v>
      </c>
      <c r="F1263" s="281">
        <v>107580</v>
      </c>
      <c r="G1263" s="281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94">
        <v>22</v>
      </c>
      <c r="C1264" s="109" t="s">
        <v>398</v>
      </c>
      <c r="D1264" s="279" t="s">
        <v>47</v>
      </c>
      <c r="E1264" s="280" t="s">
        <v>297</v>
      </c>
      <c r="F1264" s="281">
        <v>91140</v>
      </c>
      <c r="G1264" s="281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94">
        <v>23</v>
      </c>
      <c r="C1265" s="109" t="s">
        <v>951</v>
      </c>
      <c r="D1265" s="279" t="s">
        <v>47</v>
      </c>
      <c r="E1265" s="280" t="s">
        <v>297</v>
      </c>
      <c r="F1265" s="281">
        <v>81891.065868368882</v>
      </c>
      <c r="G1265" s="281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94">
        <v>24</v>
      </c>
      <c r="C1266" s="109" t="s">
        <v>952</v>
      </c>
      <c r="D1266" s="279" t="s">
        <v>47</v>
      </c>
      <c r="E1266" s="280" t="s">
        <v>297</v>
      </c>
      <c r="F1266" s="281">
        <v>75288.699780185358</v>
      </c>
      <c r="G1266" s="281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94">
        <v>25</v>
      </c>
      <c r="C1267" s="109" t="s">
        <v>953</v>
      </c>
      <c r="D1267" s="279" t="s">
        <v>47</v>
      </c>
      <c r="E1267" s="280" t="s">
        <v>297</v>
      </c>
      <c r="F1267" s="281">
        <v>69120</v>
      </c>
      <c r="G1267" s="281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94">
        <v>26</v>
      </c>
      <c r="C1268" s="109" t="s">
        <v>954</v>
      </c>
      <c r="D1268" s="279" t="s">
        <v>47</v>
      </c>
      <c r="E1268" s="280" t="s">
        <v>297</v>
      </c>
      <c r="F1268" s="281">
        <v>69000</v>
      </c>
      <c r="G1268" s="281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94">
        <v>27</v>
      </c>
      <c r="C1269" s="109" t="s">
        <v>955</v>
      </c>
      <c r="D1269" s="279" t="s">
        <v>47</v>
      </c>
      <c r="E1269" s="280" t="s">
        <v>297</v>
      </c>
      <c r="F1269" s="281">
        <v>61080</v>
      </c>
      <c r="G1269" s="281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94">
        <v>28</v>
      </c>
      <c r="C1270" s="109" t="s">
        <v>399</v>
      </c>
      <c r="D1270" s="279" t="s">
        <v>47</v>
      </c>
      <c r="E1270" s="280" t="s">
        <v>297</v>
      </c>
      <c r="F1270" s="281">
        <v>313962</v>
      </c>
      <c r="G1270" s="281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94">
        <v>29</v>
      </c>
      <c r="C1271" s="109" t="s">
        <v>400</v>
      </c>
      <c r="D1271" s="279" t="s">
        <v>47</v>
      </c>
      <c r="E1271" s="280" t="s">
        <v>297</v>
      </c>
      <c r="F1271" s="281">
        <v>313962</v>
      </c>
      <c r="G1271" s="281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94">
        <v>30</v>
      </c>
      <c r="C1272" s="109" t="s">
        <v>401</v>
      </c>
      <c r="D1272" s="279" t="s">
        <v>47</v>
      </c>
      <c r="E1272" s="280" t="s">
        <v>297</v>
      </c>
      <c r="F1272" s="281">
        <v>245058.00000000003</v>
      </c>
      <c r="G1272" s="281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94">
        <v>31</v>
      </c>
      <c r="C1273" s="109" t="s">
        <v>402</v>
      </c>
      <c r="D1273" s="279" t="s">
        <v>47</v>
      </c>
      <c r="E1273" s="280" t="s">
        <v>297</v>
      </c>
      <c r="F1273" s="281">
        <v>232122.00000000003</v>
      </c>
      <c r="G1273" s="281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94">
        <v>32</v>
      </c>
      <c r="C1274" s="109" t="s">
        <v>403</v>
      </c>
      <c r="D1274" s="279" t="s">
        <v>47</v>
      </c>
      <c r="E1274" s="280" t="s">
        <v>297</v>
      </c>
      <c r="F1274" s="281">
        <v>198066</v>
      </c>
      <c r="G1274" s="281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94">
        <v>33</v>
      </c>
      <c r="C1275" s="109" t="s">
        <v>404</v>
      </c>
      <c r="D1275" s="279" t="s">
        <v>47</v>
      </c>
      <c r="E1275" s="280" t="s">
        <v>297</v>
      </c>
      <c r="F1275" s="281">
        <v>191994</v>
      </c>
      <c r="G1275" s="281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94">
        <v>34</v>
      </c>
      <c r="C1276" s="109" t="s">
        <v>405</v>
      </c>
      <c r="D1276" s="279" t="s">
        <v>47</v>
      </c>
      <c r="E1276" s="280" t="s">
        <v>297</v>
      </c>
      <c r="F1276" s="281">
        <v>191796</v>
      </c>
      <c r="G1276" s="281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94">
        <v>35</v>
      </c>
      <c r="C1277" s="109" t="s">
        <v>406</v>
      </c>
      <c r="D1277" s="279" t="s">
        <v>47</v>
      </c>
      <c r="E1277" s="280" t="s">
        <v>297</v>
      </c>
      <c r="F1277" s="281">
        <v>163020</v>
      </c>
      <c r="G1277" s="281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94">
        <v>36</v>
      </c>
      <c r="C1278" s="109" t="s">
        <v>407</v>
      </c>
      <c r="D1278" s="279" t="s">
        <v>47</v>
      </c>
      <c r="E1278" s="280" t="s">
        <v>297</v>
      </c>
      <c r="F1278" s="281">
        <v>182160</v>
      </c>
      <c r="G1278" s="281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94">
        <v>37</v>
      </c>
      <c r="C1279" s="109" t="s">
        <v>408</v>
      </c>
      <c r="D1279" s="279" t="s">
        <v>47</v>
      </c>
      <c r="E1279" s="280" t="s">
        <v>297</v>
      </c>
      <c r="F1279" s="281">
        <v>176946</v>
      </c>
      <c r="G1279" s="281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94">
        <v>38</v>
      </c>
      <c r="C1280" s="109" t="s">
        <v>409</v>
      </c>
      <c r="D1280" s="279" t="s">
        <v>47</v>
      </c>
      <c r="E1280" s="280" t="s">
        <v>297</v>
      </c>
      <c r="F1280" s="281">
        <v>146784</v>
      </c>
      <c r="G1280" s="281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94">
        <v>39</v>
      </c>
      <c r="C1281" s="109" t="s">
        <v>410</v>
      </c>
      <c r="D1281" s="279" t="s">
        <v>47</v>
      </c>
      <c r="E1281" s="280" t="s">
        <v>297</v>
      </c>
      <c r="F1281" s="281">
        <v>146784</v>
      </c>
      <c r="G1281" s="281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94">
        <v>40</v>
      </c>
      <c r="C1282" s="109" t="s">
        <v>411</v>
      </c>
      <c r="D1282" s="279" t="s">
        <v>47</v>
      </c>
      <c r="E1282" s="280" t="s">
        <v>297</v>
      </c>
      <c r="F1282" s="281">
        <v>130218.00000000001</v>
      </c>
      <c r="G1282" s="281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94">
        <v>41</v>
      </c>
      <c r="C1283" s="109" t="s">
        <v>412</v>
      </c>
      <c r="D1283" s="279" t="s">
        <v>47</v>
      </c>
      <c r="E1283" s="280" t="s">
        <v>297</v>
      </c>
      <c r="F1283" s="281">
        <v>98472</v>
      </c>
      <c r="G1283" s="281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94">
        <v>42</v>
      </c>
      <c r="C1284" s="109" t="s">
        <v>413</v>
      </c>
      <c r="D1284" s="279" t="s">
        <v>47</v>
      </c>
      <c r="E1284" s="280" t="s">
        <v>297</v>
      </c>
      <c r="F1284" s="281">
        <v>257532.00000000003</v>
      </c>
      <c r="G1284" s="281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94">
        <v>43</v>
      </c>
      <c r="C1285" s="109" t="s">
        <v>415</v>
      </c>
      <c r="D1285" s="279" t="s">
        <v>47</v>
      </c>
      <c r="E1285" s="280" t="s">
        <v>297</v>
      </c>
      <c r="F1285" s="281">
        <v>203016</v>
      </c>
      <c r="G1285" s="281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94">
        <v>44</v>
      </c>
      <c r="C1286" s="109" t="s">
        <v>417</v>
      </c>
      <c r="D1286" s="279" t="s">
        <v>47</v>
      </c>
      <c r="E1286" s="280" t="s">
        <v>297</v>
      </c>
      <c r="F1286" s="281">
        <v>172656</v>
      </c>
      <c r="G1286" s="281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94">
        <v>45</v>
      </c>
      <c r="C1287" s="109" t="s">
        <v>419</v>
      </c>
      <c r="D1287" s="279" t="s">
        <v>47</v>
      </c>
      <c r="E1287" s="280" t="s">
        <v>297</v>
      </c>
      <c r="F1287" s="281">
        <v>131142</v>
      </c>
      <c r="G1287" s="281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94">
        <v>46</v>
      </c>
      <c r="C1288" s="109" t="s">
        <v>414</v>
      </c>
      <c r="D1288" s="279" t="s">
        <v>47</v>
      </c>
      <c r="E1288" s="280" t="s">
        <v>297</v>
      </c>
      <c r="F1288" s="281">
        <v>179916</v>
      </c>
      <c r="G1288" s="281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94">
        <v>47</v>
      </c>
      <c r="C1289" s="109" t="s">
        <v>416</v>
      </c>
      <c r="D1289" s="279" t="s">
        <v>47</v>
      </c>
      <c r="E1289" s="280" t="s">
        <v>297</v>
      </c>
      <c r="F1289" s="281">
        <v>160644</v>
      </c>
      <c r="G1289" s="281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94">
        <v>48</v>
      </c>
      <c r="C1290" s="109" t="s">
        <v>418</v>
      </c>
      <c r="D1290" s="279" t="s">
        <v>47</v>
      </c>
      <c r="E1290" s="280" t="s">
        <v>297</v>
      </c>
      <c r="F1290" s="281">
        <v>118338.00000000001</v>
      </c>
      <c r="G1290" s="281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94">
        <v>49</v>
      </c>
      <c r="C1291" s="109" t="s">
        <v>420</v>
      </c>
      <c r="D1291" s="279" t="s">
        <v>47</v>
      </c>
      <c r="E1291" s="280" t="s">
        <v>297</v>
      </c>
      <c r="F1291" s="281">
        <v>100254</v>
      </c>
      <c r="G1291" s="281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94">
        <v>50</v>
      </c>
      <c r="C1292" s="109" t="s">
        <v>956</v>
      </c>
      <c r="D1292" s="279" t="s">
        <v>47</v>
      </c>
      <c r="E1292" s="280" t="s">
        <v>297</v>
      </c>
      <c r="F1292" s="281">
        <v>90080.172455205786</v>
      </c>
      <c r="G1292" s="281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94">
        <v>51</v>
      </c>
      <c r="C1293" s="109" t="s">
        <v>957</v>
      </c>
      <c r="D1293" s="279" t="s">
        <v>47</v>
      </c>
      <c r="E1293" s="280" t="s">
        <v>297</v>
      </c>
      <c r="F1293" s="281">
        <v>82817.569758203899</v>
      </c>
      <c r="G1293" s="281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94">
        <v>52</v>
      </c>
      <c r="C1294" s="109" t="s">
        <v>958</v>
      </c>
      <c r="D1294" s="279" t="s">
        <v>47</v>
      </c>
      <c r="E1294" s="280" t="s">
        <v>297</v>
      </c>
      <c r="F1294" s="281">
        <v>76032</v>
      </c>
      <c r="G1294" s="281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94">
        <v>53</v>
      </c>
      <c r="C1295" s="109" t="s">
        <v>959</v>
      </c>
      <c r="D1295" s="279" t="s">
        <v>47</v>
      </c>
      <c r="E1295" s="280" t="s">
        <v>297</v>
      </c>
      <c r="F1295" s="281">
        <v>75900</v>
      </c>
      <c r="G1295" s="281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94">
        <v>54</v>
      </c>
      <c r="C1296" s="109" t="s">
        <v>960</v>
      </c>
      <c r="D1296" s="279" t="s">
        <v>47</v>
      </c>
      <c r="E1296" s="280" t="s">
        <v>297</v>
      </c>
      <c r="F1296" s="281">
        <v>67188</v>
      </c>
      <c r="G1296" s="281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94">
        <v>55</v>
      </c>
      <c r="C1297" s="109" t="s">
        <v>1126</v>
      </c>
      <c r="D1297" s="279" t="s">
        <v>47</v>
      </c>
      <c r="E1297" s="280" t="s">
        <v>297</v>
      </c>
      <c r="F1297" s="281">
        <v>397284.97886456642</v>
      </c>
      <c r="G1297" s="281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94"/>
      <c r="C1298" s="109"/>
      <c r="D1298" s="279" t="s">
        <v>48</v>
      </c>
      <c r="E1298" s="280"/>
      <c r="F1298" s="281">
        <v>0</v>
      </c>
      <c r="G1298" s="281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94" t="s">
        <v>1031</v>
      </c>
      <c r="C1299" s="109" t="s">
        <v>779</v>
      </c>
      <c r="D1299" s="279" t="s">
        <v>48</v>
      </c>
      <c r="E1299" s="280"/>
      <c r="F1299" s="281">
        <v>0</v>
      </c>
      <c r="G1299" s="281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94">
        <v>1</v>
      </c>
      <c r="C1300" s="109" t="s">
        <v>421</v>
      </c>
      <c r="D1300" s="279" t="s">
        <v>47</v>
      </c>
      <c r="E1300" s="280" t="s">
        <v>297</v>
      </c>
      <c r="F1300" s="281">
        <v>171300</v>
      </c>
      <c r="G1300" s="281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94">
        <v>2</v>
      </c>
      <c r="C1301" s="109" t="s">
        <v>422</v>
      </c>
      <c r="D1301" s="279" t="s">
        <v>47</v>
      </c>
      <c r="E1301" s="280" t="s">
        <v>297</v>
      </c>
      <c r="F1301" s="281">
        <v>144000</v>
      </c>
      <c r="G1301" s="281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94">
        <v>3</v>
      </c>
      <c r="C1302" s="109" t="s">
        <v>423</v>
      </c>
      <c r="D1302" s="279" t="s">
        <v>47</v>
      </c>
      <c r="E1302" s="280" t="s">
        <v>297</v>
      </c>
      <c r="F1302" s="281">
        <v>132480</v>
      </c>
      <c r="G1302" s="281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94">
        <v>4</v>
      </c>
      <c r="C1303" s="109" t="s">
        <v>424</v>
      </c>
      <c r="D1303" s="279" t="s">
        <v>47</v>
      </c>
      <c r="E1303" s="280" t="s">
        <v>297</v>
      </c>
      <c r="F1303" s="281">
        <v>98580</v>
      </c>
      <c r="G1303" s="281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94">
        <v>5</v>
      </c>
      <c r="C1304" s="109" t="s">
        <v>425</v>
      </c>
      <c r="D1304" s="279" t="s">
        <v>47</v>
      </c>
      <c r="E1304" s="280" t="s">
        <v>297</v>
      </c>
      <c r="F1304" s="281">
        <v>67020</v>
      </c>
      <c r="G1304" s="281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94">
        <v>6</v>
      </c>
      <c r="C1305" s="109" t="s">
        <v>426</v>
      </c>
      <c r="D1305" s="279" t="s">
        <v>47</v>
      </c>
      <c r="E1305" s="280" t="s">
        <v>297</v>
      </c>
      <c r="F1305" s="281">
        <v>134100</v>
      </c>
      <c r="G1305" s="281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94">
        <v>7</v>
      </c>
      <c r="C1306" s="109" t="s">
        <v>427</v>
      </c>
      <c r="D1306" s="279" t="s">
        <v>47</v>
      </c>
      <c r="E1306" s="280" t="s">
        <v>297</v>
      </c>
      <c r="F1306" s="281">
        <v>107400</v>
      </c>
      <c r="G1306" s="281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94"/>
      <c r="C1307" s="109"/>
      <c r="D1307" s="279" t="s">
        <v>48</v>
      </c>
      <c r="E1307" s="280"/>
      <c r="F1307" s="281">
        <v>0</v>
      </c>
      <c r="G1307" s="281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94" t="s">
        <v>1031</v>
      </c>
      <c r="C1308" s="109" t="s">
        <v>770</v>
      </c>
      <c r="D1308" s="279" t="s">
        <v>48</v>
      </c>
      <c r="E1308" s="280"/>
      <c r="F1308" s="281">
        <v>0</v>
      </c>
      <c r="G1308" s="281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94">
        <v>1</v>
      </c>
      <c r="C1309" s="109" t="s">
        <v>1261</v>
      </c>
      <c r="D1309" s="279" t="s">
        <v>47</v>
      </c>
      <c r="E1309" s="280" t="s">
        <v>1102</v>
      </c>
      <c r="F1309" s="281">
        <v>5708400</v>
      </c>
      <c r="G1309" s="281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94">
        <v>2</v>
      </c>
      <c r="C1310" s="109" t="s">
        <v>1262</v>
      </c>
      <c r="D1310" s="279" t="s">
        <v>47</v>
      </c>
      <c r="E1310" s="280" t="s">
        <v>1102</v>
      </c>
      <c r="F1310" s="281">
        <v>5708400</v>
      </c>
      <c r="G1310" s="281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94">
        <v>3</v>
      </c>
      <c r="C1311" s="109" t="s">
        <v>1263</v>
      </c>
      <c r="D1311" s="279" t="s">
        <v>47</v>
      </c>
      <c r="E1311" s="280" t="s">
        <v>1102</v>
      </c>
      <c r="F1311" s="281">
        <v>4455600</v>
      </c>
      <c r="G1311" s="281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94">
        <v>4</v>
      </c>
      <c r="C1312" s="109" t="s">
        <v>1264</v>
      </c>
      <c r="D1312" s="279" t="s">
        <v>47</v>
      </c>
      <c r="E1312" s="280" t="s">
        <v>1102</v>
      </c>
      <c r="F1312" s="281">
        <v>4220400</v>
      </c>
      <c r="G1312" s="281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94">
        <v>5</v>
      </c>
      <c r="C1313" s="109" t="s">
        <v>1265</v>
      </c>
      <c r="D1313" s="279" t="s">
        <v>47</v>
      </c>
      <c r="E1313" s="280" t="s">
        <v>1102</v>
      </c>
      <c r="F1313" s="281">
        <v>3601200</v>
      </c>
      <c r="G1313" s="281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94">
        <v>6</v>
      </c>
      <c r="C1314" s="109" t="s">
        <v>1266</v>
      </c>
      <c r="D1314" s="279" t="s">
        <v>47</v>
      </c>
      <c r="E1314" s="280" t="s">
        <v>1102</v>
      </c>
      <c r="F1314" s="281">
        <v>3490800</v>
      </c>
      <c r="G1314" s="281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94">
        <v>7</v>
      </c>
      <c r="C1315" s="109" t="s">
        <v>1267</v>
      </c>
      <c r="D1315" s="279" t="s">
        <v>47</v>
      </c>
      <c r="E1315" s="280" t="s">
        <v>1102</v>
      </c>
      <c r="F1315" s="281">
        <v>3487200</v>
      </c>
      <c r="G1315" s="281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94">
        <v>8</v>
      </c>
      <c r="C1316" s="109" t="s">
        <v>1268</v>
      </c>
      <c r="D1316" s="279" t="s">
        <v>47</v>
      </c>
      <c r="E1316" s="280" t="s">
        <v>1102</v>
      </c>
      <c r="F1316" s="281">
        <v>2964000</v>
      </c>
      <c r="G1316" s="281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94">
        <v>9</v>
      </c>
      <c r="C1317" s="109" t="s">
        <v>1269</v>
      </c>
      <c r="D1317" s="279" t="s">
        <v>47</v>
      </c>
      <c r="E1317" s="280" t="s">
        <v>1102</v>
      </c>
      <c r="F1317" s="281">
        <v>3312000</v>
      </c>
      <c r="G1317" s="281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94">
        <v>10</v>
      </c>
      <c r="C1318" s="109" t="s">
        <v>1270</v>
      </c>
      <c r="D1318" s="279" t="s">
        <v>47</v>
      </c>
      <c r="E1318" s="280" t="s">
        <v>1102</v>
      </c>
      <c r="F1318" s="281">
        <v>3217200</v>
      </c>
      <c r="G1318" s="281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94">
        <v>11</v>
      </c>
      <c r="C1319" s="109" t="s">
        <v>1271</v>
      </c>
      <c r="D1319" s="279" t="s">
        <v>47</v>
      </c>
      <c r="E1319" s="280" t="s">
        <v>1102</v>
      </c>
      <c r="F1319" s="281">
        <v>2668800</v>
      </c>
      <c r="G1319" s="281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94">
        <v>12</v>
      </c>
      <c r="C1320" s="109" t="s">
        <v>1272</v>
      </c>
      <c r="D1320" s="279" t="s">
        <v>47</v>
      </c>
      <c r="E1320" s="280" t="s">
        <v>1102</v>
      </c>
      <c r="F1320" s="281">
        <v>2668800</v>
      </c>
      <c r="G1320" s="281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94">
        <v>13</v>
      </c>
      <c r="C1321" s="109" t="s">
        <v>1273</v>
      </c>
      <c r="D1321" s="279" t="s">
        <v>47</v>
      </c>
      <c r="E1321" s="280" t="s">
        <v>1102</v>
      </c>
      <c r="F1321" s="281">
        <v>2367600</v>
      </c>
      <c r="G1321" s="281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94">
        <v>14</v>
      </c>
      <c r="C1322" s="109" t="s">
        <v>1274</v>
      </c>
      <c r="D1322" s="279" t="s">
        <v>47</v>
      </c>
      <c r="E1322" s="280" t="s">
        <v>1102</v>
      </c>
      <c r="F1322" s="281">
        <v>1790400</v>
      </c>
      <c r="G1322" s="281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94">
        <v>15</v>
      </c>
      <c r="C1323" s="109" t="s">
        <v>1275</v>
      </c>
      <c r="D1323" s="279" t="s">
        <v>47</v>
      </c>
      <c r="E1323" s="280" t="s">
        <v>1102</v>
      </c>
      <c r="F1323" s="281">
        <v>4682400</v>
      </c>
      <c r="G1323" s="281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94">
        <v>16</v>
      </c>
      <c r="C1324" s="109" t="s">
        <v>1276</v>
      </c>
      <c r="D1324" s="279" t="s">
        <v>47</v>
      </c>
      <c r="E1324" s="280" t="s">
        <v>1102</v>
      </c>
      <c r="F1324" s="281">
        <v>3691200</v>
      </c>
      <c r="G1324" s="281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94">
        <v>17</v>
      </c>
      <c r="C1325" s="109" t="s">
        <v>1277</v>
      </c>
      <c r="D1325" s="279" t="s">
        <v>47</v>
      </c>
      <c r="E1325" s="280" t="s">
        <v>1102</v>
      </c>
      <c r="F1325" s="281">
        <v>3139200</v>
      </c>
      <c r="G1325" s="281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94">
        <v>18</v>
      </c>
      <c r="C1326" s="109" t="s">
        <v>1278</v>
      </c>
      <c r="D1326" s="279" t="s">
        <v>47</v>
      </c>
      <c r="E1326" s="280" t="s">
        <v>1102</v>
      </c>
      <c r="F1326" s="281">
        <v>2384400</v>
      </c>
      <c r="G1326" s="281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94">
        <v>19</v>
      </c>
      <c r="C1327" s="109" t="s">
        <v>1279</v>
      </c>
      <c r="D1327" s="279" t="s">
        <v>47</v>
      </c>
      <c r="E1327" s="280" t="s">
        <v>1102</v>
      </c>
      <c r="F1327" s="281">
        <v>3271200</v>
      </c>
      <c r="G1327" s="281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94">
        <v>20</v>
      </c>
      <c r="C1328" s="109" t="s">
        <v>1280</v>
      </c>
      <c r="D1328" s="279" t="s">
        <v>47</v>
      </c>
      <c r="E1328" s="280" t="s">
        <v>1102</v>
      </c>
      <c r="F1328" s="281">
        <v>2920800</v>
      </c>
      <c r="G1328" s="281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94">
        <v>21</v>
      </c>
      <c r="C1329" s="109" t="s">
        <v>1281</v>
      </c>
      <c r="D1329" s="279" t="s">
        <v>47</v>
      </c>
      <c r="E1329" s="280" t="s">
        <v>1102</v>
      </c>
      <c r="F1329" s="281">
        <v>2151600</v>
      </c>
      <c r="G1329" s="281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94">
        <v>22</v>
      </c>
      <c r="C1330" s="109" t="s">
        <v>1282</v>
      </c>
      <c r="D1330" s="279" t="s">
        <v>47</v>
      </c>
      <c r="E1330" s="280" t="s">
        <v>1102</v>
      </c>
      <c r="F1330" s="281">
        <v>1822800</v>
      </c>
      <c r="G1330" s="281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94">
        <v>23</v>
      </c>
      <c r="C1331" s="109" t="s">
        <v>1283</v>
      </c>
      <c r="D1331" s="279" t="s">
        <v>47</v>
      </c>
      <c r="E1331" s="280" t="s">
        <v>1102</v>
      </c>
      <c r="F1331" s="281">
        <v>1637821.3173673779</v>
      </c>
      <c r="G1331" s="281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94">
        <v>24</v>
      </c>
      <c r="C1332" s="109" t="s">
        <v>1284</v>
      </c>
      <c r="D1332" s="279" t="s">
        <v>47</v>
      </c>
      <c r="E1332" s="280" t="s">
        <v>1102</v>
      </c>
      <c r="F1332" s="281">
        <v>1505773.9956037072</v>
      </c>
      <c r="G1332" s="281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94">
        <v>25</v>
      </c>
      <c r="C1333" s="109" t="s">
        <v>1285</v>
      </c>
      <c r="D1333" s="279" t="s">
        <v>47</v>
      </c>
      <c r="E1333" s="280" t="s">
        <v>1102</v>
      </c>
      <c r="F1333" s="281">
        <v>1382400</v>
      </c>
      <c r="G1333" s="281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94">
        <v>26</v>
      </c>
      <c r="C1334" s="109" t="s">
        <v>1286</v>
      </c>
      <c r="D1334" s="279" t="s">
        <v>47</v>
      </c>
      <c r="E1334" s="280" t="s">
        <v>1102</v>
      </c>
      <c r="F1334" s="281">
        <v>1380000</v>
      </c>
      <c r="G1334" s="281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94">
        <v>27</v>
      </c>
      <c r="C1335" s="109" t="s">
        <v>1287</v>
      </c>
      <c r="D1335" s="279" t="s">
        <v>47</v>
      </c>
      <c r="E1335" s="280" t="s">
        <v>1102</v>
      </c>
      <c r="F1335" s="281">
        <v>1221600</v>
      </c>
      <c r="G1335" s="281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94">
        <v>28</v>
      </c>
      <c r="C1336" s="109" t="s">
        <v>1288</v>
      </c>
      <c r="D1336" s="279" t="s">
        <v>47</v>
      </c>
      <c r="E1336" s="280" t="s">
        <v>1102</v>
      </c>
      <c r="F1336" s="281">
        <v>6279240.0000000009</v>
      </c>
      <c r="G1336" s="281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94">
        <v>29</v>
      </c>
      <c r="C1337" s="109" t="s">
        <v>1289</v>
      </c>
      <c r="D1337" s="279" t="s">
        <v>47</v>
      </c>
      <c r="E1337" s="280" t="s">
        <v>1102</v>
      </c>
      <c r="F1337" s="281">
        <v>6279240.0000000009</v>
      </c>
      <c r="G1337" s="281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94">
        <v>30</v>
      </c>
      <c r="C1338" s="109" t="s">
        <v>1290</v>
      </c>
      <c r="D1338" s="279" t="s">
        <v>47</v>
      </c>
      <c r="E1338" s="280" t="s">
        <v>1102</v>
      </c>
      <c r="F1338" s="281">
        <v>4901160</v>
      </c>
      <c r="G1338" s="281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94">
        <v>31</v>
      </c>
      <c r="C1339" s="109" t="s">
        <v>1291</v>
      </c>
      <c r="D1339" s="279" t="s">
        <v>47</v>
      </c>
      <c r="E1339" s="280" t="s">
        <v>1102</v>
      </c>
      <c r="F1339" s="281">
        <v>4642440</v>
      </c>
      <c r="G1339" s="281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94">
        <v>32</v>
      </c>
      <c r="C1340" s="109" t="s">
        <v>1292</v>
      </c>
      <c r="D1340" s="279" t="s">
        <v>47</v>
      </c>
      <c r="E1340" s="280" t="s">
        <v>1102</v>
      </c>
      <c r="F1340" s="281">
        <v>3961320</v>
      </c>
      <c r="G1340" s="281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94">
        <v>33</v>
      </c>
      <c r="C1341" s="109" t="s">
        <v>1293</v>
      </c>
      <c r="D1341" s="279" t="s">
        <v>47</v>
      </c>
      <c r="E1341" s="280" t="s">
        <v>1102</v>
      </c>
      <c r="F1341" s="281">
        <v>3839880</v>
      </c>
      <c r="G1341" s="281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94">
        <v>34</v>
      </c>
      <c r="C1342" s="109" t="s">
        <v>1294</v>
      </c>
      <c r="D1342" s="279" t="s">
        <v>47</v>
      </c>
      <c r="E1342" s="280" t="s">
        <v>1102</v>
      </c>
      <c r="F1342" s="281">
        <v>3835920</v>
      </c>
      <c r="G1342" s="281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94">
        <v>35</v>
      </c>
      <c r="C1343" s="109" t="s">
        <v>1295</v>
      </c>
      <c r="D1343" s="279" t="s">
        <v>47</v>
      </c>
      <c r="E1343" s="280" t="s">
        <v>1102</v>
      </c>
      <c r="F1343" s="281">
        <v>3260400</v>
      </c>
      <c r="G1343" s="281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94">
        <v>36</v>
      </c>
      <c r="C1344" s="109" t="s">
        <v>1296</v>
      </c>
      <c r="D1344" s="279" t="s">
        <v>47</v>
      </c>
      <c r="E1344" s="280" t="s">
        <v>1102</v>
      </c>
      <c r="F1344" s="281">
        <v>3643200</v>
      </c>
      <c r="G1344" s="281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94">
        <v>37</v>
      </c>
      <c r="C1345" s="109" t="s">
        <v>1297</v>
      </c>
      <c r="D1345" s="279" t="s">
        <v>47</v>
      </c>
      <c r="E1345" s="280" t="s">
        <v>1102</v>
      </c>
      <c r="F1345" s="281">
        <v>3538920</v>
      </c>
      <c r="G1345" s="281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94">
        <v>38</v>
      </c>
      <c r="C1346" s="109" t="s">
        <v>1298</v>
      </c>
      <c r="D1346" s="279" t="s">
        <v>47</v>
      </c>
      <c r="E1346" s="280" t="s">
        <v>1102</v>
      </c>
      <c r="F1346" s="281">
        <v>2935680.0000000005</v>
      </c>
      <c r="G1346" s="281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94">
        <v>39</v>
      </c>
      <c r="C1347" s="109" t="s">
        <v>1299</v>
      </c>
      <c r="D1347" s="279" t="s">
        <v>47</v>
      </c>
      <c r="E1347" s="280" t="s">
        <v>1102</v>
      </c>
      <c r="F1347" s="281">
        <v>2935680.0000000005</v>
      </c>
      <c r="G1347" s="281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94">
        <v>40</v>
      </c>
      <c r="C1348" s="109" t="s">
        <v>1300</v>
      </c>
      <c r="D1348" s="279" t="s">
        <v>47</v>
      </c>
      <c r="E1348" s="280" t="s">
        <v>1102</v>
      </c>
      <c r="F1348" s="281">
        <v>2604360.0000000005</v>
      </c>
      <c r="G1348" s="281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94">
        <v>41</v>
      </c>
      <c r="C1349" s="109" t="s">
        <v>1301</v>
      </c>
      <c r="D1349" s="279" t="s">
        <v>47</v>
      </c>
      <c r="E1349" s="280" t="s">
        <v>1102</v>
      </c>
      <c r="F1349" s="281">
        <v>1969440</v>
      </c>
      <c r="G1349" s="281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94">
        <v>42</v>
      </c>
      <c r="C1350" s="109" t="s">
        <v>1302</v>
      </c>
      <c r="D1350" s="279" t="s">
        <v>47</v>
      </c>
      <c r="E1350" s="280" t="s">
        <v>1102</v>
      </c>
      <c r="F1350" s="281">
        <v>5150640.0000000009</v>
      </c>
      <c r="G1350" s="281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94">
        <v>43</v>
      </c>
      <c r="C1351" s="109" t="s">
        <v>1303</v>
      </c>
      <c r="D1351" s="279" t="s">
        <v>47</v>
      </c>
      <c r="E1351" s="280" t="s">
        <v>1102</v>
      </c>
      <c r="F1351" s="281">
        <v>4060320</v>
      </c>
      <c r="G1351" s="281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94">
        <v>44</v>
      </c>
      <c r="C1352" s="109" t="s">
        <v>1304</v>
      </c>
      <c r="D1352" s="279" t="s">
        <v>47</v>
      </c>
      <c r="E1352" s="280" t="s">
        <v>1102</v>
      </c>
      <c r="F1352" s="281">
        <v>3453120</v>
      </c>
      <c r="G1352" s="281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94">
        <v>45</v>
      </c>
      <c r="C1353" s="109" t="s">
        <v>1305</v>
      </c>
      <c r="D1353" s="279" t="s">
        <v>47</v>
      </c>
      <c r="E1353" s="280" t="s">
        <v>1102</v>
      </c>
      <c r="F1353" s="281">
        <v>2622840.0000000005</v>
      </c>
      <c r="G1353" s="281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94">
        <v>46</v>
      </c>
      <c r="C1354" s="109" t="s">
        <v>1306</v>
      </c>
      <c r="D1354" s="279" t="s">
        <v>47</v>
      </c>
      <c r="E1354" s="280" t="s">
        <v>1102</v>
      </c>
      <c r="F1354" s="281">
        <v>3598320</v>
      </c>
      <c r="G1354" s="281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94">
        <v>47</v>
      </c>
      <c r="C1355" s="109" t="s">
        <v>1307</v>
      </c>
      <c r="D1355" s="279" t="s">
        <v>47</v>
      </c>
      <c r="E1355" s="280" t="s">
        <v>1102</v>
      </c>
      <c r="F1355" s="281">
        <v>3212880</v>
      </c>
      <c r="G1355" s="281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94">
        <v>48</v>
      </c>
      <c r="C1356" s="109" t="s">
        <v>1308</v>
      </c>
      <c r="D1356" s="279" t="s">
        <v>47</v>
      </c>
      <c r="E1356" s="280" t="s">
        <v>1102</v>
      </c>
      <c r="F1356" s="281">
        <v>2366760</v>
      </c>
      <c r="G1356" s="281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94">
        <v>49</v>
      </c>
      <c r="C1357" s="109" t="s">
        <v>1309</v>
      </c>
      <c r="D1357" s="279" t="s">
        <v>47</v>
      </c>
      <c r="E1357" s="280" t="s">
        <v>1102</v>
      </c>
      <c r="F1357" s="281">
        <v>2005080</v>
      </c>
      <c r="G1357" s="281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94">
        <v>50</v>
      </c>
      <c r="C1358" s="109" t="s">
        <v>1310</v>
      </c>
      <c r="D1358" s="279" t="s">
        <v>47</v>
      </c>
      <c r="E1358" s="280" t="s">
        <v>1102</v>
      </c>
      <c r="F1358" s="281">
        <v>1801603.4491041158</v>
      </c>
      <c r="G1358" s="281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94">
        <v>51</v>
      </c>
      <c r="C1359" s="109" t="s">
        <v>1311</v>
      </c>
      <c r="D1359" s="279" t="s">
        <v>47</v>
      </c>
      <c r="E1359" s="280" t="s">
        <v>1102</v>
      </c>
      <c r="F1359" s="281">
        <v>1656351.3951640779</v>
      </c>
      <c r="G1359" s="281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94">
        <v>52</v>
      </c>
      <c r="C1360" s="109" t="s">
        <v>1312</v>
      </c>
      <c r="D1360" s="279" t="s">
        <v>47</v>
      </c>
      <c r="E1360" s="280" t="s">
        <v>1102</v>
      </c>
      <c r="F1360" s="281">
        <v>1520640.0000000002</v>
      </c>
      <c r="G1360" s="281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94">
        <v>53</v>
      </c>
      <c r="C1361" s="109" t="s">
        <v>1313</v>
      </c>
      <c r="D1361" s="279" t="s">
        <v>47</v>
      </c>
      <c r="E1361" s="280" t="s">
        <v>1102</v>
      </c>
      <c r="F1361" s="281">
        <v>1518000.0000000002</v>
      </c>
      <c r="G1361" s="281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94">
        <v>54</v>
      </c>
      <c r="C1362" s="109" t="s">
        <v>1314</v>
      </c>
      <c r="D1362" s="279" t="s">
        <v>47</v>
      </c>
      <c r="E1362" s="280" t="s">
        <v>1102</v>
      </c>
      <c r="F1362" s="281">
        <v>1343760.0000000002</v>
      </c>
      <c r="G1362" s="281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94">
        <v>55</v>
      </c>
      <c r="C1363" s="109" t="s">
        <v>1315</v>
      </c>
      <c r="D1363" s="279" t="s">
        <v>47</v>
      </c>
      <c r="E1363" s="280" t="s">
        <v>1102</v>
      </c>
      <c r="F1363" s="281">
        <v>7945699.5772913285</v>
      </c>
      <c r="G1363" s="281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94"/>
      <c r="C1364" s="109"/>
      <c r="D1364" s="279" t="s">
        <v>48</v>
      </c>
      <c r="E1364" s="280"/>
      <c r="F1364" s="281">
        <v>0</v>
      </c>
      <c r="G1364" s="281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94" t="s">
        <v>1031</v>
      </c>
      <c r="C1365" s="109" t="s">
        <v>779</v>
      </c>
      <c r="D1365" s="279" t="s">
        <v>48</v>
      </c>
      <c r="E1365" s="280"/>
      <c r="F1365" s="281">
        <v>0</v>
      </c>
      <c r="G1365" s="281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94">
        <v>1</v>
      </c>
      <c r="C1366" s="109" t="s">
        <v>1316</v>
      </c>
      <c r="D1366" s="279" t="s">
        <v>47</v>
      </c>
      <c r="E1366" s="280" t="s">
        <v>1102</v>
      </c>
      <c r="F1366" s="281">
        <v>3426000</v>
      </c>
      <c r="G1366" s="281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94">
        <v>2</v>
      </c>
      <c r="C1367" s="109" t="s">
        <v>1317</v>
      </c>
      <c r="D1367" s="279" t="s">
        <v>47</v>
      </c>
      <c r="E1367" s="280" t="s">
        <v>1102</v>
      </c>
      <c r="F1367" s="281">
        <v>2880000</v>
      </c>
      <c r="G1367" s="281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94">
        <v>3</v>
      </c>
      <c r="C1368" s="109" t="s">
        <v>1318</v>
      </c>
      <c r="D1368" s="279" t="s">
        <v>47</v>
      </c>
      <c r="E1368" s="280" t="s">
        <v>1102</v>
      </c>
      <c r="F1368" s="281">
        <v>2649600</v>
      </c>
      <c r="G1368" s="281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94">
        <v>4</v>
      </c>
      <c r="C1369" s="109" t="s">
        <v>1319</v>
      </c>
      <c r="D1369" s="279" t="s">
        <v>47</v>
      </c>
      <c r="E1369" s="280" t="s">
        <v>1102</v>
      </c>
      <c r="F1369" s="281">
        <v>1971600</v>
      </c>
      <c r="G1369" s="281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94">
        <v>5</v>
      </c>
      <c r="C1370" s="109" t="s">
        <v>1320</v>
      </c>
      <c r="D1370" s="279" t="s">
        <v>47</v>
      </c>
      <c r="E1370" s="280" t="s">
        <v>1102</v>
      </c>
      <c r="F1370" s="281">
        <v>1340400</v>
      </c>
      <c r="G1370" s="281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94">
        <v>6</v>
      </c>
      <c r="C1371" s="109" t="s">
        <v>1321</v>
      </c>
      <c r="D1371" s="279" t="s">
        <v>47</v>
      </c>
      <c r="E1371" s="280" t="s">
        <v>1102</v>
      </c>
      <c r="F1371" s="281">
        <v>2682000</v>
      </c>
      <c r="G1371" s="281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94">
        <v>7</v>
      </c>
      <c r="C1372" s="109" t="s">
        <v>1322</v>
      </c>
      <c r="D1372" s="279" t="s">
        <v>47</v>
      </c>
      <c r="E1372" s="280" t="s">
        <v>1102</v>
      </c>
      <c r="F1372" s="281">
        <v>2148000</v>
      </c>
      <c r="G1372" s="281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94"/>
      <c r="C1373" s="109"/>
      <c r="D1373" s="279" t="s">
        <v>48</v>
      </c>
      <c r="E1373" s="280"/>
      <c r="F1373" s="281">
        <v>0</v>
      </c>
      <c r="G1373" s="281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94" t="s">
        <v>1031</v>
      </c>
      <c r="C1374" s="109" t="s">
        <v>531</v>
      </c>
      <c r="D1374" s="279" t="s">
        <v>48</v>
      </c>
      <c r="E1374" s="280"/>
      <c r="F1374" s="281">
        <v>0</v>
      </c>
      <c r="G1374" s="281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94">
        <v>1</v>
      </c>
      <c r="C1375" s="109" t="s">
        <v>961</v>
      </c>
      <c r="D1375" s="279" t="s">
        <v>47</v>
      </c>
      <c r="E1375" s="280" t="s">
        <v>14</v>
      </c>
      <c r="F1375" s="281">
        <v>213420</v>
      </c>
      <c r="G1375" s="281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94">
        <v>2</v>
      </c>
      <c r="C1376" s="109" t="s">
        <v>962</v>
      </c>
      <c r="D1376" s="279" t="s">
        <v>47</v>
      </c>
      <c r="E1376" s="280" t="s">
        <v>14</v>
      </c>
      <c r="F1376" s="281">
        <v>207840</v>
      </c>
      <c r="G1376" s="281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94">
        <v>3</v>
      </c>
      <c r="C1377" s="109" t="s">
        <v>963</v>
      </c>
      <c r="D1377" s="279" t="s">
        <v>47</v>
      </c>
      <c r="E1377" s="280" t="s">
        <v>14</v>
      </c>
      <c r="F1377" s="281">
        <v>342990</v>
      </c>
      <c r="G1377" s="281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94">
        <v>4</v>
      </c>
      <c r="C1378" s="109" t="s">
        <v>964</v>
      </c>
      <c r="D1378" s="279" t="s">
        <v>47</v>
      </c>
      <c r="E1378" s="280" t="s">
        <v>14</v>
      </c>
      <c r="F1378" s="281">
        <v>709680</v>
      </c>
      <c r="G1378" s="281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94">
        <v>5</v>
      </c>
      <c r="C1379" s="109" t="s">
        <v>965</v>
      </c>
      <c r="D1379" s="279" t="s">
        <v>47</v>
      </c>
      <c r="E1379" s="280" t="s">
        <v>14</v>
      </c>
      <c r="F1379" s="281">
        <v>1771980</v>
      </c>
      <c r="G1379" s="281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94">
        <v>6</v>
      </c>
      <c r="C1380" s="109" t="s">
        <v>966</v>
      </c>
      <c r="D1380" s="279" t="s">
        <v>47</v>
      </c>
      <c r="E1380" s="280" t="s">
        <v>14</v>
      </c>
      <c r="F1380" s="281">
        <v>976440</v>
      </c>
      <c r="G1380" s="281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94">
        <v>7</v>
      </c>
      <c r="C1381" s="109" t="s">
        <v>967</v>
      </c>
      <c r="D1381" s="279" t="s">
        <v>47</v>
      </c>
      <c r="E1381" s="280" t="s">
        <v>14</v>
      </c>
      <c r="F1381" s="281">
        <v>2211900</v>
      </c>
      <c r="G1381" s="281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94">
        <v>8</v>
      </c>
      <c r="C1382" s="109" t="s">
        <v>968</v>
      </c>
      <c r="D1382" s="279" t="s">
        <v>47</v>
      </c>
      <c r="E1382" s="280" t="s">
        <v>14</v>
      </c>
      <c r="F1382" s="281">
        <v>2270640</v>
      </c>
      <c r="G1382" s="281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94">
        <v>9</v>
      </c>
      <c r="C1383" s="109" t="s">
        <v>969</v>
      </c>
      <c r="D1383" s="279" t="s">
        <v>47</v>
      </c>
      <c r="E1383" s="280" t="s">
        <v>14</v>
      </c>
      <c r="F1383" s="281">
        <v>2476740</v>
      </c>
      <c r="G1383" s="281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94"/>
      <c r="C1384" s="109" t="s">
        <v>48</v>
      </c>
      <c r="D1384" s="279" t="s">
        <v>48</v>
      </c>
      <c r="E1384" s="280"/>
      <c r="F1384" s="281">
        <v>0</v>
      </c>
      <c r="G1384" s="281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94" t="s">
        <v>1031</v>
      </c>
      <c r="C1385" s="109" t="s">
        <v>788</v>
      </c>
      <c r="D1385" s="279" t="s">
        <v>48</v>
      </c>
      <c r="E1385" s="280"/>
      <c r="F1385" s="281">
        <v>0</v>
      </c>
      <c r="G1385" s="281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94">
        <v>1</v>
      </c>
      <c r="C1386" s="109" t="s">
        <v>428</v>
      </c>
      <c r="D1386" s="279" t="s">
        <v>47</v>
      </c>
      <c r="E1386" s="280" t="s">
        <v>100</v>
      </c>
      <c r="F1386" s="281">
        <v>220260.49029487889</v>
      </c>
      <c r="G1386" s="281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94">
        <v>2</v>
      </c>
      <c r="C1387" s="109" t="s">
        <v>429</v>
      </c>
      <c r="D1387" s="279" t="s">
        <v>47</v>
      </c>
      <c r="E1387" s="280" t="s">
        <v>100</v>
      </c>
      <c r="F1387" s="281">
        <v>220260.49029487889</v>
      </c>
      <c r="G1387" s="281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94">
        <v>3</v>
      </c>
      <c r="C1388" s="109" t="s">
        <v>430</v>
      </c>
      <c r="D1388" s="279" t="s">
        <v>47</v>
      </c>
      <c r="E1388" s="280" t="s">
        <v>100</v>
      </c>
      <c r="F1388" s="281">
        <v>250977.08928157968</v>
      </c>
      <c r="G1388" s="281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94">
        <v>4</v>
      </c>
      <c r="C1389" s="109" t="s">
        <v>431</v>
      </c>
      <c r="D1389" s="279" t="s">
        <v>47</v>
      </c>
      <c r="E1389" s="280" t="s">
        <v>100</v>
      </c>
      <c r="F1389" s="281">
        <v>289200</v>
      </c>
      <c r="G1389" s="281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94">
        <v>5</v>
      </c>
      <c r="C1390" s="109" t="s">
        <v>432</v>
      </c>
      <c r="D1390" s="279" t="s">
        <v>47</v>
      </c>
      <c r="E1390" s="280" t="s">
        <v>100</v>
      </c>
      <c r="F1390" s="281">
        <v>277947.76156258525</v>
      </c>
      <c r="G1390" s="281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94">
        <v>6</v>
      </c>
      <c r="C1391" s="109" t="s">
        <v>433</v>
      </c>
      <c r="D1391" s="279" t="s">
        <v>47</v>
      </c>
      <c r="E1391" s="280" t="s">
        <v>100</v>
      </c>
      <c r="F1391" s="281">
        <v>309000</v>
      </c>
      <c r="G1391" s="281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94">
        <v>7</v>
      </c>
      <c r="C1392" s="109" t="s">
        <v>1132</v>
      </c>
      <c r="D1392" s="279" t="s">
        <v>47</v>
      </c>
      <c r="E1392" s="280" t="s">
        <v>100</v>
      </c>
      <c r="F1392" s="281">
        <v>277947.76156258525</v>
      </c>
      <c r="G1392" s="281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94">
        <v>8</v>
      </c>
      <c r="C1393" s="109" t="s">
        <v>1133</v>
      </c>
      <c r="D1393" s="279" t="s">
        <v>47</v>
      </c>
      <c r="E1393" s="280" t="s">
        <v>100</v>
      </c>
      <c r="F1393" s="281">
        <v>345600</v>
      </c>
      <c r="G1393" s="281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94">
        <v>9</v>
      </c>
      <c r="C1394" s="109" t="s">
        <v>434</v>
      </c>
      <c r="D1394" s="279" t="s">
        <v>47</v>
      </c>
      <c r="E1394" s="280" t="s">
        <v>100</v>
      </c>
      <c r="F1394" s="281">
        <v>438273.42456634069</v>
      </c>
      <c r="G1394" s="281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94">
        <v>10</v>
      </c>
      <c r="C1395" s="109" t="s">
        <v>435</v>
      </c>
      <c r="D1395" s="279" t="s">
        <v>47</v>
      </c>
      <c r="E1395" s="280" t="s">
        <v>100</v>
      </c>
      <c r="F1395" s="281">
        <v>384600</v>
      </c>
      <c r="G1395" s="281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94">
        <v>11</v>
      </c>
      <c r="C1396" s="109" t="s">
        <v>436</v>
      </c>
      <c r="D1396" s="279" t="s">
        <v>47</v>
      </c>
      <c r="E1396" s="280" t="s">
        <v>100</v>
      </c>
      <c r="F1396" s="281">
        <v>466742.46752962429</v>
      </c>
      <c r="G1396" s="281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94">
        <v>12</v>
      </c>
      <c r="C1397" s="109" t="s">
        <v>437</v>
      </c>
      <c r="D1397" s="279" t="s">
        <v>47</v>
      </c>
      <c r="E1397" s="280" t="s">
        <v>100</v>
      </c>
      <c r="F1397" s="281">
        <v>466742.46752962429</v>
      </c>
      <c r="G1397" s="281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94">
        <v>13</v>
      </c>
      <c r="C1398" s="109" t="s">
        <v>438</v>
      </c>
      <c r="D1398" s="279" t="s">
        <v>47</v>
      </c>
      <c r="E1398" s="280" t="s">
        <v>100</v>
      </c>
      <c r="F1398" s="281">
        <v>513941.14402138407</v>
      </c>
      <c r="G1398" s="281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94">
        <v>14</v>
      </c>
      <c r="C1399" s="109" t="s">
        <v>439</v>
      </c>
      <c r="D1399" s="279" t="s">
        <v>47</v>
      </c>
      <c r="E1399" s="280" t="s">
        <v>100</v>
      </c>
      <c r="F1399" s="281">
        <v>502200</v>
      </c>
      <c r="G1399" s="281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94">
        <v>15</v>
      </c>
      <c r="C1400" s="109" t="s">
        <v>440</v>
      </c>
      <c r="D1400" s="279" t="s">
        <v>47</v>
      </c>
      <c r="E1400" s="280" t="s">
        <v>100</v>
      </c>
      <c r="F1400" s="281">
        <v>580618.63938275899</v>
      </c>
      <c r="G1400" s="281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94">
        <v>16</v>
      </c>
      <c r="C1401" s="109" t="s">
        <v>441</v>
      </c>
      <c r="D1401" s="279" t="s">
        <v>47</v>
      </c>
      <c r="E1401" s="280" t="s">
        <v>100</v>
      </c>
      <c r="F1401" s="281">
        <v>522000</v>
      </c>
      <c r="G1401" s="281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94">
        <v>17</v>
      </c>
      <c r="C1402" s="109" t="s">
        <v>442</v>
      </c>
      <c r="D1402" s="279" t="s">
        <v>47</v>
      </c>
      <c r="E1402" s="280" t="s">
        <v>100</v>
      </c>
      <c r="F1402" s="281">
        <v>768051.19018409075</v>
      </c>
      <c r="G1402" s="281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94">
        <v>18</v>
      </c>
      <c r="C1403" s="109" t="s">
        <v>443</v>
      </c>
      <c r="D1403" s="279" t="s">
        <v>47</v>
      </c>
      <c r="E1403" s="280" t="s">
        <v>100</v>
      </c>
      <c r="F1403" s="281">
        <v>768051.19018409075</v>
      </c>
      <c r="G1403" s="281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94">
        <v>19</v>
      </c>
      <c r="C1404" s="109" t="s">
        <v>444</v>
      </c>
      <c r="D1404" s="279" t="s">
        <v>47</v>
      </c>
      <c r="E1404" s="280" t="s">
        <v>100</v>
      </c>
      <c r="F1404" s="281">
        <v>755996.11696758063</v>
      </c>
      <c r="G1404" s="281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94">
        <v>20</v>
      </c>
      <c r="C1405" s="109" t="s">
        <v>445</v>
      </c>
      <c r="D1405" s="279" t="s">
        <v>47</v>
      </c>
      <c r="E1405" s="280" t="s">
        <v>100</v>
      </c>
      <c r="F1405" s="281">
        <v>589800</v>
      </c>
      <c r="G1405" s="281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94">
        <v>21</v>
      </c>
      <c r="C1406" s="109" t="s">
        <v>446</v>
      </c>
      <c r="D1406" s="279" t="s">
        <v>47</v>
      </c>
      <c r="E1406" s="280" t="s">
        <v>100</v>
      </c>
      <c r="F1406" s="281">
        <v>832055.45603276498</v>
      </c>
      <c r="G1406" s="281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94">
        <v>22</v>
      </c>
      <c r="C1407" s="109" t="s">
        <v>447</v>
      </c>
      <c r="D1407" s="279" t="s">
        <v>47</v>
      </c>
      <c r="E1407" s="280" t="s">
        <v>100</v>
      </c>
      <c r="F1407" s="281">
        <v>636000</v>
      </c>
      <c r="G1407" s="281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94">
        <v>23</v>
      </c>
      <c r="C1408" s="109" t="s">
        <v>448</v>
      </c>
      <c r="D1408" s="279" t="s">
        <v>47</v>
      </c>
      <c r="E1408" s="280" t="s">
        <v>100</v>
      </c>
      <c r="F1408" s="281">
        <v>842833.50878142437</v>
      </c>
      <c r="G1408" s="281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94">
        <v>24</v>
      </c>
      <c r="C1409" s="109" t="s">
        <v>449</v>
      </c>
      <c r="D1409" s="279" t="s">
        <v>47</v>
      </c>
      <c r="E1409" s="280" t="s">
        <v>100</v>
      </c>
      <c r="F1409" s="281">
        <v>762000</v>
      </c>
      <c r="G1409" s="281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94">
        <v>25</v>
      </c>
      <c r="C1410" s="109" t="s">
        <v>450</v>
      </c>
      <c r="D1410" s="279" t="s">
        <v>47</v>
      </c>
      <c r="E1410" s="280" t="s">
        <v>100</v>
      </c>
      <c r="F1410" s="281">
        <v>902019.15073140874</v>
      </c>
      <c r="G1410" s="281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94">
        <v>26</v>
      </c>
      <c r="C1411" s="109" t="s">
        <v>451</v>
      </c>
      <c r="D1411" s="279" t="s">
        <v>47</v>
      </c>
      <c r="E1411" s="280" t="s">
        <v>100</v>
      </c>
      <c r="F1411" s="281">
        <v>902019.15073140874</v>
      </c>
      <c r="G1411" s="281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94"/>
      <c r="C1412" s="109"/>
      <c r="D1412" s="279" t="s">
        <v>48</v>
      </c>
      <c r="E1412" s="280"/>
      <c r="F1412" s="281">
        <v>0</v>
      </c>
      <c r="G1412" s="281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94" t="s">
        <v>1031</v>
      </c>
      <c r="C1413" s="109" t="s">
        <v>789</v>
      </c>
      <c r="D1413" s="279" t="s">
        <v>48</v>
      </c>
      <c r="E1413" s="280"/>
      <c r="F1413" s="281">
        <v>0</v>
      </c>
      <c r="G1413" s="281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94">
        <v>1</v>
      </c>
      <c r="C1414" s="109" t="s">
        <v>1095</v>
      </c>
      <c r="D1414" s="279" t="s">
        <v>47</v>
      </c>
      <c r="E1414" s="280" t="s">
        <v>14</v>
      </c>
      <c r="F1414" s="281">
        <v>96180</v>
      </c>
      <c r="G1414" s="281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94">
        <v>2</v>
      </c>
      <c r="C1415" s="109" t="s">
        <v>970</v>
      </c>
      <c r="D1415" s="279" t="s">
        <v>47</v>
      </c>
      <c r="E1415" s="280" t="s">
        <v>14</v>
      </c>
      <c r="F1415" s="281">
        <v>257820</v>
      </c>
      <c r="G1415" s="281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94">
        <v>3</v>
      </c>
      <c r="C1416" s="109" t="s">
        <v>971</v>
      </c>
      <c r="D1416" s="279" t="s">
        <v>47</v>
      </c>
      <c r="E1416" s="280" t="s">
        <v>14</v>
      </c>
      <c r="F1416" s="281">
        <v>299160</v>
      </c>
      <c r="G1416" s="281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94">
        <v>4</v>
      </c>
      <c r="C1417" s="109" t="s">
        <v>972</v>
      </c>
      <c r="D1417" s="279" t="s">
        <v>47</v>
      </c>
      <c r="E1417" s="280" t="s">
        <v>14</v>
      </c>
      <c r="F1417" s="281">
        <v>246960</v>
      </c>
      <c r="G1417" s="281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94">
        <v>5</v>
      </c>
      <c r="C1418" s="109" t="s">
        <v>973</v>
      </c>
      <c r="D1418" s="279" t="s">
        <v>47</v>
      </c>
      <c r="E1418" s="280" t="s">
        <v>14</v>
      </c>
      <c r="F1418" s="281">
        <v>286461</v>
      </c>
      <c r="G1418" s="281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94">
        <v>6</v>
      </c>
      <c r="C1419" s="109" t="s">
        <v>974</v>
      </c>
      <c r="D1419" s="279" t="s">
        <v>47</v>
      </c>
      <c r="E1419" s="280" t="s">
        <v>14</v>
      </c>
      <c r="F1419" s="281">
        <v>259308</v>
      </c>
      <c r="G1419" s="281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94">
        <v>7</v>
      </c>
      <c r="C1420" s="109" t="s">
        <v>975</v>
      </c>
      <c r="D1420" s="279" t="s">
        <v>47</v>
      </c>
      <c r="E1420" s="280" t="s">
        <v>14</v>
      </c>
      <c r="F1420" s="281">
        <v>300784.05</v>
      </c>
      <c r="G1420" s="281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94">
        <v>8</v>
      </c>
      <c r="C1421" s="109" t="s">
        <v>452</v>
      </c>
      <c r="D1421" s="279" t="s">
        <v>47</v>
      </c>
      <c r="E1421" s="280" t="s">
        <v>14</v>
      </c>
      <c r="F1421" s="281">
        <v>300600</v>
      </c>
      <c r="G1421" s="281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94">
        <v>9</v>
      </c>
      <c r="C1422" s="109" t="s">
        <v>453</v>
      </c>
      <c r="D1422" s="279" t="s">
        <v>47</v>
      </c>
      <c r="E1422" s="280" t="s">
        <v>14</v>
      </c>
      <c r="F1422" s="281">
        <v>358140</v>
      </c>
      <c r="G1422" s="281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94">
        <v>10</v>
      </c>
      <c r="C1423" s="109" t="s">
        <v>454</v>
      </c>
      <c r="D1423" s="279" t="s">
        <v>47</v>
      </c>
      <c r="E1423" s="280" t="s">
        <v>14</v>
      </c>
      <c r="F1423" s="281">
        <v>341777.99941898551</v>
      </c>
      <c r="G1423" s="281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94">
        <v>11</v>
      </c>
      <c r="C1424" s="109" t="s">
        <v>455</v>
      </c>
      <c r="D1424" s="279" t="s">
        <v>47</v>
      </c>
      <c r="E1424" s="280" t="s">
        <v>14</v>
      </c>
      <c r="F1424" s="281">
        <v>395879.58401850733</v>
      </c>
      <c r="G1424" s="281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94">
        <v>12</v>
      </c>
      <c r="C1425" s="109" t="s">
        <v>456</v>
      </c>
      <c r="D1425" s="279" t="s">
        <v>47</v>
      </c>
      <c r="E1425" s="280" t="s">
        <v>14</v>
      </c>
      <c r="F1425" s="281">
        <v>6240</v>
      </c>
      <c r="G1425" s="281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94">
        <v>13</v>
      </c>
      <c r="C1426" s="109" t="s">
        <v>457</v>
      </c>
      <c r="D1426" s="279" t="s">
        <v>47</v>
      </c>
      <c r="E1426" s="280" t="s">
        <v>14</v>
      </c>
      <c r="F1426" s="281">
        <v>5760</v>
      </c>
      <c r="G1426" s="281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94">
        <v>14</v>
      </c>
      <c r="C1427" s="109" t="s">
        <v>458</v>
      </c>
      <c r="D1427" s="279" t="s">
        <v>47</v>
      </c>
      <c r="E1427" s="280" t="s">
        <v>297</v>
      </c>
      <c r="F1427" s="281">
        <v>337284.9788645666</v>
      </c>
      <c r="G1427" s="281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94">
        <v>15</v>
      </c>
      <c r="C1428" s="109" t="s">
        <v>976</v>
      </c>
      <c r="D1428" s="279" t="s">
        <v>47</v>
      </c>
      <c r="E1428" s="280" t="s">
        <v>297</v>
      </c>
      <c r="F1428" s="281">
        <v>269827.98309165332</v>
      </c>
      <c r="G1428" s="281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94">
        <v>16</v>
      </c>
      <c r="C1429" s="109" t="s">
        <v>977</v>
      </c>
      <c r="D1429" s="279" t="s">
        <v>47</v>
      </c>
      <c r="E1429" s="280" t="s">
        <v>473</v>
      </c>
      <c r="F1429" s="281">
        <v>420</v>
      </c>
      <c r="G1429" s="281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94">
        <v>17</v>
      </c>
      <c r="C1430" s="109" t="s">
        <v>978</v>
      </c>
      <c r="D1430" s="279" t="s">
        <v>47</v>
      </c>
      <c r="E1430" s="280" t="s">
        <v>473</v>
      </c>
      <c r="F1430" s="281">
        <v>720</v>
      </c>
      <c r="G1430" s="281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94">
        <v>18</v>
      </c>
      <c r="C1431" s="109" t="s">
        <v>979</v>
      </c>
      <c r="D1431" s="279" t="s">
        <v>47</v>
      </c>
      <c r="E1431" s="280" t="s">
        <v>473</v>
      </c>
      <c r="F1431" s="281">
        <v>15300</v>
      </c>
      <c r="G1431" s="281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94">
        <v>19</v>
      </c>
      <c r="C1432" s="109" t="s">
        <v>980</v>
      </c>
      <c r="D1432" s="279" t="s">
        <v>47</v>
      </c>
      <c r="E1432" s="280" t="s">
        <v>473</v>
      </c>
      <c r="F1432" s="281">
        <v>9120</v>
      </c>
      <c r="G1432" s="281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94">
        <v>20</v>
      </c>
      <c r="C1433" s="109" t="s">
        <v>1096</v>
      </c>
      <c r="D1433" s="279" t="s">
        <v>47</v>
      </c>
      <c r="E1433" s="280" t="s">
        <v>473</v>
      </c>
      <c r="F1433" s="487">
        <v>2740</v>
      </c>
      <c r="G1433" s="487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94"/>
      <c r="C1434" s="109"/>
      <c r="D1434" s="279" t="s">
        <v>48</v>
      </c>
      <c r="E1434" s="280"/>
      <c r="F1434" s="281">
        <v>0</v>
      </c>
      <c r="G1434" s="281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94" t="s">
        <v>1031</v>
      </c>
      <c r="C1435" s="109" t="s">
        <v>797</v>
      </c>
      <c r="D1435" s="279" t="s">
        <v>48</v>
      </c>
      <c r="E1435" s="280"/>
      <c r="F1435" s="281">
        <v>0</v>
      </c>
      <c r="G1435" s="281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94">
        <v>1</v>
      </c>
      <c r="C1436" s="109" t="s">
        <v>459</v>
      </c>
      <c r="D1436" s="279" t="s">
        <v>47</v>
      </c>
      <c r="E1436" s="280" t="s">
        <v>14</v>
      </c>
      <c r="F1436" s="281">
        <v>15000</v>
      </c>
      <c r="G1436" s="281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94">
        <v>2</v>
      </c>
      <c r="C1437" s="109" t="s">
        <v>460</v>
      </c>
      <c r="D1437" s="279" t="s">
        <v>47</v>
      </c>
      <c r="E1437" s="280" t="s">
        <v>14</v>
      </c>
      <c r="F1437" s="281">
        <v>36180</v>
      </c>
      <c r="G1437" s="281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94">
        <v>3</v>
      </c>
      <c r="C1438" s="109" t="s">
        <v>981</v>
      </c>
      <c r="D1438" s="279" t="s">
        <v>47</v>
      </c>
      <c r="E1438" s="280" t="s">
        <v>14</v>
      </c>
      <c r="F1438" s="281">
        <v>32640</v>
      </c>
      <c r="G1438" s="281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94">
        <v>4</v>
      </c>
      <c r="C1439" s="109" t="s">
        <v>982</v>
      </c>
      <c r="D1439" s="279" t="s">
        <v>47</v>
      </c>
      <c r="E1439" s="280" t="s">
        <v>14</v>
      </c>
      <c r="F1439" s="281">
        <v>63840</v>
      </c>
      <c r="G1439" s="281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94">
        <v>5</v>
      </c>
      <c r="C1440" s="109" t="s">
        <v>983</v>
      </c>
      <c r="D1440" s="279" t="s">
        <v>47</v>
      </c>
      <c r="E1440" s="280" t="s">
        <v>14</v>
      </c>
      <c r="F1440" s="281">
        <v>450000</v>
      </c>
      <c r="G1440" s="281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94">
        <v>6</v>
      </c>
      <c r="C1441" s="109" t="s">
        <v>1188</v>
      </c>
      <c r="D1441" s="279" t="s">
        <v>47</v>
      </c>
      <c r="E1441" s="280" t="s">
        <v>14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94"/>
      <c r="C1442" s="109" t="s">
        <v>48</v>
      </c>
      <c r="D1442" s="279" t="s">
        <v>48</v>
      </c>
      <c r="E1442" s="280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94" t="s">
        <v>1189</v>
      </c>
      <c r="C1443" s="109" t="s">
        <v>1003</v>
      </c>
      <c r="D1443" s="279" t="s">
        <v>48</v>
      </c>
      <c r="E1443" s="280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94">
        <v>1</v>
      </c>
      <c r="C1444" s="109" t="s">
        <v>1091</v>
      </c>
      <c r="D1444" s="279" t="s">
        <v>47</v>
      </c>
      <c r="E1444" s="280" t="s">
        <v>1004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94">
        <v>2</v>
      </c>
      <c r="C1445" s="109" t="s">
        <v>1006</v>
      </c>
      <c r="D1445" s="279" t="s">
        <v>47</v>
      </c>
      <c r="E1445" s="280" t="s">
        <v>1005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94">
        <v>3</v>
      </c>
      <c r="C1446" s="109" t="s">
        <v>1007</v>
      </c>
      <c r="D1446" s="279" t="s">
        <v>47</v>
      </c>
      <c r="E1446" s="280" t="s">
        <v>40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94">
        <v>4</v>
      </c>
      <c r="C1447" s="197" t="s">
        <v>1097</v>
      </c>
      <c r="D1447" s="279" t="s">
        <v>47</v>
      </c>
      <c r="E1447" s="280" t="s">
        <v>1103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94">
        <v>5</v>
      </c>
      <c r="C1448" s="197" t="s">
        <v>1098</v>
      </c>
      <c r="D1448" s="279" t="s">
        <v>47</v>
      </c>
      <c r="E1448" s="280" t="s">
        <v>1103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94">
        <v>6</v>
      </c>
      <c r="C1449" s="197" t="s">
        <v>1099</v>
      </c>
      <c r="D1449" s="279" t="s">
        <v>47</v>
      </c>
      <c r="E1449" s="280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94">
        <v>7</v>
      </c>
      <c r="C1450" s="197" t="s">
        <v>1100</v>
      </c>
      <c r="D1450" s="279" t="s">
        <v>47</v>
      </c>
      <c r="E1450" s="280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94">
        <v>8</v>
      </c>
      <c r="C1451" s="197" t="s">
        <v>1101</v>
      </c>
      <c r="D1451" s="279" t="s">
        <v>47</v>
      </c>
      <c r="E1451" s="280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98">
        <v>9</v>
      </c>
      <c r="C1452" s="199" t="s">
        <v>1405</v>
      </c>
      <c r="D1452" s="279" t="s">
        <v>47</v>
      </c>
      <c r="E1452" s="280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98">
        <v>10</v>
      </c>
      <c r="C1453" s="200" t="s">
        <v>1406</v>
      </c>
      <c r="D1453" s="279" t="s">
        <v>47</v>
      </c>
      <c r="E1453" s="280" t="s">
        <v>14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98">
        <v>11</v>
      </c>
      <c r="C1454" s="200" t="s">
        <v>1407</v>
      </c>
      <c r="D1454" s="279" t="s">
        <v>47</v>
      </c>
      <c r="E1454" s="280" t="s">
        <v>14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98">
        <v>12</v>
      </c>
      <c r="C1455" s="200" t="s">
        <v>1408</v>
      </c>
      <c r="D1455" s="279" t="s">
        <v>45</v>
      </c>
      <c r="E1455" s="280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98">
        <v>13</v>
      </c>
      <c r="C1456" s="199" t="s">
        <v>1409</v>
      </c>
      <c r="D1456" s="279" t="s">
        <v>47</v>
      </c>
      <c r="E1456" s="280" t="s">
        <v>100</v>
      </c>
      <c r="F1456" s="286">
        <v>750000</v>
      </c>
      <c r="G1456" s="286">
        <v>750000</v>
      </c>
      <c r="I1456" s="88">
        <f t="shared" si="119"/>
        <v>750000</v>
      </c>
    </row>
    <row r="1457" spans="1:30" ht="15" customHeight="1">
      <c r="B1457" s="198"/>
      <c r="C1457" s="199" t="s">
        <v>48</v>
      </c>
      <c r="D1457" s="279" t="s">
        <v>48</v>
      </c>
      <c r="E1457" s="280"/>
      <c r="F1457" s="176" t="s">
        <v>48</v>
      </c>
      <c r="G1457" s="176" t="s">
        <v>48</v>
      </c>
      <c r="I1457" s="88" t="str">
        <f t="shared" si="119"/>
        <v/>
      </c>
    </row>
    <row r="1458" spans="1:30" ht="15" customHeight="1">
      <c r="A1458" s="16"/>
      <c r="B1458" s="198" t="s">
        <v>1031</v>
      </c>
      <c r="C1458" s="199" t="s">
        <v>1410</v>
      </c>
      <c r="D1458" s="279"/>
      <c r="E1458" s="280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98">
        <v>1</v>
      </c>
      <c r="C1459" s="199" t="s">
        <v>1411</v>
      </c>
      <c r="D1459" s="279" t="s">
        <v>45</v>
      </c>
      <c r="E1459" s="210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98">
        <v>2</v>
      </c>
      <c r="C1460" s="199" t="s">
        <v>1412</v>
      </c>
      <c r="D1460" s="279" t="s">
        <v>47</v>
      </c>
      <c r="E1460" s="280" t="s">
        <v>24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98"/>
      <c r="C1461" s="199"/>
      <c r="D1461" s="279"/>
      <c r="E1461" s="280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98" t="s">
        <v>1031</v>
      </c>
      <c r="C1462" s="199" t="s">
        <v>1413</v>
      </c>
      <c r="D1462" s="279" t="s">
        <v>47</v>
      </c>
      <c r="E1462" s="280" t="s">
        <v>24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98" t="s">
        <v>1031</v>
      </c>
      <c r="C1463" s="199" t="s">
        <v>1414</v>
      </c>
      <c r="D1463" s="279" t="s">
        <v>47</v>
      </c>
      <c r="E1463" s="280" t="s">
        <v>24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98" t="s">
        <v>1031</v>
      </c>
      <c r="C1464" s="199" t="s">
        <v>1415</v>
      </c>
      <c r="D1464" s="279" t="s">
        <v>47</v>
      </c>
      <c r="E1464" s="280" t="s">
        <v>24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98" t="s">
        <v>1031</v>
      </c>
      <c r="C1465" s="199" t="s">
        <v>1416</v>
      </c>
      <c r="D1465" s="279" t="s">
        <v>47</v>
      </c>
      <c r="E1465" s="280" t="s">
        <v>24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98"/>
      <c r="C1466" s="199"/>
      <c r="D1466" s="279"/>
      <c r="E1466" s="280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98" t="s">
        <v>1031</v>
      </c>
      <c r="C1467" s="199" t="s">
        <v>1417</v>
      </c>
      <c r="D1467" s="279"/>
      <c r="E1467" s="280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98">
        <v>1</v>
      </c>
      <c r="C1468" s="199" t="s">
        <v>1418</v>
      </c>
      <c r="D1468" s="279" t="s">
        <v>45</v>
      </c>
      <c r="E1468" s="280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98">
        <v>2</v>
      </c>
      <c r="C1469" s="199" t="s">
        <v>1419</v>
      </c>
      <c r="D1469" s="279" t="s">
        <v>47</v>
      </c>
      <c r="E1469" s="280" t="s">
        <v>24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98"/>
      <c r="C1470" s="199" t="s">
        <v>48</v>
      </c>
      <c r="D1470" s="279" t="s">
        <v>48</v>
      </c>
      <c r="E1470" s="280"/>
      <c r="F1470" s="176" t="s">
        <v>48</v>
      </c>
      <c r="G1470" s="176" t="s">
        <v>48</v>
      </c>
      <c r="I1470" s="88" t="str">
        <f t="shared" si="119"/>
        <v/>
      </c>
    </row>
    <row r="1471" spans="1:30" ht="15" customHeight="1">
      <c r="B1471" s="198" t="s">
        <v>1031</v>
      </c>
      <c r="C1471" s="199" t="s">
        <v>1420</v>
      </c>
      <c r="D1471" s="279"/>
      <c r="E1471" s="280"/>
      <c r="F1471" s="176"/>
      <c r="G1471" s="176"/>
      <c r="I1471" s="88">
        <f t="shared" si="119"/>
        <v>0</v>
      </c>
    </row>
    <row r="1472" spans="1:30" ht="15" customHeight="1">
      <c r="B1472" s="198">
        <v>1</v>
      </c>
      <c r="C1472" s="199" t="s">
        <v>1421</v>
      </c>
      <c r="D1472" s="279" t="s">
        <v>45</v>
      </c>
      <c r="E1472" s="280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98">
        <v>2</v>
      </c>
      <c r="C1473" s="199" t="s">
        <v>1422</v>
      </c>
      <c r="D1473" s="279" t="s">
        <v>47</v>
      </c>
      <c r="E1473" s="280" t="s">
        <v>14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98"/>
      <c r="C1474" s="199" t="s">
        <v>48</v>
      </c>
      <c r="D1474" s="279" t="s">
        <v>48</v>
      </c>
      <c r="E1474" s="280"/>
      <c r="F1474" s="176" t="s">
        <v>48</v>
      </c>
      <c r="G1474" s="176" t="s">
        <v>48</v>
      </c>
      <c r="I1474" s="88" t="str">
        <f t="shared" si="119"/>
        <v/>
      </c>
    </row>
    <row r="1475" spans="2:9" ht="15" customHeight="1">
      <c r="B1475" s="198">
        <v>1</v>
      </c>
      <c r="C1475" s="199" t="s">
        <v>1423</v>
      </c>
      <c r="D1475" s="279" t="s">
        <v>45</v>
      </c>
      <c r="E1475" s="280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98">
        <v>2</v>
      </c>
      <c r="C1476" s="199" t="s">
        <v>1424</v>
      </c>
      <c r="D1476" s="279" t="s">
        <v>47</v>
      </c>
      <c r="E1476" s="280" t="s">
        <v>24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98"/>
      <c r="C1477" s="199" t="s">
        <v>48</v>
      </c>
      <c r="D1477" s="279" t="s">
        <v>48</v>
      </c>
      <c r="E1477" s="280"/>
      <c r="F1477" s="176" t="s">
        <v>48</v>
      </c>
      <c r="G1477" s="176" t="s">
        <v>48</v>
      </c>
      <c r="I1477" s="88" t="str">
        <f t="shared" si="119"/>
        <v/>
      </c>
    </row>
    <row r="1478" spans="2:9" ht="15" customHeight="1">
      <c r="B1478" s="198">
        <v>1</v>
      </c>
      <c r="C1478" s="199" t="s">
        <v>1425</v>
      </c>
      <c r="D1478" s="279" t="s">
        <v>47</v>
      </c>
      <c r="E1478" s="280" t="s">
        <v>24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98">
        <v>2</v>
      </c>
      <c r="C1479" s="488" t="s">
        <v>1426</v>
      </c>
      <c r="D1479" s="279" t="s">
        <v>47</v>
      </c>
      <c r="E1479" s="280" t="s">
        <v>24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98">
        <v>3</v>
      </c>
      <c r="C1480" s="488" t="s">
        <v>1427</v>
      </c>
      <c r="D1480" s="279" t="s">
        <v>47</v>
      </c>
      <c r="E1480" s="280" t="s">
        <v>24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98">
        <v>4</v>
      </c>
      <c r="C1481" s="488" t="s">
        <v>1428</v>
      </c>
      <c r="D1481" s="279" t="s">
        <v>47</v>
      </c>
      <c r="E1481" s="280" t="s">
        <v>24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98">
        <v>5</v>
      </c>
      <c r="C1482" s="488" t="s">
        <v>1429</v>
      </c>
      <c r="D1482" s="279" t="s">
        <v>47</v>
      </c>
      <c r="E1482" s="280" t="s">
        <v>24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98">
        <v>6</v>
      </c>
      <c r="C1483" s="199" t="s">
        <v>1430</v>
      </c>
      <c r="D1483" s="279" t="s">
        <v>47</v>
      </c>
      <c r="E1483" s="280" t="s">
        <v>24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98">
        <v>7</v>
      </c>
      <c r="C1484" s="199" t="s">
        <v>1431</v>
      </c>
      <c r="D1484" s="279" t="s">
        <v>47</v>
      </c>
      <c r="E1484" s="280" t="s">
        <v>24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98">
        <v>8</v>
      </c>
      <c r="C1485" s="488" t="s">
        <v>1431</v>
      </c>
      <c r="D1485" s="279" t="s">
        <v>47</v>
      </c>
      <c r="E1485" s="280" t="s">
        <v>24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98"/>
      <c r="C1486" s="199" t="s">
        <v>48</v>
      </c>
      <c r="D1486" s="279" t="s">
        <v>48</v>
      </c>
      <c r="E1486" s="280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98" t="s">
        <v>1035</v>
      </c>
      <c r="C1487" s="199" t="s">
        <v>1432</v>
      </c>
      <c r="D1487" s="279"/>
      <c r="E1487" s="280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98">
        <v>1</v>
      </c>
      <c r="C1488" s="199" t="s">
        <v>1433</v>
      </c>
      <c r="D1488" s="279" t="s">
        <v>45</v>
      </c>
      <c r="E1488" s="280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98">
        <v>2</v>
      </c>
      <c r="C1489" s="199" t="s">
        <v>1434</v>
      </c>
      <c r="D1489" s="279" t="s">
        <v>45</v>
      </c>
      <c r="E1489" s="280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98">
        <v>3</v>
      </c>
      <c r="C1490" s="199" t="s">
        <v>1435</v>
      </c>
      <c r="D1490" s="279" t="s">
        <v>45</v>
      </c>
      <c r="E1490" s="280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98" t="s">
        <v>1027</v>
      </c>
      <c r="C1491" s="199" t="s">
        <v>1436</v>
      </c>
      <c r="D1491" s="279" t="s">
        <v>47</v>
      </c>
      <c r="E1491" s="280" t="s">
        <v>14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98">
        <v>5</v>
      </c>
      <c r="C1492" s="199" t="s">
        <v>1437</v>
      </c>
      <c r="D1492" s="279" t="s">
        <v>47</v>
      </c>
      <c r="E1492" s="280" t="s">
        <v>14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98">
        <v>6</v>
      </c>
      <c r="C1493" s="199" t="s">
        <v>1438</v>
      </c>
      <c r="D1493" s="279" t="s">
        <v>47</v>
      </c>
      <c r="E1493" s="280" t="s">
        <v>14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493 I9:IV107">
    <cfRule type="cellIs" dxfId="40" priority="138" operator="equal">
      <formula>0</formula>
    </cfRule>
  </conditionalFormatting>
  <conditionalFormatting sqref="B8:C135">
    <cfRule type="cellIs" dxfId="39" priority="51" operator="equal">
      <formula>0</formula>
    </cfRule>
  </conditionalFormatting>
  <conditionalFormatting sqref="B150:G1493">
    <cfRule type="cellIs" dxfId="38" priority="1" operator="equal">
      <formula>0</formula>
    </cfRule>
  </conditionalFormatting>
  <conditionalFormatting sqref="C143:G149">
    <cfRule type="cellIs" dxfId="37" priority="5" operator="equal">
      <formula>0</formula>
    </cfRule>
  </conditionalFormatting>
  <conditionalFormatting sqref="D9:G142">
    <cfRule type="cellIs" dxfId="36" priority="11" operator="equal">
      <formula>0</formula>
    </cfRule>
  </conditionalFormatting>
  <conditionalFormatting sqref="D1:IV5 A1:C7 D6:K6 H1455:IV1457 H1458:XFD1485 H1486:H1493 I1486:XFD1494 A1494:H1494 A1495:XFD65536">
    <cfRule type="cellIs" dxfId="35" priority="163" operator="equal">
      <formula>0</formula>
    </cfRule>
  </conditionalFormatting>
  <conditionalFormatting sqref="D7:IV8 C136:C142 B136:B149">
    <cfRule type="cellIs" dxfId="34" priority="62" operator="equal">
      <formula>0</formula>
    </cfRule>
  </conditionalFormatting>
  <conditionalFormatting sqref="H9:H1418">
    <cfRule type="cellIs" dxfId="33" priority="129" operator="equal">
      <formula>0</formula>
    </cfRule>
  </conditionalFormatting>
  <conditionalFormatting sqref="H1419:I1454">
    <cfRule type="cellIs" dxfId="32" priority="128" operator="equal">
      <formula>0</formula>
    </cfRule>
  </conditionalFormatting>
  <conditionalFormatting sqref="I108:I1418">
    <cfRule type="cellIs" dxfId="31" priority="125" operator="equal">
      <formula>0</formula>
    </cfRule>
  </conditionalFormatting>
  <conditionalFormatting sqref="J108:IV1454">
    <cfRule type="cellIs" dxfId="30" priority="139" operator="equal">
      <formula>0</formula>
    </cfRule>
  </conditionalFormatting>
  <conditionalFormatting sqref="M6:IV6">
    <cfRule type="cellIs" dxfId="29" priority="14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 xr:uid="{00000000-0002-0000-0000-000000000000}">
      <formula1>#REF!</formula1>
    </dataValidation>
    <dataValidation type="list" allowBlank="1" showInputMessage="1" showErrorMessage="1" errorTitle="PERINGATAN !!!" error="NAMA MATERIAL / UPAH SALAH BOZ...." sqref="IU65451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$N$1462:$N$1465</formula1>
    </dataValidation>
    <dataValidation allowBlank="1" showInputMessage="1" showErrorMessage="1" errorTitle="PERINGATAN !!!" error="MDU / UPAH SALAH BOZ...." sqref="C1460 C1475:C1476 C1479:C1482 C1485" xr:uid="{6C0E6F71-A6FC-4639-B31A-6015B7094B29}"/>
    <dataValidation type="list" allowBlank="1" showInputMessage="1" showErrorMessage="1" errorTitle="PERINGATAN !!!" error="GOLONGAN MATERIAL/JASA SALAH...." sqref="D8:D1493" xr:uid="{D5D56C12-A30A-4F4A-B9C5-9F594B7C2098}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zoomScale="55" zoomScaleNormal="55" zoomScaleSheetLayoutView="85" workbookViewId="0">
      <selection activeCell="D12" sqref="D12:E13"/>
    </sheetView>
  </sheetViews>
  <sheetFormatPr defaultRowHeight="15"/>
  <cols>
    <col min="1" max="1" width="4.28515625" style="202" customWidth="1"/>
    <col min="2" max="2" width="33.28515625" style="202" customWidth="1"/>
    <col min="3" max="3" width="3.7109375" style="203" customWidth="1"/>
    <col min="4" max="4" width="15" style="202" customWidth="1"/>
    <col min="5" max="5" width="12.42578125" style="202" customWidth="1"/>
    <col min="6" max="6" width="5.42578125" style="202" customWidth="1"/>
    <col min="7" max="7" width="5.42578125" style="202" hidden="1" customWidth="1"/>
    <col min="8" max="8" width="5.140625" style="202" customWidth="1"/>
    <col min="9" max="9" width="34.140625" style="202" customWidth="1"/>
    <col min="10" max="10" width="3.5703125" style="202" customWidth="1"/>
    <col min="11" max="11" width="12.7109375" style="202" customWidth="1"/>
    <col min="12" max="12" width="12.42578125" style="202" customWidth="1"/>
    <col min="13" max="13" width="15" style="202" customWidth="1"/>
    <col min="14" max="14" width="17" style="202" customWidth="1"/>
    <col min="15" max="15" width="18.140625" style="202" customWidth="1"/>
    <col min="16" max="16" width="20.28515625" style="202" customWidth="1"/>
    <col min="17" max="17" width="14.5703125" style="202" customWidth="1"/>
    <col min="18" max="16384" width="9.140625" style="202"/>
  </cols>
  <sheetData>
    <row r="2" spans="1:12" s="205" customFormat="1" ht="18.75" customHeight="1">
      <c r="B2" s="563" t="s">
        <v>1454</v>
      </c>
      <c r="C2" s="563"/>
      <c r="D2" s="563"/>
      <c r="E2" s="563"/>
      <c r="I2" s="206"/>
    </row>
    <row r="3" spans="1:12" s="205" customFormat="1" ht="13.5" customHeight="1" thickBot="1">
      <c r="B3" s="278"/>
      <c r="C3" s="278"/>
      <c r="D3" s="278"/>
      <c r="E3" s="278"/>
      <c r="I3" s="206"/>
    </row>
    <row r="4" spans="1:12" s="205" customFormat="1" ht="29.25" customHeight="1">
      <c r="A4" s="209"/>
      <c r="B4" s="568" t="s">
        <v>1532</v>
      </c>
      <c r="C4" s="569"/>
      <c r="D4" s="569"/>
      <c r="E4" s="570"/>
      <c r="F4" s="441"/>
      <c r="G4" s="441"/>
      <c r="H4" s="442"/>
      <c r="I4" s="595" t="s">
        <v>1533</v>
      </c>
      <c r="J4" s="596"/>
      <c r="K4" s="596"/>
      <c r="L4" s="597"/>
    </row>
    <row r="5" spans="1:12" ht="34.5" customHeight="1">
      <c r="A5" s="204"/>
      <c r="B5" s="444" t="s">
        <v>1379</v>
      </c>
      <c r="C5" s="277" t="s">
        <v>9</v>
      </c>
      <c r="D5" s="564" t="str">
        <f>DATA!D14</f>
        <v>ROHMAD ES BATU</v>
      </c>
      <c r="E5" s="565"/>
      <c r="F5" s="208"/>
      <c r="G5" s="208"/>
      <c r="I5" s="445" t="s">
        <v>1379</v>
      </c>
      <c r="J5" s="277" t="s">
        <v>9</v>
      </c>
      <c r="K5" s="598" t="str">
        <f>D5</f>
        <v>ROHMAD ES BATU</v>
      </c>
      <c r="L5" s="599"/>
    </row>
    <row r="6" spans="1:12" ht="31.5" customHeight="1">
      <c r="A6" s="204"/>
      <c r="B6" s="444" t="s">
        <v>1529</v>
      </c>
      <c r="C6" s="277" t="s">
        <v>9</v>
      </c>
      <c r="D6" s="573">
        <f>DATA!D17*1000</f>
        <v>0</v>
      </c>
      <c r="E6" s="574"/>
      <c r="F6" s="208"/>
      <c r="G6" s="208"/>
      <c r="I6" s="445" t="s">
        <v>1530</v>
      </c>
      <c r="J6" s="277" t="s">
        <v>9</v>
      </c>
      <c r="K6" s="600">
        <f>DATA!D20*1000</f>
        <v>16500</v>
      </c>
      <c r="L6" s="601"/>
    </row>
    <row r="7" spans="1:12" ht="30.75" customHeight="1">
      <c r="A7" s="204"/>
      <c r="B7" s="444" t="s">
        <v>1441</v>
      </c>
      <c r="C7" s="277" t="s">
        <v>9</v>
      </c>
      <c r="D7" s="571">
        <f>DATA!D18</f>
        <v>1</v>
      </c>
      <c r="E7" s="572"/>
      <c r="F7" s="443" t="s">
        <v>1453</v>
      </c>
      <c r="I7" s="445" t="s">
        <v>1441</v>
      </c>
      <c r="J7" s="277" t="s">
        <v>9</v>
      </c>
      <c r="K7" s="602">
        <f>DATA!D21</f>
        <v>3</v>
      </c>
      <c r="L7" s="603"/>
    </row>
    <row r="8" spans="1:12" ht="51" customHeight="1">
      <c r="A8" s="204"/>
      <c r="B8" s="444" t="s">
        <v>1442</v>
      </c>
      <c r="C8" s="277" t="s">
        <v>9</v>
      </c>
      <c r="D8" s="571">
        <f>DATA!D19</f>
        <v>220</v>
      </c>
      <c r="E8" s="572"/>
      <c r="F8" s="443" t="s">
        <v>1453</v>
      </c>
      <c r="G8" s="438">
        <v>220</v>
      </c>
      <c r="I8" s="445" t="s">
        <v>1442</v>
      </c>
      <c r="J8" s="277" t="s">
        <v>9</v>
      </c>
      <c r="K8" s="602">
        <f>DATA!D22</f>
        <v>380</v>
      </c>
      <c r="L8" s="603"/>
    </row>
    <row r="9" spans="1:12" ht="30" customHeight="1" thickBot="1">
      <c r="A9" s="204"/>
      <c r="B9" s="450" t="s">
        <v>1541</v>
      </c>
      <c r="C9" s="440" t="s">
        <v>9</v>
      </c>
      <c r="D9" s="566">
        <f>IF(D7=1,D6/(380/3^0.5),(D6/(380*3^0.5)))</f>
        <v>0</v>
      </c>
      <c r="E9" s="567"/>
      <c r="F9" s="207"/>
      <c r="G9" s="439">
        <v>380</v>
      </c>
      <c r="I9" s="451" t="s">
        <v>1541</v>
      </c>
      <c r="J9" s="440" t="s">
        <v>9</v>
      </c>
      <c r="K9" s="604">
        <f>IF(K7=1,K6/(380/3^0.5),(K6/(380*3^0.5)))</f>
        <v>25.069156425339017</v>
      </c>
      <c r="L9" s="605"/>
    </row>
    <row r="10" spans="1:12" ht="24.75" customHeight="1">
      <c r="B10" s="452"/>
      <c r="C10" s="449"/>
      <c r="D10" s="453"/>
      <c r="E10" s="453"/>
      <c r="F10" s="207"/>
      <c r="G10" s="439"/>
      <c r="I10" s="452"/>
      <c r="J10" s="449"/>
      <c r="K10" s="453"/>
      <c r="L10" s="453"/>
    </row>
    <row r="11" spans="1:12" ht="16.5" thickBot="1">
      <c r="B11" s="446" t="s">
        <v>1542</v>
      </c>
      <c r="I11" s="446" t="s">
        <v>1536</v>
      </c>
    </row>
    <row r="12" spans="1:12" ht="34.5" customHeight="1">
      <c r="A12" s="204"/>
      <c r="B12" s="474" t="s">
        <v>1534</v>
      </c>
      <c r="C12" s="468" t="s">
        <v>9</v>
      </c>
      <c r="D12" s="575"/>
      <c r="E12" s="576"/>
      <c r="F12" s="208"/>
      <c r="G12" s="208"/>
      <c r="I12" s="467" t="s">
        <v>1534</v>
      </c>
      <c r="J12" s="468" t="s">
        <v>9</v>
      </c>
      <c r="K12" s="575">
        <f>D12</f>
        <v>0</v>
      </c>
      <c r="L12" s="576"/>
    </row>
    <row r="13" spans="1:12" ht="31.5" customHeight="1">
      <c r="A13" s="204"/>
      <c r="B13" s="475" t="s">
        <v>1380</v>
      </c>
      <c r="C13" s="455" t="s">
        <v>9</v>
      </c>
      <c r="D13" s="579"/>
      <c r="E13" s="580"/>
      <c r="F13" s="208"/>
      <c r="G13" s="208"/>
      <c r="I13" s="469" t="s">
        <v>1380</v>
      </c>
      <c r="J13" s="455" t="s">
        <v>9</v>
      </c>
      <c r="K13" s="579">
        <f>D13</f>
        <v>0</v>
      </c>
      <c r="L13" s="580"/>
    </row>
    <row r="14" spans="1:12" ht="30.75" customHeight="1">
      <c r="A14" s="204"/>
      <c r="B14" s="475" t="s">
        <v>1535</v>
      </c>
      <c r="C14" s="455" t="s">
        <v>9</v>
      </c>
      <c r="D14" s="587"/>
      <c r="E14" s="588"/>
      <c r="F14" s="443" t="s">
        <v>1453</v>
      </c>
      <c r="G14" s="447">
        <v>50</v>
      </c>
      <c r="I14" s="469" t="s">
        <v>1535</v>
      </c>
      <c r="J14" s="455" t="s">
        <v>9</v>
      </c>
      <c r="K14" s="589">
        <v>100</v>
      </c>
      <c r="L14" s="590"/>
    </row>
    <row r="15" spans="1:12" ht="57" customHeight="1">
      <c r="A15" s="204"/>
      <c r="B15" s="475" t="s">
        <v>1441</v>
      </c>
      <c r="C15" s="455" t="s">
        <v>9</v>
      </c>
      <c r="D15" s="461"/>
      <c r="E15" s="470"/>
      <c r="F15" s="443" t="s">
        <v>1453</v>
      </c>
      <c r="G15" s="447">
        <v>100</v>
      </c>
      <c r="I15" s="469" t="s">
        <v>1441</v>
      </c>
      <c r="J15" s="455" t="s">
        <v>9</v>
      </c>
      <c r="K15" s="461">
        <v>3</v>
      </c>
      <c r="L15" s="470"/>
    </row>
    <row r="16" spans="1:12" ht="44.25" customHeight="1">
      <c r="A16" s="204"/>
      <c r="B16" s="475" t="s">
        <v>1545</v>
      </c>
      <c r="C16" s="455"/>
      <c r="D16" s="591">
        <v>0</v>
      </c>
      <c r="E16" s="592"/>
      <c r="F16" s="443"/>
      <c r="G16" s="447">
        <v>160</v>
      </c>
      <c r="I16" s="469" t="s">
        <v>1537</v>
      </c>
      <c r="J16" s="455" t="s">
        <v>9</v>
      </c>
      <c r="K16" s="593">
        <f>K9</f>
        <v>25.069156425339017</v>
      </c>
      <c r="L16" s="594"/>
    </row>
    <row r="17" spans="1:12" ht="34.5" customHeight="1">
      <c r="A17" s="204"/>
      <c r="B17" s="475" t="s">
        <v>1538</v>
      </c>
      <c r="C17" s="455" t="s">
        <v>9</v>
      </c>
      <c r="D17" s="581">
        <f>IF(D15=1,D14/(20/3^0.5),(D14/(20*3^0.5)))</f>
        <v>0</v>
      </c>
      <c r="E17" s="582"/>
      <c r="F17" s="443" t="s">
        <v>1453</v>
      </c>
      <c r="G17" s="448">
        <v>200</v>
      </c>
      <c r="I17" s="469" t="s">
        <v>1538</v>
      </c>
      <c r="J17" s="455" t="s">
        <v>9</v>
      </c>
      <c r="K17" s="585">
        <f>IF(K15=1,K14/(20/3^0.5),(K14/(20*3^0.5)))</f>
        <v>2.8867513459481291</v>
      </c>
      <c r="L17" s="586"/>
    </row>
    <row r="18" spans="1:12" ht="34.5" customHeight="1">
      <c r="A18" s="204"/>
      <c r="B18" s="475" t="s">
        <v>1539</v>
      </c>
      <c r="C18" s="455" t="s">
        <v>9</v>
      </c>
      <c r="D18" s="581">
        <f>IF(D15=1,D14/(380/3^0.5),(D14/(380*3^0.5)))*1000</f>
        <v>0</v>
      </c>
      <c r="E18" s="582"/>
      <c r="F18" s="443" t="s">
        <v>1453</v>
      </c>
      <c r="G18" s="448">
        <v>250</v>
      </c>
      <c r="I18" s="469" t="s">
        <v>1539</v>
      </c>
      <c r="J18" s="455" t="s">
        <v>9</v>
      </c>
      <c r="K18" s="585">
        <f>IF(K15=1,K14/(380/3^0.5),(K14/(380*3^0.5)))*1000</f>
        <v>151.93428136569102</v>
      </c>
      <c r="L18" s="586"/>
    </row>
    <row r="19" spans="1:12" ht="30" customHeight="1">
      <c r="A19" s="204"/>
      <c r="B19" s="476" t="s">
        <v>1531</v>
      </c>
      <c r="C19" s="454" t="s">
        <v>9</v>
      </c>
      <c r="D19" s="581">
        <f>IF(D15=1,D14/(380/3^0.5),(D14/(380*3^0.5)))</f>
        <v>0</v>
      </c>
      <c r="E19" s="582"/>
      <c r="F19" s="207"/>
      <c r="G19" s="439"/>
      <c r="I19" s="471" t="s">
        <v>1531</v>
      </c>
      <c r="J19" s="454" t="s">
        <v>9</v>
      </c>
      <c r="K19" s="585">
        <f>IF(K15=1,K14/(380/3^0.5),(K14/(380*3^0.5)))</f>
        <v>0.15193428136569101</v>
      </c>
      <c r="L19" s="586"/>
    </row>
    <row r="20" spans="1:12" ht="30" customHeight="1" thickBot="1">
      <c r="A20" s="204"/>
      <c r="B20" s="477" t="s">
        <v>1540</v>
      </c>
      <c r="C20" s="473" t="s">
        <v>9</v>
      </c>
      <c r="D20" s="577" t="e">
        <f>D16/D18</f>
        <v>#DIV/0!</v>
      </c>
      <c r="E20" s="578"/>
      <c r="F20" s="207"/>
      <c r="G20" s="439"/>
      <c r="I20" s="472" t="s">
        <v>1531</v>
      </c>
      <c r="J20" s="473" t="s">
        <v>9</v>
      </c>
      <c r="K20" s="583">
        <f>K16/K18</f>
        <v>0.16499999999999998</v>
      </c>
      <c r="L20" s="584"/>
    </row>
    <row r="21" spans="1:12" ht="9.75" customHeight="1">
      <c r="A21" s="204"/>
      <c r="B21" s="462" t="s">
        <v>1540</v>
      </c>
      <c r="C21" s="463" t="s">
        <v>9</v>
      </c>
      <c r="D21" s="562">
        <v>1</v>
      </c>
      <c r="E21" s="562"/>
      <c r="F21" s="464"/>
      <c r="G21" s="465"/>
      <c r="H21" s="466"/>
      <c r="I21" s="462" t="s">
        <v>1531</v>
      </c>
      <c r="J21" s="463" t="s">
        <v>9</v>
      </c>
      <c r="K21" s="562">
        <v>1</v>
      </c>
      <c r="L21" s="562"/>
    </row>
    <row r="22" spans="1:12" ht="6.75" customHeight="1">
      <c r="B22" s="452"/>
      <c r="C22" s="449"/>
      <c r="D22" s="460"/>
      <c r="E22" s="460"/>
      <c r="F22" s="207"/>
      <c r="G22" s="439"/>
      <c r="J22" s="449"/>
      <c r="K22" s="460"/>
      <c r="L22" s="460"/>
    </row>
    <row r="23" spans="1:12" ht="15.75" thickBot="1"/>
    <row r="24" spans="1:12" ht="200.25" customHeight="1" thickBot="1">
      <c r="B24" s="559"/>
      <c r="C24" s="560"/>
      <c r="D24" s="560"/>
      <c r="E24" s="561"/>
      <c r="I24" s="559"/>
      <c r="J24" s="560"/>
      <c r="K24" s="560"/>
      <c r="L24" s="561"/>
    </row>
    <row r="26" spans="1:12">
      <c r="D26" s="457"/>
    </row>
    <row r="27" spans="1:12">
      <c r="D27" s="458"/>
    </row>
  </sheetData>
  <mergeCells count="33">
    <mergeCell ref="I4:L4"/>
    <mergeCell ref="K5:L5"/>
    <mergeCell ref="K6:L6"/>
    <mergeCell ref="K7:L7"/>
    <mergeCell ref="K13:L13"/>
    <mergeCell ref="K8:L8"/>
    <mergeCell ref="K9:L9"/>
    <mergeCell ref="D14:E14"/>
    <mergeCell ref="K14:L14"/>
    <mergeCell ref="D16:E16"/>
    <mergeCell ref="D18:E18"/>
    <mergeCell ref="K16:L16"/>
    <mergeCell ref="K20:L20"/>
    <mergeCell ref="K18:L18"/>
    <mergeCell ref="K19:L19"/>
    <mergeCell ref="D17:E17"/>
    <mergeCell ref="K17:L17"/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</mergeCells>
  <conditionalFormatting sqref="O4 Q4">
    <cfRule type="cellIs" dxfId="28" priority="5" stopIfTrue="1" operator="greaterThan">
      <formula>0.89</formula>
    </cfRule>
    <cfRule type="cellIs" dxfId="27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300" verticalDpi="30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tabSelected="1" topLeftCell="A8" zoomScaleNormal="100" workbookViewId="0">
      <selection activeCell="D15" sqref="D15"/>
    </sheetView>
  </sheetViews>
  <sheetFormatPr defaultRowHeight="15"/>
  <cols>
    <col min="1" max="1" width="1.28515625" style="287" customWidth="1"/>
    <col min="2" max="2" width="25.28515625" style="287" customWidth="1"/>
    <col min="3" max="3" width="3.28515625" style="287" customWidth="1"/>
    <col min="4" max="4" width="26.28515625" style="301" customWidth="1"/>
    <col min="5" max="5" width="6.42578125" style="287" customWidth="1"/>
    <col min="6" max="6" width="12" style="287" bestFit="1" customWidth="1"/>
    <col min="7" max="8" width="9.140625" style="287" hidden="1" customWidth="1"/>
    <col min="9" max="9" width="9.140625" style="287"/>
    <col min="10" max="10" width="3.85546875" style="287" customWidth="1"/>
    <col min="11" max="11" width="2.7109375" style="287" customWidth="1"/>
    <col min="12" max="16384" width="9.140625" style="287"/>
  </cols>
  <sheetData>
    <row r="1" spans="2:11" ht="12.75" customHeight="1">
      <c r="B1" s="606"/>
      <c r="C1" s="606"/>
      <c r="D1" s="606"/>
    </row>
    <row r="2" spans="2:11" ht="15.75" customHeight="1">
      <c r="B2" s="288" t="s">
        <v>1443</v>
      </c>
      <c r="C2" s="289"/>
      <c r="D2" s="290"/>
    </row>
    <row r="3" spans="2:11" ht="20.100000000000001" customHeight="1">
      <c r="B3" s="291" t="s">
        <v>1349</v>
      </c>
      <c r="C3" s="292" t="s">
        <v>9</v>
      </c>
      <c r="D3" s="293">
        <v>2022</v>
      </c>
    </row>
    <row r="4" spans="2:11" ht="20.100000000000001" customHeight="1">
      <c r="B4" s="291" t="s">
        <v>1030</v>
      </c>
      <c r="C4" s="292" t="s">
        <v>9</v>
      </c>
      <c r="D4" s="294">
        <v>0.12</v>
      </c>
    </row>
    <row r="5" spans="2:11" ht="20.100000000000001" customHeight="1">
      <c r="B5" s="291" t="s">
        <v>1350</v>
      </c>
      <c r="C5" s="292" t="s">
        <v>9</v>
      </c>
      <c r="D5" s="490">
        <v>1084.1250458865841</v>
      </c>
      <c r="F5" s="485" t="s">
        <v>1605</v>
      </c>
      <c r="K5" s="484"/>
    </row>
    <row r="6" spans="2:11" ht="20.100000000000001" customHeight="1">
      <c r="B6" s="291" t="s">
        <v>1351</v>
      </c>
      <c r="C6" s="292" t="s">
        <v>9</v>
      </c>
      <c r="D6" s="296">
        <v>25</v>
      </c>
      <c r="F6" s="485"/>
    </row>
    <row r="7" spans="2:11" ht="20.100000000000001" customHeight="1">
      <c r="B7" s="291" t="s">
        <v>1352</v>
      </c>
      <c r="C7" s="292" t="s">
        <v>9</v>
      </c>
      <c r="D7" s="297">
        <v>2.2499999999999999E-2</v>
      </c>
    </row>
    <row r="8" spans="2:11" ht="20.100000000000001" customHeight="1">
      <c r="B8" s="291" t="s">
        <v>1444</v>
      </c>
      <c r="C8" s="292" t="s">
        <v>9</v>
      </c>
      <c r="D8" s="298">
        <f>D20-D17</f>
        <v>16.5</v>
      </c>
    </row>
    <row r="9" spans="2:11" ht="20.100000000000001" customHeight="1">
      <c r="B9" s="291" t="s">
        <v>1445</v>
      </c>
      <c r="C9" s="292" t="s">
        <v>9</v>
      </c>
      <c r="D9" s="298">
        <f>(D8*D25)*1000</f>
        <v>15988500</v>
      </c>
    </row>
    <row r="10" spans="2:11" ht="20.100000000000001" customHeight="1">
      <c r="B10" s="291" t="s">
        <v>1446</v>
      </c>
      <c r="C10" s="292" t="s">
        <v>9</v>
      </c>
      <c r="D10" s="298">
        <f ca="1">RAB!K112</f>
        <v>114581135.317</v>
      </c>
    </row>
    <row r="11" spans="2:11" ht="20.100000000000001" customHeight="1">
      <c r="B11" s="291" t="s">
        <v>1356</v>
      </c>
      <c r="C11" s="292" t="s">
        <v>9</v>
      </c>
      <c r="D11" s="295">
        <f ca="1">2%*D10</f>
        <v>2291622.70634</v>
      </c>
    </row>
    <row r="12" spans="2:11" ht="9" customHeight="1">
      <c r="B12" s="607"/>
      <c r="C12" s="607"/>
      <c r="D12" s="607"/>
    </row>
    <row r="13" spans="2:11" ht="15.75" customHeight="1">
      <c r="B13" s="299"/>
      <c r="C13" s="299"/>
      <c r="D13" s="299"/>
    </row>
    <row r="14" spans="2:11" ht="33.75" customHeight="1">
      <c r="B14" s="414" t="s">
        <v>1379</v>
      </c>
      <c r="C14" s="415" t="s">
        <v>9</v>
      </c>
      <c r="D14" s="420" t="s">
        <v>1634</v>
      </c>
      <c r="E14" s="300" t="s">
        <v>1453</v>
      </c>
    </row>
    <row r="15" spans="2:11" ht="20.100000000000001" customHeight="1">
      <c r="B15" s="416" t="s">
        <v>1447</v>
      </c>
      <c r="C15" s="417" t="s">
        <v>9</v>
      </c>
      <c r="D15" s="421" t="s">
        <v>1633</v>
      </c>
      <c r="E15" s="300" t="s">
        <v>1453</v>
      </c>
    </row>
    <row r="16" spans="2:11" ht="20.100000000000001" customHeight="1">
      <c r="B16" s="416" t="s">
        <v>1448</v>
      </c>
      <c r="C16" s="417" t="s">
        <v>9</v>
      </c>
      <c r="D16" s="516" t="s">
        <v>1451</v>
      </c>
      <c r="E16" s="300" t="s">
        <v>1453</v>
      </c>
    </row>
    <row r="17" spans="2:5" ht="20.100000000000001" customHeight="1">
      <c r="B17" s="416" t="s">
        <v>1449</v>
      </c>
      <c r="C17" s="417" t="s">
        <v>9</v>
      </c>
      <c r="D17" s="422">
        <v>0</v>
      </c>
      <c r="E17" s="300" t="s">
        <v>1453</v>
      </c>
    </row>
    <row r="18" spans="2:5" ht="20.100000000000001" hidden="1" customHeight="1">
      <c r="B18" s="416" t="s">
        <v>1543</v>
      </c>
      <c r="C18" s="417"/>
      <c r="D18" s="422">
        <f>IF((D17&lt;=11),1,3)</f>
        <v>1</v>
      </c>
      <c r="E18" s="300"/>
    </row>
    <row r="19" spans="2:5" ht="20.100000000000001" hidden="1" customHeight="1">
      <c r="B19" s="416" t="s">
        <v>1544</v>
      </c>
      <c r="C19" s="417"/>
      <c r="D19" s="422">
        <f>IF((D17&lt;=11),220,380)</f>
        <v>220</v>
      </c>
      <c r="E19" s="300"/>
    </row>
    <row r="20" spans="2:5" ht="20.100000000000001" customHeight="1">
      <c r="B20" s="416" t="s">
        <v>1450</v>
      </c>
      <c r="C20" s="417" t="s">
        <v>9</v>
      </c>
      <c r="D20" s="422">
        <v>16.5</v>
      </c>
      <c r="E20" s="300" t="s">
        <v>1453</v>
      </c>
    </row>
    <row r="21" spans="2:5" ht="20.100000000000001" hidden="1" customHeight="1">
      <c r="B21" s="416" t="s">
        <v>1543</v>
      </c>
      <c r="C21" s="417"/>
      <c r="D21" s="422">
        <f>IF((D20&lt;=11),1,3)</f>
        <v>3</v>
      </c>
      <c r="E21" s="300"/>
    </row>
    <row r="22" spans="2:5" ht="20.100000000000001" hidden="1" customHeight="1">
      <c r="B22" s="416" t="s">
        <v>1544</v>
      </c>
      <c r="C22" s="417"/>
      <c r="D22" s="422">
        <f>IF((D20&lt;=11),220,380)</f>
        <v>380</v>
      </c>
      <c r="E22" s="300"/>
    </row>
    <row r="23" spans="2:5" ht="20.100000000000001" customHeight="1">
      <c r="B23" s="416" t="s">
        <v>1353</v>
      </c>
      <c r="C23" s="417" t="s">
        <v>9</v>
      </c>
      <c r="D23" s="421">
        <v>1444.7</v>
      </c>
      <c r="E23" s="300" t="s">
        <v>1453</v>
      </c>
    </row>
    <row r="24" spans="2:5" ht="20.100000000000001" customHeight="1">
      <c r="B24" s="416" t="s">
        <v>1354</v>
      </c>
      <c r="C24" s="417" t="s">
        <v>9</v>
      </c>
      <c r="D24" s="421">
        <v>1444.7</v>
      </c>
      <c r="E24" s="300" t="s">
        <v>1453</v>
      </c>
    </row>
    <row r="25" spans="2:5" ht="20.100000000000001" customHeight="1">
      <c r="B25" s="416" t="s">
        <v>1452</v>
      </c>
      <c r="C25" s="417" t="s">
        <v>9</v>
      </c>
      <c r="D25" s="422">
        <v>969</v>
      </c>
      <c r="E25" s="300" t="s">
        <v>1453</v>
      </c>
    </row>
    <row r="26" spans="2:5" ht="20.100000000000001" customHeight="1">
      <c r="B26" s="418" t="s">
        <v>1355</v>
      </c>
      <c r="C26" s="419" t="s">
        <v>9</v>
      </c>
      <c r="D26" s="423">
        <v>40</v>
      </c>
      <c r="E26" s="300" t="s">
        <v>1453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21 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zoomScale="85" zoomScaleNormal="85" workbookViewId="0">
      <pane ySplit="6" topLeftCell="A10" activePane="bottomLeft" state="frozen"/>
      <selection activeCell="H1093" sqref="H1093"/>
      <selection pane="bottomLeft" activeCell="C9" sqref="C9"/>
    </sheetView>
  </sheetViews>
  <sheetFormatPr defaultRowHeight="15"/>
  <cols>
    <col min="1" max="1" width="5" style="302" customWidth="1"/>
    <col min="2" max="2" width="6.28515625" style="302" customWidth="1"/>
    <col min="3" max="3" width="15.140625" style="302" customWidth="1"/>
    <col min="4" max="4" width="15" style="302" customWidth="1"/>
    <col min="5" max="5" width="15.140625" style="302" bestFit="1" customWidth="1"/>
    <col min="6" max="6" width="12.140625" style="302" bestFit="1" customWidth="1"/>
    <col min="7" max="7" width="10" style="302" bestFit="1" customWidth="1"/>
    <col min="8" max="8" width="15.7109375" style="302" bestFit="1" customWidth="1"/>
    <col min="9" max="9" width="14.140625" style="302" bestFit="1" customWidth="1"/>
    <col min="10" max="10" width="13.85546875" style="302" bestFit="1" customWidth="1"/>
    <col min="11" max="11" width="15.7109375" style="302" customWidth="1"/>
    <col min="12" max="12" width="11.140625" style="302" bestFit="1" customWidth="1"/>
    <col min="13" max="13" width="13.85546875" style="302" bestFit="1" customWidth="1"/>
    <col min="14" max="14" width="12.85546875" style="302" bestFit="1" customWidth="1"/>
    <col min="15" max="15" width="7" style="302" customWidth="1"/>
    <col min="16" max="17" width="12.85546875" style="302" bestFit="1" customWidth="1"/>
    <col min="18" max="18" width="1.28515625" style="302" hidden="1" customWidth="1"/>
    <col min="19" max="19" width="3" style="304" hidden="1" customWidth="1"/>
    <col min="20" max="16384" width="9.140625" style="302"/>
  </cols>
  <sheetData>
    <row r="1" spans="1:21">
      <c r="G1" s="303"/>
    </row>
    <row r="2" spans="1:21">
      <c r="G2" s="303"/>
      <c r="K2" s="303"/>
    </row>
    <row r="3" spans="1:21">
      <c r="B3" s="608" t="s">
        <v>1357</v>
      </c>
      <c r="C3" s="608"/>
      <c r="D3" s="608"/>
      <c r="E3" s="608"/>
      <c r="F3" s="305" t="str">
        <f>DATA!D14</f>
        <v>ROHMAD ES BATU</v>
      </c>
      <c r="G3" s="303"/>
    </row>
    <row r="4" spans="1:21" ht="7.5" customHeight="1">
      <c r="B4" s="306"/>
      <c r="C4" s="306"/>
      <c r="D4" s="306"/>
      <c r="E4" s="306"/>
      <c r="F4" s="305"/>
      <c r="G4" s="303"/>
    </row>
    <row r="5" spans="1:21" ht="20.100000000000001" customHeight="1">
      <c r="B5" s="609" t="s">
        <v>1349</v>
      </c>
      <c r="C5" s="609" t="s">
        <v>1358</v>
      </c>
      <c r="D5" s="610" t="s">
        <v>1359</v>
      </c>
      <c r="E5" s="610" t="s">
        <v>1360</v>
      </c>
      <c r="F5" s="609" t="s">
        <v>1361</v>
      </c>
      <c r="G5" s="609"/>
      <c r="H5" s="609"/>
      <c r="I5" s="609"/>
      <c r="J5" s="609"/>
      <c r="K5" s="609" t="s">
        <v>1362</v>
      </c>
      <c r="L5" s="609"/>
      <c r="M5" s="307"/>
      <c r="N5" s="613" t="s">
        <v>1363</v>
      </c>
      <c r="O5" s="610" t="s">
        <v>1364</v>
      </c>
      <c r="P5" s="610" t="s">
        <v>1365</v>
      </c>
      <c r="Q5" s="610" t="s">
        <v>1366</v>
      </c>
      <c r="R5" s="308"/>
      <c r="S5" s="309"/>
      <c r="T5" s="611" t="s">
        <v>1367</v>
      </c>
      <c r="U5" s="310"/>
    </row>
    <row r="6" spans="1:21" ht="20.100000000000001" customHeight="1">
      <c r="B6" s="609"/>
      <c r="C6" s="609"/>
      <c r="D6" s="609"/>
      <c r="E6" s="609"/>
      <c r="F6" s="311" t="s">
        <v>1368</v>
      </c>
      <c r="G6" s="311" t="s">
        <v>1369</v>
      </c>
      <c r="H6" s="311" t="s">
        <v>1370</v>
      </c>
      <c r="I6" s="311" t="s">
        <v>1371</v>
      </c>
      <c r="J6" s="311" t="s">
        <v>1032</v>
      </c>
      <c r="K6" s="311" t="s">
        <v>1372</v>
      </c>
      <c r="L6" s="311" t="s">
        <v>1373</v>
      </c>
      <c r="M6" s="311" t="s">
        <v>1032</v>
      </c>
      <c r="N6" s="614"/>
      <c r="O6" s="609"/>
      <c r="P6" s="609"/>
      <c r="Q6" s="609"/>
      <c r="R6" s="308"/>
      <c r="S6" s="309"/>
      <c r="T6" s="609"/>
      <c r="U6" s="312"/>
    </row>
    <row r="7" spans="1:21" ht="20.100000000000001" customHeight="1">
      <c r="A7" s="313">
        <v>0</v>
      </c>
      <c r="B7" s="314">
        <v>2023</v>
      </c>
      <c r="C7" s="478">
        <f>DATA!D8*DATA!D26*8</f>
        <v>5280</v>
      </c>
      <c r="D7" s="316">
        <f>C7*4/24</f>
        <v>880</v>
      </c>
      <c r="E7" s="316">
        <f>C7-D7</f>
        <v>4400</v>
      </c>
      <c r="F7" s="317">
        <f ca="1">DATA!D10/1000000</f>
        <v>114.581135317</v>
      </c>
      <c r="G7" s="318">
        <f ca="1">DATA!$D$11/1000000</f>
        <v>2.2916227063400001</v>
      </c>
      <c r="H7" s="318">
        <f>C7*DATA!$D$5/1000000</f>
        <v>5.7241802422811636</v>
      </c>
      <c r="I7" s="318">
        <f>(C7*DATA!$D$5*DATA!$D$7)/1000000</f>
        <v>0.12879405545132619</v>
      </c>
      <c r="J7" s="316">
        <f ca="1">SUM(F7:I7)</f>
        <v>122.72573232107248</v>
      </c>
      <c r="K7" s="319">
        <f>DATA!D9/1000000</f>
        <v>15.9885</v>
      </c>
      <c r="L7" s="316">
        <f>((D7*DATA!$D$23)/1000000)+((E7*DATA!$D$24)/1000000)</f>
        <v>7.6280159999999997</v>
      </c>
      <c r="M7" s="316">
        <f>K7+L7</f>
        <v>23.616516000000001</v>
      </c>
      <c r="N7" s="316">
        <f ca="1">M7-J7</f>
        <v>-99.109216321072481</v>
      </c>
      <c r="O7" s="314">
        <v>1</v>
      </c>
      <c r="P7" s="316">
        <f ca="1">O7*N7</f>
        <v>-99.109216321072481</v>
      </c>
      <c r="Q7" s="316">
        <f ca="1">P7</f>
        <v>-99.109216321072481</v>
      </c>
      <c r="S7" s="304" t="str">
        <f ca="1">IF(Q7&lt;0,"a","")</f>
        <v>a</v>
      </c>
      <c r="T7" s="320" t="str">
        <f>IF(Q5&gt;=0,"",IF(Q7&lt;0,"",IF(Q7=0,A7,(A7-(Q7/N7)))))</f>
        <v/>
      </c>
      <c r="U7" s="304"/>
    </row>
    <row r="8" spans="1:21" ht="20.100000000000001" customHeight="1">
      <c r="A8" s="313">
        <f>A7+1</f>
        <v>1</v>
      </c>
      <c r="B8" s="314">
        <f>B7+1</f>
        <v>2024</v>
      </c>
      <c r="C8" s="315">
        <f>DATA!D8*DATA!D26*1</f>
        <v>660</v>
      </c>
      <c r="D8" s="316">
        <f>C8*4/24</f>
        <v>110</v>
      </c>
      <c r="E8" s="316">
        <f t="shared" ref="E8:E32" si="0">C8-D8</f>
        <v>550</v>
      </c>
      <c r="F8" s="314"/>
      <c r="G8" s="318">
        <f ca="1">DATA!$D$11/1000000</f>
        <v>2.2916227063400001</v>
      </c>
      <c r="H8" s="318">
        <f>C8*DATA!$D$5/1000000</f>
        <v>0.71552253028514545</v>
      </c>
      <c r="I8" s="318">
        <f>(C8*DATA!$D$5*DATA!$D$7)/1000000</f>
        <v>1.6099256931415774E-2</v>
      </c>
      <c r="J8" s="316">
        <f t="shared" ref="J8:J32" ca="1" si="1">SUM(F8:I8)</f>
        <v>3.0232444935565614</v>
      </c>
      <c r="K8" s="321"/>
      <c r="L8" s="316">
        <f>((D8*DATA!$D$23)/1000000)+((E8*DATA!$D$24)/1000000)</f>
        <v>0.95350199999999996</v>
      </c>
      <c r="M8" s="316">
        <f t="shared" ref="M8:M32" si="2">K8+L8</f>
        <v>0.95350199999999996</v>
      </c>
      <c r="N8" s="316">
        <f ca="1">M8-J8</f>
        <v>-2.0697424935565616</v>
      </c>
      <c r="O8" s="315">
        <f>1/(1+'[93]Asumsi I'!$C$3)^(KKF!A8)</f>
        <v>0.89285714285714279</v>
      </c>
      <c r="P8" s="316">
        <f ca="1">O8*N8</f>
        <v>-1.8479843692469298</v>
      </c>
      <c r="Q8" s="316">
        <f ca="1">Q7+P8</f>
        <v>-100.95720069031941</v>
      </c>
      <c r="S8" s="304" t="str">
        <f t="shared" ref="S8:S32" ca="1" si="3">IF(Q8&lt;0,"a","")</f>
        <v>a</v>
      </c>
      <c r="T8" s="320" t="str">
        <f>IF(Q6&gt;=0,"",IF(Q8&lt;0,"",IF(Q8=0,A8,(A8-(Q8/N8)))))</f>
        <v/>
      </c>
      <c r="U8" s="304"/>
    </row>
    <row r="9" spans="1:21" ht="20.100000000000001" customHeight="1">
      <c r="A9" s="313">
        <f t="shared" ref="A9:B24" si="4">A8+1</f>
        <v>2</v>
      </c>
      <c r="B9" s="314">
        <f t="shared" si="4"/>
        <v>2025</v>
      </c>
      <c r="C9" s="322">
        <f>+C8</f>
        <v>660</v>
      </c>
      <c r="D9" s="316">
        <f t="shared" ref="D9:D32" si="5">C9*4/24</f>
        <v>110</v>
      </c>
      <c r="E9" s="316">
        <f t="shared" si="0"/>
        <v>550</v>
      </c>
      <c r="F9" s="314"/>
      <c r="G9" s="318">
        <f ca="1">DATA!$D$11/1000000</f>
        <v>2.2916227063400001</v>
      </c>
      <c r="H9" s="318">
        <f>C9*DATA!$D$5/1000000</f>
        <v>0.71552253028514545</v>
      </c>
      <c r="I9" s="318">
        <f>(C9*DATA!$D$5*DATA!$D$7)/1000000</f>
        <v>1.6099256931415774E-2</v>
      </c>
      <c r="J9" s="316">
        <f t="shared" ca="1" si="1"/>
        <v>3.0232444935565614</v>
      </c>
      <c r="K9" s="316"/>
      <c r="L9" s="316">
        <f>((D9*DATA!$D$23)/1000000)+((E9*DATA!$D$24)/1000000)</f>
        <v>0.95350199999999996</v>
      </c>
      <c r="M9" s="316">
        <f t="shared" si="2"/>
        <v>0.95350199999999996</v>
      </c>
      <c r="N9" s="316">
        <f t="shared" ref="N9:N32" ca="1" si="6">M9-J9</f>
        <v>-2.0697424935565616</v>
      </c>
      <c r="O9" s="322">
        <f>1/(1+'[93]Asumsi I'!$C$3)^(KKF!A9)</f>
        <v>0.79719387755102034</v>
      </c>
      <c r="P9" s="316">
        <f t="shared" ref="P9:P32" ca="1" si="7">O9*N9</f>
        <v>-1.649986043970473</v>
      </c>
      <c r="Q9" s="316">
        <f ca="1">Q8+P9</f>
        <v>-102.60718673428988</v>
      </c>
      <c r="S9" s="304" t="str">
        <f t="shared" ca="1" si="3"/>
        <v>a</v>
      </c>
      <c r="T9" s="320" t="str">
        <f ca="1">IF(Q7&gt;=0,"",IF(Q9&lt;0,"",IF(Q9=0,A9,(A9-(Q9/N9)))))</f>
        <v/>
      </c>
      <c r="U9" s="304"/>
    </row>
    <row r="10" spans="1:21" ht="20.100000000000001" customHeight="1">
      <c r="A10" s="313">
        <f t="shared" si="4"/>
        <v>3</v>
      </c>
      <c r="B10" s="314">
        <f t="shared" si="4"/>
        <v>2026</v>
      </c>
      <c r="C10" s="315">
        <f t="shared" ref="C10:C32" si="8">+C9</f>
        <v>660</v>
      </c>
      <c r="D10" s="316">
        <f t="shared" si="5"/>
        <v>110</v>
      </c>
      <c r="E10" s="316">
        <f t="shared" si="0"/>
        <v>550</v>
      </c>
      <c r="F10" s="314"/>
      <c r="G10" s="318">
        <f ca="1">DATA!$D$11/1000000</f>
        <v>2.2916227063400001</v>
      </c>
      <c r="H10" s="318">
        <f>C10*DATA!$D$5/1000000</f>
        <v>0.71552253028514545</v>
      </c>
      <c r="I10" s="318">
        <f>(C10*DATA!$D$5*DATA!$D$7)/1000000</f>
        <v>1.6099256931415774E-2</v>
      </c>
      <c r="J10" s="316">
        <f t="shared" ca="1" si="1"/>
        <v>3.0232444935565614</v>
      </c>
      <c r="K10" s="314"/>
      <c r="L10" s="316">
        <f>((D10*DATA!$D$23)/1000000)+((E10*DATA!$D$24)/1000000)</f>
        <v>0.95350199999999996</v>
      </c>
      <c r="M10" s="316">
        <f t="shared" si="2"/>
        <v>0.95350199999999996</v>
      </c>
      <c r="N10" s="316">
        <f t="shared" ca="1" si="6"/>
        <v>-2.0697424935565616</v>
      </c>
      <c r="O10" s="315">
        <f>1/(1+'[93]Asumsi I'!$C$3)^(KKF!A10)</f>
        <v>0.71178024781341087</v>
      </c>
      <c r="P10" s="316">
        <f t="shared" ca="1" si="7"/>
        <v>-1.4732018249736363</v>
      </c>
      <c r="Q10" s="316">
        <f t="shared" ref="Q10:Q30" ca="1" si="9">Q9+P10</f>
        <v>-104.08038855926353</v>
      </c>
      <c r="S10" s="304" t="str">
        <f t="shared" ca="1" si="3"/>
        <v>a</v>
      </c>
      <c r="T10" s="320" t="str">
        <f t="shared" ref="T10:T32" ca="1" si="10">IF(Q8&gt;=0,"",IF(Q10&lt;0,"",IF(Q10=0,A10,(A10-(Q10/N10)))))</f>
        <v/>
      </c>
      <c r="U10" s="304"/>
    </row>
    <row r="11" spans="1:21" ht="20.100000000000001" customHeight="1">
      <c r="A11" s="313">
        <f t="shared" si="4"/>
        <v>4</v>
      </c>
      <c r="B11" s="314">
        <f t="shared" si="4"/>
        <v>2027</v>
      </c>
      <c r="C11" s="315">
        <f>+C10</f>
        <v>660</v>
      </c>
      <c r="D11" s="316">
        <f t="shared" si="5"/>
        <v>110</v>
      </c>
      <c r="E11" s="316">
        <f t="shared" si="0"/>
        <v>550</v>
      </c>
      <c r="F11" s="314"/>
      <c r="G11" s="318">
        <f ca="1">DATA!$D$11/1000000</f>
        <v>2.2916227063400001</v>
      </c>
      <c r="H11" s="318">
        <f>C11*DATA!$D$5/1000000</f>
        <v>0.71552253028514545</v>
      </c>
      <c r="I11" s="318">
        <f>(C11*DATA!$D$5*DATA!$D$7)/1000000</f>
        <v>1.6099256931415774E-2</v>
      </c>
      <c r="J11" s="316">
        <f t="shared" ca="1" si="1"/>
        <v>3.0232444935565614</v>
      </c>
      <c r="K11" s="314"/>
      <c r="L11" s="316">
        <f>((D11*DATA!$D$23)/1000000)+((E11*DATA!$D$24)/1000000)</f>
        <v>0.95350199999999996</v>
      </c>
      <c r="M11" s="316">
        <f t="shared" si="2"/>
        <v>0.95350199999999996</v>
      </c>
      <c r="N11" s="316">
        <f t="shared" ca="1" si="6"/>
        <v>-2.0697424935565616</v>
      </c>
      <c r="O11" s="315">
        <f>1/(1+'[93]Asumsi I'!$C$3)^(KKF!A11)</f>
        <v>0.63551807840483121</v>
      </c>
      <c r="P11" s="316">
        <f t="shared" ca="1" si="7"/>
        <v>-1.3153587722978897</v>
      </c>
      <c r="Q11" s="316">
        <f t="shared" ca="1" si="9"/>
        <v>-105.39574733156141</v>
      </c>
      <c r="S11" s="304" t="str">
        <f t="shared" ca="1" si="3"/>
        <v>a</v>
      </c>
      <c r="T11" s="320" t="str">
        <f t="shared" ca="1" si="10"/>
        <v/>
      </c>
      <c r="U11" s="304"/>
    </row>
    <row r="12" spans="1:21" ht="20.100000000000001" customHeight="1">
      <c r="A12" s="313">
        <f t="shared" si="4"/>
        <v>5</v>
      </c>
      <c r="B12" s="314">
        <f t="shared" si="4"/>
        <v>2028</v>
      </c>
      <c r="C12" s="315">
        <f t="shared" si="8"/>
        <v>660</v>
      </c>
      <c r="D12" s="316">
        <f t="shared" si="5"/>
        <v>110</v>
      </c>
      <c r="E12" s="316">
        <f t="shared" si="0"/>
        <v>550</v>
      </c>
      <c r="F12" s="314"/>
      <c r="G12" s="318">
        <f ca="1">DATA!$D$11/1000000</f>
        <v>2.2916227063400001</v>
      </c>
      <c r="H12" s="318">
        <f>C12*DATA!$D$5/1000000</f>
        <v>0.71552253028514545</v>
      </c>
      <c r="I12" s="318">
        <f>(C12*DATA!$D$5*DATA!$D$7)/1000000</f>
        <v>1.6099256931415774E-2</v>
      </c>
      <c r="J12" s="316">
        <f t="shared" ca="1" si="1"/>
        <v>3.0232444935565614</v>
      </c>
      <c r="K12" s="314"/>
      <c r="L12" s="316">
        <f>((D12*DATA!$D$23)/1000000)+((E12*DATA!$D$24)/1000000)</f>
        <v>0.95350199999999996</v>
      </c>
      <c r="M12" s="316">
        <f t="shared" si="2"/>
        <v>0.95350199999999996</v>
      </c>
      <c r="N12" s="316">
        <f t="shared" ca="1" si="6"/>
        <v>-2.0697424935565616</v>
      </c>
      <c r="O12" s="315">
        <f>1/(1+'[93]Asumsi I'!$C$3)^(KKF!A12)</f>
        <v>0.56742685571859919</v>
      </c>
      <c r="P12" s="316">
        <f t="shared" ca="1" si="7"/>
        <v>-1.1744274752659727</v>
      </c>
      <c r="Q12" s="316">
        <f t="shared" ca="1" si="9"/>
        <v>-106.57017480682738</v>
      </c>
      <c r="S12" s="304" t="str">
        <f t="shared" ca="1" si="3"/>
        <v>a</v>
      </c>
      <c r="T12" s="320" t="str">
        <f t="shared" ca="1" si="10"/>
        <v/>
      </c>
      <c r="U12" s="304"/>
    </row>
    <row r="13" spans="1:21" ht="20.100000000000001" customHeight="1">
      <c r="A13" s="313">
        <f t="shared" si="4"/>
        <v>6</v>
      </c>
      <c r="B13" s="314">
        <f t="shared" si="4"/>
        <v>2029</v>
      </c>
      <c r="C13" s="315">
        <f t="shared" si="8"/>
        <v>660</v>
      </c>
      <c r="D13" s="316">
        <f t="shared" si="5"/>
        <v>110</v>
      </c>
      <c r="E13" s="316">
        <f t="shared" si="0"/>
        <v>550</v>
      </c>
      <c r="F13" s="314"/>
      <c r="G13" s="318">
        <f ca="1">DATA!$D$11/1000000</f>
        <v>2.2916227063400001</v>
      </c>
      <c r="H13" s="318">
        <f>C13*DATA!$D$5/1000000</f>
        <v>0.71552253028514545</v>
      </c>
      <c r="I13" s="318">
        <f>(C13*DATA!$D$5*DATA!$D$7)/1000000</f>
        <v>1.6099256931415774E-2</v>
      </c>
      <c r="J13" s="316">
        <f t="shared" ca="1" si="1"/>
        <v>3.0232444935565614</v>
      </c>
      <c r="K13" s="314"/>
      <c r="L13" s="316">
        <f>((D13*DATA!$D$23)/1000000)+((E13*DATA!$D$24)/1000000)</f>
        <v>0.95350199999999996</v>
      </c>
      <c r="M13" s="316">
        <f t="shared" si="2"/>
        <v>0.95350199999999996</v>
      </c>
      <c r="N13" s="316">
        <f t="shared" ca="1" si="6"/>
        <v>-2.0697424935565616</v>
      </c>
      <c r="O13" s="315">
        <f>1/(1+'[93]Asumsi I'!$C$3)^(KKF!A13)</f>
        <v>0.50663112117732068</v>
      </c>
      <c r="P13" s="316">
        <f t="shared" ca="1" si="7"/>
        <v>-1.0485959600589043</v>
      </c>
      <c r="Q13" s="316">
        <f t="shared" ca="1" si="9"/>
        <v>-107.61877076688629</v>
      </c>
      <c r="S13" s="304" t="str">
        <f t="shared" ca="1" si="3"/>
        <v>a</v>
      </c>
      <c r="T13" s="320" t="str">
        <f t="shared" ca="1" si="10"/>
        <v/>
      </c>
      <c r="U13" s="304"/>
    </row>
    <row r="14" spans="1:21" ht="20.100000000000001" customHeight="1">
      <c r="A14" s="313">
        <f t="shared" si="4"/>
        <v>7</v>
      </c>
      <c r="B14" s="314">
        <f t="shared" si="4"/>
        <v>2030</v>
      </c>
      <c r="C14" s="315">
        <f t="shared" si="8"/>
        <v>660</v>
      </c>
      <c r="D14" s="316">
        <f t="shared" si="5"/>
        <v>110</v>
      </c>
      <c r="E14" s="316">
        <f t="shared" si="0"/>
        <v>550</v>
      </c>
      <c r="F14" s="314"/>
      <c r="G14" s="318">
        <f ca="1">DATA!$D$11/1000000</f>
        <v>2.2916227063400001</v>
      </c>
      <c r="H14" s="318">
        <f>C14*DATA!$D$5/1000000</f>
        <v>0.71552253028514545</v>
      </c>
      <c r="I14" s="318">
        <f>(C14*DATA!$D$5*DATA!$D$7)/1000000</f>
        <v>1.6099256931415774E-2</v>
      </c>
      <c r="J14" s="316">
        <f t="shared" ca="1" si="1"/>
        <v>3.0232444935565614</v>
      </c>
      <c r="K14" s="314"/>
      <c r="L14" s="316">
        <f>((D14*DATA!$D$23)/1000000)+((E14*DATA!$D$24)/1000000)</f>
        <v>0.95350199999999996</v>
      </c>
      <c r="M14" s="316">
        <f t="shared" si="2"/>
        <v>0.95350199999999996</v>
      </c>
      <c r="N14" s="316">
        <f t="shared" ca="1" si="6"/>
        <v>-2.0697424935565616</v>
      </c>
      <c r="O14" s="315">
        <f>1/(1+'[93]Asumsi I'!$C$3)^(KKF!A14)</f>
        <v>0.45234921533689343</v>
      </c>
      <c r="P14" s="316">
        <f t="shared" ca="1" si="7"/>
        <v>-0.93624639290973588</v>
      </c>
      <c r="Q14" s="316">
        <f t="shared" ca="1" si="9"/>
        <v>-108.55501715979602</v>
      </c>
      <c r="S14" s="304" t="str">
        <f t="shared" ca="1" si="3"/>
        <v>a</v>
      </c>
      <c r="T14" s="320" t="str">
        <f t="shared" ca="1" si="10"/>
        <v/>
      </c>
      <c r="U14" s="304"/>
    </row>
    <row r="15" spans="1:21" ht="20.100000000000001" customHeight="1">
      <c r="A15" s="313">
        <f t="shared" si="4"/>
        <v>8</v>
      </c>
      <c r="B15" s="314">
        <f t="shared" si="4"/>
        <v>2031</v>
      </c>
      <c r="C15" s="315">
        <f t="shared" si="8"/>
        <v>660</v>
      </c>
      <c r="D15" s="316">
        <f t="shared" si="5"/>
        <v>110</v>
      </c>
      <c r="E15" s="316">
        <f t="shared" si="0"/>
        <v>550</v>
      </c>
      <c r="F15" s="314"/>
      <c r="G15" s="318">
        <f ca="1">DATA!$D$11/1000000</f>
        <v>2.2916227063400001</v>
      </c>
      <c r="H15" s="318">
        <f>C15*DATA!$D$5/1000000</f>
        <v>0.71552253028514545</v>
      </c>
      <c r="I15" s="318">
        <f>(C15*DATA!$D$5*DATA!$D$7)/1000000</f>
        <v>1.6099256931415774E-2</v>
      </c>
      <c r="J15" s="316">
        <f t="shared" ca="1" si="1"/>
        <v>3.0232444935565614</v>
      </c>
      <c r="K15" s="314"/>
      <c r="L15" s="316">
        <f>((D15*DATA!$D$23)/1000000)+((E15*DATA!$D$24)/1000000)</f>
        <v>0.95350199999999996</v>
      </c>
      <c r="M15" s="316">
        <f t="shared" si="2"/>
        <v>0.95350199999999996</v>
      </c>
      <c r="N15" s="316">
        <f t="shared" ca="1" si="6"/>
        <v>-2.0697424935565616</v>
      </c>
      <c r="O15" s="315">
        <f>1/(1+'[93]Asumsi I'!$C$3)^(KKF!A15)</f>
        <v>0.4038832279793691</v>
      </c>
      <c r="P15" s="316">
        <f t="shared" ca="1" si="7"/>
        <v>-0.83593427938369269</v>
      </c>
      <c r="Q15" s="316">
        <f t="shared" ca="1" si="9"/>
        <v>-109.39095143917972</v>
      </c>
      <c r="S15" s="304" t="str">
        <f t="shared" ca="1" si="3"/>
        <v>a</v>
      </c>
      <c r="T15" s="320" t="str">
        <f t="shared" ca="1" si="10"/>
        <v/>
      </c>
      <c r="U15" s="304"/>
    </row>
    <row r="16" spans="1:21" ht="20.100000000000001" customHeight="1">
      <c r="A16" s="313">
        <f t="shared" si="4"/>
        <v>9</v>
      </c>
      <c r="B16" s="314">
        <f t="shared" si="4"/>
        <v>2032</v>
      </c>
      <c r="C16" s="315">
        <f t="shared" si="8"/>
        <v>660</v>
      </c>
      <c r="D16" s="316">
        <f t="shared" si="5"/>
        <v>110</v>
      </c>
      <c r="E16" s="316">
        <f t="shared" si="0"/>
        <v>550</v>
      </c>
      <c r="F16" s="314"/>
      <c r="G16" s="318">
        <f ca="1">DATA!$D$11/1000000</f>
        <v>2.2916227063400001</v>
      </c>
      <c r="H16" s="318">
        <f>C16*DATA!$D$5/1000000</f>
        <v>0.71552253028514545</v>
      </c>
      <c r="I16" s="318">
        <f>(C16*DATA!$D$5*DATA!$D$7)/1000000</f>
        <v>1.6099256931415774E-2</v>
      </c>
      <c r="J16" s="316">
        <f t="shared" ca="1" si="1"/>
        <v>3.0232444935565614</v>
      </c>
      <c r="K16" s="314"/>
      <c r="L16" s="316">
        <f>((D16*DATA!$D$23)/1000000)+((E16*DATA!$D$24)/1000000)</f>
        <v>0.95350199999999996</v>
      </c>
      <c r="M16" s="316">
        <f t="shared" si="2"/>
        <v>0.95350199999999996</v>
      </c>
      <c r="N16" s="316">
        <f t="shared" ca="1" si="6"/>
        <v>-2.0697424935565616</v>
      </c>
      <c r="O16" s="315">
        <f>1/(1+'[93]Asumsi I'!$C$3)^(KKF!A16)</f>
        <v>0.36061002498157957</v>
      </c>
      <c r="P16" s="316">
        <f t="shared" ca="1" si="7"/>
        <v>-0.74636989230686845</v>
      </c>
      <c r="Q16" s="316">
        <f t="shared" ca="1" si="9"/>
        <v>-110.13732133148659</v>
      </c>
      <c r="S16" s="304" t="str">
        <f t="shared" ca="1" si="3"/>
        <v>a</v>
      </c>
      <c r="T16" s="320" t="str">
        <f t="shared" ca="1" si="10"/>
        <v/>
      </c>
      <c r="U16" s="304"/>
    </row>
    <row r="17" spans="1:21" ht="20.100000000000001" customHeight="1">
      <c r="A17" s="313">
        <f t="shared" si="4"/>
        <v>10</v>
      </c>
      <c r="B17" s="314">
        <f t="shared" si="4"/>
        <v>2033</v>
      </c>
      <c r="C17" s="315">
        <f t="shared" si="8"/>
        <v>660</v>
      </c>
      <c r="D17" s="316">
        <f t="shared" si="5"/>
        <v>110</v>
      </c>
      <c r="E17" s="316">
        <f t="shared" si="0"/>
        <v>550</v>
      </c>
      <c r="F17" s="314"/>
      <c r="G17" s="318">
        <f ca="1">DATA!$D$11/1000000</f>
        <v>2.2916227063400001</v>
      </c>
      <c r="H17" s="318">
        <f>C17*DATA!$D$5/1000000</f>
        <v>0.71552253028514545</v>
      </c>
      <c r="I17" s="318">
        <f>(C17*DATA!$D$5*DATA!$D$7)/1000000</f>
        <v>1.6099256931415774E-2</v>
      </c>
      <c r="J17" s="316">
        <f t="shared" ca="1" si="1"/>
        <v>3.0232444935565614</v>
      </c>
      <c r="K17" s="314"/>
      <c r="L17" s="316">
        <f>((D17*DATA!$D$23)/1000000)+((E17*DATA!$D$24)/1000000)</f>
        <v>0.95350199999999996</v>
      </c>
      <c r="M17" s="316">
        <f t="shared" si="2"/>
        <v>0.95350199999999996</v>
      </c>
      <c r="N17" s="316">
        <f t="shared" ca="1" si="6"/>
        <v>-2.0697424935565616</v>
      </c>
      <c r="O17" s="315">
        <f>1/(1+'[93]Asumsi I'!$C$3)^(KKF!A17)</f>
        <v>0.32197323659069599</v>
      </c>
      <c r="P17" s="316">
        <f t="shared" ca="1" si="7"/>
        <v>-0.66640168955970391</v>
      </c>
      <c r="Q17" s="316">
        <f t="shared" ca="1" si="9"/>
        <v>-110.8037230210463</v>
      </c>
      <c r="S17" s="304" t="str">
        <f t="shared" ca="1" si="3"/>
        <v>a</v>
      </c>
      <c r="T17" s="320" t="str">
        <f t="shared" ca="1" si="10"/>
        <v/>
      </c>
      <c r="U17" s="304"/>
    </row>
    <row r="18" spans="1:21" ht="20.100000000000001" customHeight="1">
      <c r="A18" s="313">
        <f t="shared" si="4"/>
        <v>11</v>
      </c>
      <c r="B18" s="314">
        <f t="shared" si="4"/>
        <v>2034</v>
      </c>
      <c r="C18" s="315">
        <f t="shared" si="8"/>
        <v>660</v>
      </c>
      <c r="D18" s="316">
        <f t="shared" si="5"/>
        <v>110</v>
      </c>
      <c r="E18" s="316">
        <f t="shared" si="0"/>
        <v>550</v>
      </c>
      <c r="F18" s="314"/>
      <c r="G18" s="318">
        <f ca="1">DATA!$D$11/1000000</f>
        <v>2.2916227063400001</v>
      </c>
      <c r="H18" s="318">
        <f>C18*DATA!$D$5/1000000</f>
        <v>0.71552253028514545</v>
      </c>
      <c r="I18" s="318">
        <f>(C18*DATA!$D$5*DATA!$D$7)/1000000</f>
        <v>1.6099256931415774E-2</v>
      </c>
      <c r="J18" s="316">
        <f t="shared" ca="1" si="1"/>
        <v>3.0232444935565614</v>
      </c>
      <c r="K18" s="314"/>
      <c r="L18" s="316">
        <f>((D18*DATA!$D$23)/1000000)+((E18*DATA!$D$24)/1000000)</f>
        <v>0.95350199999999996</v>
      </c>
      <c r="M18" s="316">
        <f t="shared" si="2"/>
        <v>0.95350199999999996</v>
      </c>
      <c r="N18" s="316">
        <f t="shared" ca="1" si="6"/>
        <v>-2.0697424935565616</v>
      </c>
      <c r="O18" s="315">
        <f>1/(1+'[93]Asumsi I'!$C$3)^(KKF!A18)</f>
        <v>0.28747610409883567</v>
      </c>
      <c r="P18" s="316">
        <f t="shared" ca="1" si="7"/>
        <v>-0.59500150853544986</v>
      </c>
      <c r="Q18" s="316">
        <f t="shared" ca="1" si="9"/>
        <v>-111.39872452958174</v>
      </c>
      <c r="S18" s="304" t="str">
        <f t="shared" ca="1" si="3"/>
        <v>a</v>
      </c>
      <c r="T18" s="320" t="str">
        <f t="shared" ca="1" si="10"/>
        <v/>
      </c>
      <c r="U18" s="304"/>
    </row>
    <row r="19" spans="1:21" ht="20.100000000000001" customHeight="1">
      <c r="A19" s="313">
        <f t="shared" si="4"/>
        <v>12</v>
      </c>
      <c r="B19" s="314">
        <f t="shared" si="4"/>
        <v>2035</v>
      </c>
      <c r="C19" s="315">
        <f t="shared" si="8"/>
        <v>660</v>
      </c>
      <c r="D19" s="316">
        <f t="shared" si="5"/>
        <v>110</v>
      </c>
      <c r="E19" s="316">
        <f t="shared" si="0"/>
        <v>550</v>
      </c>
      <c r="F19" s="314"/>
      <c r="G19" s="318">
        <f ca="1">DATA!$D$11/1000000</f>
        <v>2.2916227063400001</v>
      </c>
      <c r="H19" s="318">
        <f>C19*DATA!$D$5/1000000</f>
        <v>0.71552253028514545</v>
      </c>
      <c r="I19" s="318">
        <f>(C19*DATA!$D$5*DATA!$D$7)/1000000</f>
        <v>1.6099256931415774E-2</v>
      </c>
      <c r="J19" s="316">
        <f t="shared" ca="1" si="1"/>
        <v>3.0232444935565614</v>
      </c>
      <c r="K19" s="314"/>
      <c r="L19" s="316">
        <f>((D19*DATA!$D$23)/1000000)+((E19*DATA!$D$24)/1000000)</f>
        <v>0.95350199999999996</v>
      </c>
      <c r="M19" s="316">
        <f t="shared" si="2"/>
        <v>0.95350199999999996</v>
      </c>
      <c r="N19" s="316">
        <f t="shared" ca="1" si="6"/>
        <v>-2.0697424935565616</v>
      </c>
      <c r="O19" s="315">
        <f>1/(1+'[93]Asumsi I'!$C$3)^(KKF!A19)</f>
        <v>0.25667509294538904</v>
      </c>
      <c r="P19" s="316">
        <f t="shared" ca="1" si="7"/>
        <v>-0.53125134690665177</v>
      </c>
      <c r="Q19" s="316">
        <f t="shared" ca="1" si="9"/>
        <v>-111.9299758764884</v>
      </c>
      <c r="S19" s="304" t="str">
        <f t="shared" ca="1" si="3"/>
        <v>a</v>
      </c>
      <c r="T19" s="320" t="str">
        <f t="shared" ca="1" si="10"/>
        <v/>
      </c>
      <c r="U19" s="304"/>
    </row>
    <row r="20" spans="1:21" ht="20.100000000000001" customHeight="1">
      <c r="A20" s="313">
        <f t="shared" si="4"/>
        <v>13</v>
      </c>
      <c r="B20" s="314">
        <f t="shared" si="4"/>
        <v>2036</v>
      </c>
      <c r="C20" s="315">
        <f t="shared" si="8"/>
        <v>660</v>
      </c>
      <c r="D20" s="316">
        <f t="shared" si="5"/>
        <v>110</v>
      </c>
      <c r="E20" s="316">
        <f t="shared" si="0"/>
        <v>550</v>
      </c>
      <c r="F20" s="314"/>
      <c r="G20" s="318">
        <f ca="1">DATA!$D$11/1000000</f>
        <v>2.2916227063400001</v>
      </c>
      <c r="H20" s="318">
        <f>C20*DATA!$D$5/1000000</f>
        <v>0.71552253028514545</v>
      </c>
      <c r="I20" s="318">
        <f>(C20*DATA!$D$5*DATA!$D$7)/1000000</f>
        <v>1.6099256931415774E-2</v>
      </c>
      <c r="J20" s="316">
        <f t="shared" ca="1" si="1"/>
        <v>3.0232444935565614</v>
      </c>
      <c r="K20" s="314"/>
      <c r="L20" s="316">
        <f>((D20*DATA!$D$23)/1000000)+((E20*DATA!$D$24)/1000000)</f>
        <v>0.95350199999999996</v>
      </c>
      <c r="M20" s="316">
        <f t="shared" si="2"/>
        <v>0.95350199999999996</v>
      </c>
      <c r="N20" s="316">
        <f t="shared" ca="1" si="6"/>
        <v>-2.0697424935565616</v>
      </c>
      <c r="O20" s="315">
        <f>1/(1+'[93]Asumsi I'!$C$3)^(KKF!A20)</f>
        <v>0.22917419012981158</v>
      </c>
      <c r="P20" s="316">
        <f t="shared" ca="1" si="7"/>
        <v>-0.47433155973808178</v>
      </c>
      <c r="Q20" s="316">
        <f t="shared" ca="1" si="9"/>
        <v>-112.40430743622647</v>
      </c>
      <c r="S20" s="304" t="str">
        <f t="shared" ca="1" si="3"/>
        <v>a</v>
      </c>
      <c r="T20" s="320" t="str">
        <f t="shared" ca="1" si="10"/>
        <v/>
      </c>
      <c r="U20" s="304"/>
    </row>
    <row r="21" spans="1:21" ht="20.100000000000001" customHeight="1">
      <c r="A21" s="313">
        <f t="shared" si="4"/>
        <v>14</v>
      </c>
      <c r="B21" s="314">
        <f t="shared" si="4"/>
        <v>2037</v>
      </c>
      <c r="C21" s="315">
        <f t="shared" si="8"/>
        <v>660</v>
      </c>
      <c r="D21" s="316">
        <f t="shared" si="5"/>
        <v>110</v>
      </c>
      <c r="E21" s="316">
        <f t="shared" si="0"/>
        <v>550</v>
      </c>
      <c r="F21" s="314"/>
      <c r="G21" s="318">
        <f ca="1">DATA!$D$11/1000000</f>
        <v>2.2916227063400001</v>
      </c>
      <c r="H21" s="318">
        <f>C21*DATA!$D$5/1000000</f>
        <v>0.71552253028514545</v>
      </c>
      <c r="I21" s="318">
        <f>(C21*DATA!$D$5*DATA!$D$7)/1000000</f>
        <v>1.6099256931415774E-2</v>
      </c>
      <c r="J21" s="316">
        <f t="shared" ca="1" si="1"/>
        <v>3.0232444935565614</v>
      </c>
      <c r="K21" s="314"/>
      <c r="L21" s="316">
        <f>((D21*DATA!$D$23)/1000000)+((E21*DATA!$D$24)/1000000)</f>
        <v>0.95350199999999996</v>
      </c>
      <c r="M21" s="316">
        <f t="shared" si="2"/>
        <v>0.95350199999999996</v>
      </c>
      <c r="N21" s="316">
        <f t="shared" ca="1" si="6"/>
        <v>-2.0697424935565616</v>
      </c>
      <c r="O21" s="315">
        <f>1/(1+'[93]Asumsi I'!$C$3)^(KKF!A21)</f>
        <v>0.20461981261590317</v>
      </c>
      <c r="P21" s="316">
        <f t="shared" ca="1" si="7"/>
        <v>-0.42351032119471582</v>
      </c>
      <c r="Q21" s="316">
        <f t="shared" ca="1" si="9"/>
        <v>-112.82781775742119</v>
      </c>
      <c r="S21" s="304" t="str">
        <f t="shared" ca="1" si="3"/>
        <v>a</v>
      </c>
      <c r="T21" s="320" t="str">
        <f t="shared" ca="1" si="10"/>
        <v/>
      </c>
      <c r="U21" s="304"/>
    </row>
    <row r="22" spans="1:21" ht="20.100000000000001" customHeight="1">
      <c r="A22" s="313">
        <f t="shared" si="4"/>
        <v>15</v>
      </c>
      <c r="B22" s="314">
        <f t="shared" si="4"/>
        <v>2038</v>
      </c>
      <c r="C22" s="315">
        <f t="shared" si="8"/>
        <v>660</v>
      </c>
      <c r="D22" s="316">
        <f t="shared" si="5"/>
        <v>110</v>
      </c>
      <c r="E22" s="316">
        <f t="shared" si="0"/>
        <v>550</v>
      </c>
      <c r="F22" s="314"/>
      <c r="G22" s="318">
        <f ca="1">DATA!$D$11/1000000</f>
        <v>2.2916227063400001</v>
      </c>
      <c r="H22" s="318">
        <f>C22*DATA!$D$5/1000000</f>
        <v>0.71552253028514545</v>
      </c>
      <c r="I22" s="318">
        <f>(C22*DATA!$D$5*DATA!$D$7)/1000000</f>
        <v>1.6099256931415774E-2</v>
      </c>
      <c r="J22" s="316">
        <f t="shared" ca="1" si="1"/>
        <v>3.0232444935565614</v>
      </c>
      <c r="K22" s="314"/>
      <c r="L22" s="316">
        <f>((D22*DATA!$D$23)/1000000)+((E22*DATA!$D$24)/1000000)</f>
        <v>0.95350199999999996</v>
      </c>
      <c r="M22" s="316">
        <f t="shared" si="2"/>
        <v>0.95350199999999996</v>
      </c>
      <c r="N22" s="316">
        <f t="shared" ca="1" si="6"/>
        <v>-2.0697424935565616</v>
      </c>
      <c r="O22" s="315">
        <f>1/(1+'[93]Asumsi I'!$C$3)^(KKF!A22)</f>
        <v>0.18269626126419927</v>
      </c>
      <c r="P22" s="316">
        <f t="shared" ca="1" si="7"/>
        <v>-0.37813421535242486</v>
      </c>
      <c r="Q22" s="316">
        <f t="shared" ca="1" si="9"/>
        <v>-113.2059519727736</v>
      </c>
      <c r="S22" s="304" t="str">
        <f t="shared" ca="1" si="3"/>
        <v>a</v>
      </c>
      <c r="T22" s="320" t="str">
        <f t="shared" ca="1" si="10"/>
        <v/>
      </c>
      <c r="U22" s="304"/>
    </row>
    <row r="23" spans="1:21" ht="20.100000000000001" customHeight="1">
      <c r="A23" s="313">
        <f t="shared" si="4"/>
        <v>16</v>
      </c>
      <c r="B23" s="314">
        <f t="shared" si="4"/>
        <v>2039</v>
      </c>
      <c r="C23" s="315">
        <f t="shared" si="8"/>
        <v>660</v>
      </c>
      <c r="D23" s="316">
        <f t="shared" si="5"/>
        <v>110</v>
      </c>
      <c r="E23" s="316">
        <f t="shared" si="0"/>
        <v>550</v>
      </c>
      <c r="F23" s="314"/>
      <c r="G23" s="318">
        <f ca="1">DATA!$D$11/1000000</f>
        <v>2.2916227063400001</v>
      </c>
      <c r="H23" s="318">
        <f>C23*DATA!$D$5/1000000</f>
        <v>0.71552253028514545</v>
      </c>
      <c r="I23" s="318">
        <f>(C23*DATA!$D$5*DATA!$D$7)/1000000</f>
        <v>1.6099256931415774E-2</v>
      </c>
      <c r="J23" s="316">
        <f t="shared" ca="1" si="1"/>
        <v>3.0232444935565614</v>
      </c>
      <c r="K23" s="314"/>
      <c r="L23" s="316">
        <f>((D23*DATA!$D$23)/1000000)+((E23*DATA!$D$24)/1000000)</f>
        <v>0.95350199999999996</v>
      </c>
      <c r="M23" s="316">
        <f t="shared" si="2"/>
        <v>0.95350199999999996</v>
      </c>
      <c r="N23" s="316">
        <f t="shared" ca="1" si="6"/>
        <v>-2.0697424935565616</v>
      </c>
      <c r="O23" s="315">
        <f>1/(1+'[93]Asumsi I'!$C$3)^(KKF!A23)</f>
        <v>0.16312166184303503</v>
      </c>
      <c r="P23" s="316">
        <f t="shared" ca="1" si="7"/>
        <v>-0.33761983513609356</v>
      </c>
      <c r="Q23" s="316">
        <f t="shared" ca="1" si="9"/>
        <v>-113.5435718079097</v>
      </c>
      <c r="S23" s="304" t="str">
        <f t="shared" ca="1" si="3"/>
        <v>a</v>
      </c>
      <c r="T23" s="320" t="str">
        <f t="shared" ca="1" si="10"/>
        <v/>
      </c>
      <c r="U23" s="304"/>
    </row>
    <row r="24" spans="1:21" ht="20.100000000000001" customHeight="1">
      <c r="A24" s="313">
        <f t="shared" si="4"/>
        <v>17</v>
      </c>
      <c r="B24" s="314">
        <f t="shared" si="4"/>
        <v>2040</v>
      </c>
      <c r="C24" s="315">
        <f t="shared" si="8"/>
        <v>660</v>
      </c>
      <c r="D24" s="316">
        <f t="shared" si="5"/>
        <v>110</v>
      </c>
      <c r="E24" s="316">
        <f t="shared" si="0"/>
        <v>550</v>
      </c>
      <c r="F24" s="314"/>
      <c r="G24" s="318">
        <f ca="1">DATA!$D$11/1000000</f>
        <v>2.2916227063400001</v>
      </c>
      <c r="H24" s="318">
        <f>C24*DATA!$D$5/1000000</f>
        <v>0.71552253028514545</v>
      </c>
      <c r="I24" s="318">
        <f>(C24*DATA!$D$5*DATA!$D$7)/1000000</f>
        <v>1.6099256931415774E-2</v>
      </c>
      <c r="J24" s="316">
        <f t="shared" ca="1" si="1"/>
        <v>3.0232444935565614</v>
      </c>
      <c r="K24" s="314"/>
      <c r="L24" s="316">
        <f>((D24*DATA!$D$23)/1000000)+((E24*DATA!$D$24)/1000000)</f>
        <v>0.95350199999999996</v>
      </c>
      <c r="M24" s="316">
        <f t="shared" si="2"/>
        <v>0.95350199999999996</v>
      </c>
      <c r="N24" s="316">
        <f t="shared" ca="1" si="6"/>
        <v>-2.0697424935565616</v>
      </c>
      <c r="O24" s="315">
        <f>1/(1+'[93]Asumsi I'!$C$3)^(KKF!A24)</f>
        <v>0.14564434093128129</v>
      </c>
      <c r="P24" s="316">
        <f t="shared" ca="1" si="7"/>
        <v>-0.30144628137151214</v>
      </c>
      <c r="Q24" s="316">
        <f t="shared" ca="1" si="9"/>
        <v>-113.84501808928121</v>
      </c>
      <c r="S24" s="304" t="str">
        <f t="shared" ca="1" si="3"/>
        <v>a</v>
      </c>
      <c r="T24" s="320" t="str">
        <f t="shared" ca="1" si="10"/>
        <v/>
      </c>
      <c r="U24" s="304"/>
    </row>
    <row r="25" spans="1:21" ht="20.100000000000001" customHeight="1">
      <c r="A25" s="313">
        <f t="shared" ref="A25:B32" si="11">A24+1</f>
        <v>18</v>
      </c>
      <c r="B25" s="314">
        <f t="shared" si="11"/>
        <v>2041</v>
      </c>
      <c r="C25" s="315">
        <f t="shared" si="8"/>
        <v>660</v>
      </c>
      <c r="D25" s="316">
        <f t="shared" si="5"/>
        <v>110</v>
      </c>
      <c r="E25" s="316">
        <f t="shared" si="0"/>
        <v>550</v>
      </c>
      <c r="F25" s="314"/>
      <c r="G25" s="318">
        <f ca="1">DATA!$D$11/1000000</f>
        <v>2.2916227063400001</v>
      </c>
      <c r="H25" s="318">
        <f>C25*DATA!$D$5/1000000</f>
        <v>0.71552253028514545</v>
      </c>
      <c r="I25" s="318">
        <f>(C25*DATA!$D$5*DATA!$D$7)/1000000</f>
        <v>1.6099256931415774E-2</v>
      </c>
      <c r="J25" s="316">
        <f t="shared" ca="1" si="1"/>
        <v>3.0232444935565614</v>
      </c>
      <c r="K25" s="314"/>
      <c r="L25" s="316">
        <f>((D25*DATA!$D$23)/1000000)+((E25*DATA!$D$24)/1000000)</f>
        <v>0.95350199999999996</v>
      </c>
      <c r="M25" s="316">
        <f t="shared" si="2"/>
        <v>0.95350199999999996</v>
      </c>
      <c r="N25" s="316">
        <f t="shared" ca="1" si="6"/>
        <v>-2.0697424935565616</v>
      </c>
      <c r="O25" s="315">
        <f>1/(1+'[93]Asumsi I'!$C$3)^(KKF!A25)</f>
        <v>0.13003959011721541</v>
      </c>
      <c r="P25" s="316">
        <f t="shared" ca="1" si="7"/>
        <v>-0.26914846551027866</v>
      </c>
      <c r="Q25" s="316">
        <f t="shared" ca="1" si="9"/>
        <v>-114.1141665547915</v>
      </c>
      <c r="S25" s="304" t="str">
        <f t="shared" ca="1" si="3"/>
        <v>a</v>
      </c>
      <c r="T25" s="320" t="str">
        <f t="shared" ca="1" si="10"/>
        <v/>
      </c>
      <c r="U25" s="304"/>
    </row>
    <row r="26" spans="1:21" ht="20.100000000000001" customHeight="1">
      <c r="A26" s="313">
        <f t="shared" si="11"/>
        <v>19</v>
      </c>
      <c r="B26" s="314">
        <f t="shared" si="11"/>
        <v>2042</v>
      </c>
      <c r="C26" s="315">
        <f t="shared" si="8"/>
        <v>660</v>
      </c>
      <c r="D26" s="316">
        <f t="shared" si="5"/>
        <v>110</v>
      </c>
      <c r="E26" s="316">
        <f t="shared" si="0"/>
        <v>550</v>
      </c>
      <c r="F26" s="314"/>
      <c r="G26" s="318">
        <f ca="1">DATA!$D$11/1000000</f>
        <v>2.2916227063400001</v>
      </c>
      <c r="H26" s="318">
        <f>C26*DATA!$D$5/1000000</f>
        <v>0.71552253028514545</v>
      </c>
      <c r="I26" s="318">
        <f>(C26*DATA!$D$5*DATA!$D$7)/1000000</f>
        <v>1.6099256931415774E-2</v>
      </c>
      <c r="J26" s="316">
        <f t="shared" ca="1" si="1"/>
        <v>3.0232444935565614</v>
      </c>
      <c r="K26" s="314"/>
      <c r="L26" s="316">
        <f>((D26*DATA!$D$23)/1000000)+((E26*DATA!$D$24)/1000000)</f>
        <v>0.95350199999999996</v>
      </c>
      <c r="M26" s="316">
        <f t="shared" si="2"/>
        <v>0.95350199999999996</v>
      </c>
      <c r="N26" s="316">
        <f t="shared" ca="1" si="6"/>
        <v>-2.0697424935565616</v>
      </c>
      <c r="O26" s="315">
        <f>1/(1+'[93]Asumsi I'!$C$3)^(KKF!A26)</f>
        <v>0.1161067768903709</v>
      </c>
      <c r="P26" s="316">
        <f t="shared" ca="1" si="7"/>
        <v>-0.24031112991989162</v>
      </c>
      <c r="Q26" s="316">
        <f t="shared" ca="1" si="9"/>
        <v>-114.35447768471138</v>
      </c>
      <c r="S26" s="304" t="str">
        <f t="shared" ca="1" si="3"/>
        <v>a</v>
      </c>
      <c r="T26" s="320" t="str">
        <f t="shared" ca="1" si="10"/>
        <v/>
      </c>
      <c r="U26" s="304"/>
    </row>
    <row r="27" spans="1:21" ht="20.100000000000001" customHeight="1">
      <c r="A27" s="313">
        <f t="shared" si="11"/>
        <v>20</v>
      </c>
      <c r="B27" s="314">
        <f t="shared" si="11"/>
        <v>2043</v>
      </c>
      <c r="C27" s="315">
        <f t="shared" si="8"/>
        <v>660</v>
      </c>
      <c r="D27" s="316">
        <f t="shared" si="5"/>
        <v>110</v>
      </c>
      <c r="E27" s="316">
        <f t="shared" si="0"/>
        <v>550</v>
      </c>
      <c r="F27" s="314"/>
      <c r="G27" s="318">
        <f ca="1">DATA!$D$11/1000000</f>
        <v>2.2916227063400001</v>
      </c>
      <c r="H27" s="318">
        <f>C27*DATA!$D$5/1000000</f>
        <v>0.71552253028514545</v>
      </c>
      <c r="I27" s="318">
        <f>(C27*DATA!$D$5*DATA!$D$7)/1000000</f>
        <v>1.6099256931415774E-2</v>
      </c>
      <c r="J27" s="316">
        <f t="shared" ca="1" si="1"/>
        <v>3.0232444935565614</v>
      </c>
      <c r="K27" s="314"/>
      <c r="L27" s="316">
        <f>((D27*DATA!$D$23)/1000000)+((E27*DATA!$D$24)/1000000)</f>
        <v>0.95350199999999996</v>
      </c>
      <c r="M27" s="316">
        <f t="shared" si="2"/>
        <v>0.95350199999999996</v>
      </c>
      <c r="N27" s="316">
        <f t="shared" ca="1" si="6"/>
        <v>-2.0697424935565616</v>
      </c>
      <c r="O27" s="315">
        <f>1/(1+'[93]Asumsi I'!$C$3)^(KKF!A27)</f>
        <v>0.1036667650806883</v>
      </c>
      <c r="P27" s="316">
        <f t="shared" ca="1" si="7"/>
        <v>-0.21456350885704609</v>
      </c>
      <c r="Q27" s="316">
        <f t="shared" ca="1" si="9"/>
        <v>-114.56904119356842</v>
      </c>
      <c r="S27" s="304" t="str">
        <f t="shared" ca="1" si="3"/>
        <v>a</v>
      </c>
      <c r="T27" s="320" t="str">
        <f t="shared" ca="1" si="10"/>
        <v/>
      </c>
      <c r="U27" s="304"/>
    </row>
    <row r="28" spans="1:21" ht="20.100000000000001" customHeight="1">
      <c r="A28" s="313">
        <f t="shared" si="11"/>
        <v>21</v>
      </c>
      <c r="B28" s="314">
        <f t="shared" si="11"/>
        <v>2044</v>
      </c>
      <c r="C28" s="315">
        <f t="shared" si="8"/>
        <v>660</v>
      </c>
      <c r="D28" s="316">
        <f t="shared" si="5"/>
        <v>110</v>
      </c>
      <c r="E28" s="316">
        <f t="shared" si="0"/>
        <v>550</v>
      </c>
      <c r="F28" s="314"/>
      <c r="G28" s="318">
        <f ca="1">DATA!$D$11/1000000</f>
        <v>2.2916227063400001</v>
      </c>
      <c r="H28" s="318">
        <f>C28*DATA!$D$5/1000000</f>
        <v>0.71552253028514545</v>
      </c>
      <c r="I28" s="318">
        <f>(C28*DATA!$D$5*DATA!$D$7)/1000000</f>
        <v>1.6099256931415774E-2</v>
      </c>
      <c r="J28" s="316">
        <f t="shared" ca="1" si="1"/>
        <v>3.0232444935565614</v>
      </c>
      <c r="K28" s="314"/>
      <c r="L28" s="316">
        <f>((D28*DATA!$D$23)/1000000)+((E28*DATA!$D$24)/1000000)</f>
        <v>0.95350199999999996</v>
      </c>
      <c r="M28" s="316">
        <f t="shared" si="2"/>
        <v>0.95350199999999996</v>
      </c>
      <c r="N28" s="316">
        <f t="shared" ca="1" si="6"/>
        <v>-2.0697424935565616</v>
      </c>
      <c r="O28" s="315">
        <f>1/(1+'[93]Asumsi I'!$C$3)^(KKF!A28)</f>
        <v>9.2559611679185971E-2</v>
      </c>
      <c r="P28" s="316">
        <f t="shared" ca="1" si="7"/>
        <v>-0.19157456147950541</v>
      </c>
      <c r="Q28" s="316">
        <f t="shared" ca="1" si="9"/>
        <v>-114.76061575504792</v>
      </c>
      <c r="S28" s="304" t="str">
        <f t="shared" ca="1" si="3"/>
        <v>a</v>
      </c>
      <c r="T28" s="320" t="str">
        <f t="shared" ca="1" si="10"/>
        <v/>
      </c>
      <c r="U28" s="304"/>
    </row>
    <row r="29" spans="1:21" ht="20.100000000000001" customHeight="1">
      <c r="A29" s="313">
        <f t="shared" si="11"/>
        <v>22</v>
      </c>
      <c r="B29" s="314">
        <f t="shared" si="11"/>
        <v>2045</v>
      </c>
      <c r="C29" s="315">
        <f t="shared" si="8"/>
        <v>660</v>
      </c>
      <c r="D29" s="316">
        <f t="shared" si="5"/>
        <v>110</v>
      </c>
      <c r="E29" s="316">
        <f t="shared" si="0"/>
        <v>550</v>
      </c>
      <c r="F29" s="314"/>
      <c r="G29" s="318">
        <f ca="1">DATA!$D$11/1000000</f>
        <v>2.2916227063400001</v>
      </c>
      <c r="H29" s="318">
        <f>C29*DATA!$D$5/1000000</f>
        <v>0.71552253028514545</v>
      </c>
      <c r="I29" s="318">
        <f>(C29*DATA!$D$5*DATA!$D$7)/1000000</f>
        <v>1.6099256931415774E-2</v>
      </c>
      <c r="J29" s="316">
        <f t="shared" ca="1" si="1"/>
        <v>3.0232444935565614</v>
      </c>
      <c r="K29" s="314"/>
      <c r="L29" s="316">
        <f>((D29*DATA!$D$23)/1000000)+((E29*DATA!$D$24)/1000000)</f>
        <v>0.95350199999999996</v>
      </c>
      <c r="M29" s="316">
        <f t="shared" si="2"/>
        <v>0.95350199999999996</v>
      </c>
      <c r="N29" s="316">
        <f t="shared" ca="1" si="6"/>
        <v>-2.0697424935565616</v>
      </c>
      <c r="O29" s="315">
        <f>1/(1+'[93]Asumsi I'!$C$3)^(KKF!A29)</f>
        <v>8.2642510427844609E-2</v>
      </c>
      <c r="P29" s="316">
        <f t="shared" ca="1" si="7"/>
        <v>-0.17104871560670123</v>
      </c>
      <c r="Q29" s="316">
        <f t="shared" ca="1" si="9"/>
        <v>-114.93166447065462</v>
      </c>
      <c r="S29" s="304" t="str">
        <f t="shared" ca="1" si="3"/>
        <v>a</v>
      </c>
      <c r="T29" s="320" t="str">
        <f t="shared" ca="1" si="10"/>
        <v/>
      </c>
      <c r="U29" s="304"/>
    </row>
    <row r="30" spans="1:21" ht="20.100000000000001" customHeight="1">
      <c r="A30" s="313">
        <f t="shared" si="11"/>
        <v>23</v>
      </c>
      <c r="B30" s="314">
        <f t="shared" si="11"/>
        <v>2046</v>
      </c>
      <c r="C30" s="315">
        <f t="shared" si="8"/>
        <v>660</v>
      </c>
      <c r="D30" s="316">
        <f t="shared" si="5"/>
        <v>110</v>
      </c>
      <c r="E30" s="316">
        <f t="shared" si="0"/>
        <v>550</v>
      </c>
      <c r="F30" s="314"/>
      <c r="G30" s="318">
        <f ca="1">DATA!$D$11/1000000</f>
        <v>2.2916227063400001</v>
      </c>
      <c r="H30" s="318">
        <f>C30*DATA!$D$5/1000000</f>
        <v>0.71552253028514545</v>
      </c>
      <c r="I30" s="318">
        <f>(C30*DATA!$D$5*DATA!$D$7)/1000000</f>
        <v>1.6099256931415774E-2</v>
      </c>
      <c r="J30" s="316">
        <f t="shared" ca="1" si="1"/>
        <v>3.0232444935565614</v>
      </c>
      <c r="K30" s="314"/>
      <c r="L30" s="316">
        <f>((D30*DATA!$D$23)/1000000)+((E30*DATA!$D$24)/1000000)</f>
        <v>0.95350199999999996</v>
      </c>
      <c r="M30" s="316">
        <f t="shared" si="2"/>
        <v>0.95350199999999996</v>
      </c>
      <c r="N30" s="316">
        <f t="shared" ca="1" si="6"/>
        <v>-2.0697424935565616</v>
      </c>
      <c r="O30" s="315">
        <f>1/(1+'[93]Asumsi I'!$C$3)^(KKF!A30)</f>
        <v>7.3787955739146982E-2</v>
      </c>
      <c r="P30" s="316">
        <f t="shared" ca="1" si="7"/>
        <v>-0.15272206750598327</v>
      </c>
      <c r="Q30" s="316">
        <f t="shared" ca="1" si="9"/>
        <v>-115.0843865381606</v>
      </c>
      <c r="S30" s="304" t="str">
        <f t="shared" ca="1" si="3"/>
        <v>a</v>
      </c>
      <c r="T30" s="320" t="str">
        <f t="shared" ca="1" si="10"/>
        <v/>
      </c>
      <c r="U30" s="304"/>
    </row>
    <row r="31" spans="1:21" ht="20.100000000000001" customHeight="1">
      <c r="A31" s="313">
        <f t="shared" si="11"/>
        <v>24</v>
      </c>
      <c r="B31" s="314">
        <f t="shared" si="11"/>
        <v>2047</v>
      </c>
      <c r="C31" s="315">
        <f t="shared" si="8"/>
        <v>660</v>
      </c>
      <c r="D31" s="316">
        <f t="shared" si="5"/>
        <v>110</v>
      </c>
      <c r="E31" s="316">
        <f t="shared" si="0"/>
        <v>550</v>
      </c>
      <c r="F31" s="314"/>
      <c r="G31" s="318">
        <f ca="1">DATA!$D$11/1000000</f>
        <v>2.2916227063400001</v>
      </c>
      <c r="H31" s="318">
        <f>C31*DATA!$D$5/1000000</f>
        <v>0.71552253028514545</v>
      </c>
      <c r="I31" s="318">
        <f>(C31*DATA!$D$5*DATA!$D$7)/1000000</f>
        <v>1.6099256931415774E-2</v>
      </c>
      <c r="J31" s="316">
        <f t="shared" ca="1" si="1"/>
        <v>3.0232444935565614</v>
      </c>
      <c r="K31" s="314"/>
      <c r="L31" s="316">
        <f>((D31*DATA!$D$23)/1000000)+((E31*DATA!$D$24)/1000000)</f>
        <v>0.95350199999999996</v>
      </c>
      <c r="M31" s="316">
        <f t="shared" si="2"/>
        <v>0.95350199999999996</v>
      </c>
      <c r="N31" s="316">
        <f t="shared" ca="1" si="6"/>
        <v>-2.0697424935565616</v>
      </c>
      <c r="O31" s="315">
        <f>1/(1+'[93]Asumsi I'!$C$3)^(KKF!A31)</f>
        <v>6.5882103338524081E-2</v>
      </c>
      <c r="P31" s="316">
        <f t="shared" ca="1" si="7"/>
        <v>-0.13635898884462791</v>
      </c>
      <c r="Q31" s="316">
        <f ca="1">Q30+P31</f>
        <v>-115.22074552700523</v>
      </c>
      <c r="S31" s="304" t="str">
        <f t="shared" ca="1" si="3"/>
        <v>a</v>
      </c>
      <c r="T31" s="320" t="str">
        <f t="shared" ca="1" si="10"/>
        <v/>
      </c>
      <c r="U31" s="304"/>
    </row>
    <row r="32" spans="1:21" ht="20.100000000000001" customHeight="1">
      <c r="A32" s="313">
        <f t="shared" si="11"/>
        <v>25</v>
      </c>
      <c r="B32" s="314">
        <f>B30+1</f>
        <v>2047</v>
      </c>
      <c r="C32" s="315">
        <f t="shared" si="8"/>
        <v>660</v>
      </c>
      <c r="D32" s="316">
        <f t="shared" si="5"/>
        <v>110</v>
      </c>
      <c r="E32" s="316">
        <f t="shared" si="0"/>
        <v>550</v>
      </c>
      <c r="F32" s="314"/>
      <c r="G32" s="318">
        <f ca="1">DATA!$D$11/1000000</f>
        <v>2.2916227063400001</v>
      </c>
      <c r="H32" s="318">
        <f>C32*DATA!$D$5/1000000</f>
        <v>0.71552253028514545</v>
      </c>
      <c r="I32" s="318">
        <f>(C32*DATA!$D$5*DATA!$D$7)/1000000</f>
        <v>1.6099256931415774E-2</v>
      </c>
      <c r="J32" s="316">
        <f t="shared" ca="1" si="1"/>
        <v>3.0232444935565614</v>
      </c>
      <c r="K32" s="314"/>
      <c r="L32" s="316">
        <f>((D32*DATA!$D$23)/1000000)+((E32*DATA!$D$24)/1000000)</f>
        <v>0.95350199999999996</v>
      </c>
      <c r="M32" s="316">
        <f t="shared" si="2"/>
        <v>0.95350199999999996</v>
      </c>
      <c r="N32" s="316">
        <f t="shared" ca="1" si="6"/>
        <v>-2.0697424935565616</v>
      </c>
      <c r="O32" s="315">
        <f>1/(1+'[93]Asumsi I'!$C$3)^(KKF!A32)</f>
        <v>5.8823306552253637E-2</v>
      </c>
      <c r="P32" s="316">
        <f t="shared" ca="1" si="7"/>
        <v>-0.12174909718270348</v>
      </c>
      <c r="Q32" s="316">
        <f ca="1">Q31+P32</f>
        <v>-115.34249462418794</v>
      </c>
      <c r="S32" s="304" t="str">
        <f t="shared" ca="1" si="3"/>
        <v>a</v>
      </c>
      <c r="T32" s="320" t="str">
        <f t="shared" ca="1" si="10"/>
        <v/>
      </c>
      <c r="U32" s="304"/>
    </row>
    <row r="33" spans="2:22" ht="20.100000000000001" customHeight="1">
      <c r="B33" s="323"/>
      <c r="C33" s="323"/>
      <c r="D33" s="323"/>
      <c r="E33" s="323"/>
      <c r="F33" s="612" t="s">
        <v>1374</v>
      </c>
      <c r="G33" s="612"/>
      <c r="H33" s="612"/>
      <c r="I33" s="324"/>
      <c r="J33" s="325">
        <f ca="1">SUM(J7:J32)</f>
        <v>198.30684465998684</v>
      </c>
      <c r="K33" s="612" t="s">
        <v>1375</v>
      </c>
      <c r="L33" s="612"/>
      <c r="M33" s="325">
        <f>SUM(M7:M32)</f>
        <v>47.454066000000005</v>
      </c>
      <c r="N33" s="323"/>
      <c r="O33" s="323"/>
      <c r="P33" s="326"/>
      <c r="Q33" s="326"/>
      <c r="S33" s="304">
        <f ca="1">COUNTIF(S7:S32,"a")</f>
        <v>26</v>
      </c>
    </row>
    <row r="34" spans="2:22" ht="20.100000000000001" customHeight="1">
      <c r="B34" s="323"/>
      <c r="C34" s="323"/>
      <c r="D34" s="323"/>
      <c r="E34" s="323"/>
      <c r="F34" s="327"/>
      <c r="G34" s="327"/>
      <c r="H34" s="327"/>
      <c r="I34" s="327"/>
      <c r="J34" s="328"/>
      <c r="K34" s="327"/>
      <c r="L34" s="327"/>
      <c r="M34" s="328"/>
      <c r="N34" s="323"/>
      <c r="O34" s="323"/>
      <c r="P34" s="329" t="s">
        <v>1376</v>
      </c>
      <c r="Q34" s="330">
        <f ca="1">+J7/N32</f>
        <v>-59.295169666341231</v>
      </c>
      <c r="V34" s="331"/>
    </row>
    <row r="35" spans="2:22" ht="20.100000000000001" customHeight="1">
      <c r="B35" s="323"/>
      <c r="C35" s="323"/>
      <c r="D35" s="323"/>
      <c r="E35" s="323"/>
      <c r="F35" s="327"/>
      <c r="G35" s="327"/>
      <c r="H35" s="327"/>
      <c r="I35" s="327"/>
      <c r="J35" s="328"/>
      <c r="K35" s="327"/>
      <c r="L35" s="327"/>
      <c r="M35" s="328"/>
      <c r="N35" s="323"/>
      <c r="O35" s="323"/>
      <c r="P35" s="329" t="s">
        <v>1377</v>
      </c>
      <c r="Q35" s="332" t="e">
        <f ca="1">AVERAGE(T7:T32)</f>
        <v>#DIV/0!</v>
      </c>
    </row>
    <row r="36" spans="2:22" ht="20.100000000000001" customHeight="1">
      <c r="B36" s="323"/>
      <c r="C36" s="323"/>
      <c r="D36" s="323"/>
      <c r="E36" s="323"/>
      <c r="F36" s="327"/>
      <c r="G36" s="327"/>
      <c r="H36" s="327"/>
      <c r="I36" s="327"/>
      <c r="J36" s="328"/>
      <c r="K36" s="327"/>
      <c r="L36" s="327"/>
      <c r="M36" s="328"/>
      <c r="N36" s="323"/>
      <c r="O36" s="323"/>
      <c r="P36" s="329" t="s">
        <v>1378</v>
      </c>
      <c r="Q36" s="333">
        <f ca="1">M33/J33</f>
        <v>0.23929615783743546</v>
      </c>
    </row>
    <row r="37" spans="2:22" ht="20.100000000000001" customHeight="1">
      <c r="B37" s="323"/>
      <c r="C37" s="323"/>
      <c r="D37" s="323"/>
      <c r="E37" s="323"/>
      <c r="F37" s="327"/>
      <c r="G37" s="327"/>
      <c r="H37" s="327"/>
      <c r="I37" s="327"/>
      <c r="J37" s="328"/>
      <c r="K37" s="327"/>
      <c r="L37" s="327"/>
      <c r="M37" s="328"/>
      <c r="N37" s="323"/>
      <c r="O37" s="323"/>
      <c r="P37" s="329" t="s">
        <v>1028</v>
      </c>
      <c r="Q37" s="334">
        <f ca="1">+NPV(0.12,N7:N32)</f>
        <v>-102.98437020016779</v>
      </c>
    </row>
    <row r="38" spans="2:22" ht="20.100000000000001" customHeight="1">
      <c r="B38" s="323"/>
      <c r="C38" s="323"/>
      <c r="D38" s="323"/>
      <c r="E38" s="323"/>
      <c r="F38" s="327"/>
      <c r="G38" s="327"/>
      <c r="H38" s="327"/>
      <c r="I38" s="327"/>
      <c r="J38" s="328"/>
      <c r="K38" s="327"/>
      <c r="L38" s="327"/>
      <c r="M38" s="328"/>
      <c r="N38" s="323"/>
      <c r="O38" s="323"/>
      <c r="P38" s="329" t="s">
        <v>1029</v>
      </c>
      <c r="Q38" s="335" t="e">
        <f ca="1">IRR(N7:N32,DATA!D4)</f>
        <v>#NUM!</v>
      </c>
    </row>
    <row r="39" spans="2:22" ht="20.100000000000001" customHeight="1"/>
  </sheetData>
  <mergeCells count="14">
    <mergeCell ref="F5:J5"/>
    <mergeCell ref="T5:T6"/>
    <mergeCell ref="F33:H33"/>
    <mergeCell ref="K33:L33"/>
    <mergeCell ref="K5:L5"/>
    <mergeCell ref="N5:N6"/>
    <mergeCell ref="O5:O6"/>
    <mergeCell ref="P5:P6"/>
    <mergeCell ref="Q5:Q6"/>
    <mergeCell ref="B3:E3"/>
    <mergeCell ref="B5:B6"/>
    <mergeCell ref="C5:C6"/>
    <mergeCell ref="D5:D6"/>
    <mergeCell ref="E5:E6"/>
  </mergeCells>
  <conditionalFormatting sqref="K7">
    <cfRule type="cellIs" dxfId="26" priority="1" stopIfTrue="1" operator="greaterThanOrEqual">
      <formula>$F$7</formula>
    </cfRule>
    <cfRule type="cellIs" dxfId="25" priority="2" stopIfTrue="1" operator="lessThan">
      <formula>$F$7</formula>
    </cfRule>
  </conditionalFormatting>
  <conditionalFormatting sqref="Q7:Q32">
    <cfRule type="cellIs" dxfId="24" priority="3" operator="lessThan">
      <formula>0</formula>
    </cfRule>
    <cfRule type="cellIs" dxfId="23" priority="4" operator="lessThan">
      <formula>0</formula>
    </cfRule>
    <cfRule type="cellIs" dxfId="22" priority="5" operator="lessThan">
      <formula>-6395.81</formula>
    </cfRule>
    <cfRule type="cellIs" dxfId="21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  <pageSetUpPr fitToPage="1"/>
  </sheetPr>
  <dimension ref="A1:V127"/>
  <sheetViews>
    <sheetView showGridLines="0" zoomScale="85" zoomScaleNormal="85" zoomScaleSheetLayoutView="70" workbookViewId="0">
      <pane ySplit="13" topLeftCell="A74" activePane="bottomLeft" state="frozen"/>
      <selection activeCell="H1093" sqref="H1093"/>
      <selection pane="bottomLeft" activeCell="C83" sqref="C83"/>
    </sheetView>
  </sheetViews>
  <sheetFormatPr defaultRowHeight="15"/>
  <cols>
    <col min="1" max="1" width="8.28515625" style="336" customWidth="1"/>
    <col min="2" max="2" width="5.140625" style="337" customWidth="1"/>
    <col min="3" max="3" width="53.42578125" style="408" customWidth="1"/>
    <col min="4" max="4" width="13.7109375" style="408" customWidth="1"/>
    <col min="5" max="5" width="12.5703125" style="340" customWidth="1"/>
    <col min="6" max="6" width="7.7109375" style="340" customWidth="1"/>
    <col min="7" max="7" width="12.7109375" style="340" customWidth="1"/>
    <col min="8" max="8" width="18.140625" style="341" customWidth="1"/>
    <col min="9" max="9" width="16.7109375" style="341" customWidth="1"/>
    <col min="10" max="11" width="16.7109375" style="342" customWidth="1"/>
    <col min="12" max="12" width="3.7109375" style="342" customWidth="1"/>
    <col min="13" max="13" width="14" style="342" customWidth="1"/>
    <col min="14" max="14" width="15" style="342" customWidth="1"/>
    <col min="15" max="15" width="9.140625" style="343" customWidth="1"/>
    <col min="16" max="16" width="12.7109375" style="344" customWidth="1"/>
    <col min="17" max="17" width="12.7109375" style="343" customWidth="1"/>
    <col min="18" max="18" width="2.42578125" style="343" customWidth="1"/>
    <col min="19" max="22" width="10.85546875" style="343" customWidth="1"/>
    <col min="23" max="24" width="9.140625" style="343" customWidth="1"/>
    <col min="25" max="16384" width="9.140625" style="343"/>
  </cols>
  <sheetData>
    <row r="1" spans="1:22">
      <c r="C1" s="338" t="s">
        <v>1009</v>
      </c>
      <c r="D1" s="339"/>
      <c r="U1" s="336"/>
    </row>
    <row r="2" spans="1:22">
      <c r="C2" s="338" t="s">
        <v>1348</v>
      </c>
      <c r="D2" s="339"/>
      <c r="T2" s="344"/>
      <c r="U2" s="345" t="s">
        <v>1036</v>
      </c>
      <c r="V2" s="344"/>
    </row>
    <row r="3" spans="1:22">
      <c r="C3" s="338" t="s">
        <v>1440</v>
      </c>
      <c r="D3" s="339"/>
      <c r="O3" s="615" t="s">
        <v>1036</v>
      </c>
      <c r="P3" s="615"/>
      <c r="Q3" s="346"/>
      <c r="T3" s="344"/>
      <c r="U3" s="345" t="s">
        <v>1041</v>
      </c>
      <c r="V3" s="344"/>
    </row>
    <row r="4" spans="1:22" ht="15.75" customHeight="1">
      <c r="B4" s="616" t="s">
        <v>1023</v>
      </c>
      <c r="C4" s="616"/>
      <c r="D4" s="616"/>
      <c r="E4" s="616"/>
      <c r="F4" s="616"/>
      <c r="G4" s="616"/>
      <c r="H4" s="616"/>
      <c r="I4" s="616"/>
      <c r="J4" s="616"/>
      <c r="K4" s="616"/>
      <c r="O4" s="615"/>
      <c r="P4" s="615"/>
      <c r="T4" s="344"/>
      <c r="U4" s="344"/>
      <c r="V4" s="344"/>
    </row>
    <row r="5" spans="1:22">
      <c r="C5" s="347"/>
      <c r="D5" s="339"/>
      <c r="T5" s="344"/>
      <c r="U5" s="345"/>
      <c r="V5" s="344"/>
    </row>
    <row r="6" spans="1:22">
      <c r="C6" s="347"/>
      <c r="D6" s="339"/>
      <c r="E6" s="348" t="s">
        <v>1037</v>
      </c>
      <c r="F6" s="349" t="s">
        <v>9</v>
      </c>
      <c r="G6" s="632" t="str">
        <f>DATA!D14</f>
        <v>ROHMAD ES BATU</v>
      </c>
      <c r="H6" s="632"/>
      <c r="I6" s="632"/>
      <c r="J6" s="632"/>
      <c r="K6" s="632"/>
      <c r="T6" s="344"/>
      <c r="U6" s="345"/>
      <c r="V6" s="344"/>
    </row>
    <row r="7" spans="1:22">
      <c r="C7" s="347"/>
      <c r="D7" s="339"/>
      <c r="E7" s="348" t="s">
        <v>1038</v>
      </c>
      <c r="F7" s="349" t="s">
        <v>9</v>
      </c>
      <c r="G7" s="348" t="s">
        <v>1620</v>
      </c>
      <c r="J7" s="350"/>
      <c r="T7" s="344"/>
      <c r="U7" s="345"/>
      <c r="V7" s="344"/>
    </row>
    <row r="8" spans="1:22">
      <c r="C8" s="347"/>
      <c r="D8" s="339"/>
      <c r="E8" s="348" t="s">
        <v>1039</v>
      </c>
      <c r="F8" s="349" t="s">
        <v>9</v>
      </c>
      <c r="G8" s="348" t="s">
        <v>1440</v>
      </c>
      <c r="J8" s="350"/>
      <c r="T8" s="344"/>
      <c r="U8" s="345"/>
      <c r="V8" s="344"/>
    </row>
    <row r="9" spans="1:22">
      <c r="C9" s="347"/>
      <c r="D9" s="339"/>
      <c r="E9" s="348" t="s">
        <v>1040</v>
      </c>
      <c r="F9" s="349" t="s">
        <v>9</v>
      </c>
      <c r="G9" s="348" t="s">
        <v>1546</v>
      </c>
      <c r="J9" s="350"/>
      <c r="T9" s="344"/>
      <c r="U9" s="345"/>
      <c r="V9" s="344"/>
    </row>
    <row r="10" spans="1:22" ht="15.75" thickBot="1">
      <c r="C10" s="339"/>
      <c r="D10" s="339"/>
      <c r="T10" s="344"/>
      <c r="U10" s="344"/>
      <c r="V10" s="344"/>
    </row>
    <row r="11" spans="1:22" ht="21" customHeight="1">
      <c r="B11" s="618" t="s">
        <v>0</v>
      </c>
      <c r="C11" s="620" t="s">
        <v>1</v>
      </c>
      <c r="D11" s="623" t="s">
        <v>42</v>
      </c>
      <c r="E11" s="623" t="s">
        <v>43</v>
      </c>
      <c r="F11" s="623" t="s">
        <v>2</v>
      </c>
      <c r="G11" s="625" t="s">
        <v>41</v>
      </c>
      <c r="H11" s="623" t="s">
        <v>3</v>
      </c>
      <c r="I11" s="623"/>
      <c r="J11" s="623"/>
      <c r="K11" s="642"/>
      <c r="O11" s="351"/>
      <c r="P11" s="352"/>
      <c r="Q11" s="351"/>
      <c r="S11" s="353"/>
      <c r="T11" s="354"/>
      <c r="U11" s="354"/>
      <c r="V11" s="354"/>
    </row>
    <row r="12" spans="1:22" ht="15" customHeight="1">
      <c r="B12" s="619"/>
      <c r="C12" s="621"/>
      <c r="D12" s="624"/>
      <c r="E12" s="624"/>
      <c r="F12" s="624"/>
      <c r="G12" s="626"/>
      <c r="H12" s="628" t="s">
        <v>46</v>
      </c>
      <c r="I12" s="628" t="s">
        <v>5</v>
      </c>
      <c r="J12" s="624" t="s">
        <v>47</v>
      </c>
      <c r="K12" s="643" t="s">
        <v>4</v>
      </c>
      <c r="O12" s="352"/>
      <c r="P12" s="352"/>
      <c r="Q12" s="352"/>
      <c r="S12" s="353"/>
      <c r="T12" s="353"/>
      <c r="U12" s="353"/>
      <c r="V12" s="353"/>
    </row>
    <row r="13" spans="1:22" ht="15" customHeight="1">
      <c r="B13" s="619"/>
      <c r="C13" s="622"/>
      <c r="D13" s="624"/>
      <c r="E13" s="624"/>
      <c r="F13" s="624"/>
      <c r="G13" s="627"/>
      <c r="H13" s="629"/>
      <c r="I13" s="629"/>
      <c r="J13" s="624"/>
      <c r="K13" s="643"/>
      <c r="O13" s="355"/>
      <c r="P13" s="355"/>
      <c r="Q13" s="355"/>
      <c r="S13" s="353"/>
      <c r="T13" s="353"/>
      <c r="U13" s="353"/>
      <c r="V13" s="353"/>
    </row>
    <row r="14" spans="1:22" s="365" customFormat="1" ht="15.75" customHeight="1">
      <c r="A14" s="336"/>
      <c r="B14" s="356"/>
      <c r="C14" s="357"/>
      <c r="D14" s="358" t="str">
        <f ca="1">IF(ISERROR(OFFSET('HARGA SATUAN'!$D$6,MATCH(RAB!C14,'HARGA SATUAN'!$C$7:$C$1492,0),0)),"",OFFSET('HARGA SATUAN'!$D$6,MATCH(RAB!C14,'HARGA SATUAN'!$C$7:$C$1492,0),0))</f>
        <v/>
      </c>
      <c r="E14" s="359" t="str">
        <f ca="1">IF(B14="+","Unit",IF(ISERROR(OFFSET('HARGA SATUAN'!$E$6,MATCH(RAB!C14,'HARGA SATUAN'!$C$7:$C$1492,0),0)),"",OFFSET('HARGA SATUAN'!$E$6,MATCH(RAB!C14,'HARGA SATUAN'!$C$7:$C$1492,0),0)))</f>
        <v/>
      </c>
      <c r="F14" s="368"/>
      <c r="G14" s="360">
        <f ca="1">IF(ISERROR(OFFSET('HARGA SATUAN'!$I$6,MATCH(RAB!C14,'HARGA SATUAN'!$C$7:$C$1492,0),0)),0,OFFSET('HARGA SATUAN'!$I$6,MATCH(RAB!C14,'HARGA SATUAN'!$C$7:$C$1492,0),0))</f>
        <v>0</v>
      </c>
      <c r="H14" s="361">
        <f t="shared" ref="H14" ca="1" si="0">IF(OR(D14="MDU",D14="MDU-KD"),(IF($O$3="RAB NON MDU","PLN KD",G14*F14)),0)</f>
        <v>0</v>
      </c>
      <c r="I14" s="361">
        <f t="shared" ref="I14" ca="1" si="1">IF(D14="HDW",G14*F14,0)</f>
        <v>0</v>
      </c>
      <c r="J14" s="361">
        <f t="shared" ref="J14" ca="1" si="2">IF(D14="JASA",G14*F14,0)</f>
        <v>0</v>
      </c>
      <c r="K14" s="362">
        <f t="shared" ref="K14" ca="1" si="3">SUM(H14:J14)</f>
        <v>0</v>
      </c>
      <c r="L14" s="342"/>
      <c r="M14" s="342"/>
      <c r="N14" s="342"/>
      <c r="O14" s="363"/>
      <c r="P14" s="363"/>
      <c r="Q14" s="344"/>
      <c r="R14" s="336"/>
      <c r="S14" s="364"/>
      <c r="T14" s="341"/>
      <c r="U14" s="341"/>
      <c r="V14" s="341"/>
    </row>
    <row r="15" spans="1:22" s="370" customFormat="1">
      <c r="A15" s="336" t="e">
        <f>IF(AND(C15=0,#REF!=0,#REF!=0),"BLANKS",1)</f>
        <v>#REF!</v>
      </c>
      <c r="B15" s="366" t="s">
        <v>10</v>
      </c>
      <c r="C15" s="367" t="s">
        <v>1606</v>
      </c>
      <c r="D15" s="358" t="str">
        <f ca="1">IF(ISERROR(OFFSET('HARGA SATUAN'!$D$6,MATCH(RAB!C15,'HARGA SATUAN'!$C$7:$C$1492,0),0)),"",OFFSET('HARGA SATUAN'!$D$6,MATCH(RAB!C15,'HARGA SATUAN'!$C$7:$C$1492,0),0))</f>
        <v/>
      </c>
      <c r="E15" s="359" t="str">
        <f ca="1">IF(B15="+","Unit",IF(ISERROR(OFFSET('HARGA SATUAN'!$E$6,MATCH(RAB!C15,'HARGA SATUAN'!$C$7:$C$1492,0),0)),"",OFFSET('HARGA SATUAN'!$E$6,MATCH(RAB!C15,'HARGA SATUAN'!$C$7:$C$1492,0),0)))</f>
        <v/>
      </c>
      <c r="F15" s="368"/>
      <c r="G15" s="360">
        <f ca="1">IF(ISERROR(OFFSET('HARGA SATUAN'!$I$6,MATCH(RAB!C15,'HARGA SATUAN'!$C$7:$C$1492,0),0)),0,OFFSET('HARGA SATUAN'!$I$6,MATCH(RAB!C15,'HARGA SATUAN'!$C$7:$C$1492,0),0))</f>
        <v>0</v>
      </c>
      <c r="H15" s="361">
        <f t="shared" ref="H15:H17" ca="1" si="4">IF(OR(D15="MDU",D15="MDU-KD"),(IF($O$3="RAB NON MDU","PLN KD",G15*F15)),0)</f>
        <v>0</v>
      </c>
      <c r="I15" s="361">
        <f t="shared" ref="I15:I17" ca="1" si="5">IF(D15="HDW",G15*F15,0)</f>
        <v>0</v>
      </c>
      <c r="J15" s="361">
        <f t="shared" ref="J15:J17" ca="1" si="6">IF(D15="JASA",G15*F15,0)</f>
        <v>0</v>
      </c>
      <c r="K15" s="362">
        <f t="shared" ref="K15:K17" ca="1" si="7">SUM(H15:J15)</f>
        <v>0</v>
      </c>
      <c r="L15" s="369"/>
      <c r="M15" s="369"/>
      <c r="N15" s="369"/>
      <c r="O15" s="363"/>
      <c r="P15" s="363"/>
      <c r="Q15" s="344"/>
      <c r="R15" s="336"/>
      <c r="S15" s="364"/>
      <c r="T15" s="341"/>
      <c r="U15" s="341"/>
      <c r="V15" s="341"/>
    </row>
    <row r="16" spans="1:22" s="370" customFormat="1">
      <c r="A16" s="336" t="e">
        <f>IF(AND(C16=0,#REF!=0,#REF!=0),"BLANKS",1)</f>
        <v>#REF!</v>
      </c>
      <c r="B16" s="371"/>
      <c r="C16" s="372"/>
      <c r="D16" s="358" t="str">
        <f ca="1">IF(ISERROR(OFFSET('HARGA SATUAN'!$D$6,MATCH(RAB!C16,'HARGA SATUAN'!$C$7:$C$1492,0),0)),"",OFFSET('HARGA SATUAN'!$D$6,MATCH(RAB!C16,'HARGA SATUAN'!$C$7:$C$1492,0),0))</f>
        <v/>
      </c>
      <c r="E16" s="359" t="str">
        <f ca="1">IF(B16="+","Unit",IF(ISERROR(OFFSET('HARGA SATUAN'!$E$6,MATCH(RAB!C16,'HARGA SATUAN'!$C$7:$C$1492,0),0)),"",OFFSET('HARGA SATUAN'!$E$6,MATCH(RAB!C16,'HARGA SATUAN'!$C$7:$C$1492,0),0)))</f>
        <v/>
      </c>
      <c r="F16" s="368"/>
      <c r="G16" s="360">
        <f ca="1">IF(ISERROR(OFFSET('HARGA SATUAN'!$I$6,MATCH(RAB!C16,'HARGA SATUAN'!$C$7:$C$1492,0),0)),0,OFFSET('HARGA SATUAN'!$I$6,MATCH(RAB!C16,'HARGA SATUAN'!$C$7:$C$1492,0),0))</f>
        <v>0</v>
      </c>
      <c r="H16" s="361">
        <f t="shared" ca="1" si="4"/>
        <v>0</v>
      </c>
      <c r="I16" s="361">
        <f t="shared" ca="1" si="5"/>
        <v>0</v>
      </c>
      <c r="J16" s="361">
        <f t="shared" ca="1" si="6"/>
        <v>0</v>
      </c>
      <c r="K16" s="362">
        <f t="shared" ca="1" si="7"/>
        <v>0</v>
      </c>
      <c r="L16" s="369"/>
      <c r="M16" s="369"/>
      <c r="N16" s="369"/>
      <c r="O16" s="363"/>
      <c r="P16" s="363"/>
      <c r="Q16" s="344"/>
      <c r="R16" s="336"/>
      <c r="S16" s="364"/>
      <c r="T16" s="341"/>
      <c r="U16" s="341"/>
      <c r="V16" s="341"/>
    </row>
    <row r="17" spans="1:22" s="370" customFormat="1">
      <c r="A17" s="336"/>
      <c r="B17" s="371">
        <v>1</v>
      </c>
      <c r="C17" s="109" t="s">
        <v>103</v>
      </c>
      <c r="D17" s="358" t="str">
        <f ca="1">IF(ISERROR(OFFSET('HARGA SATUAN'!$D$6,MATCH(RAB!C17,'HARGA SATUAN'!$C$7:$C$1492,0),0)),"",OFFSET('HARGA SATUAN'!$D$6,MATCH(RAB!C17,'HARGA SATUAN'!$C$7:$C$1492,0),0))</f>
        <v>HDW</v>
      </c>
      <c r="E17" s="359" t="str">
        <f ca="1">IF(B17="+","Unit",IF(ISERROR(OFFSET('HARGA SATUAN'!$E$6,MATCH(RAB!C17,'HARGA SATUAN'!$C$7:$C$1492,0),0)),"",OFFSET('HARGA SATUAN'!$E$6,MATCH(RAB!C17,'HARGA SATUAN'!$C$7:$C$1492,0),0)))</f>
        <v>Btg</v>
      </c>
      <c r="F17" s="368">
        <v>1</v>
      </c>
      <c r="G17" s="360">
        <f ca="1">IF(ISERROR(OFFSET('HARGA SATUAN'!$I$6,MATCH(RAB!C17,'HARGA SATUAN'!$C$7:$C$1492,0),0)),0,OFFSET('HARGA SATUAN'!$I$6,MATCH(RAB!C17,'HARGA SATUAN'!$C$7:$C$1492,0),0))</f>
        <v>5800000</v>
      </c>
      <c r="H17" s="361">
        <f t="shared" ca="1" si="4"/>
        <v>0</v>
      </c>
      <c r="I17" s="361">
        <f t="shared" ca="1" si="5"/>
        <v>5800000</v>
      </c>
      <c r="J17" s="361">
        <f t="shared" ca="1" si="6"/>
        <v>0</v>
      </c>
      <c r="K17" s="362">
        <f t="shared" ca="1" si="7"/>
        <v>5800000</v>
      </c>
      <c r="L17" s="369"/>
      <c r="M17" s="369"/>
      <c r="N17" s="369"/>
      <c r="O17" s="363"/>
      <c r="P17" s="363"/>
      <c r="Q17" s="344"/>
      <c r="R17" s="336"/>
      <c r="S17" s="364"/>
      <c r="T17" s="341"/>
      <c r="U17" s="341"/>
      <c r="V17" s="341"/>
    </row>
    <row r="18" spans="1:22" s="370" customFormat="1">
      <c r="A18" s="336"/>
      <c r="B18" s="371">
        <v>2</v>
      </c>
      <c r="C18" s="372" t="s">
        <v>6</v>
      </c>
      <c r="D18" s="358" t="str">
        <f ca="1">IF(ISERROR(OFFSET('HARGA SATUAN'!$D$6,MATCH(RAB!C18,'HARGA SATUAN'!$C$7:$C$1492,0),0)),"",OFFSET('HARGA SATUAN'!$D$6,MATCH(RAB!C18,'HARGA SATUAN'!$C$7:$C$1492,0),0))</f>
        <v>JASA</v>
      </c>
      <c r="E18" s="359" t="str">
        <f ca="1">IF(B18="+","Unit",IF(ISERROR(OFFSET('HARGA SATUAN'!$E$6,MATCH(RAB!C18,'HARGA SATUAN'!$C$7:$C$1492,0),0)),"",OFFSET('HARGA SATUAN'!$E$6,MATCH(RAB!C18,'HARGA SATUAN'!$C$7:$C$1492,0),0)))</f>
        <v>Btg</v>
      </c>
      <c r="F18" s="368">
        <f>F17</f>
        <v>1</v>
      </c>
      <c r="G18" s="360">
        <f ca="1">IF(ISERROR(OFFSET('HARGA SATUAN'!$I$6,MATCH(RAB!C18,'HARGA SATUAN'!$C$7:$C$1492,0),0)),0,OFFSET('HARGA SATUAN'!$I$6,MATCH(RAB!C18,'HARGA SATUAN'!$C$7:$C$1492,0),0))</f>
        <v>10066.666666666668</v>
      </c>
      <c r="H18" s="361">
        <f t="shared" ref="H18:H21" ca="1" si="8">IF(OR(D18="MDU",D18="MDU-KD"),(IF($O$3="RAB NON MDU","PLN KD",G18*F18)),0)</f>
        <v>0</v>
      </c>
      <c r="I18" s="361">
        <f t="shared" ref="I18:I21" ca="1" si="9">IF(D18="HDW",G18*F18,0)</f>
        <v>0</v>
      </c>
      <c r="J18" s="361">
        <f t="shared" ref="J18:J21" ca="1" si="10">IF(D18="JASA",G18*F18,0)</f>
        <v>10066.666666666668</v>
      </c>
      <c r="K18" s="362">
        <f t="shared" ref="K18:K21" ca="1" si="11">SUM(H18:J18)</f>
        <v>10066.666666666668</v>
      </c>
      <c r="L18" s="369"/>
      <c r="M18" s="369"/>
      <c r="N18" s="369"/>
      <c r="O18" s="363"/>
      <c r="P18" s="363"/>
      <c r="Q18" s="344"/>
      <c r="R18" s="336"/>
      <c r="S18" s="364"/>
      <c r="T18" s="341"/>
      <c r="U18" s="341"/>
      <c r="V18" s="341"/>
    </row>
    <row r="19" spans="1:22" s="370" customFormat="1">
      <c r="A19" s="336"/>
      <c r="B19" s="371"/>
      <c r="C19" s="372"/>
      <c r="D19" s="358" t="str">
        <f ca="1">IF(ISERROR(OFFSET('HARGA SATUAN'!$D$6,MATCH(RAB!C19,'HARGA SATUAN'!$C$7:$C$1492,0),0)),"",OFFSET('HARGA SATUAN'!$D$6,MATCH(RAB!C19,'HARGA SATUAN'!$C$7:$C$1492,0),0))</f>
        <v/>
      </c>
      <c r="E19" s="359" t="str">
        <f ca="1">IF(B19="+","Unit",IF(ISERROR(OFFSET('HARGA SATUAN'!$E$6,MATCH(RAB!C19,'HARGA SATUAN'!$C$7:$C$1492,0),0)),"",OFFSET('HARGA SATUAN'!$E$6,MATCH(RAB!C19,'HARGA SATUAN'!$C$7:$C$1492,0),0)))</f>
        <v/>
      </c>
      <c r="F19" s="368"/>
      <c r="G19" s="360">
        <f ca="1">IF(ISERROR(OFFSET('HARGA SATUAN'!$I$6,MATCH(RAB!C19,'HARGA SATUAN'!$C$7:$C$1492,0),0)),0,OFFSET('HARGA SATUAN'!$I$6,MATCH(RAB!C19,'HARGA SATUAN'!$C$7:$C$1492,0),0))</f>
        <v>0</v>
      </c>
      <c r="H19" s="361">
        <f t="shared" ca="1" si="8"/>
        <v>0</v>
      </c>
      <c r="I19" s="361">
        <f t="shared" ca="1" si="9"/>
        <v>0</v>
      </c>
      <c r="J19" s="361">
        <f t="shared" ca="1" si="10"/>
        <v>0</v>
      </c>
      <c r="K19" s="362">
        <f t="shared" ca="1" si="11"/>
        <v>0</v>
      </c>
      <c r="L19" s="369"/>
      <c r="M19" s="369"/>
      <c r="N19" s="369"/>
      <c r="O19" s="363"/>
      <c r="P19" s="363"/>
      <c r="Q19" s="344"/>
      <c r="R19" s="336"/>
      <c r="S19" s="364"/>
      <c r="T19" s="341"/>
      <c r="U19" s="341"/>
      <c r="V19" s="341"/>
    </row>
    <row r="20" spans="1:22" s="370" customFormat="1">
      <c r="A20" s="336"/>
      <c r="B20" s="366" t="s">
        <v>1607</v>
      </c>
      <c r="C20" s="367" t="s">
        <v>1614</v>
      </c>
      <c r="D20" s="358" t="str">
        <f ca="1">IF(ISERROR(OFFSET('HARGA SATUAN'!$D$6,MATCH(RAB!C20,'HARGA SATUAN'!$C$7:$C$1492,0),0)),"",OFFSET('HARGA SATUAN'!$D$6,MATCH(RAB!C20,'HARGA SATUAN'!$C$7:$C$1492,0),0))</f>
        <v/>
      </c>
      <c r="E20" s="359" t="str">
        <f ca="1">IF(B20="+","Unit",IF(ISERROR(OFFSET('HARGA SATUAN'!$E$6,MATCH(RAB!C20,'HARGA SATUAN'!$C$7:$C$1492,0),0)),"",OFFSET('HARGA SATUAN'!$E$6,MATCH(RAB!C20,'HARGA SATUAN'!$C$7:$C$1492,0),0)))</f>
        <v/>
      </c>
      <c r="F20" s="368"/>
      <c r="G20" s="360">
        <f ca="1">IF(ISERROR(OFFSET('HARGA SATUAN'!$I$6,MATCH(RAB!C20,'HARGA SATUAN'!$C$7:$C$1492,0),0)),0,OFFSET('HARGA SATUAN'!$I$6,MATCH(RAB!C20,'HARGA SATUAN'!$C$7:$C$1492,0),0))</f>
        <v>0</v>
      </c>
      <c r="H20" s="361">
        <f t="shared" ca="1" si="8"/>
        <v>0</v>
      </c>
      <c r="I20" s="361">
        <f t="shared" ca="1" si="9"/>
        <v>0</v>
      </c>
      <c r="J20" s="361">
        <f t="shared" ca="1" si="10"/>
        <v>0</v>
      </c>
      <c r="K20" s="362">
        <f t="shared" ca="1" si="11"/>
        <v>0</v>
      </c>
      <c r="L20" s="369"/>
      <c r="M20" s="369"/>
      <c r="N20" s="369"/>
      <c r="O20" s="363"/>
      <c r="P20" s="363"/>
      <c r="Q20" s="344"/>
      <c r="R20" s="336"/>
      <c r="S20" s="364"/>
      <c r="T20" s="341"/>
      <c r="U20" s="341"/>
      <c r="V20" s="341"/>
    </row>
    <row r="21" spans="1:22" s="365" customFormat="1">
      <c r="A21" s="336"/>
      <c r="B21" s="497"/>
      <c r="C21" s="498"/>
      <c r="D21" s="358" t="str">
        <f ca="1">IF(ISERROR(OFFSET('HARGA SATUAN'!$D$6,MATCH(RAB!C21,'HARGA SATUAN'!$C$7:$C$1492,0),0)),"",OFFSET('HARGA SATUAN'!$D$6,MATCH(RAB!C21,'HARGA SATUAN'!$C$7:$C$1492,0),0))</f>
        <v/>
      </c>
      <c r="E21" s="359" t="str">
        <f ca="1">IF(B21="+","Unit",IF(ISERROR(OFFSET('HARGA SATUAN'!$E$6,MATCH(RAB!C21,'HARGA SATUAN'!$C$7:$C$1492,0),0)),"",OFFSET('HARGA SATUAN'!$E$6,MATCH(RAB!C21,'HARGA SATUAN'!$C$7:$C$1492,0),0)))</f>
        <v/>
      </c>
      <c r="F21" s="368"/>
      <c r="G21" s="360">
        <f ca="1">IF(ISERROR(OFFSET('HARGA SATUAN'!$I$6,MATCH(RAB!C21,'HARGA SATUAN'!$C$7:$C$1492,0),0)),0,OFFSET('HARGA SATUAN'!$I$6,MATCH(RAB!C21,'HARGA SATUAN'!$C$7:$C$1492,0),0))</f>
        <v>0</v>
      </c>
      <c r="H21" s="361">
        <f t="shared" ca="1" si="8"/>
        <v>0</v>
      </c>
      <c r="I21" s="361">
        <f t="shared" ca="1" si="9"/>
        <v>0</v>
      </c>
      <c r="J21" s="361">
        <f t="shared" ca="1" si="10"/>
        <v>0</v>
      </c>
      <c r="K21" s="362">
        <f t="shared" ca="1" si="11"/>
        <v>0</v>
      </c>
      <c r="L21" s="342"/>
      <c r="M21" s="342"/>
      <c r="N21" s="369"/>
      <c r="O21" s="344"/>
      <c r="P21" s="396"/>
      <c r="Q21" s="344"/>
    </row>
    <row r="22" spans="1:22" s="365" customFormat="1">
      <c r="A22" s="336"/>
      <c r="B22" s="494" t="s">
        <v>1608</v>
      </c>
      <c r="C22" s="499" t="s">
        <v>1613</v>
      </c>
      <c r="D22" s="358" t="str">
        <f ca="1">IF(ISERROR(OFFSET('HARGA SATUAN'!$D$6,MATCH(RAB!C22,'HARGA SATUAN'!$C$7:$C$1492,0),0)),"",OFFSET('HARGA SATUAN'!$D$6,MATCH(RAB!C22,'HARGA SATUAN'!$C$7:$C$1492,0),0))</f>
        <v/>
      </c>
      <c r="E22" s="359" t="str">
        <f ca="1">IF(B22="+","Unit",IF(ISERROR(OFFSET('HARGA SATUAN'!$E$6,MATCH(RAB!C22,'HARGA SATUAN'!$C$7:$C$1492,0),0)),"",OFFSET('HARGA SATUAN'!$E$6,MATCH(RAB!C22,'HARGA SATUAN'!$C$7:$C$1492,0),0)))</f>
        <v/>
      </c>
      <c r="F22" s="500"/>
      <c r="G22" s="360">
        <f ca="1">IF(ISERROR(OFFSET('HARGA SATUAN'!$I$6,MATCH(RAB!C22,'HARGA SATUAN'!$C$7:$C$1492,0),0)),0,OFFSET('HARGA SATUAN'!$I$6,MATCH(RAB!C22,'HARGA SATUAN'!$C$7:$C$1492,0),0))</f>
        <v>0</v>
      </c>
      <c r="H22" s="361">
        <f t="shared" ref="H22:H47" ca="1" si="12">IF(OR(D22="MDU",D22="MDU-KD"),(IF($O$3="RAB NON MDU","PLN KD",G22*F22)),0)</f>
        <v>0</v>
      </c>
      <c r="I22" s="361">
        <f t="shared" ref="I22:I47" ca="1" si="13">IF(D22="HDW",G22*F22,0)</f>
        <v>0</v>
      </c>
      <c r="J22" s="361">
        <f t="shared" ref="J22:J47" ca="1" si="14">IF(D22="JASA",G22*F22,0)</f>
        <v>0</v>
      </c>
      <c r="K22" s="362">
        <f t="shared" ref="K22:K47" ca="1" si="15">SUM(H22:J22)</f>
        <v>0</v>
      </c>
      <c r="L22" s="342"/>
      <c r="M22" s="342"/>
      <c r="N22" s="369"/>
      <c r="O22" s="344"/>
      <c r="P22" s="396"/>
      <c r="Q22" s="344"/>
    </row>
    <row r="23" spans="1:22" s="365" customFormat="1">
      <c r="A23" s="336"/>
      <c r="B23" s="497"/>
      <c r="C23" s="498"/>
      <c r="D23" s="358" t="str">
        <f ca="1">IF(ISERROR(OFFSET('HARGA SATUAN'!$D$6,MATCH(RAB!C23,'HARGA SATUAN'!$C$7:$C$1492,0),0)),"",OFFSET('HARGA SATUAN'!$D$6,MATCH(RAB!C23,'HARGA SATUAN'!$C$7:$C$1492,0),0))</f>
        <v/>
      </c>
      <c r="E23" s="359" t="str">
        <f ca="1">IF(B23="+","Unit",IF(ISERROR(OFFSET('HARGA SATUAN'!$E$6,MATCH(RAB!C23,'HARGA SATUAN'!$C$7:$C$1492,0),0)),"",OFFSET('HARGA SATUAN'!$E$6,MATCH(RAB!C23,'HARGA SATUAN'!$C$7:$C$1492,0),0)))</f>
        <v/>
      </c>
      <c r="F23" s="500"/>
      <c r="G23" s="360">
        <f ca="1">IF(ISERROR(OFFSET('HARGA SATUAN'!$I$6,MATCH(RAB!C23,'HARGA SATUAN'!$C$7:$C$1492,0),0)),0,OFFSET('HARGA SATUAN'!$I$6,MATCH(RAB!C23,'HARGA SATUAN'!$C$7:$C$1492,0),0))</f>
        <v>0</v>
      </c>
      <c r="H23" s="361">
        <f t="shared" ca="1" si="12"/>
        <v>0</v>
      </c>
      <c r="I23" s="361">
        <f t="shared" ca="1" si="13"/>
        <v>0</v>
      </c>
      <c r="J23" s="361">
        <f t="shared" ca="1" si="14"/>
        <v>0</v>
      </c>
      <c r="K23" s="362">
        <f t="shared" ca="1" si="15"/>
        <v>0</v>
      </c>
      <c r="L23" s="342"/>
      <c r="M23" s="342"/>
      <c r="N23" s="369"/>
      <c r="O23" s="344"/>
      <c r="P23" s="396"/>
      <c r="Q23" s="344"/>
    </row>
    <row r="24" spans="1:22" s="365" customFormat="1">
      <c r="A24" s="336"/>
      <c r="B24" s="497" t="s">
        <v>1035</v>
      </c>
      <c r="C24" s="498" t="s">
        <v>1615</v>
      </c>
      <c r="D24" s="358" t="str">
        <f ca="1">IF(ISERROR(OFFSET('HARGA SATUAN'!$D$6,MATCH(RAB!C24,'HARGA SATUAN'!$C$7:$C$1492,0),0)),"",OFFSET('HARGA SATUAN'!$D$6,MATCH(RAB!C24,'HARGA SATUAN'!$C$7:$C$1492,0),0))</f>
        <v/>
      </c>
      <c r="E24" s="359" t="str">
        <f ca="1">IF(B24="+","Unit",IF(ISERROR(OFFSET('HARGA SATUAN'!$E$6,MATCH(RAB!C24,'HARGA SATUAN'!$C$7:$C$1492,0),0)),"",OFFSET('HARGA SATUAN'!$E$6,MATCH(RAB!C24,'HARGA SATUAN'!$C$7:$C$1492,0),0)))</f>
        <v>Unit</v>
      </c>
      <c r="F24" s="500">
        <v>2</v>
      </c>
      <c r="G24" s="360">
        <f ca="1">IF(ISERROR(OFFSET('HARGA SATUAN'!$I$6,MATCH(RAB!C24,'HARGA SATUAN'!$C$7:$C$1492,0),0)),0,OFFSET('HARGA SATUAN'!$I$6,MATCH(RAB!C24,'HARGA SATUAN'!$C$7:$C$1492,0),0))</f>
        <v>0</v>
      </c>
      <c r="H24" s="361">
        <f t="shared" ca="1" si="12"/>
        <v>0</v>
      </c>
      <c r="I24" s="361">
        <f t="shared" ca="1" si="13"/>
        <v>0</v>
      </c>
      <c r="J24" s="361">
        <f t="shared" ca="1" si="14"/>
        <v>0</v>
      </c>
      <c r="K24" s="362">
        <f t="shared" ca="1" si="15"/>
        <v>0</v>
      </c>
      <c r="L24" s="342"/>
      <c r="M24" s="342"/>
      <c r="N24" s="369"/>
      <c r="O24" s="344"/>
      <c r="P24" s="396"/>
      <c r="Q24" s="344"/>
    </row>
    <row r="25" spans="1:22" s="365" customFormat="1">
      <c r="A25" s="336"/>
      <c r="B25" s="497">
        <v>1</v>
      </c>
      <c r="C25" s="498" t="s">
        <v>229</v>
      </c>
      <c r="D25" s="358" t="str">
        <f ca="1">IF(ISERROR(OFFSET('HARGA SATUAN'!$D$6,MATCH(RAB!C25,'HARGA SATUAN'!$C$7:$C$1492,0),0)),"",OFFSET('HARGA SATUAN'!$D$6,MATCH(RAB!C25,'HARGA SATUAN'!$C$7:$C$1492,0),0))</f>
        <v>HDW</v>
      </c>
      <c r="E25" s="359" t="str">
        <f ca="1">IF(B25="+","Unit",IF(ISERROR(OFFSET('HARGA SATUAN'!$E$6,MATCH(RAB!C25,'HARGA SATUAN'!$C$7:$C$1492,0),0)),"",OFFSET('HARGA SATUAN'!$E$6,MATCH(RAB!C25,'HARGA SATUAN'!$C$7:$C$1492,0),0)))</f>
        <v>Bh</v>
      </c>
      <c r="F25" s="500">
        <f>F24*1</f>
        <v>2</v>
      </c>
      <c r="G25" s="360">
        <f ca="1">IF(ISERROR(OFFSET('HARGA SATUAN'!$I$6,MATCH(RAB!C25,'HARGA SATUAN'!$C$7:$C$1492,0),0)),0,OFFSET('HARGA SATUAN'!$I$6,MATCH(RAB!C25,'HARGA SATUAN'!$C$7:$C$1492,0),0))</f>
        <v>4212</v>
      </c>
      <c r="H25" s="361">
        <f t="shared" ca="1" si="12"/>
        <v>0</v>
      </c>
      <c r="I25" s="361">
        <f t="shared" ca="1" si="13"/>
        <v>8424</v>
      </c>
      <c r="J25" s="361">
        <f t="shared" ca="1" si="14"/>
        <v>0</v>
      </c>
      <c r="K25" s="362">
        <f t="shared" ca="1" si="15"/>
        <v>8424</v>
      </c>
      <c r="L25" s="342"/>
      <c r="M25" s="342"/>
      <c r="N25" s="369"/>
      <c r="O25" s="344"/>
      <c r="P25" s="396"/>
      <c r="Q25" s="344"/>
    </row>
    <row r="26" spans="1:22" s="365" customFormat="1">
      <c r="A26" s="336"/>
      <c r="B26" s="497">
        <v>2</v>
      </c>
      <c r="C26" s="498" t="s">
        <v>266</v>
      </c>
      <c r="D26" s="358" t="str">
        <f ca="1">IF(ISERROR(OFFSET('HARGA SATUAN'!$D$6,MATCH(RAB!C26,'HARGA SATUAN'!$C$7:$C$1492,0),0)),"",OFFSET('HARGA SATUAN'!$D$6,MATCH(RAB!C26,'HARGA SATUAN'!$C$7:$C$1492,0),0))</f>
        <v>HDW</v>
      </c>
      <c r="E26" s="359" t="str">
        <f ca="1">IF(B26="+","Unit",IF(ISERROR(OFFSET('HARGA SATUAN'!$E$6,MATCH(RAB!C26,'HARGA SATUAN'!$C$7:$C$1492,0),0)),"",OFFSET('HARGA SATUAN'!$E$6,MATCH(RAB!C26,'HARGA SATUAN'!$C$7:$C$1492,0),0)))</f>
        <v>Mtr</v>
      </c>
      <c r="F26" s="500">
        <f>F24*1</f>
        <v>2</v>
      </c>
      <c r="G26" s="360">
        <f ca="1">IF(ISERROR(OFFSET('HARGA SATUAN'!$I$6,MATCH(RAB!C26,'HARGA SATUAN'!$C$7:$C$1492,0),0)),0,OFFSET('HARGA SATUAN'!$I$6,MATCH(RAB!C26,'HARGA SATUAN'!$C$7:$C$1492,0),0))</f>
        <v>23310</v>
      </c>
      <c r="H26" s="361">
        <f t="shared" ca="1" si="12"/>
        <v>0</v>
      </c>
      <c r="I26" s="361">
        <f t="shared" ca="1" si="13"/>
        <v>46620</v>
      </c>
      <c r="J26" s="361">
        <f t="shared" ca="1" si="14"/>
        <v>0</v>
      </c>
      <c r="K26" s="362">
        <f t="shared" ca="1" si="15"/>
        <v>46620</v>
      </c>
      <c r="L26" s="342"/>
      <c r="M26" s="342"/>
      <c r="N26" s="369"/>
      <c r="O26" s="344"/>
      <c r="P26" s="396"/>
      <c r="Q26" s="344"/>
    </row>
    <row r="27" spans="1:22" s="365" customFormat="1">
      <c r="A27" s="336"/>
      <c r="B27" s="497">
        <v>3</v>
      </c>
      <c r="C27" s="498" t="s">
        <v>35</v>
      </c>
      <c r="D27" s="358" t="str">
        <f ca="1">IF(ISERROR(OFFSET('HARGA SATUAN'!$D$6,MATCH(RAB!C27,'HARGA SATUAN'!$C$7:$C$1492,0),0)),"",OFFSET('HARGA SATUAN'!$D$6,MATCH(RAB!C27,'HARGA SATUAN'!$C$7:$C$1492,0),0))</f>
        <v>HDW</v>
      </c>
      <c r="E27" s="359" t="str">
        <f ca="1">IF(B27="+","Unit",IF(ISERROR(OFFSET('HARGA SATUAN'!$E$6,MATCH(RAB!C27,'HARGA SATUAN'!$C$7:$C$1492,0),0)),"",OFFSET('HARGA SATUAN'!$E$6,MATCH(RAB!C27,'HARGA SATUAN'!$C$7:$C$1492,0),0)))</f>
        <v>Bh</v>
      </c>
      <c r="F27" s="500">
        <f>F24*1</f>
        <v>2</v>
      </c>
      <c r="G27" s="360">
        <f ca="1">IF(ISERROR(OFFSET('HARGA SATUAN'!$I$6,MATCH(RAB!C27,'HARGA SATUAN'!$C$7:$C$1492,0),0)),0,OFFSET('HARGA SATUAN'!$I$6,MATCH(RAB!C27,'HARGA SATUAN'!$C$7:$C$1492,0),0))</f>
        <v>2300</v>
      </c>
      <c r="H27" s="361">
        <f t="shared" ca="1" si="12"/>
        <v>0</v>
      </c>
      <c r="I27" s="361">
        <f t="shared" ca="1" si="13"/>
        <v>4600</v>
      </c>
      <c r="J27" s="361">
        <f t="shared" ca="1" si="14"/>
        <v>0</v>
      </c>
      <c r="K27" s="362">
        <f t="shared" ca="1" si="15"/>
        <v>4600</v>
      </c>
      <c r="L27" s="342"/>
      <c r="M27" s="342"/>
      <c r="N27" s="369"/>
      <c r="O27" s="344"/>
      <c r="P27" s="396"/>
      <c r="Q27" s="344"/>
    </row>
    <row r="28" spans="1:22" s="365" customFormat="1">
      <c r="A28" s="336"/>
      <c r="B28" s="497">
        <v>4</v>
      </c>
      <c r="C28" s="498" t="s">
        <v>609</v>
      </c>
      <c r="D28" s="358" t="str">
        <f ca="1">IF(ISERROR(OFFSET('HARGA SATUAN'!$D$6,MATCH(RAB!C28,'HARGA SATUAN'!$C$7:$C$1492,0),0)),"",OFFSET('HARGA SATUAN'!$D$6,MATCH(RAB!C28,'HARGA SATUAN'!$C$7:$C$1492,0),0))</f>
        <v>HDW</v>
      </c>
      <c r="E28" s="359" t="str">
        <f ca="1">IF(B28="+","Unit",IF(ISERROR(OFFSET('HARGA SATUAN'!$E$6,MATCH(RAB!C28,'HARGA SATUAN'!$C$7:$C$1492,0),0)),"",OFFSET('HARGA SATUAN'!$E$6,MATCH(RAB!C28,'HARGA SATUAN'!$C$7:$C$1492,0),0)))</f>
        <v>Bh</v>
      </c>
      <c r="F28" s="500">
        <f>F24*1</f>
        <v>2</v>
      </c>
      <c r="G28" s="360">
        <f ca="1">IF(ISERROR(OFFSET('HARGA SATUAN'!$I$6,MATCH(RAB!C28,'HARGA SATUAN'!$C$7:$C$1492,0),0)),0,OFFSET('HARGA SATUAN'!$I$6,MATCH(RAB!C28,'HARGA SATUAN'!$C$7:$C$1492,0),0))</f>
        <v>71000</v>
      </c>
      <c r="H28" s="361">
        <f t="shared" ca="1" si="12"/>
        <v>0</v>
      </c>
      <c r="I28" s="361">
        <f t="shared" ca="1" si="13"/>
        <v>142000</v>
      </c>
      <c r="J28" s="361">
        <f t="shared" ca="1" si="14"/>
        <v>0</v>
      </c>
      <c r="K28" s="362">
        <f t="shared" ca="1" si="15"/>
        <v>142000</v>
      </c>
      <c r="L28" s="342"/>
      <c r="M28" s="342"/>
      <c r="N28" s="369"/>
      <c r="O28" s="344"/>
      <c r="P28" s="396"/>
      <c r="Q28" s="344"/>
    </row>
    <row r="29" spans="1:22" s="365" customFormat="1">
      <c r="A29" s="336"/>
      <c r="B29" s="497">
        <v>5</v>
      </c>
      <c r="C29" s="498" t="s">
        <v>629</v>
      </c>
      <c r="D29" s="358" t="str">
        <f ca="1">IF(ISERROR(OFFSET('HARGA SATUAN'!$D$6,MATCH(RAB!C29,'HARGA SATUAN'!$C$7:$C$1492,0),0)),"",OFFSET('HARGA SATUAN'!$D$6,MATCH(RAB!C29,'HARGA SATUAN'!$C$7:$C$1492,0),0))</f>
        <v>JASA</v>
      </c>
      <c r="E29" s="359" t="str">
        <f ca="1">IF(B29="+","Unit",IF(ISERROR(OFFSET('HARGA SATUAN'!$E$6,MATCH(RAB!C29,'HARGA SATUAN'!$C$7:$C$1492,0),0)),"",OFFSET('HARGA SATUAN'!$E$6,MATCH(RAB!C29,'HARGA SATUAN'!$C$7:$C$1492,0),0)))</f>
        <v>Unit</v>
      </c>
      <c r="F29" s="500">
        <f>F24*1</f>
        <v>2</v>
      </c>
      <c r="G29" s="360">
        <f ca="1">IF(ISERROR(OFFSET('HARGA SATUAN'!$I$6,MATCH(RAB!C29,'HARGA SATUAN'!$C$7:$C$1492,0),0)),0,OFFSET('HARGA SATUAN'!$I$6,MATCH(RAB!C29,'HARGA SATUAN'!$C$7:$C$1492,0),0))</f>
        <v>29400</v>
      </c>
      <c r="H29" s="361">
        <f t="shared" ca="1" si="12"/>
        <v>0</v>
      </c>
      <c r="I29" s="361">
        <f t="shared" ca="1" si="13"/>
        <v>0</v>
      </c>
      <c r="J29" s="361">
        <f t="shared" ca="1" si="14"/>
        <v>58800</v>
      </c>
      <c r="K29" s="362">
        <f t="shared" ca="1" si="15"/>
        <v>58800</v>
      </c>
      <c r="L29" s="342"/>
      <c r="M29" s="342"/>
      <c r="N29" s="369"/>
      <c r="O29" s="344"/>
      <c r="P29" s="396"/>
      <c r="Q29" s="344"/>
    </row>
    <row r="30" spans="1:22" s="365" customFormat="1">
      <c r="A30" s="336"/>
      <c r="B30" s="497"/>
      <c r="C30" s="498"/>
      <c r="D30" s="358" t="str">
        <f ca="1">IF(ISERROR(OFFSET('HARGA SATUAN'!$D$6,MATCH(RAB!C30,'HARGA SATUAN'!$C$7:$C$1492,0),0)),"",OFFSET('HARGA SATUAN'!$D$6,MATCH(RAB!C30,'HARGA SATUAN'!$C$7:$C$1492,0),0))</f>
        <v/>
      </c>
      <c r="E30" s="359" t="str">
        <f ca="1">IF(B30="+","Unit",IF(ISERROR(OFFSET('HARGA SATUAN'!$E$6,MATCH(RAB!C30,'HARGA SATUAN'!$C$7:$C$1492,0),0)),"",OFFSET('HARGA SATUAN'!$E$6,MATCH(RAB!C30,'HARGA SATUAN'!$C$7:$C$1492,0),0)))</f>
        <v/>
      </c>
      <c r="F30" s="500"/>
      <c r="G30" s="360">
        <f ca="1">IF(ISERROR(OFFSET('HARGA SATUAN'!$I$6,MATCH(RAB!C30,'HARGA SATUAN'!$C$7:$C$1492,0),0)),0,OFFSET('HARGA SATUAN'!$I$6,MATCH(RAB!C30,'HARGA SATUAN'!$C$7:$C$1492,0),0))</f>
        <v>0</v>
      </c>
      <c r="H30" s="361">
        <f t="shared" ca="1" si="12"/>
        <v>0</v>
      </c>
      <c r="I30" s="361">
        <f t="shared" ca="1" si="13"/>
        <v>0</v>
      </c>
      <c r="J30" s="361">
        <f t="shared" ca="1" si="14"/>
        <v>0</v>
      </c>
      <c r="K30" s="362">
        <f t="shared" ca="1" si="15"/>
        <v>0</v>
      </c>
      <c r="L30" s="342"/>
      <c r="M30" s="342"/>
      <c r="N30" s="369"/>
      <c r="O30" s="344"/>
      <c r="P30" s="396"/>
      <c r="Q30" s="344"/>
    </row>
    <row r="31" spans="1:22" s="365" customFormat="1">
      <c r="A31" s="336"/>
      <c r="B31" s="497" t="s">
        <v>1035</v>
      </c>
      <c r="C31" s="498" t="s">
        <v>1616</v>
      </c>
      <c r="D31" s="358" t="str">
        <f ca="1">IF(ISERROR(OFFSET('HARGA SATUAN'!$D$6,MATCH(RAB!C31,'HARGA SATUAN'!$C$7:$C$1492,0),0)),"",OFFSET('HARGA SATUAN'!$D$6,MATCH(RAB!C31,'HARGA SATUAN'!$C$7:$C$1492,0),0))</f>
        <v/>
      </c>
      <c r="E31" s="359" t="str">
        <f ca="1">IF(B31="+","Unit",IF(ISERROR(OFFSET('HARGA SATUAN'!$E$6,MATCH(RAB!C31,'HARGA SATUAN'!$C$7:$C$1492,0),0)),"",OFFSET('HARGA SATUAN'!$E$6,MATCH(RAB!C31,'HARGA SATUAN'!$C$7:$C$1492,0),0)))</f>
        <v>Unit</v>
      </c>
      <c r="F31" s="500">
        <v>2</v>
      </c>
      <c r="G31" s="360">
        <f ca="1">IF(ISERROR(OFFSET('HARGA SATUAN'!$I$6,MATCH(RAB!C31,'HARGA SATUAN'!$C$7:$C$1492,0),0)),0,OFFSET('HARGA SATUAN'!$I$6,MATCH(RAB!C31,'HARGA SATUAN'!$C$7:$C$1492,0),0))</f>
        <v>0</v>
      </c>
      <c r="H31" s="361">
        <f t="shared" ca="1" si="12"/>
        <v>0</v>
      </c>
      <c r="I31" s="361">
        <f t="shared" ca="1" si="13"/>
        <v>0</v>
      </c>
      <c r="J31" s="361">
        <f t="shared" ca="1" si="14"/>
        <v>0</v>
      </c>
      <c r="K31" s="362">
        <f t="shared" ca="1" si="15"/>
        <v>0</v>
      </c>
      <c r="L31" s="342"/>
      <c r="M31" s="342"/>
      <c r="N31" s="369"/>
      <c r="O31" s="344"/>
      <c r="P31" s="396"/>
      <c r="Q31" s="344"/>
    </row>
    <row r="32" spans="1:22" s="365" customFormat="1">
      <c r="A32" s="336"/>
      <c r="B32" s="497">
        <v>1</v>
      </c>
      <c r="C32" s="498" t="s">
        <v>595</v>
      </c>
      <c r="D32" s="358" t="str">
        <f ca="1">IF(ISERROR(OFFSET('HARGA SATUAN'!$D$6,MATCH(RAB!C32,'HARGA SATUAN'!$C$7:$C$1492,0),0)),"",OFFSET('HARGA SATUAN'!$D$6,MATCH(RAB!C32,'HARGA SATUAN'!$C$7:$C$1492,0),0))</f>
        <v>HDW</v>
      </c>
      <c r="E32" s="359" t="str">
        <f ca="1">IF(B32="+","Unit",IF(ISERROR(OFFSET('HARGA SATUAN'!$E$6,MATCH(RAB!C32,'HARGA SATUAN'!$C$7:$C$1492,0),0)),"",OFFSET('HARGA SATUAN'!$E$6,MATCH(RAB!C32,'HARGA SATUAN'!$C$7:$C$1492,0),0)))</f>
        <v>Bh</v>
      </c>
      <c r="F32" s="500">
        <f>F31*1</f>
        <v>2</v>
      </c>
      <c r="G32" s="360">
        <f ca="1">IF(ISERROR(OFFSET('HARGA SATUAN'!$I$6,MATCH(RAB!C32,'HARGA SATUAN'!$C$7:$C$1492,0),0)),0,OFFSET('HARGA SATUAN'!$I$6,MATCH(RAB!C32,'HARGA SATUAN'!$C$7:$C$1492,0),0))</f>
        <v>78500</v>
      </c>
      <c r="H32" s="361">
        <f t="shared" ca="1" si="12"/>
        <v>0</v>
      </c>
      <c r="I32" s="361">
        <f t="shared" ca="1" si="13"/>
        <v>157000</v>
      </c>
      <c r="J32" s="361">
        <f t="shared" ca="1" si="14"/>
        <v>0</v>
      </c>
      <c r="K32" s="362">
        <f t="shared" ca="1" si="15"/>
        <v>157000</v>
      </c>
      <c r="L32" s="342"/>
      <c r="M32" s="342"/>
      <c r="N32" s="369"/>
      <c r="O32" s="344"/>
      <c r="P32" s="396"/>
      <c r="Q32" s="344"/>
    </row>
    <row r="33" spans="1:17" s="365" customFormat="1">
      <c r="A33" s="336"/>
      <c r="B33" s="497">
        <v>2</v>
      </c>
      <c r="C33" s="498" t="s">
        <v>229</v>
      </c>
      <c r="D33" s="358" t="str">
        <f ca="1">IF(ISERROR(OFFSET('HARGA SATUAN'!$D$6,MATCH(RAB!C33,'HARGA SATUAN'!$C$7:$C$1492,0),0)),"",OFFSET('HARGA SATUAN'!$D$6,MATCH(RAB!C33,'HARGA SATUAN'!$C$7:$C$1492,0),0))</f>
        <v>HDW</v>
      </c>
      <c r="E33" s="359" t="str">
        <f ca="1">IF(B33="+","Unit",IF(ISERROR(OFFSET('HARGA SATUAN'!$E$6,MATCH(RAB!C33,'HARGA SATUAN'!$C$7:$C$1492,0),0)),"",OFFSET('HARGA SATUAN'!$E$6,MATCH(RAB!C33,'HARGA SATUAN'!$C$7:$C$1492,0),0)))</f>
        <v>Bh</v>
      </c>
      <c r="F33" s="500">
        <f>F31*1</f>
        <v>2</v>
      </c>
      <c r="G33" s="360">
        <f ca="1">IF(ISERROR(OFFSET('HARGA SATUAN'!$I$6,MATCH(RAB!C33,'HARGA SATUAN'!$C$7:$C$1492,0),0)),0,OFFSET('HARGA SATUAN'!$I$6,MATCH(RAB!C33,'HARGA SATUAN'!$C$7:$C$1492,0),0))</f>
        <v>4212</v>
      </c>
      <c r="H33" s="361">
        <f t="shared" ca="1" si="12"/>
        <v>0</v>
      </c>
      <c r="I33" s="361">
        <f t="shared" ca="1" si="13"/>
        <v>8424</v>
      </c>
      <c r="J33" s="361">
        <f t="shared" ca="1" si="14"/>
        <v>0</v>
      </c>
      <c r="K33" s="362">
        <f t="shared" ca="1" si="15"/>
        <v>8424</v>
      </c>
      <c r="L33" s="342"/>
      <c r="M33" s="342"/>
      <c r="N33" s="369"/>
      <c r="O33" s="344"/>
      <c r="P33" s="396"/>
      <c r="Q33" s="344"/>
    </row>
    <row r="34" spans="1:17" s="365" customFormat="1">
      <c r="A34" s="336"/>
      <c r="B34" s="497">
        <v>3</v>
      </c>
      <c r="C34" s="498" t="s">
        <v>266</v>
      </c>
      <c r="D34" s="358" t="str">
        <f ca="1">IF(ISERROR(OFFSET('HARGA SATUAN'!$D$6,MATCH(RAB!C34,'HARGA SATUAN'!$C$7:$C$1492,0),0)),"",OFFSET('HARGA SATUAN'!$D$6,MATCH(RAB!C34,'HARGA SATUAN'!$C$7:$C$1492,0),0))</f>
        <v>HDW</v>
      </c>
      <c r="E34" s="359" t="str">
        <f ca="1">IF(B34="+","Unit",IF(ISERROR(OFFSET('HARGA SATUAN'!$E$6,MATCH(RAB!C34,'HARGA SATUAN'!$C$7:$C$1492,0),0)),"",OFFSET('HARGA SATUAN'!$E$6,MATCH(RAB!C34,'HARGA SATUAN'!$C$7:$C$1492,0),0)))</f>
        <v>Mtr</v>
      </c>
      <c r="F34" s="500">
        <f>F31*1</f>
        <v>2</v>
      </c>
      <c r="G34" s="360">
        <f ca="1">IF(ISERROR(OFFSET('HARGA SATUAN'!$I$6,MATCH(RAB!C34,'HARGA SATUAN'!$C$7:$C$1492,0),0)),0,OFFSET('HARGA SATUAN'!$I$6,MATCH(RAB!C34,'HARGA SATUAN'!$C$7:$C$1492,0),0))</f>
        <v>23310</v>
      </c>
      <c r="H34" s="361">
        <f t="shared" ca="1" si="12"/>
        <v>0</v>
      </c>
      <c r="I34" s="361">
        <f t="shared" ca="1" si="13"/>
        <v>46620</v>
      </c>
      <c r="J34" s="361">
        <f t="shared" ca="1" si="14"/>
        <v>0</v>
      </c>
      <c r="K34" s="362">
        <f t="shared" ca="1" si="15"/>
        <v>46620</v>
      </c>
      <c r="L34" s="342"/>
      <c r="M34" s="342"/>
      <c r="N34" s="369"/>
      <c r="O34" s="344"/>
      <c r="P34" s="396"/>
      <c r="Q34" s="344"/>
    </row>
    <row r="35" spans="1:17" s="365" customFormat="1">
      <c r="A35" s="336"/>
      <c r="B35" s="497">
        <v>4</v>
      </c>
      <c r="C35" s="498" t="s">
        <v>35</v>
      </c>
      <c r="D35" s="358" t="str">
        <f ca="1">IF(ISERROR(OFFSET('HARGA SATUAN'!$D$6,MATCH(RAB!C35,'HARGA SATUAN'!$C$7:$C$1492,0),0)),"",OFFSET('HARGA SATUAN'!$D$6,MATCH(RAB!C35,'HARGA SATUAN'!$C$7:$C$1492,0),0))</f>
        <v>HDW</v>
      </c>
      <c r="E35" s="359" t="str">
        <f ca="1">IF(B35="+","Unit",IF(ISERROR(OFFSET('HARGA SATUAN'!$E$6,MATCH(RAB!C35,'HARGA SATUAN'!$C$7:$C$1492,0),0)),"",OFFSET('HARGA SATUAN'!$E$6,MATCH(RAB!C35,'HARGA SATUAN'!$C$7:$C$1492,0),0)))</f>
        <v>Bh</v>
      </c>
      <c r="F35" s="500">
        <f>F31*1</f>
        <v>2</v>
      </c>
      <c r="G35" s="360">
        <f ca="1">IF(ISERROR(OFFSET('HARGA SATUAN'!$I$6,MATCH(RAB!C35,'HARGA SATUAN'!$C$7:$C$1492,0),0)),0,OFFSET('HARGA SATUAN'!$I$6,MATCH(RAB!C35,'HARGA SATUAN'!$C$7:$C$1492,0),0))</f>
        <v>2300</v>
      </c>
      <c r="H35" s="361">
        <f t="shared" ca="1" si="12"/>
        <v>0</v>
      </c>
      <c r="I35" s="361">
        <f t="shared" ca="1" si="13"/>
        <v>4600</v>
      </c>
      <c r="J35" s="361">
        <f t="shared" ca="1" si="14"/>
        <v>0</v>
      </c>
      <c r="K35" s="362">
        <f t="shared" ca="1" si="15"/>
        <v>4600</v>
      </c>
      <c r="L35" s="342"/>
      <c r="M35" s="342"/>
      <c r="N35" s="369"/>
      <c r="O35" s="344"/>
      <c r="P35" s="396"/>
      <c r="Q35" s="344"/>
    </row>
    <row r="36" spans="1:17" s="365" customFormat="1">
      <c r="A36" s="336"/>
      <c r="B36" s="497">
        <v>5</v>
      </c>
      <c r="C36" s="498" t="s">
        <v>630</v>
      </c>
      <c r="D36" s="358" t="str">
        <f ca="1">IF(ISERROR(OFFSET('HARGA SATUAN'!$D$6,MATCH(RAB!C36,'HARGA SATUAN'!$C$7:$C$1492,0),0)),"",OFFSET('HARGA SATUAN'!$D$6,MATCH(RAB!C36,'HARGA SATUAN'!$C$7:$C$1492,0),0))</f>
        <v>JASA</v>
      </c>
      <c r="E36" s="359" t="str">
        <f ca="1">IF(B36="+","Unit",IF(ISERROR(OFFSET('HARGA SATUAN'!$E$6,MATCH(RAB!C36,'HARGA SATUAN'!$C$7:$C$1492,0),0)),"",OFFSET('HARGA SATUAN'!$E$6,MATCH(RAB!C36,'HARGA SATUAN'!$C$7:$C$1492,0),0)))</f>
        <v>Unit</v>
      </c>
      <c r="F36" s="500">
        <f>F31*1</f>
        <v>2</v>
      </c>
      <c r="G36" s="360">
        <f ca="1">IF(ISERROR(OFFSET('HARGA SATUAN'!$I$6,MATCH(RAB!C36,'HARGA SATUAN'!$C$7:$C$1492,0),0)),0,OFFSET('HARGA SATUAN'!$I$6,MATCH(RAB!C36,'HARGA SATUAN'!$C$7:$C$1492,0),0))</f>
        <v>35700</v>
      </c>
      <c r="H36" s="361">
        <f t="shared" ca="1" si="12"/>
        <v>0</v>
      </c>
      <c r="I36" s="361">
        <f t="shared" ca="1" si="13"/>
        <v>0</v>
      </c>
      <c r="J36" s="361">
        <f t="shared" ca="1" si="14"/>
        <v>71400</v>
      </c>
      <c r="K36" s="362">
        <f t="shared" ca="1" si="15"/>
        <v>71400</v>
      </c>
      <c r="L36" s="342"/>
      <c r="M36" s="342"/>
      <c r="N36" s="369"/>
      <c r="O36" s="344"/>
      <c r="P36" s="396"/>
      <c r="Q36" s="344"/>
    </row>
    <row r="37" spans="1:17" s="365" customFormat="1">
      <c r="A37" s="336"/>
      <c r="B37" s="497"/>
      <c r="C37" s="498"/>
      <c r="D37" s="358" t="str">
        <f ca="1">IF(ISERROR(OFFSET('HARGA SATUAN'!$D$6,MATCH(RAB!C37,'HARGA SATUAN'!$C$7:$C$1492,0),0)),"",OFFSET('HARGA SATUAN'!$D$6,MATCH(RAB!C37,'HARGA SATUAN'!$C$7:$C$1492,0),0))</f>
        <v/>
      </c>
      <c r="E37" s="359" t="str">
        <f ca="1">IF(B37="+","Unit",IF(ISERROR(OFFSET('HARGA SATUAN'!$E$6,MATCH(RAB!C37,'HARGA SATUAN'!$C$7:$C$1492,0),0)),"",OFFSET('HARGA SATUAN'!$E$6,MATCH(RAB!C37,'HARGA SATUAN'!$C$7:$C$1492,0),0)))</f>
        <v/>
      </c>
      <c r="F37" s="500"/>
      <c r="G37" s="360">
        <f ca="1">IF(ISERROR(OFFSET('HARGA SATUAN'!$I$6,MATCH(RAB!C37,'HARGA SATUAN'!$C$7:$C$1492,0),0)),0,OFFSET('HARGA SATUAN'!$I$6,MATCH(RAB!C37,'HARGA SATUAN'!$C$7:$C$1492,0),0))</f>
        <v>0</v>
      </c>
      <c r="H37" s="361">
        <f t="shared" ca="1" si="12"/>
        <v>0</v>
      </c>
      <c r="I37" s="361">
        <f t="shared" ca="1" si="13"/>
        <v>0</v>
      </c>
      <c r="J37" s="361">
        <f t="shared" ca="1" si="14"/>
        <v>0</v>
      </c>
      <c r="K37" s="362">
        <f t="shared" ca="1" si="15"/>
        <v>0</v>
      </c>
      <c r="L37" s="342"/>
      <c r="M37" s="342"/>
      <c r="N37" s="369"/>
      <c r="O37" s="344"/>
      <c r="P37" s="396"/>
      <c r="Q37" s="344"/>
    </row>
    <row r="38" spans="1:17" s="365" customFormat="1">
      <c r="A38" s="336"/>
      <c r="B38" s="507" t="s">
        <v>1035</v>
      </c>
      <c r="C38" s="508" t="s">
        <v>1621</v>
      </c>
      <c r="D38" s="358" t="str">
        <f ca="1">IF(ISERROR(OFFSET('HARGA SATUAN'!$D$6,MATCH(RAB!C38,'HARGA SATUAN'!$C$7:$C$1492,0),0)),"",OFFSET('HARGA SATUAN'!$D$6,MATCH(RAB!C38,'HARGA SATUAN'!$C$7:$C$1492,0),0))</f>
        <v/>
      </c>
      <c r="E38" s="359" t="str">
        <f ca="1">IF(B38="+","Unit",IF(ISERROR(OFFSET('HARGA SATUAN'!$E$6,MATCH(RAB!C38,'HARGA SATUAN'!$C$7:$C$1492,0),0)),"",OFFSET('HARGA SATUAN'!$E$6,MATCH(RAB!C38,'HARGA SATUAN'!$C$7:$C$1492,0),0)))</f>
        <v>Unit</v>
      </c>
      <c r="F38" s="500">
        <v>3</v>
      </c>
      <c r="G38" s="360">
        <f ca="1">IF(ISERROR(OFFSET('HARGA SATUAN'!$I$6,MATCH(RAB!C38,'HARGA SATUAN'!$C$7:$C$1492,0),0)),0,OFFSET('HARGA SATUAN'!$I$6,MATCH(RAB!C38,'HARGA SATUAN'!$C$7:$C$1492,0),0))</f>
        <v>0</v>
      </c>
      <c r="H38" s="361">
        <f t="shared" ref="H38:H44" ca="1" si="16">IF(OR(D38="MDU",D38="MDU-KD"),(IF($O$3="RAB NON MDU","PLN KD",G38*F38)),0)</f>
        <v>0</v>
      </c>
      <c r="I38" s="361">
        <f t="shared" ref="I38:I44" ca="1" si="17">IF(D38="HDW",G38*F38,0)</f>
        <v>0</v>
      </c>
      <c r="J38" s="361">
        <f t="shared" ref="J38:J44" ca="1" si="18">IF(D38="JASA",G38*F38,0)</f>
        <v>0</v>
      </c>
      <c r="K38" s="362">
        <f t="shared" ref="K38:K44" ca="1" si="19">SUM(H38:J38)</f>
        <v>0</v>
      </c>
      <c r="L38" s="342"/>
      <c r="M38" s="342"/>
      <c r="N38" s="369"/>
      <c r="O38" s="344"/>
      <c r="P38" s="396"/>
      <c r="Q38" s="344"/>
    </row>
    <row r="39" spans="1:17" s="365" customFormat="1">
      <c r="A39" s="336"/>
      <c r="B39" s="507">
        <v>1</v>
      </c>
      <c r="C39" s="508" t="s">
        <v>216</v>
      </c>
      <c r="D39" s="358" t="str">
        <f ca="1">IF(ISERROR(OFFSET('HARGA SATUAN'!$D$6,MATCH(RAB!C39,'HARGA SATUAN'!$C$7:$C$1492,0),0)),"",OFFSET('HARGA SATUAN'!$D$6,MATCH(RAB!C39,'HARGA SATUAN'!$C$7:$C$1492,0),0))</f>
        <v>HDW</v>
      </c>
      <c r="E39" s="359" t="str">
        <f ca="1">IF(B39="+","Unit",IF(ISERROR(OFFSET('HARGA SATUAN'!$E$6,MATCH(RAB!C39,'HARGA SATUAN'!$C$7:$C$1492,0),0)),"",OFFSET('HARGA SATUAN'!$E$6,MATCH(RAB!C39,'HARGA SATUAN'!$C$7:$C$1492,0),0)))</f>
        <v>Bh</v>
      </c>
      <c r="F39" s="500">
        <f>F38*1</f>
        <v>3</v>
      </c>
      <c r="G39" s="360">
        <f ca="1">IF(ISERROR(OFFSET('HARGA SATUAN'!$I$6,MATCH(RAB!C39,'HARGA SATUAN'!$C$7:$C$1492,0),0)),0,OFFSET('HARGA SATUAN'!$I$6,MATCH(RAB!C39,'HARGA SATUAN'!$C$7:$C$1492,0),0))</f>
        <v>116800</v>
      </c>
      <c r="H39" s="361">
        <f t="shared" ca="1" si="16"/>
        <v>0</v>
      </c>
      <c r="I39" s="361">
        <f t="shared" ca="1" si="17"/>
        <v>350400</v>
      </c>
      <c r="J39" s="361">
        <f t="shared" ca="1" si="18"/>
        <v>0</v>
      </c>
      <c r="K39" s="362">
        <f t="shared" ca="1" si="19"/>
        <v>350400</v>
      </c>
      <c r="L39" s="342"/>
      <c r="M39" s="342"/>
      <c r="N39" s="369"/>
      <c r="O39" s="344"/>
      <c r="P39" s="396"/>
      <c r="Q39" s="344"/>
    </row>
    <row r="40" spans="1:17" s="365" customFormat="1">
      <c r="A40" s="336"/>
      <c r="B40" s="507">
        <v>2</v>
      </c>
      <c r="C40" s="508" t="s">
        <v>229</v>
      </c>
      <c r="D40" s="358" t="str">
        <f ca="1">IF(ISERROR(OFFSET('HARGA SATUAN'!$D$6,MATCH(RAB!C40,'HARGA SATUAN'!$C$7:$C$1492,0),0)),"",OFFSET('HARGA SATUAN'!$D$6,MATCH(RAB!C40,'HARGA SATUAN'!$C$7:$C$1492,0),0))</f>
        <v>HDW</v>
      </c>
      <c r="E40" s="359" t="str">
        <f ca="1">IF(B40="+","Unit",IF(ISERROR(OFFSET('HARGA SATUAN'!$E$6,MATCH(RAB!C40,'HARGA SATUAN'!$C$7:$C$1492,0),0)),"",OFFSET('HARGA SATUAN'!$E$6,MATCH(RAB!C40,'HARGA SATUAN'!$C$7:$C$1492,0),0)))</f>
        <v>Bh</v>
      </c>
      <c r="F40" s="500">
        <f>F38*1</f>
        <v>3</v>
      </c>
      <c r="G40" s="360">
        <f ca="1">IF(ISERROR(OFFSET('HARGA SATUAN'!$I$6,MATCH(RAB!C40,'HARGA SATUAN'!$C$7:$C$1492,0),0)),0,OFFSET('HARGA SATUAN'!$I$6,MATCH(RAB!C40,'HARGA SATUAN'!$C$7:$C$1492,0),0))</f>
        <v>4212</v>
      </c>
      <c r="H40" s="361">
        <f t="shared" ca="1" si="16"/>
        <v>0</v>
      </c>
      <c r="I40" s="361">
        <f t="shared" ca="1" si="17"/>
        <v>12636</v>
      </c>
      <c r="J40" s="361">
        <f t="shared" ca="1" si="18"/>
        <v>0</v>
      </c>
      <c r="K40" s="362">
        <f t="shared" ca="1" si="19"/>
        <v>12636</v>
      </c>
      <c r="L40" s="342"/>
      <c r="M40" s="342"/>
      <c r="N40" s="369"/>
      <c r="O40" s="344"/>
      <c r="P40" s="396"/>
      <c r="Q40" s="344"/>
    </row>
    <row r="41" spans="1:17" s="365" customFormat="1">
      <c r="A41" s="336"/>
      <c r="B41" s="507">
        <v>3</v>
      </c>
      <c r="C41" s="508" t="s">
        <v>266</v>
      </c>
      <c r="D41" s="358" t="str">
        <f ca="1">IF(ISERROR(OFFSET('HARGA SATUAN'!$D$6,MATCH(RAB!C41,'HARGA SATUAN'!$C$7:$C$1492,0),0)),"",OFFSET('HARGA SATUAN'!$D$6,MATCH(RAB!C41,'HARGA SATUAN'!$C$7:$C$1492,0),0))</f>
        <v>HDW</v>
      </c>
      <c r="E41" s="359" t="str">
        <f ca="1">IF(B41="+","Unit",IF(ISERROR(OFFSET('HARGA SATUAN'!$E$6,MATCH(RAB!C41,'HARGA SATUAN'!$C$7:$C$1492,0),0)),"",OFFSET('HARGA SATUAN'!$E$6,MATCH(RAB!C41,'HARGA SATUAN'!$C$7:$C$1492,0),0)))</f>
        <v>Mtr</v>
      </c>
      <c r="F41" s="500">
        <f>F38*1</f>
        <v>3</v>
      </c>
      <c r="G41" s="360">
        <f ca="1">IF(ISERROR(OFFSET('HARGA SATUAN'!$I$6,MATCH(RAB!C41,'HARGA SATUAN'!$C$7:$C$1492,0),0)),0,OFFSET('HARGA SATUAN'!$I$6,MATCH(RAB!C41,'HARGA SATUAN'!$C$7:$C$1492,0),0))</f>
        <v>23310</v>
      </c>
      <c r="H41" s="361">
        <f t="shared" ca="1" si="16"/>
        <v>0</v>
      </c>
      <c r="I41" s="361">
        <f t="shared" ca="1" si="17"/>
        <v>69930</v>
      </c>
      <c r="J41" s="361">
        <f t="shared" ca="1" si="18"/>
        <v>0</v>
      </c>
      <c r="K41" s="362">
        <f t="shared" ca="1" si="19"/>
        <v>69930</v>
      </c>
      <c r="L41" s="342"/>
      <c r="M41" s="342"/>
      <c r="N41" s="369"/>
      <c r="O41" s="344"/>
      <c r="P41" s="396"/>
      <c r="Q41" s="344"/>
    </row>
    <row r="42" spans="1:17" s="365" customFormat="1">
      <c r="A42" s="336"/>
      <c r="B42" s="507">
        <v>4</v>
      </c>
      <c r="C42" s="508" t="s">
        <v>35</v>
      </c>
      <c r="D42" s="358" t="str">
        <f ca="1">IF(ISERROR(OFFSET('HARGA SATUAN'!$D$6,MATCH(RAB!C42,'HARGA SATUAN'!$C$7:$C$1492,0),0)),"",OFFSET('HARGA SATUAN'!$D$6,MATCH(RAB!C42,'HARGA SATUAN'!$C$7:$C$1492,0),0))</f>
        <v>HDW</v>
      </c>
      <c r="E42" s="359" t="str">
        <f ca="1">IF(B42="+","Unit",IF(ISERROR(OFFSET('HARGA SATUAN'!$E$6,MATCH(RAB!C42,'HARGA SATUAN'!$C$7:$C$1492,0),0)),"",OFFSET('HARGA SATUAN'!$E$6,MATCH(RAB!C42,'HARGA SATUAN'!$C$7:$C$1492,0),0)))</f>
        <v>Bh</v>
      </c>
      <c r="F42" s="500">
        <f>F38*1</f>
        <v>3</v>
      </c>
      <c r="G42" s="360">
        <f ca="1">IF(ISERROR(OFFSET('HARGA SATUAN'!$I$6,MATCH(RAB!C42,'HARGA SATUAN'!$C$7:$C$1492,0),0)),0,OFFSET('HARGA SATUAN'!$I$6,MATCH(RAB!C42,'HARGA SATUAN'!$C$7:$C$1492,0),0))</f>
        <v>2300</v>
      </c>
      <c r="H42" s="361">
        <f t="shared" ca="1" si="16"/>
        <v>0</v>
      </c>
      <c r="I42" s="361">
        <f t="shared" ca="1" si="17"/>
        <v>6900</v>
      </c>
      <c r="J42" s="361">
        <f t="shared" ca="1" si="18"/>
        <v>0</v>
      </c>
      <c r="K42" s="362">
        <f t="shared" ca="1" si="19"/>
        <v>6900</v>
      </c>
      <c r="L42" s="342"/>
      <c r="M42" s="342"/>
      <c r="N42" s="369"/>
      <c r="O42" s="344"/>
      <c r="P42" s="396"/>
      <c r="Q42" s="344"/>
    </row>
    <row r="43" spans="1:17" s="365" customFormat="1">
      <c r="A43" s="336"/>
      <c r="B43" s="507">
        <v>5</v>
      </c>
      <c r="C43" s="508" t="s">
        <v>631</v>
      </c>
      <c r="D43" s="358" t="str">
        <f ca="1">IF(ISERROR(OFFSET('HARGA SATUAN'!$D$6,MATCH(RAB!C43,'HARGA SATUAN'!$C$7:$C$1492,0),0)),"",OFFSET('HARGA SATUAN'!$D$6,MATCH(RAB!C43,'HARGA SATUAN'!$C$7:$C$1492,0),0))</f>
        <v>JASA</v>
      </c>
      <c r="E43" s="359" t="str">
        <f ca="1">IF(B43="+","Unit",IF(ISERROR(OFFSET('HARGA SATUAN'!$E$6,MATCH(RAB!C43,'HARGA SATUAN'!$C$7:$C$1492,0),0)),"",OFFSET('HARGA SATUAN'!$E$6,MATCH(RAB!C43,'HARGA SATUAN'!$C$7:$C$1492,0),0)))</f>
        <v>Unit</v>
      </c>
      <c r="F43" s="500">
        <f>F38*1</f>
        <v>3</v>
      </c>
      <c r="G43" s="360">
        <f ca="1">IF(ISERROR(OFFSET('HARGA SATUAN'!$I$6,MATCH(RAB!C43,'HARGA SATUAN'!$C$7:$C$1492,0),0)),0,OFFSET('HARGA SATUAN'!$I$6,MATCH(RAB!C43,'HARGA SATUAN'!$C$7:$C$1492,0),0))</f>
        <v>30700</v>
      </c>
      <c r="H43" s="361">
        <f t="shared" ca="1" si="16"/>
        <v>0</v>
      </c>
      <c r="I43" s="361">
        <f t="shared" ca="1" si="17"/>
        <v>0</v>
      </c>
      <c r="J43" s="361">
        <f t="shared" ca="1" si="18"/>
        <v>92100</v>
      </c>
      <c r="K43" s="362">
        <f t="shared" ca="1" si="19"/>
        <v>92100</v>
      </c>
      <c r="L43" s="342"/>
      <c r="M43" s="342"/>
      <c r="N43" s="369"/>
      <c r="O43" s="344"/>
      <c r="P43" s="396"/>
      <c r="Q43" s="344"/>
    </row>
    <row r="44" spans="1:17" s="365" customFormat="1">
      <c r="A44" s="336"/>
      <c r="B44" s="497"/>
      <c r="C44" s="498"/>
      <c r="D44" s="358" t="str">
        <f ca="1">IF(ISERROR(OFFSET('HARGA SATUAN'!$D$6,MATCH(RAB!C44,'HARGA SATUAN'!$C$7:$C$1492,0),0)),"",OFFSET('HARGA SATUAN'!$D$6,MATCH(RAB!C44,'HARGA SATUAN'!$C$7:$C$1492,0),0))</f>
        <v/>
      </c>
      <c r="E44" s="359" t="str">
        <f ca="1">IF(B44="+","Unit",IF(ISERROR(OFFSET('HARGA SATUAN'!$E$6,MATCH(RAB!C44,'HARGA SATUAN'!$C$7:$C$1492,0),0)),"",OFFSET('HARGA SATUAN'!$E$6,MATCH(RAB!C44,'HARGA SATUAN'!$C$7:$C$1492,0),0)))</f>
        <v/>
      </c>
      <c r="F44" s="500"/>
      <c r="G44" s="360">
        <f ca="1">IF(ISERROR(OFFSET('HARGA SATUAN'!$I$6,MATCH(RAB!C44,'HARGA SATUAN'!$C$7:$C$1492,0),0)),0,OFFSET('HARGA SATUAN'!$I$6,MATCH(RAB!C44,'HARGA SATUAN'!$C$7:$C$1492,0),0))</f>
        <v>0</v>
      </c>
      <c r="H44" s="361">
        <f t="shared" ca="1" si="16"/>
        <v>0</v>
      </c>
      <c r="I44" s="361">
        <f t="shared" ca="1" si="17"/>
        <v>0</v>
      </c>
      <c r="J44" s="361">
        <f t="shared" ca="1" si="18"/>
        <v>0</v>
      </c>
      <c r="K44" s="362">
        <f t="shared" ca="1" si="19"/>
        <v>0</v>
      </c>
      <c r="L44" s="342"/>
      <c r="M44" s="342"/>
      <c r="N44" s="369"/>
      <c r="O44" s="344"/>
      <c r="P44" s="396"/>
      <c r="Q44" s="344"/>
    </row>
    <row r="45" spans="1:17" s="365" customFormat="1">
      <c r="A45" s="336"/>
      <c r="B45" s="497">
        <v>1</v>
      </c>
      <c r="C45" s="498" t="s">
        <v>1459</v>
      </c>
      <c r="D45" s="358" t="str">
        <f ca="1">IF(ISERROR(OFFSET('HARGA SATUAN'!$D$6,MATCH(RAB!C45,'HARGA SATUAN'!$C$7:$C$1492,0),0)),"",OFFSET('HARGA SATUAN'!$D$6,MATCH(RAB!C45,'HARGA SATUAN'!$C$7:$C$1492,0),0))</f>
        <v>MDU-KD</v>
      </c>
      <c r="E45" s="359" t="str">
        <f ca="1">IF(B45="+","Unit",IF(ISERROR(OFFSET('HARGA SATUAN'!$E$6,MATCH(RAB!C45,'HARGA SATUAN'!$C$7:$C$1492,0),0)),"",OFFSET('HARGA SATUAN'!$E$6,MATCH(RAB!C45,'HARGA SATUAN'!$C$7:$C$1492,0),0)))</f>
        <v>Mtr</v>
      </c>
      <c r="F45" s="500">
        <v>240</v>
      </c>
      <c r="G45" s="360">
        <f ca="1">IF(ISERROR(OFFSET('HARGA SATUAN'!$I$6,MATCH(RAB!C45,'HARGA SATUAN'!$C$7:$C$1492,0),0)),0,OFFSET('HARGA SATUAN'!$I$6,MATCH(RAB!C45,'HARGA SATUAN'!$C$7:$C$1492,0),0))</f>
        <v>54500</v>
      </c>
      <c r="H45" s="361">
        <f t="shared" ca="1" si="12"/>
        <v>13080000</v>
      </c>
      <c r="I45" s="361">
        <f t="shared" ca="1" si="13"/>
        <v>0</v>
      </c>
      <c r="J45" s="361">
        <f t="shared" ca="1" si="14"/>
        <v>0</v>
      </c>
      <c r="K45" s="362">
        <f t="shared" ca="1" si="15"/>
        <v>13080000</v>
      </c>
      <c r="L45" s="342"/>
      <c r="M45" s="342"/>
      <c r="N45" s="369"/>
      <c r="O45" s="344"/>
      <c r="P45" s="396"/>
      <c r="Q45" s="344"/>
    </row>
    <row r="46" spans="1:17" s="365" customFormat="1">
      <c r="A46" s="336"/>
      <c r="B46" s="497">
        <v>2</v>
      </c>
      <c r="C46" s="498" t="s">
        <v>346</v>
      </c>
      <c r="D46" s="358" t="str">
        <f ca="1">IF(ISERROR(OFFSET('HARGA SATUAN'!$D$6,MATCH(RAB!C46,'HARGA SATUAN'!$C$7:$C$1492,0),0)),"",OFFSET('HARGA SATUAN'!$D$6,MATCH(RAB!C46,'HARGA SATUAN'!$C$7:$C$1492,0),0))</f>
        <v>JASA</v>
      </c>
      <c r="E46" s="359" t="str">
        <f ca="1">IF(B46="+","Unit",IF(ISERROR(OFFSET('HARGA SATUAN'!$E$6,MATCH(RAB!C46,'HARGA SATUAN'!$C$7:$C$1492,0),0)),"",OFFSET('HARGA SATUAN'!$E$6,MATCH(RAB!C46,'HARGA SATUAN'!$C$7:$C$1492,0),0)))</f>
        <v>Per 50 m</v>
      </c>
      <c r="F46" s="500">
        <f>F45/50</f>
        <v>4.8</v>
      </c>
      <c r="G46" s="360">
        <f ca="1">IF(ISERROR(OFFSET('HARGA SATUAN'!$I$6,MATCH(RAB!C46,'HARGA SATUAN'!$C$7:$C$1492,0),0)),0,OFFSET('HARGA SATUAN'!$I$6,MATCH(RAB!C46,'HARGA SATUAN'!$C$7:$C$1492,0),0))</f>
        <v>223500</v>
      </c>
      <c r="H46" s="361">
        <f t="shared" ca="1" si="12"/>
        <v>0</v>
      </c>
      <c r="I46" s="361">
        <f t="shared" ca="1" si="13"/>
        <v>0</v>
      </c>
      <c r="J46" s="361">
        <f t="shared" ca="1" si="14"/>
        <v>1072800</v>
      </c>
      <c r="K46" s="362">
        <f t="shared" ca="1" si="15"/>
        <v>1072800</v>
      </c>
      <c r="L46" s="342"/>
      <c r="M46" s="342"/>
      <c r="N46" s="369"/>
      <c r="O46" s="344"/>
      <c r="P46" s="396"/>
      <c r="Q46" s="344"/>
    </row>
    <row r="47" spans="1:17" s="365" customFormat="1">
      <c r="A47" s="336"/>
      <c r="B47" s="497"/>
      <c r="C47" s="498"/>
      <c r="D47" s="358" t="str">
        <f ca="1">IF(ISERROR(OFFSET('HARGA SATUAN'!$D$6,MATCH(RAB!C47,'HARGA SATUAN'!$C$7:$C$1492,0),0)),"",OFFSET('HARGA SATUAN'!$D$6,MATCH(RAB!C47,'HARGA SATUAN'!$C$7:$C$1492,0),0))</f>
        <v/>
      </c>
      <c r="E47" s="359" t="str">
        <f ca="1">IF(B47="+","Unit",IF(ISERROR(OFFSET('HARGA SATUAN'!$E$6,MATCH(RAB!C47,'HARGA SATUAN'!$C$7:$C$1492,0),0)),"",OFFSET('HARGA SATUAN'!$E$6,MATCH(RAB!C47,'HARGA SATUAN'!$C$7:$C$1492,0),0)))</f>
        <v/>
      </c>
      <c r="F47" s="500"/>
      <c r="G47" s="360">
        <f ca="1">IF(ISERROR(OFFSET('HARGA SATUAN'!$I$6,MATCH(RAB!C47,'HARGA SATUAN'!$C$7:$C$1492,0),0)),0,OFFSET('HARGA SATUAN'!$I$6,MATCH(RAB!C47,'HARGA SATUAN'!$C$7:$C$1492,0),0))</f>
        <v>0</v>
      </c>
      <c r="H47" s="361">
        <f t="shared" ca="1" si="12"/>
        <v>0</v>
      </c>
      <c r="I47" s="361">
        <f t="shared" ca="1" si="13"/>
        <v>0</v>
      </c>
      <c r="J47" s="361">
        <f t="shared" ca="1" si="14"/>
        <v>0</v>
      </c>
      <c r="K47" s="362">
        <f t="shared" ca="1" si="15"/>
        <v>0</v>
      </c>
      <c r="L47" s="342"/>
      <c r="M47" s="342"/>
      <c r="N47" s="369"/>
      <c r="O47" s="344"/>
      <c r="P47" s="396"/>
      <c r="Q47" s="344"/>
    </row>
    <row r="48" spans="1:17">
      <c r="B48" s="366" t="s">
        <v>1608</v>
      </c>
      <c r="C48" s="367" t="s">
        <v>1610</v>
      </c>
      <c r="D48" s="358" t="str">
        <f ca="1">IF(ISERROR(OFFSET('HARGA SATUAN'!$D$6,MATCH(RAB!C48,'HARGA SATUAN'!$C$7:$C$1492,0),0)),"",OFFSET('HARGA SATUAN'!$D$6,MATCH(RAB!C48,'HARGA SATUAN'!$C$7:$C$1492,0),0))</f>
        <v/>
      </c>
      <c r="E48" s="359" t="str">
        <f ca="1">IF(B48="+","Unit",IF(ISERROR(OFFSET('HARGA SATUAN'!$E$6,MATCH(RAB!C48,'HARGA SATUAN'!$C$7:$C$1492,0),0)),"",OFFSET('HARGA SATUAN'!$E$6,MATCH(RAB!C48,'HARGA SATUAN'!$C$7:$C$1492,0),0)))</f>
        <v/>
      </c>
      <c r="F48" s="500"/>
      <c r="G48" s="360">
        <f ca="1">IF(ISERROR(OFFSET('HARGA SATUAN'!$I$6,MATCH(RAB!C48,'HARGA SATUAN'!$C$7:$C$1492,0),0)),0,OFFSET('HARGA SATUAN'!$I$6,MATCH(RAB!C48,'HARGA SATUAN'!$C$7:$C$1492,0),0))</f>
        <v>0</v>
      </c>
      <c r="H48" s="361">
        <f t="shared" ref="H48:H75" ca="1" si="20">IF(OR(D48="MDU",D48="MDU-KD"),(IF($O$3="RAB NON MDU","PLN KD",G48*F48)),0)</f>
        <v>0</v>
      </c>
      <c r="I48" s="361">
        <f t="shared" ref="I48:I75" ca="1" si="21">IF(D48="HDW",G48*F48,0)</f>
        <v>0</v>
      </c>
      <c r="J48" s="361">
        <f t="shared" ref="J48:J75" ca="1" si="22">IF(D48="JASA",G48*F48,0)</f>
        <v>0</v>
      </c>
      <c r="K48" s="362">
        <f t="shared" ref="K48:K75" ca="1" si="23">SUM(H48:J48)</f>
        <v>0</v>
      </c>
    </row>
    <row r="49" spans="2:11">
      <c r="B49" s="493"/>
      <c r="C49" s="496"/>
      <c r="D49" s="358" t="str">
        <f ca="1">IF(ISERROR(OFFSET('HARGA SATUAN'!$D$6,MATCH(RAB!C49,'HARGA SATUAN'!$C$7:$C$1492,0),0)),"",OFFSET('HARGA SATUAN'!$D$6,MATCH(RAB!C49,'HARGA SATUAN'!$C$7:$C$1492,0),0))</f>
        <v/>
      </c>
      <c r="E49" s="359" t="str">
        <f ca="1">IF(B49="+","Unit",IF(ISERROR(OFFSET('HARGA SATUAN'!$E$6,MATCH(RAB!C49,'HARGA SATUAN'!$C$7:$C$1492,0),0)),"",OFFSET('HARGA SATUAN'!$E$6,MATCH(RAB!C49,'HARGA SATUAN'!$C$7:$C$1492,0),0)))</f>
        <v/>
      </c>
      <c r="F49" s="500"/>
      <c r="G49" s="360">
        <f ca="1">IF(ISERROR(OFFSET('HARGA SATUAN'!$I$6,MATCH(RAB!C49,'HARGA SATUAN'!$C$7:$C$1492,0),0)),0,OFFSET('HARGA SATUAN'!$I$6,MATCH(RAB!C49,'HARGA SATUAN'!$C$7:$C$1492,0),0))</f>
        <v>0</v>
      </c>
      <c r="H49" s="361">
        <f t="shared" ca="1" si="20"/>
        <v>0</v>
      </c>
      <c r="I49" s="361">
        <f t="shared" ca="1" si="21"/>
        <v>0</v>
      </c>
      <c r="J49" s="361">
        <f t="shared" ca="1" si="22"/>
        <v>0</v>
      </c>
      <c r="K49" s="362">
        <f t="shared" ca="1" si="23"/>
        <v>0</v>
      </c>
    </row>
    <row r="50" spans="2:11">
      <c r="B50" s="493">
        <v>1</v>
      </c>
      <c r="C50" s="109" t="s">
        <v>1147</v>
      </c>
      <c r="D50" s="358" t="str">
        <f ca="1">IF(ISERROR(OFFSET('HARGA SATUAN'!$D$6,MATCH(RAB!C50,'HARGA SATUAN'!$C$7:$C$1492,0),0)),"",OFFSET('HARGA SATUAN'!$D$6,MATCH(RAB!C50,'HARGA SATUAN'!$C$7:$C$1492,0),0))</f>
        <v>MDU-KD</v>
      </c>
      <c r="E50" s="359" t="str">
        <f ca="1">IF(B50="+","Unit",IF(ISERROR(OFFSET('HARGA SATUAN'!$E$6,MATCH(RAB!C50,'HARGA SATUAN'!$C$7:$C$1492,0),0)),"",OFFSET('HARGA SATUAN'!$E$6,MATCH(RAB!C50,'HARGA SATUAN'!$C$7:$C$1492,0),0)))</f>
        <v>Bh</v>
      </c>
      <c r="F50" s="500">
        <v>1</v>
      </c>
      <c r="G50" s="360">
        <f ca="1">IF(ISERROR(OFFSET('HARGA SATUAN'!$I$6,MATCH(RAB!C50,'HARGA SATUAN'!$C$7:$C$1492,0),0)),0,OFFSET('HARGA SATUAN'!$I$6,MATCH(RAB!C50,'HARGA SATUAN'!$C$7:$C$1492,0),0))</f>
        <v>56838600</v>
      </c>
      <c r="H50" s="361">
        <f t="shared" ca="1" si="20"/>
        <v>56838600</v>
      </c>
      <c r="I50" s="361">
        <f t="shared" ca="1" si="21"/>
        <v>0</v>
      </c>
      <c r="J50" s="361">
        <f t="shared" ca="1" si="22"/>
        <v>0</v>
      </c>
      <c r="K50" s="362">
        <f t="shared" ca="1" si="23"/>
        <v>56838600</v>
      </c>
    </row>
    <row r="51" spans="2:11" ht="26.25">
      <c r="B51" s="493">
        <v>2</v>
      </c>
      <c r="C51" s="510" t="s">
        <v>1623</v>
      </c>
      <c r="D51" s="511" t="s">
        <v>47</v>
      </c>
      <c r="E51" s="512" t="s">
        <v>14</v>
      </c>
      <c r="F51" s="512">
        <v>1</v>
      </c>
      <c r="G51" s="513">
        <v>398500</v>
      </c>
      <c r="H51" s="361">
        <f t="shared" si="20"/>
        <v>0</v>
      </c>
      <c r="I51" s="361">
        <f t="shared" si="21"/>
        <v>0</v>
      </c>
      <c r="J51" s="361">
        <f t="shared" si="22"/>
        <v>398500</v>
      </c>
      <c r="K51" s="362">
        <f t="shared" si="23"/>
        <v>398500</v>
      </c>
    </row>
    <row r="52" spans="2:11" ht="25.5">
      <c r="B52" s="493">
        <v>3</v>
      </c>
      <c r="C52" s="514" t="s">
        <v>1624</v>
      </c>
      <c r="D52" s="511" t="s">
        <v>47</v>
      </c>
      <c r="E52" s="512" t="s">
        <v>14</v>
      </c>
      <c r="F52" s="512">
        <v>1</v>
      </c>
      <c r="G52" s="513">
        <v>560800</v>
      </c>
      <c r="H52" s="361">
        <f t="shared" si="20"/>
        <v>0</v>
      </c>
      <c r="I52" s="361">
        <f t="shared" si="21"/>
        <v>0</v>
      </c>
      <c r="J52" s="361">
        <f t="shared" si="22"/>
        <v>560800</v>
      </c>
      <c r="K52" s="362">
        <f t="shared" si="23"/>
        <v>560800</v>
      </c>
    </row>
    <row r="53" spans="2:11">
      <c r="B53" s="493"/>
      <c r="C53" s="496"/>
      <c r="D53" s="358" t="str">
        <f ca="1">IF(ISERROR(OFFSET('HARGA SATUAN'!$D$6,MATCH(RAB!C53,'HARGA SATUAN'!$C$7:$C$1492,0),0)),"",OFFSET('HARGA SATUAN'!$D$6,MATCH(RAB!C53,'HARGA SATUAN'!$C$7:$C$1492,0),0))</f>
        <v/>
      </c>
      <c r="E53" s="359" t="str">
        <f ca="1">IF(B53="+","Unit",IF(ISERROR(OFFSET('HARGA SATUAN'!$E$6,MATCH(RAB!C53,'HARGA SATUAN'!$C$7:$C$1492,0),0)),"",OFFSET('HARGA SATUAN'!$E$6,MATCH(RAB!C53,'HARGA SATUAN'!$C$7:$C$1492,0),0)))</f>
        <v/>
      </c>
      <c r="F53" s="500"/>
      <c r="G53" s="360">
        <f ca="1">IF(ISERROR(OFFSET('HARGA SATUAN'!$I$6,MATCH(RAB!C53,'HARGA SATUAN'!$C$7:$C$1492,0),0)),0,OFFSET('HARGA SATUAN'!$I$6,MATCH(RAB!C53,'HARGA SATUAN'!$C$7:$C$1492,0),0))</f>
        <v>0</v>
      </c>
      <c r="H53" s="361">
        <f t="shared" ca="1" si="20"/>
        <v>0</v>
      </c>
      <c r="I53" s="361">
        <f t="shared" ca="1" si="21"/>
        <v>0</v>
      </c>
      <c r="J53" s="361">
        <f t="shared" ca="1" si="22"/>
        <v>0</v>
      </c>
      <c r="K53" s="362">
        <f t="shared" ca="1" si="23"/>
        <v>0</v>
      </c>
    </row>
    <row r="54" spans="2:11">
      <c r="B54" s="507" t="s">
        <v>1035</v>
      </c>
      <c r="C54" s="508" t="s">
        <v>1625</v>
      </c>
      <c r="D54" s="358" t="str">
        <f ca="1">IF(ISERROR(OFFSET('HARGA SATUAN'!$D$6,MATCH(RAB!C54,'HARGA SATUAN'!$C$7:$C$1492,0),0)),"",OFFSET('HARGA SATUAN'!$D$6,MATCH(RAB!C54,'HARGA SATUAN'!$C$7:$C$1492,0),0))</f>
        <v/>
      </c>
      <c r="E54" s="359" t="str">
        <f ca="1">IF(B54="+","Unit",IF(ISERROR(OFFSET('HARGA SATUAN'!$E$6,MATCH(RAB!C54,'HARGA SATUAN'!$C$7:$C$1492,0),0)),"",OFFSET('HARGA SATUAN'!$E$6,MATCH(RAB!C54,'HARGA SATUAN'!$C$7:$C$1492,0),0)))</f>
        <v>Unit</v>
      </c>
      <c r="F54" s="500">
        <v>1</v>
      </c>
      <c r="G54" s="360">
        <f ca="1">IF(ISERROR(OFFSET('HARGA SATUAN'!$I$6,MATCH(RAB!C54,'HARGA SATUAN'!$C$7:$C$1492,0),0)),0,OFFSET('HARGA SATUAN'!$I$6,MATCH(RAB!C54,'HARGA SATUAN'!$C$7:$C$1492,0),0))</f>
        <v>0</v>
      </c>
      <c r="H54" s="361">
        <f t="shared" ca="1" si="20"/>
        <v>0</v>
      </c>
      <c r="I54" s="361">
        <f t="shared" ca="1" si="21"/>
        <v>0</v>
      </c>
      <c r="J54" s="361">
        <f t="shared" ca="1" si="22"/>
        <v>0</v>
      </c>
      <c r="K54" s="362">
        <f t="shared" ca="1" si="23"/>
        <v>0</v>
      </c>
    </row>
    <row r="55" spans="2:11">
      <c r="B55" s="507">
        <v>1</v>
      </c>
      <c r="C55" s="515" t="s">
        <v>1044</v>
      </c>
      <c r="D55" s="358" t="str">
        <f ca="1">IF(ISERROR(OFFSET('HARGA SATUAN'!$D$6,MATCH(RAB!C55,'HARGA SATUAN'!$C$7:$C$1492,0),0)),"",OFFSET('HARGA SATUAN'!$D$6,MATCH(RAB!C55,'HARGA SATUAN'!$C$7:$C$1492,0),0))</f>
        <v>MDU-KD</v>
      </c>
      <c r="E55" s="359" t="str">
        <f ca="1">IF(B55="+","Unit",IF(ISERROR(OFFSET('HARGA SATUAN'!$E$6,MATCH(RAB!C55,'HARGA SATUAN'!$C$7:$C$1492,0),0)),"",OFFSET('HARGA SATUAN'!$E$6,MATCH(RAB!C55,'HARGA SATUAN'!$C$7:$C$1492,0),0)))</f>
        <v>Bh</v>
      </c>
      <c r="F55" s="500">
        <f>F54*1</f>
        <v>1</v>
      </c>
      <c r="G55" s="360">
        <f ca="1">IF(ISERROR(OFFSET('HARGA SATUAN'!$I$6,MATCH(RAB!C55,'HARGA SATUAN'!$C$7:$C$1492,0),0)),0,OFFSET('HARGA SATUAN'!$I$6,MATCH(RAB!C55,'HARGA SATUAN'!$C$7:$C$1492,0),0))</f>
        <v>9994500</v>
      </c>
      <c r="H55" s="361">
        <f t="shared" ca="1" si="20"/>
        <v>9994500</v>
      </c>
      <c r="I55" s="361">
        <f t="shared" ca="1" si="21"/>
        <v>0</v>
      </c>
      <c r="J55" s="361">
        <f t="shared" ca="1" si="22"/>
        <v>0</v>
      </c>
      <c r="K55" s="362">
        <f t="shared" ca="1" si="23"/>
        <v>9994500</v>
      </c>
    </row>
    <row r="56" spans="2:11">
      <c r="B56" s="507">
        <v>2</v>
      </c>
      <c r="C56" s="498" t="s">
        <v>1459</v>
      </c>
      <c r="D56" s="358" t="str">
        <f ca="1">IF(ISERROR(OFFSET('HARGA SATUAN'!$D$6,MATCH(RAB!C56,'HARGA SATUAN'!$C$7:$C$1492,0),0)),"",OFFSET('HARGA SATUAN'!$D$6,MATCH(RAB!C56,'HARGA SATUAN'!$C$7:$C$1492,0),0))</f>
        <v>MDU-KD</v>
      </c>
      <c r="E56" s="359" t="str">
        <f ca="1">IF(B56="+","Unit",IF(ISERROR(OFFSET('HARGA SATUAN'!$E$6,MATCH(RAB!C56,'HARGA SATUAN'!$C$7:$C$1492,0),0)),"",OFFSET('HARGA SATUAN'!$E$6,MATCH(RAB!C56,'HARGA SATUAN'!$C$7:$C$1492,0),0)))</f>
        <v>Mtr</v>
      </c>
      <c r="F56" s="500">
        <v>30</v>
      </c>
      <c r="G56" s="360">
        <f ca="1">IF(ISERROR(OFFSET('HARGA SATUAN'!$I$6,MATCH(RAB!C56,'HARGA SATUAN'!$C$7:$C$1492,0),0)),0,OFFSET('HARGA SATUAN'!$I$6,MATCH(RAB!C56,'HARGA SATUAN'!$C$7:$C$1492,0),0))</f>
        <v>54500</v>
      </c>
      <c r="H56" s="361">
        <f t="shared" ca="1" si="20"/>
        <v>1635000</v>
      </c>
      <c r="I56" s="361">
        <f t="shared" ca="1" si="21"/>
        <v>0</v>
      </c>
      <c r="J56" s="361">
        <f t="shared" ca="1" si="22"/>
        <v>0</v>
      </c>
      <c r="K56" s="362">
        <f t="shared" ca="1" si="23"/>
        <v>1635000</v>
      </c>
    </row>
    <row r="57" spans="2:11">
      <c r="B57" s="507">
        <v>3</v>
      </c>
      <c r="C57" s="515" t="s">
        <v>163</v>
      </c>
      <c r="D57" s="358" t="str">
        <f ca="1">IF(ISERROR(OFFSET('HARGA SATUAN'!$D$6,MATCH(RAB!C57,'HARGA SATUAN'!$C$7:$C$1492,0),0)),"",OFFSET('HARGA SATUAN'!$D$6,MATCH(RAB!C57,'HARGA SATUAN'!$C$7:$C$1492,0),0))</f>
        <v>HDW</v>
      </c>
      <c r="E57" s="359" t="str">
        <f ca="1">IF(B57="+","Unit",IF(ISERROR(OFFSET('HARGA SATUAN'!$E$6,MATCH(RAB!C57,'HARGA SATUAN'!$C$7:$C$1492,0),0)),"",OFFSET('HARGA SATUAN'!$E$6,MATCH(RAB!C57,'HARGA SATUAN'!$C$7:$C$1492,0),0)))</f>
        <v>Bh</v>
      </c>
      <c r="F57" s="500">
        <f>F54*4</f>
        <v>4</v>
      </c>
      <c r="G57" s="360">
        <f ca="1">IF(ISERROR(OFFSET('HARGA SATUAN'!$I$6,MATCH(RAB!C57,'HARGA SATUAN'!$C$7:$C$1492,0),0)),0,OFFSET('HARGA SATUAN'!$I$6,MATCH(RAB!C57,'HARGA SATUAN'!$C$7:$C$1492,0),0))</f>
        <v>7938</v>
      </c>
      <c r="H57" s="361">
        <f t="shared" ca="1" si="20"/>
        <v>0</v>
      </c>
      <c r="I57" s="361">
        <f t="shared" ca="1" si="21"/>
        <v>31752</v>
      </c>
      <c r="J57" s="361">
        <f t="shared" ca="1" si="22"/>
        <v>0</v>
      </c>
      <c r="K57" s="362">
        <f t="shared" ca="1" si="23"/>
        <v>31752</v>
      </c>
    </row>
    <row r="58" spans="2:11">
      <c r="B58" s="507">
        <v>4</v>
      </c>
      <c r="C58" s="508" t="s">
        <v>166</v>
      </c>
      <c r="D58" s="358" t="str">
        <f ca="1">IF(ISERROR(OFFSET('HARGA SATUAN'!$D$6,MATCH(RAB!C58,'HARGA SATUAN'!$C$7:$C$1492,0),0)),"",OFFSET('HARGA SATUAN'!$D$6,MATCH(RAB!C58,'HARGA SATUAN'!$C$7:$C$1492,0),0))</f>
        <v>HDW</v>
      </c>
      <c r="E58" s="359" t="str">
        <f ca="1">IF(B58="+","Unit",IF(ISERROR(OFFSET('HARGA SATUAN'!$E$6,MATCH(RAB!C58,'HARGA SATUAN'!$C$7:$C$1492,0),0)),"",OFFSET('HARGA SATUAN'!$E$6,MATCH(RAB!C58,'HARGA SATUAN'!$C$7:$C$1492,0),0)))</f>
        <v>Bh</v>
      </c>
      <c r="F58" s="500">
        <f>F54*10</f>
        <v>10</v>
      </c>
      <c r="G58" s="360">
        <f ca="1">IF(ISERROR(OFFSET('HARGA SATUAN'!$I$6,MATCH(RAB!C58,'HARGA SATUAN'!$C$7:$C$1492,0),0)),0,OFFSET('HARGA SATUAN'!$I$6,MATCH(RAB!C58,'HARGA SATUAN'!$C$7:$C$1492,0),0))</f>
        <v>26500</v>
      </c>
      <c r="H58" s="361">
        <f t="shared" ca="1" si="20"/>
        <v>0</v>
      </c>
      <c r="I58" s="361">
        <f t="shared" ca="1" si="21"/>
        <v>265000</v>
      </c>
      <c r="J58" s="361">
        <f t="shared" ca="1" si="22"/>
        <v>0</v>
      </c>
      <c r="K58" s="362">
        <f t="shared" ca="1" si="23"/>
        <v>265000</v>
      </c>
    </row>
    <row r="59" spans="2:11">
      <c r="B59" s="507">
        <v>5</v>
      </c>
      <c r="C59" s="515" t="s">
        <v>592</v>
      </c>
      <c r="D59" s="358" t="str">
        <f ca="1">IF(ISERROR(OFFSET('HARGA SATUAN'!$D$6,MATCH(RAB!C59,'HARGA SATUAN'!$C$7:$C$1492,0),0)),"",OFFSET('HARGA SATUAN'!$D$6,MATCH(RAB!C59,'HARGA SATUAN'!$C$7:$C$1492,0),0))</f>
        <v>HDW</v>
      </c>
      <c r="E59" s="359" t="str">
        <f ca="1">IF(B59="+","Unit",IF(ISERROR(OFFSET('HARGA SATUAN'!$E$6,MATCH(RAB!C59,'HARGA SATUAN'!$C$7:$C$1492,0),0)),"",OFFSET('HARGA SATUAN'!$E$6,MATCH(RAB!C59,'HARGA SATUAN'!$C$7:$C$1492,0),0)))</f>
        <v>Bh</v>
      </c>
      <c r="F59" s="500">
        <f>F54*1</f>
        <v>1</v>
      </c>
      <c r="G59" s="360">
        <f ca="1">IF(ISERROR(OFFSET('HARGA SATUAN'!$I$6,MATCH(RAB!C59,'HARGA SATUAN'!$C$7:$C$1492,0),0)),0,OFFSET('HARGA SATUAN'!$I$6,MATCH(RAB!C59,'HARGA SATUAN'!$C$7:$C$1492,0),0))</f>
        <v>283100</v>
      </c>
      <c r="H59" s="361">
        <f t="shared" ca="1" si="20"/>
        <v>0</v>
      </c>
      <c r="I59" s="361">
        <f t="shared" ca="1" si="21"/>
        <v>283100</v>
      </c>
      <c r="J59" s="361">
        <f t="shared" ca="1" si="22"/>
        <v>0</v>
      </c>
      <c r="K59" s="362">
        <f t="shared" ca="1" si="23"/>
        <v>283100</v>
      </c>
    </row>
    <row r="60" spans="2:11">
      <c r="B60" s="507">
        <v>6</v>
      </c>
      <c r="C60" s="515" t="s">
        <v>593</v>
      </c>
      <c r="D60" s="358" t="str">
        <f ca="1">IF(ISERROR(OFFSET('HARGA SATUAN'!$D$6,MATCH(RAB!C60,'HARGA SATUAN'!$C$7:$C$1492,0),0)),"",OFFSET('HARGA SATUAN'!$D$6,MATCH(RAB!C60,'HARGA SATUAN'!$C$7:$C$1492,0),0))</f>
        <v>HDW</v>
      </c>
      <c r="E60" s="359" t="str">
        <f ca="1">IF(B60="+","Unit",IF(ISERROR(OFFSET('HARGA SATUAN'!$E$6,MATCH(RAB!C60,'HARGA SATUAN'!$C$7:$C$1492,0),0)),"",OFFSET('HARGA SATUAN'!$E$6,MATCH(RAB!C60,'HARGA SATUAN'!$C$7:$C$1492,0),0)))</f>
        <v>Bh</v>
      </c>
      <c r="F60" s="500">
        <f>F54*1</f>
        <v>1</v>
      </c>
      <c r="G60" s="360">
        <f ca="1">IF(ISERROR(OFFSET('HARGA SATUAN'!$I$6,MATCH(RAB!C60,'HARGA SATUAN'!$C$7:$C$1492,0),0)),0,OFFSET('HARGA SATUAN'!$I$6,MATCH(RAB!C60,'HARGA SATUAN'!$C$7:$C$1492,0),0))</f>
        <v>380500</v>
      </c>
      <c r="H60" s="361">
        <f t="shared" ca="1" si="20"/>
        <v>0</v>
      </c>
      <c r="I60" s="361">
        <f t="shared" ca="1" si="21"/>
        <v>380500</v>
      </c>
      <c r="J60" s="361">
        <f t="shared" ca="1" si="22"/>
        <v>0</v>
      </c>
      <c r="K60" s="362">
        <f t="shared" ca="1" si="23"/>
        <v>380500</v>
      </c>
    </row>
    <row r="61" spans="2:11">
      <c r="B61" s="507">
        <v>7</v>
      </c>
      <c r="C61" s="515" t="s">
        <v>230</v>
      </c>
      <c r="D61" s="358" t="str">
        <f ca="1">IF(ISERROR(OFFSET('HARGA SATUAN'!$D$6,MATCH(RAB!C61,'HARGA SATUAN'!$C$7:$C$1492,0),0)),"",OFFSET('HARGA SATUAN'!$D$6,MATCH(RAB!C61,'HARGA SATUAN'!$C$7:$C$1492,0),0))</f>
        <v>HDW</v>
      </c>
      <c r="E61" s="359" t="str">
        <f ca="1">IF(B61="+","Unit",IF(ISERROR(OFFSET('HARGA SATUAN'!$E$6,MATCH(RAB!C61,'HARGA SATUAN'!$C$7:$C$1492,0),0)),"",OFFSET('HARGA SATUAN'!$E$6,MATCH(RAB!C61,'HARGA SATUAN'!$C$7:$C$1492,0),0)))</f>
        <v>Bh</v>
      </c>
      <c r="F61" s="500">
        <f>F54*(3*3)</f>
        <v>9</v>
      </c>
      <c r="G61" s="360">
        <f ca="1">IF(ISERROR(OFFSET('HARGA SATUAN'!$I$6,MATCH(RAB!C61,'HARGA SATUAN'!$C$7:$C$1492,0),0)),0,OFFSET('HARGA SATUAN'!$I$6,MATCH(RAB!C61,'HARGA SATUAN'!$C$7:$C$1492,0),0))</f>
        <v>32500</v>
      </c>
      <c r="H61" s="361">
        <f t="shared" ca="1" si="20"/>
        <v>0</v>
      </c>
      <c r="I61" s="361">
        <f t="shared" ca="1" si="21"/>
        <v>292500</v>
      </c>
      <c r="J61" s="361">
        <f t="shared" ca="1" si="22"/>
        <v>0</v>
      </c>
      <c r="K61" s="362">
        <f t="shared" ca="1" si="23"/>
        <v>292500</v>
      </c>
    </row>
    <row r="62" spans="2:11">
      <c r="B62" s="507">
        <v>8</v>
      </c>
      <c r="C62" s="515" t="s">
        <v>37</v>
      </c>
      <c r="D62" s="358" t="str">
        <f ca="1">IF(ISERROR(OFFSET('HARGA SATUAN'!$D$6,MATCH(RAB!C62,'HARGA SATUAN'!$C$7:$C$1492,0),0)),"",OFFSET('HARGA SATUAN'!$D$6,MATCH(RAB!C62,'HARGA SATUAN'!$C$7:$C$1492,0),0))</f>
        <v>HDW</v>
      </c>
      <c r="E62" s="359" t="str">
        <f ca="1">IF(B62="+","Unit",IF(ISERROR(OFFSET('HARGA SATUAN'!$E$6,MATCH(RAB!C62,'HARGA SATUAN'!$C$7:$C$1492,0),0)),"",OFFSET('HARGA SATUAN'!$E$6,MATCH(RAB!C62,'HARGA SATUAN'!$C$7:$C$1492,0),0)))</f>
        <v>Bh</v>
      </c>
      <c r="F62" s="500">
        <f>F54*1</f>
        <v>1</v>
      </c>
      <c r="G62" s="360">
        <f ca="1">IF(ISERROR(OFFSET('HARGA SATUAN'!$I$6,MATCH(RAB!C62,'HARGA SATUAN'!$C$7:$C$1492,0),0)),0,OFFSET('HARGA SATUAN'!$I$6,MATCH(RAB!C62,'HARGA SATUAN'!$C$7:$C$1492,0),0))</f>
        <v>63500</v>
      </c>
      <c r="H62" s="361">
        <f t="shared" ca="1" si="20"/>
        <v>0</v>
      </c>
      <c r="I62" s="361">
        <f t="shared" ca="1" si="21"/>
        <v>63500</v>
      </c>
      <c r="J62" s="361">
        <f t="shared" ca="1" si="22"/>
        <v>0</v>
      </c>
      <c r="K62" s="362">
        <f t="shared" ca="1" si="23"/>
        <v>63500</v>
      </c>
    </row>
    <row r="63" spans="2:11">
      <c r="B63" s="507">
        <v>9</v>
      </c>
      <c r="C63" s="515" t="s">
        <v>234</v>
      </c>
      <c r="D63" s="358" t="str">
        <f ca="1">IF(ISERROR(OFFSET('HARGA SATUAN'!$D$6,MATCH(RAB!C63,'HARGA SATUAN'!$C$7:$C$1492,0),0)),"",OFFSET('HARGA SATUAN'!$D$6,MATCH(RAB!C63,'HARGA SATUAN'!$C$7:$C$1492,0),0))</f>
        <v>HDW</v>
      </c>
      <c r="E63" s="359" t="str">
        <f ca="1">IF(B63="+","Unit",IF(ISERROR(OFFSET('HARGA SATUAN'!$E$6,MATCH(RAB!C63,'HARGA SATUAN'!$C$7:$C$1492,0),0)),"",OFFSET('HARGA SATUAN'!$E$6,MATCH(RAB!C63,'HARGA SATUAN'!$C$7:$C$1492,0),0)))</f>
        <v>Bh</v>
      </c>
      <c r="F63" s="500">
        <f>F54*2</f>
        <v>2</v>
      </c>
      <c r="G63" s="360">
        <f ca="1">IF(ISERROR(OFFSET('HARGA SATUAN'!$I$6,MATCH(RAB!C63,'HARGA SATUAN'!$C$7:$C$1492,0),0)),0,OFFSET('HARGA SATUAN'!$I$6,MATCH(RAB!C63,'HARGA SATUAN'!$C$7:$C$1492,0),0))</f>
        <v>67500</v>
      </c>
      <c r="H63" s="361">
        <f t="shared" ca="1" si="20"/>
        <v>0</v>
      </c>
      <c r="I63" s="361">
        <f t="shared" ca="1" si="21"/>
        <v>135000</v>
      </c>
      <c r="J63" s="361">
        <f t="shared" ca="1" si="22"/>
        <v>0</v>
      </c>
      <c r="K63" s="362">
        <f t="shared" ca="1" si="23"/>
        <v>135000</v>
      </c>
    </row>
    <row r="64" spans="2:11">
      <c r="B64" s="507">
        <v>10</v>
      </c>
      <c r="C64" s="515" t="s">
        <v>1048</v>
      </c>
      <c r="D64" s="358" t="str">
        <f ca="1">IF(ISERROR(OFFSET('HARGA SATUAN'!$D$6,MATCH(RAB!C64,'HARGA SATUAN'!$C$7:$C$1492,0),0)),"",OFFSET('HARGA SATUAN'!$D$6,MATCH(RAB!C64,'HARGA SATUAN'!$C$7:$C$1492,0),0))</f>
        <v>HDW</v>
      </c>
      <c r="E64" s="359" t="str">
        <f ca="1">IF(B64="+","Unit",IF(ISERROR(OFFSET('HARGA SATUAN'!$E$6,MATCH(RAB!C64,'HARGA SATUAN'!$C$7:$C$1492,0),0)),"",OFFSET('HARGA SATUAN'!$E$6,MATCH(RAB!C64,'HARGA SATUAN'!$C$7:$C$1492,0),0)))</f>
        <v>Bh</v>
      </c>
      <c r="F64" s="500">
        <f>F54*2</f>
        <v>2</v>
      </c>
      <c r="G64" s="360">
        <f ca="1">IF(ISERROR(OFFSET('HARGA SATUAN'!$I$6,MATCH(RAB!C64,'HARGA SATUAN'!$C$7:$C$1492,0),0)),0,OFFSET('HARGA SATUAN'!$I$6,MATCH(RAB!C64,'HARGA SATUAN'!$C$7:$C$1492,0),0))</f>
        <v>79056</v>
      </c>
      <c r="H64" s="361">
        <f t="shared" ca="1" si="20"/>
        <v>0</v>
      </c>
      <c r="I64" s="361">
        <f t="shared" ca="1" si="21"/>
        <v>158112</v>
      </c>
      <c r="J64" s="361">
        <f t="shared" ca="1" si="22"/>
        <v>0</v>
      </c>
      <c r="K64" s="362">
        <f t="shared" ca="1" si="23"/>
        <v>158112</v>
      </c>
    </row>
    <row r="65" spans="2:11">
      <c r="B65" s="507">
        <v>11</v>
      </c>
      <c r="C65" s="515" t="s">
        <v>1049</v>
      </c>
      <c r="D65" s="358" t="str">
        <f ca="1">IF(ISERROR(OFFSET('HARGA SATUAN'!$D$6,MATCH(RAB!C65,'HARGA SATUAN'!$C$7:$C$1492,0),0)),"",OFFSET('HARGA SATUAN'!$D$6,MATCH(RAB!C65,'HARGA SATUAN'!$C$7:$C$1492,0),0))</f>
        <v>HDW</v>
      </c>
      <c r="E65" s="359" t="str">
        <f ca="1">IF(B65="+","Unit",IF(ISERROR(OFFSET('HARGA SATUAN'!$E$6,MATCH(RAB!C65,'HARGA SATUAN'!$C$7:$C$1492,0),0)),"",OFFSET('HARGA SATUAN'!$E$6,MATCH(RAB!C65,'HARGA SATUAN'!$C$7:$C$1492,0),0)))</f>
        <v>Bh</v>
      </c>
      <c r="F65" s="500">
        <f>F54*1</f>
        <v>1</v>
      </c>
      <c r="G65" s="360">
        <f ca="1">IF(ISERROR(OFFSET('HARGA SATUAN'!$I$6,MATCH(RAB!C65,'HARGA SATUAN'!$C$7:$C$1492,0),0)),0,OFFSET('HARGA SATUAN'!$I$6,MATCH(RAB!C65,'HARGA SATUAN'!$C$7:$C$1492,0),0))</f>
        <v>81984</v>
      </c>
      <c r="H65" s="361">
        <f t="shared" ca="1" si="20"/>
        <v>0</v>
      </c>
      <c r="I65" s="361">
        <f t="shared" ca="1" si="21"/>
        <v>81984</v>
      </c>
      <c r="J65" s="361">
        <f t="shared" ca="1" si="22"/>
        <v>0</v>
      </c>
      <c r="K65" s="362">
        <f t="shared" ca="1" si="23"/>
        <v>81984</v>
      </c>
    </row>
    <row r="66" spans="2:11">
      <c r="B66" s="507">
        <v>12</v>
      </c>
      <c r="C66" s="515" t="s">
        <v>1050</v>
      </c>
      <c r="D66" s="358" t="str">
        <f ca="1">IF(ISERROR(OFFSET('HARGA SATUAN'!$D$6,MATCH(RAB!C66,'HARGA SATUAN'!$C$7:$C$1492,0),0)),"",OFFSET('HARGA SATUAN'!$D$6,MATCH(RAB!C66,'HARGA SATUAN'!$C$7:$C$1492,0),0))</f>
        <v>HDW</v>
      </c>
      <c r="E66" s="359" t="str">
        <f ca="1">IF(B66="+","Unit",IF(ISERROR(OFFSET('HARGA SATUAN'!$E$6,MATCH(RAB!C66,'HARGA SATUAN'!$C$7:$C$1492,0),0)),"",OFFSET('HARGA SATUAN'!$E$6,MATCH(RAB!C66,'HARGA SATUAN'!$C$7:$C$1492,0),0)))</f>
        <v>Bh</v>
      </c>
      <c r="F66" s="500">
        <f>F54*2</f>
        <v>2</v>
      </c>
      <c r="G66" s="360">
        <f ca="1">IF(ISERROR(OFFSET('HARGA SATUAN'!$I$6,MATCH(RAB!C66,'HARGA SATUAN'!$C$7:$C$1492,0),0)),0,OFFSET('HARGA SATUAN'!$I$6,MATCH(RAB!C66,'HARGA SATUAN'!$C$7:$C$1492,0),0))</f>
        <v>7320</v>
      </c>
      <c r="H66" s="361">
        <f t="shared" ca="1" si="20"/>
        <v>0</v>
      </c>
      <c r="I66" s="361">
        <f t="shared" ca="1" si="21"/>
        <v>14640</v>
      </c>
      <c r="J66" s="361">
        <f t="shared" ca="1" si="22"/>
        <v>0</v>
      </c>
      <c r="K66" s="362">
        <f t="shared" ca="1" si="23"/>
        <v>14640</v>
      </c>
    </row>
    <row r="67" spans="2:11">
      <c r="B67" s="507">
        <v>13</v>
      </c>
      <c r="C67" s="515" t="s">
        <v>1051</v>
      </c>
      <c r="D67" s="358" t="str">
        <f ca="1">IF(ISERROR(OFFSET('HARGA SATUAN'!$D$6,MATCH(RAB!C67,'HARGA SATUAN'!$C$7:$C$1492,0),0)),"",OFFSET('HARGA SATUAN'!$D$6,MATCH(RAB!C67,'HARGA SATUAN'!$C$7:$C$1492,0),0))</f>
        <v>HDW</v>
      </c>
      <c r="E67" s="359" t="str">
        <f ca="1">IF(B67="+","Unit",IF(ISERROR(OFFSET('HARGA SATUAN'!$E$6,MATCH(RAB!C67,'HARGA SATUAN'!$C$7:$C$1492,0),0)),"",OFFSET('HARGA SATUAN'!$E$6,MATCH(RAB!C67,'HARGA SATUAN'!$C$7:$C$1492,0),0)))</f>
        <v>Bh</v>
      </c>
      <c r="F67" s="500">
        <f>F54*1</f>
        <v>1</v>
      </c>
      <c r="G67" s="360">
        <f ca="1">IF(ISERROR(OFFSET('HARGA SATUAN'!$I$6,MATCH(RAB!C67,'HARGA SATUAN'!$C$7:$C$1492,0),0)),0,OFFSET('HARGA SATUAN'!$I$6,MATCH(RAB!C67,'HARGA SATUAN'!$C$7:$C$1492,0),0))</f>
        <v>8784</v>
      </c>
      <c r="H67" s="361">
        <f t="shared" ca="1" si="20"/>
        <v>0</v>
      </c>
      <c r="I67" s="361">
        <f t="shared" ca="1" si="21"/>
        <v>8784</v>
      </c>
      <c r="J67" s="361">
        <f t="shared" ca="1" si="22"/>
        <v>0</v>
      </c>
      <c r="K67" s="362">
        <f t="shared" ca="1" si="23"/>
        <v>8784</v>
      </c>
    </row>
    <row r="68" spans="2:11">
      <c r="B68" s="507">
        <v>14</v>
      </c>
      <c r="C68" s="515" t="s">
        <v>1052</v>
      </c>
      <c r="D68" s="358" t="str">
        <f ca="1">IF(ISERROR(OFFSET('HARGA SATUAN'!$D$6,MATCH(RAB!C68,'HARGA SATUAN'!$C$7:$C$1492,0),0)),"",OFFSET('HARGA SATUAN'!$D$6,MATCH(RAB!C68,'HARGA SATUAN'!$C$7:$C$1492,0),0))</f>
        <v>HDW</v>
      </c>
      <c r="E68" s="359" t="str">
        <f ca="1">IF(B68="+","Unit",IF(ISERROR(OFFSET('HARGA SATUAN'!$E$6,MATCH(RAB!C68,'HARGA SATUAN'!$C$7:$C$1492,0),0)),"",OFFSET('HARGA SATUAN'!$E$6,MATCH(RAB!C68,'HARGA SATUAN'!$C$7:$C$1492,0),0)))</f>
        <v>Bh</v>
      </c>
      <c r="F68" s="500">
        <f>F54*(2*1.5)</f>
        <v>3</v>
      </c>
      <c r="G68" s="360">
        <f ca="1">IF(ISERROR(OFFSET('HARGA SATUAN'!$I$6,MATCH(RAB!C68,'HARGA SATUAN'!$C$7:$C$1492,0),0)),0,OFFSET('HARGA SATUAN'!$I$6,MATCH(RAB!C68,'HARGA SATUAN'!$C$7:$C$1492,0),0))</f>
        <v>52704</v>
      </c>
      <c r="H68" s="361">
        <f t="shared" ca="1" si="20"/>
        <v>0</v>
      </c>
      <c r="I68" s="361">
        <f t="shared" ca="1" si="21"/>
        <v>158112</v>
      </c>
      <c r="J68" s="361">
        <f t="shared" ca="1" si="22"/>
        <v>0</v>
      </c>
      <c r="K68" s="362">
        <f t="shared" ca="1" si="23"/>
        <v>158112</v>
      </c>
    </row>
    <row r="69" spans="2:11">
      <c r="B69" s="507">
        <v>15</v>
      </c>
      <c r="C69" s="515" t="s">
        <v>1053</v>
      </c>
      <c r="D69" s="358" t="str">
        <f ca="1">IF(ISERROR(OFFSET('HARGA SATUAN'!$D$6,MATCH(RAB!C69,'HARGA SATUAN'!$C$7:$C$1492,0),0)),"",OFFSET('HARGA SATUAN'!$D$6,MATCH(RAB!C69,'HARGA SATUAN'!$C$7:$C$1492,0),0))</f>
        <v>HDW</v>
      </c>
      <c r="E69" s="359" t="str">
        <f ca="1">IF(B69="+","Unit",IF(ISERROR(OFFSET('HARGA SATUAN'!$E$6,MATCH(RAB!C69,'HARGA SATUAN'!$C$7:$C$1492,0),0)),"",OFFSET('HARGA SATUAN'!$E$6,MATCH(RAB!C69,'HARGA SATUAN'!$C$7:$C$1492,0),0)))</f>
        <v>Bh</v>
      </c>
      <c r="F69" s="500">
        <f>F54*1.5</f>
        <v>1.5</v>
      </c>
      <c r="G69" s="360">
        <f ca="1">IF(ISERROR(OFFSET('HARGA SATUAN'!$I$6,MATCH(RAB!C69,'HARGA SATUAN'!$C$7:$C$1492,0),0)),0,OFFSET('HARGA SATUAN'!$I$6,MATCH(RAB!C69,'HARGA SATUAN'!$C$7:$C$1492,0),0))</f>
        <v>67344</v>
      </c>
      <c r="H69" s="361">
        <f t="shared" ca="1" si="20"/>
        <v>0</v>
      </c>
      <c r="I69" s="361">
        <f t="shared" ca="1" si="21"/>
        <v>101016</v>
      </c>
      <c r="J69" s="361">
        <f t="shared" ca="1" si="22"/>
        <v>0</v>
      </c>
      <c r="K69" s="362">
        <f t="shared" ca="1" si="23"/>
        <v>101016</v>
      </c>
    </row>
    <row r="70" spans="2:11">
      <c r="B70" s="507">
        <v>16</v>
      </c>
      <c r="C70" s="109" t="s">
        <v>1564</v>
      </c>
      <c r="D70" s="358" t="str">
        <f ca="1">IF(ISERROR(OFFSET('HARGA SATUAN'!$D$6,MATCH(RAB!C70,'HARGA SATUAN'!$C$7:$C$1492,0),0)),"",OFFSET('HARGA SATUAN'!$D$6,MATCH(RAB!C70,'HARGA SATUAN'!$C$7:$C$1492,0),0))</f>
        <v>HDW</v>
      </c>
      <c r="E70" s="359" t="str">
        <f ca="1">IF(B70="+","Unit",IF(ISERROR(OFFSET('HARGA SATUAN'!$E$6,MATCH(RAB!C70,'HARGA SATUAN'!$C$7:$C$1492,0),0)),"",OFFSET('HARGA SATUAN'!$E$6,MATCH(RAB!C70,'HARGA SATUAN'!$C$7:$C$1492,0),0)))</f>
        <v>Bh</v>
      </c>
      <c r="F70" s="500">
        <f>F54*16</f>
        <v>16</v>
      </c>
      <c r="G70" s="360">
        <f ca="1">IF(ISERROR(OFFSET('HARGA SATUAN'!$I$6,MATCH(RAB!C70,'HARGA SATUAN'!$C$7:$C$1492,0),0)),0,OFFSET('HARGA SATUAN'!$I$6,MATCH(RAB!C70,'HARGA SATUAN'!$C$7:$C$1492,0),0))</f>
        <v>49000</v>
      </c>
      <c r="H70" s="361">
        <f t="shared" ca="1" si="20"/>
        <v>0</v>
      </c>
      <c r="I70" s="361">
        <f t="shared" ca="1" si="21"/>
        <v>784000</v>
      </c>
      <c r="J70" s="361">
        <f t="shared" ca="1" si="22"/>
        <v>0</v>
      </c>
      <c r="K70" s="362">
        <f t="shared" ca="1" si="23"/>
        <v>784000</v>
      </c>
    </row>
    <row r="71" spans="2:11">
      <c r="B71" s="507">
        <v>17</v>
      </c>
      <c r="C71" s="515" t="s">
        <v>184</v>
      </c>
      <c r="D71" s="358" t="str">
        <f ca="1">IF(ISERROR(OFFSET('HARGA SATUAN'!$D$6,MATCH(RAB!C71,'HARGA SATUAN'!$C$7:$C$1492,0),0)),"",OFFSET('HARGA SATUAN'!$D$6,MATCH(RAB!C71,'HARGA SATUAN'!$C$7:$C$1492,0),0))</f>
        <v>HDW</v>
      </c>
      <c r="E71" s="359" t="str">
        <f ca="1">IF(B71="+","Unit",IF(ISERROR(OFFSET('HARGA SATUAN'!$E$6,MATCH(RAB!C71,'HARGA SATUAN'!$C$7:$C$1492,0),0)),"",OFFSET('HARGA SATUAN'!$E$6,MATCH(RAB!C71,'HARGA SATUAN'!$C$7:$C$1492,0),0)))</f>
        <v>Bh</v>
      </c>
      <c r="F71" s="500">
        <f>F54*8</f>
        <v>8</v>
      </c>
      <c r="G71" s="360">
        <f ca="1">IF(ISERROR(OFFSET('HARGA SATUAN'!$I$6,MATCH(RAB!C71,'HARGA SATUAN'!$C$7:$C$1492,0),0)),0,OFFSET('HARGA SATUAN'!$I$6,MATCH(RAB!C71,'HARGA SATUAN'!$C$7:$C$1492,0),0))</f>
        <v>15900</v>
      </c>
      <c r="H71" s="361">
        <f t="shared" ca="1" si="20"/>
        <v>0</v>
      </c>
      <c r="I71" s="361">
        <f t="shared" ca="1" si="21"/>
        <v>127200</v>
      </c>
      <c r="J71" s="361">
        <f t="shared" ca="1" si="22"/>
        <v>0</v>
      </c>
      <c r="K71" s="362">
        <f t="shared" ca="1" si="23"/>
        <v>127200</v>
      </c>
    </row>
    <row r="72" spans="2:11">
      <c r="B72" s="507">
        <v>18</v>
      </c>
      <c r="C72" s="109" t="s">
        <v>1165</v>
      </c>
      <c r="D72" s="358" t="str">
        <f ca="1">IF(ISERROR(OFFSET('HARGA SATUAN'!$D$6,MATCH(RAB!C72,'HARGA SATUAN'!$C$7:$C$1492,0),0)),"",OFFSET('HARGA SATUAN'!$D$6,MATCH(RAB!C72,'HARGA SATUAN'!$C$7:$C$1492,0),0))</f>
        <v>JASA</v>
      </c>
      <c r="E72" s="359" t="str">
        <f ca="1">IF(B72="+","Unit",IF(ISERROR(OFFSET('HARGA SATUAN'!$E$6,MATCH(RAB!C72,'HARGA SATUAN'!$C$7:$C$1492,0),0)),"",OFFSET('HARGA SATUAN'!$E$6,MATCH(RAB!C72,'HARGA SATUAN'!$C$7:$C$1492,0),0)))</f>
        <v>Unit</v>
      </c>
      <c r="F72" s="500">
        <f>F54*1</f>
        <v>1</v>
      </c>
      <c r="G72" s="360">
        <f ca="1">IF(ISERROR(OFFSET('HARGA SATUAN'!$I$6,MATCH(RAB!C72,'HARGA SATUAN'!$C$7:$C$1492,0),0)),0,OFFSET('HARGA SATUAN'!$I$6,MATCH(RAB!C72,'HARGA SATUAN'!$C$7:$C$1492,0),0))</f>
        <v>614700</v>
      </c>
      <c r="H72" s="361">
        <f t="shared" ca="1" si="20"/>
        <v>0</v>
      </c>
      <c r="I72" s="361">
        <f t="shared" ca="1" si="21"/>
        <v>0</v>
      </c>
      <c r="J72" s="361">
        <f t="shared" ca="1" si="22"/>
        <v>614700</v>
      </c>
      <c r="K72" s="362">
        <f t="shared" ca="1" si="23"/>
        <v>614700</v>
      </c>
    </row>
    <row r="73" spans="2:11">
      <c r="B73" s="493"/>
      <c r="C73" s="496"/>
      <c r="D73" s="358" t="str">
        <f ca="1">IF(ISERROR(OFFSET('HARGA SATUAN'!$D$6,MATCH(RAB!C73,'HARGA SATUAN'!$C$7:$C$1492,0),0)),"",OFFSET('HARGA SATUAN'!$D$6,MATCH(RAB!C73,'HARGA SATUAN'!$C$7:$C$1492,0),0))</f>
        <v/>
      </c>
      <c r="E73" s="359" t="str">
        <f ca="1">IF(B73="+","Unit",IF(ISERROR(OFFSET('HARGA SATUAN'!$E$6,MATCH(RAB!C73,'HARGA SATUAN'!$C$7:$C$1492,0),0)),"",OFFSET('HARGA SATUAN'!$E$6,MATCH(RAB!C73,'HARGA SATUAN'!$C$7:$C$1492,0),0)))</f>
        <v/>
      </c>
      <c r="F73" s="500"/>
      <c r="G73" s="360">
        <f ca="1">IF(ISERROR(OFFSET('HARGA SATUAN'!$I$6,MATCH(RAB!C73,'HARGA SATUAN'!$C$7:$C$1492,0),0)),0,OFFSET('HARGA SATUAN'!$I$6,MATCH(RAB!C73,'HARGA SATUAN'!$C$7:$C$1492,0),0))</f>
        <v>0</v>
      </c>
      <c r="H73" s="361">
        <f t="shared" ca="1" si="20"/>
        <v>0</v>
      </c>
      <c r="I73" s="361">
        <f t="shared" ca="1" si="21"/>
        <v>0</v>
      </c>
      <c r="J73" s="361">
        <f t="shared" ca="1" si="22"/>
        <v>0</v>
      </c>
      <c r="K73" s="362">
        <f t="shared" ca="1" si="23"/>
        <v>0</v>
      </c>
    </row>
    <row r="74" spans="2:11">
      <c r="B74" s="507" t="s">
        <v>1035</v>
      </c>
      <c r="C74" s="508" t="s">
        <v>1618</v>
      </c>
      <c r="D74" s="358" t="str">
        <f ca="1">IF(ISERROR(OFFSET('HARGA SATUAN'!$D$6,MATCH(RAB!C74,'HARGA SATUAN'!$C$7:$C$1492,0),0)),"",OFFSET('HARGA SATUAN'!$D$6,MATCH(RAB!C74,'HARGA SATUAN'!$C$7:$C$1492,0),0))</f>
        <v/>
      </c>
      <c r="E74" s="359" t="str">
        <f ca="1">IF(B74="+","Unit",IF(ISERROR(OFFSET('HARGA SATUAN'!$E$6,MATCH(RAB!C74,'HARGA SATUAN'!$C$7:$C$1492,0),0)),"",OFFSET('HARGA SATUAN'!$E$6,MATCH(RAB!C74,'HARGA SATUAN'!$C$7:$C$1492,0),0)))</f>
        <v>Unit</v>
      </c>
      <c r="F74" s="500">
        <v>1</v>
      </c>
      <c r="G74" s="360">
        <f ca="1">IF(ISERROR(OFFSET('HARGA SATUAN'!$I$6,MATCH(RAB!C74,'HARGA SATUAN'!$C$7:$C$1492,0),0)),0,OFFSET('HARGA SATUAN'!$I$6,MATCH(RAB!C74,'HARGA SATUAN'!$C$7:$C$1492,0),0))</f>
        <v>0</v>
      </c>
      <c r="H74" s="361">
        <f t="shared" ca="1" si="20"/>
        <v>0</v>
      </c>
      <c r="I74" s="361">
        <f t="shared" ca="1" si="21"/>
        <v>0</v>
      </c>
      <c r="J74" s="361">
        <f t="shared" ca="1" si="22"/>
        <v>0</v>
      </c>
      <c r="K74" s="362">
        <f t="shared" ca="1" si="23"/>
        <v>0</v>
      </c>
    </row>
    <row r="75" spans="2:11">
      <c r="B75" s="507">
        <v>1</v>
      </c>
      <c r="C75" s="508" t="s">
        <v>29</v>
      </c>
      <c r="D75" s="358" t="str">
        <f ca="1">IF(ISERROR(OFFSET('HARGA SATUAN'!$D$6,MATCH(RAB!C75,'HARGA SATUAN'!$C$7:$C$1492,0),0)),"",OFFSET('HARGA SATUAN'!$D$6,MATCH(RAB!C75,'HARGA SATUAN'!$C$7:$C$1492,0),0))</f>
        <v>HDW</v>
      </c>
      <c r="E75" s="359" t="str">
        <f ca="1">IF(B75="+","Unit",IF(ISERROR(OFFSET('HARGA SATUAN'!$E$6,MATCH(RAB!C75,'HARGA SATUAN'!$C$7:$C$1492,0),0)),"",OFFSET('HARGA SATUAN'!$E$6,MATCH(RAB!C75,'HARGA SATUAN'!$C$7:$C$1492,0),0)))</f>
        <v>Bh</v>
      </c>
      <c r="F75" s="500">
        <f>F74*1</f>
        <v>1</v>
      </c>
      <c r="G75" s="360">
        <f ca="1">IF(ISERROR(OFFSET('HARGA SATUAN'!$I$6,MATCH(RAB!C75,'HARGA SATUAN'!$C$7:$C$1492,0),0)),0,OFFSET('HARGA SATUAN'!$I$6,MATCH(RAB!C75,'HARGA SATUAN'!$C$7:$C$1492,0),0))</f>
        <v>185200</v>
      </c>
      <c r="H75" s="361">
        <f t="shared" ca="1" si="20"/>
        <v>0</v>
      </c>
      <c r="I75" s="361">
        <f t="shared" ca="1" si="21"/>
        <v>185200</v>
      </c>
      <c r="J75" s="361">
        <f t="shared" ca="1" si="22"/>
        <v>0</v>
      </c>
      <c r="K75" s="362">
        <f t="shared" ca="1" si="23"/>
        <v>185200</v>
      </c>
    </row>
    <row r="76" spans="2:11">
      <c r="B76" s="507">
        <v>2</v>
      </c>
      <c r="C76" s="508" t="s">
        <v>30</v>
      </c>
      <c r="D76" s="358" t="str">
        <f ca="1">IF(ISERROR(OFFSET('HARGA SATUAN'!$D$6,MATCH(RAB!C76,'HARGA SATUAN'!$C$7:$C$1492,0),0)),"",OFFSET('HARGA SATUAN'!$D$6,MATCH(RAB!C76,'HARGA SATUAN'!$C$7:$C$1492,0),0))</f>
        <v>HDW</v>
      </c>
      <c r="E76" s="359" t="str">
        <f ca="1">IF(B76="+","Unit",IF(ISERROR(OFFSET('HARGA SATUAN'!$E$6,MATCH(RAB!C76,'HARGA SATUAN'!$C$7:$C$1492,0),0)),"",OFFSET('HARGA SATUAN'!$E$6,MATCH(RAB!C76,'HARGA SATUAN'!$C$7:$C$1492,0),0)))</f>
        <v>Bh</v>
      </c>
      <c r="F76" s="500">
        <f>F74*1</f>
        <v>1</v>
      </c>
      <c r="G76" s="360">
        <f ca="1">IF(ISERROR(OFFSET('HARGA SATUAN'!$I$6,MATCH(RAB!C76,'HARGA SATUAN'!$C$7:$C$1492,0),0)),0,OFFSET('HARGA SATUAN'!$I$6,MATCH(RAB!C76,'HARGA SATUAN'!$C$7:$C$1492,0),0))</f>
        <v>47459</v>
      </c>
      <c r="H76" s="361">
        <f t="shared" ref="H76:H81" ca="1" si="24">IF(OR(D76="MDU",D76="MDU-KD"),(IF($O$3="RAB NON MDU","PLN KD",G76*F76)),0)</f>
        <v>0</v>
      </c>
      <c r="I76" s="361">
        <f t="shared" ref="I76:I81" ca="1" si="25">IF(D76="HDW",G76*F76,0)</f>
        <v>47459</v>
      </c>
      <c r="J76" s="361">
        <f t="shared" ref="J76:J81" ca="1" si="26">IF(D76="JASA",G76*F76,0)</f>
        <v>0</v>
      </c>
      <c r="K76" s="362">
        <f t="shared" ref="K76:K81" ca="1" si="27">SUM(H76:J76)</f>
        <v>47459</v>
      </c>
    </row>
    <row r="77" spans="2:11">
      <c r="B77" s="507">
        <v>3</v>
      </c>
      <c r="C77" s="508" t="s">
        <v>32</v>
      </c>
      <c r="D77" s="358" t="str">
        <f ca="1">IF(ISERROR(OFFSET('HARGA SATUAN'!$D$6,MATCH(RAB!C77,'HARGA SATUAN'!$C$7:$C$1492,0),0)),"",OFFSET('HARGA SATUAN'!$D$6,MATCH(RAB!C77,'HARGA SATUAN'!$C$7:$C$1492,0),0))</f>
        <v>HDW</v>
      </c>
      <c r="E77" s="359" t="str">
        <f ca="1">IF(B77="+","Unit",IF(ISERROR(OFFSET('HARGA SATUAN'!$E$6,MATCH(RAB!C77,'HARGA SATUAN'!$C$7:$C$1492,0),0)),"",OFFSET('HARGA SATUAN'!$E$6,MATCH(RAB!C77,'HARGA SATUAN'!$C$7:$C$1492,0),0)))</f>
        <v>Mtr</v>
      </c>
      <c r="F77" s="500">
        <f>F74*1.5</f>
        <v>1.5</v>
      </c>
      <c r="G77" s="360">
        <f ca="1">IF(ISERROR(OFFSET('HARGA SATUAN'!$I$6,MATCH(RAB!C77,'HARGA SATUAN'!$C$7:$C$1492,0),0)),0,OFFSET('HARGA SATUAN'!$I$6,MATCH(RAB!C77,'HARGA SATUAN'!$C$7:$C$1492,0),0))</f>
        <v>30000</v>
      </c>
      <c r="H77" s="361">
        <f t="shared" ca="1" si="24"/>
        <v>0</v>
      </c>
      <c r="I77" s="361">
        <f t="shared" ca="1" si="25"/>
        <v>45000</v>
      </c>
      <c r="J77" s="361">
        <f t="shared" ca="1" si="26"/>
        <v>0</v>
      </c>
      <c r="K77" s="362">
        <f t="shared" ca="1" si="27"/>
        <v>45000</v>
      </c>
    </row>
    <row r="78" spans="2:11">
      <c r="B78" s="507">
        <v>4</v>
      </c>
      <c r="C78" s="508" t="s">
        <v>33</v>
      </c>
      <c r="D78" s="358" t="str">
        <f ca="1">IF(ISERROR(OFFSET('HARGA SATUAN'!$D$6,MATCH(RAB!C78,'HARGA SATUAN'!$C$7:$C$1492,0),0)),"",OFFSET('HARGA SATUAN'!$D$6,MATCH(RAB!C78,'HARGA SATUAN'!$C$7:$C$1492,0),0))</f>
        <v>HDW</v>
      </c>
      <c r="E78" s="359" t="str">
        <f ca="1">IF(B78="+","Unit",IF(ISERROR(OFFSET('HARGA SATUAN'!$E$6,MATCH(RAB!C78,'HARGA SATUAN'!$C$7:$C$1492,0),0)),"",OFFSET('HARGA SATUAN'!$E$6,MATCH(RAB!C78,'HARGA SATUAN'!$C$7:$C$1492,0),0)))</f>
        <v>Bh</v>
      </c>
      <c r="F78" s="500">
        <f>F74*2</f>
        <v>2</v>
      </c>
      <c r="G78" s="360">
        <f ca="1">IF(ISERROR(OFFSET('HARGA SATUAN'!$I$6,MATCH(RAB!C78,'HARGA SATUAN'!$C$7:$C$1492,0),0)),0,OFFSET('HARGA SATUAN'!$I$6,MATCH(RAB!C78,'HARGA SATUAN'!$C$7:$C$1492,0),0))</f>
        <v>9500</v>
      </c>
      <c r="H78" s="361">
        <f t="shared" ca="1" si="24"/>
        <v>0</v>
      </c>
      <c r="I78" s="361">
        <f t="shared" ca="1" si="25"/>
        <v>19000</v>
      </c>
      <c r="J78" s="361">
        <f t="shared" ca="1" si="26"/>
        <v>0</v>
      </c>
      <c r="K78" s="362">
        <f t="shared" ca="1" si="27"/>
        <v>19000</v>
      </c>
    </row>
    <row r="79" spans="2:11">
      <c r="B79" s="507">
        <v>5</v>
      </c>
      <c r="C79" s="508" t="s">
        <v>735</v>
      </c>
      <c r="D79" s="358" t="str">
        <f ca="1">IF(ISERROR(OFFSET('HARGA SATUAN'!$D$6,MATCH(RAB!C79,'HARGA SATUAN'!$C$7:$C$1492,0),0)),"",OFFSET('HARGA SATUAN'!$D$6,MATCH(RAB!C79,'HARGA SATUAN'!$C$7:$C$1492,0),0))</f>
        <v>JASA</v>
      </c>
      <c r="E79" s="359" t="str">
        <f ca="1">IF(B79="+","Unit",IF(ISERROR(OFFSET('HARGA SATUAN'!$E$6,MATCH(RAB!C79,'HARGA SATUAN'!$C$7:$C$1492,0),0)),"",OFFSET('HARGA SATUAN'!$E$6,MATCH(RAB!C79,'HARGA SATUAN'!$C$7:$C$1492,0),0)))</f>
        <v>Unit</v>
      </c>
      <c r="F79" s="500">
        <f>F74*1</f>
        <v>1</v>
      </c>
      <c r="G79" s="360">
        <f ca="1">IF(ISERROR(OFFSET('HARGA SATUAN'!$I$6,MATCH(RAB!C79,'HARGA SATUAN'!$C$7:$C$1492,0),0)),0,OFFSET('HARGA SATUAN'!$I$6,MATCH(RAB!C79,'HARGA SATUAN'!$C$7:$C$1492,0),0))</f>
        <v>56400</v>
      </c>
      <c r="H79" s="361">
        <f t="shared" ca="1" si="24"/>
        <v>0</v>
      </c>
      <c r="I79" s="361">
        <f t="shared" ca="1" si="25"/>
        <v>0</v>
      </c>
      <c r="J79" s="361">
        <f t="shared" ca="1" si="26"/>
        <v>56400</v>
      </c>
      <c r="K79" s="362">
        <f t="shared" ca="1" si="27"/>
        <v>56400</v>
      </c>
    </row>
    <row r="80" spans="2:11">
      <c r="B80" s="493"/>
      <c r="C80" s="496"/>
      <c r="D80" s="358" t="str">
        <f ca="1">IF(ISERROR(OFFSET('HARGA SATUAN'!$D$6,MATCH(RAB!C80,'HARGA SATUAN'!$C$7:$C$1492,0),0)),"",OFFSET('HARGA SATUAN'!$D$6,MATCH(RAB!C80,'HARGA SATUAN'!$C$7:$C$1492,0),0))</f>
        <v/>
      </c>
      <c r="E80" s="359" t="str">
        <f ca="1">IF(B80="+","Unit",IF(ISERROR(OFFSET('HARGA SATUAN'!$E$6,MATCH(RAB!C80,'HARGA SATUAN'!$C$7:$C$1492,0),0)),"",OFFSET('HARGA SATUAN'!$E$6,MATCH(RAB!C80,'HARGA SATUAN'!$C$7:$C$1492,0),0)))</f>
        <v/>
      </c>
      <c r="F80" s="500"/>
      <c r="G80" s="360">
        <f ca="1">IF(ISERROR(OFFSET('HARGA SATUAN'!$I$6,MATCH(RAB!C80,'HARGA SATUAN'!$C$7:$C$1492,0),0)),0,OFFSET('HARGA SATUAN'!$I$6,MATCH(RAB!C80,'HARGA SATUAN'!$C$7:$C$1492,0),0))</f>
        <v>0</v>
      </c>
      <c r="H80" s="361">
        <f t="shared" ca="1" si="24"/>
        <v>0</v>
      </c>
      <c r="I80" s="361">
        <f t="shared" ca="1" si="25"/>
        <v>0</v>
      </c>
      <c r="J80" s="361">
        <f t="shared" ca="1" si="26"/>
        <v>0</v>
      </c>
      <c r="K80" s="362">
        <f t="shared" ca="1" si="27"/>
        <v>0</v>
      </c>
    </row>
    <row r="81" spans="2:11">
      <c r="B81" s="494" t="s">
        <v>1609</v>
      </c>
      <c r="C81" s="499" t="s">
        <v>1612</v>
      </c>
      <c r="D81" s="358" t="str">
        <f ca="1">IF(ISERROR(OFFSET('HARGA SATUAN'!$D$6,MATCH(RAB!C81,'HARGA SATUAN'!$C$7:$C$1492,0),0)),"",OFFSET('HARGA SATUAN'!$D$6,MATCH(RAB!C81,'HARGA SATUAN'!$C$7:$C$1492,0),0))</f>
        <v/>
      </c>
      <c r="E81" s="359" t="str">
        <f ca="1">IF(B81="+","Unit",IF(ISERROR(OFFSET('HARGA SATUAN'!$E$6,MATCH(RAB!C81,'HARGA SATUAN'!$C$7:$C$1492,0),0)),"",OFFSET('HARGA SATUAN'!$E$6,MATCH(RAB!C81,'HARGA SATUAN'!$C$7:$C$1492,0),0)))</f>
        <v/>
      </c>
      <c r="F81" s="500"/>
      <c r="G81" s="360">
        <f ca="1">IF(ISERROR(OFFSET('HARGA SATUAN'!$I$6,MATCH(RAB!C81,'HARGA SATUAN'!$C$7:$C$1492,0),0)),0,OFFSET('HARGA SATUAN'!$I$6,MATCH(RAB!C81,'HARGA SATUAN'!$C$7:$C$1492,0),0))</f>
        <v>0</v>
      </c>
      <c r="H81" s="361">
        <f t="shared" ca="1" si="24"/>
        <v>0</v>
      </c>
      <c r="I81" s="361">
        <f t="shared" ca="1" si="25"/>
        <v>0</v>
      </c>
      <c r="J81" s="361">
        <f t="shared" ca="1" si="26"/>
        <v>0</v>
      </c>
      <c r="K81" s="362">
        <f t="shared" ca="1" si="27"/>
        <v>0</v>
      </c>
    </row>
    <row r="82" spans="2:11">
      <c r="B82" s="494" t="s">
        <v>1035</v>
      </c>
      <c r="C82" s="495" t="s">
        <v>1622</v>
      </c>
      <c r="D82" s="358" t="str">
        <f ca="1">IF(ISERROR(OFFSET('HARGA SATUAN'!$D$6,MATCH(RAB!C82,'HARGA SATUAN'!$C$7:$C$1492,0),0)),"",OFFSET('HARGA SATUAN'!$D$6,MATCH(RAB!C82,'HARGA SATUAN'!$C$7:$C$1492,0),0))</f>
        <v/>
      </c>
      <c r="E82" s="359" t="str">
        <f ca="1">IF(B82="+","Unit",IF(ISERROR(OFFSET('HARGA SATUAN'!$E$6,MATCH(RAB!C82,'HARGA SATUAN'!$C$7:$C$1492,0),0)),"",OFFSET('HARGA SATUAN'!$E$6,MATCH(RAB!C82,'HARGA SATUAN'!$C$7:$C$1492,0),0)))</f>
        <v>Unit</v>
      </c>
      <c r="F82" s="502">
        <v>1</v>
      </c>
      <c r="G82" s="360">
        <f ca="1">IF(ISERROR(OFFSET('HARGA SATUAN'!$I$6,MATCH(RAB!C82,'HARGA SATUAN'!$C$7:$C$1492,0),0)),0,OFFSET('HARGA SATUAN'!$I$6,MATCH(RAB!C82,'HARGA SATUAN'!$C$7:$C$1492,0),0))</f>
        <v>0</v>
      </c>
      <c r="H82" s="361">
        <f t="shared" ref="H82:H86" ca="1" si="28">IF(OR(D82="MDU",D82="MDU-KD"),(IF($O$3="RAB NON MDU","PLN KD",G82*F82)),0)</f>
        <v>0</v>
      </c>
      <c r="I82" s="361">
        <f t="shared" ref="I82:I86" ca="1" si="29">IF(D82="HDW",G82*F82,0)</f>
        <v>0</v>
      </c>
      <c r="J82" s="361">
        <f t="shared" ref="J82:J86" ca="1" si="30">IF(D82="JASA",G82*F82,0)</f>
        <v>0</v>
      </c>
      <c r="K82" s="362">
        <f t="shared" ref="K82:K86" ca="1" si="31">SUM(H82:J82)</f>
        <v>0</v>
      </c>
    </row>
    <row r="83" spans="2:11">
      <c r="B83" s="507">
        <v>1</v>
      </c>
      <c r="C83" s="109" t="s">
        <v>483</v>
      </c>
      <c r="D83" s="358" t="str">
        <f ca="1">IF(ISERROR(OFFSET('HARGA SATUAN'!$D$6,MATCH(RAB!C83,'HARGA SATUAN'!$C$7:$C$1492,0),0)),"",OFFSET('HARGA SATUAN'!$D$6,MATCH(RAB!C83,'HARGA SATUAN'!$C$7:$C$1492,0),0))</f>
        <v>HDW</v>
      </c>
      <c r="E83" s="359" t="str">
        <f ca="1">IF(B83="+","Unit",IF(ISERROR(OFFSET('HARGA SATUAN'!$E$6,MATCH(RAB!C83,'HARGA SATUAN'!$C$7:$C$1492,0),0)),"",OFFSET('HARGA SATUAN'!$E$6,MATCH(RAB!C83,'HARGA SATUAN'!$C$7:$C$1492,0),0)))</f>
        <v>Bh</v>
      </c>
      <c r="F83" s="502">
        <f>F82*1</f>
        <v>1</v>
      </c>
      <c r="G83" s="360">
        <f ca="1">IF(ISERROR(OFFSET('HARGA SATUAN'!$I$6,MATCH(RAB!C83,'HARGA SATUAN'!$C$7:$C$1492,0),0)),0,OFFSET('HARGA SATUAN'!$I$6,MATCH(RAB!C83,'HARGA SATUAN'!$C$7:$C$1492,0),0))</f>
        <v>1719200</v>
      </c>
      <c r="H83" s="361">
        <f t="shared" ca="1" si="28"/>
        <v>0</v>
      </c>
      <c r="I83" s="361">
        <f t="shared" ca="1" si="29"/>
        <v>1719200</v>
      </c>
      <c r="J83" s="361">
        <f t="shared" ca="1" si="30"/>
        <v>0</v>
      </c>
      <c r="K83" s="362">
        <f t="shared" ca="1" si="31"/>
        <v>1719200</v>
      </c>
    </row>
    <row r="84" spans="2:11">
      <c r="B84" s="507">
        <v>2</v>
      </c>
      <c r="C84" s="509" t="s">
        <v>511</v>
      </c>
      <c r="D84" s="358" t="str">
        <f ca="1">IF(ISERROR(OFFSET('HARGA SATUAN'!$D$6,MATCH(RAB!C84,'HARGA SATUAN'!$C$7:$C$1492,0),0)),"",OFFSET('HARGA SATUAN'!$D$6,MATCH(RAB!C84,'HARGA SATUAN'!$C$7:$C$1492,0),0))</f>
        <v>MDU-KD</v>
      </c>
      <c r="E84" s="359" t="str">
        <f ca="1">IF(B84="+","Unit",IF(ISERROR(OFFSET('HARGA SATUAN'!$E$6,MATCH(RAB!C84,'HARGA SATUAN'!$C$7:$C$1492,0),0)),"",OFFSET('HARGA SATUAN'!$E$6,MATCH(RAB!C84,'HARGA SATUAN'!$C$7:$C$1492,0),0)))</f>
        <v>Unit</v>
      </c>
      <c r="F84" s="502">
        <f>F82*1</f>
        <v>1</v>
      </c>
      <c r="G84" s="360">
        <f ca="1">IF(ISERROR(OFFSET('HARGA SATUAN'!$I$6,MATCH(RAB!C84,'HARGA SATUAN'!$C$7:$C$1492,0),0)),0,OFFSET('HARGA SATUAN'!$I$6,MATCH(RAB!C84,'HARGA SATUAN'!$C$7:$C$1492,0),0))</f>
        <v>3564900</v>
      </c>
      <c r="H84" s="361">
        <f t="shared" ca="1" si="28"/>
        <v>3564900</v>
      </c>
      <c r="I84" s="361">
        <f t="shared" ca="1" si="29"/>
        <v>0</v>
      </c>
      <c r="J84" s="361">
        <f t="shared" ca="1" si="30"/>
        <v>0</v>
      </c>
      <c r="K84" s="362">
        <f t="shared" ca="1" si="31"/>
        <v>3564900</v>
      </c>
    </row>
    <row r="85" spans="2:11">
      <c r="B85" s="507">
        <v>3</v>
      </c>
      <c r="C85" s="509" t="s">
        <v>77</v>
      </c>
      <c r="D85" s="358" t="str">
        <f ca="1">IF(ISERROR(OFFSET('HARGA SATUAN'!$D$6,MATCH(RAB!C85,'HARGA SATUAN'!$C$7:$C$1492,0),0)),"",OFFSET('HARGA SATUAN'!$D$6,MATCH(RAB!C85,'HARGA SATUAN'!$C$7:$C$1492,0),0))</f>
        <v>MDU-KD</v>
      </c>
      <c r="E85" s="359" t="str">
        <f ca="1">IF(B85="+","Unit",IF(ISERROR(OFFSET('HARGA SATUAN'!$E$6,MATCH(RAB!C85,'HARGA SATUAN'!$C$7:$C$1492,0),0)),"",OFFSET('HARGA SATUAN'!$E$6,MATCH(RAB!C85,'HARGA SATUAN'!$C$7:$C$1492,0),0)))</f>
        <v>Mtr</v>
      </c>
      <c r="F85" s="502">
        <f>F82*35</f>
        <v>35</v>
      </c>
      <c r="G85" s="360">
        <f ca="1">IF(ISERROR(OFFSET('HARGA SATUAN'!$I$6,MATCH(RAB!C85,'HARGA SATUAN'!$C$7:$C$1492,0),0)),0,OFFSET('HARGA SATUAN'!$I$6,MATCH(RAB!C85,'HARGA SATUAN'!$C$7:$C$1492,0),0))</f>
        <v>13500</v>
      </c>
      <c r="H85" s="361">
        <f t="shared" ca="1" si="28"/>
        <v>472500</v>
      </c>
      <c r="I85" s="361">
        <f t="shared" ca="1" si="29"/>
        <v>0</v>
      </c>
      <c r="J85" s="361">
        <f t="shared" ca="1" si="30"/>
        <v>0</v>
      </c>
      <c r="K85" s="362">
        <f t="shared" ca="1" si="31"/>
        <v>472500</v>
      </c>
    </row>
    <row r="86" spans="2:11">
      <c r="B86" s="507">
        <v>4</v>
      </c>
      <c r="C86" s="509" t="s">
        <v>799</v>
      </c>
      <c r="D86" s="358" t="str">
        <f ca="1">IF(ISERROR(OFFSET('HARGA SATUAN'!$D$6,MATCH(RAB!C86,'HARGA SATUAN'!$C$7:$C$1492,0),0)),"",OFFSET('HARGA SATUAN'!$D$6,MATCH(RAB!C86,'HARGA SATUAN'!$C$7:$C$1492,0),0))</f>
        <v>JASA</v>
      </c>
      <c r="E86" s="359" t="str">
        <f ca="1">IF(B86="+","Unit",IF(ISERROR(OFFSET('HARGA SATUAN'!$E$6,MATCH(RAB!C86,'HARGA SATUAN'!$C$7:$C$1492,0),0)),"",OFFSET('HARGA SATUAN'!$E$6,MATCH(RAB!C86,'HARGA SATUAN'!$C$7:$C$1492,0),0)))</f>
        <v>Unit</v>
      </c>
      <c r="F86" s="502">
        <f>F82*1</f>
        <v>1</v>
      </c>
      <c r="G86" s="360">
        <f ca="1">IF(ISERROR(OFFSET('HARGA SATUAN'!$I$6,MATCH(RAB!C86,'HARGA SATUAN'!$C$7:$C$1492,0),0)),0,OFFSET('HARGA SATUAN'!$I$6,MATCH(RAB!C86,'HARGA SATUAN'!$C$7:$C$1492,0),0))</f>
        <v>106400</v>
      </c>
      <c r="H86" s="361">
        <f t="shared" ca="1" si="28"/>
        <v>0</v>
      </c>
      <c r="I86" s="361">
        <f t="shared" ca="1" si="29"/>
        <v>0</v>
      </c>
      <c r="J86" s="361">
        <f t="shared" ca="1" si="30"/>
        <v>106400</v>
      </c>
      <c r="K86" s="362">
        <f t="shared" ca="1" si="31"/>
        <v>106400</v>
      </c>
    </row>
    <row r="87" spans="2:11">
      <c r="B87" s="374"/>
      <c r="C87" s="501"/>
      <c r="D87" s="358" t="str">
        <f ca="1">IF(ISERROR(OFFSET('HARGA SATUAN'!$D$6,MATCH(RAB!C87,'HARGA SATUAN'!$C$7:$C$1492,0),0)),"",OFFSET('HARGA SATUAN'!$D$6,MATCH(RAB!C87,'HARGA SATUAN'!$C$7:$C$1492,0),0))</f>
        <v/>
      </c>
      <c r="E87" s="359" t="str">
        <f ca="1">IF(B87="+","Unit",IF(ISERROR(OFFSET('HARGA SATUAN'!$E$6,MATCH(RAB!C87,'HARGA SATUAN'!$C$7:$C$1492,0),0)),"",OFFSET('HARGA SATUAN'!$E$6,MATCH(RAB!C87,'HARGA SATUAN'!$C$7:$C$1492,0),0)))</f>
        <v/>
      </c>
      <c r="F87" s="368"/>
      <c r="G87" s="360">
        <f ca="1">IF(ISERROR(OFFSET('HARGA SATUAN'!$I$6,MATCH(RAB!C87,'HARGA SATUAN'!$C$7:$C$1492,0),0)),0,OFFSET('HARGA SATUAN'!$I$6,MATCH(RAB!C87,'HARGA SATUAN'!$C$7:$C$1492,0),0))</f>
        <v>0</v>
      </c>
      <c r="H87" s="361">
        <f t="shared" ref="H87:H106" ca="1" si="32">IF(OR(D87="MDU",D87="MDU-KD"),(IF($O$3="RAB NON MDU","PLN KD",G87*F87)),0)</f>
        <v>0</v>
      </c>
      <c r="I87" s="361">
        <f t="shared" ref="I87:I106" ca="1" si="33">IF(D87="HDW",G87*F87,0)</f>
        <v>0</v>
      </c>
      <c r="J87" s="361">
        <f t="shared" ref="J87:J106" ca="1" si="34">IF(D87="JASA",G87*F87,0)</f>
        <v>0</v>
      </c>
      <c r="K87" s="362">
        <f t="shared" ref="K87:K106" ca="1" si="35">SUM(H87:J87)</f>
        <v>0</v>
      </c>
    </row>
    <row r="88" spans="2:11">
      <c r="B88" s="503" t="s">
        <v>1035</v>
      </c>
      <c r="C88" s="504" t="s">
        <v>1617</v>
      </c>
      <c r="D88" s="358" t="str">
        <f ca="1">IF(ISERROR(OFFSET('HARGA SATUAN'!$D$6,MATCH(RAB!C88,'HARGA SATUAN'!$C$7:$C$1492,0),0)),"",OFFSET('HARGA SATUAN'!$D$6,MATCH(RAB!C88,'HARGA SATUAN'!$C$7:$C$1492,0),0))</f>
        <v/>
      </c>
      <c r="E88" s="359" t="str">
        <f ca="1">IF(B88="+","Unit",IF(ISERROR(OFFSET('HARGA SATUAN'!$E$6,MATCH(RAB!C88,'HARGA SATUAN'!$C$7:$C$1492,0),0)),"",OFFSET('HARGA SATUAN'!$E$6,MATCH(RAB!C88,'HARGA SATUAN'!$C$7:$C$1492,0),0)))</f>
        <v>Unit</v>
      </c>
      <c r="F88" s="502">
        <v>1</v>
      </c>
      <c r="G88" s="360">
        <f ca="1">IF(ISERROR(OFFSET('HARGA SATUAN'!$I$6,MATCH(RAB!C88,'HARGA SATUAN'!$C$7:$C$1492,0),0)),0,OFFSET('HARGA SATUAN'!$I$6,MATCH(RAB!C88,'HARGA SATUAN'!$C$7:$C$1492,0),0))</f>
        <v>0</v>
      </c>
      <c r="H88" s="361">
        <f t="shared" ca="1" si="32"/>
        <v>0</v>
      </c>
      <c r="I88" s="361">
        <f t="shared" ca="1" si="33"/>
        <v>0</v>
      </c>
      <c r="J88" s="361">
        <f t="shared" ca="1" si="34"/>
        <v>0</v>
      </c>
      <c r="K88" s="362">
        <f t="shared" ca="1" si="35"/>
        <v>0</v>
      </c>
    </row>
    <row r="89" spans="2:11">
      <c r="B89" s="503">
        <v>1</v>
      </c>
      <c r="C89" s="504" t="s">
        <v>115</v>
      </c>
      <c r="D89" s="358" t="str">
        <f ca="1">IF(ISERROR(OFFSET('HARGA SATUAN'!$D$6,MATCH(RAB!C89,'HARGA SATUAN'!$C$7:$C$1492,0),0)),"",OFFSET('HARGA SATUAN'!$D$6,MATCH(RAB!C89,'HARGA SATUAN'!$C$7:$C$1492,0),0))</f>
        <v>HDW</v>
      </c>
      <c r="E89" s="359" t="str">
        <f ca="1">IF(B89="+","Unit",IF(ISERROR(OFFSET('HARGA SATUAN'!$E$6,MATCH(RAB!C89,'HARGA SATUAN'!$C$7:$C$1492,0),0)),"",OFFSET('HARGA SATUAN'!$E$6,MATCH(RAB!C89,'HARGA SATUAN'!$C$7:$C$1492,0),0)))</f>
        <v>Set</v>
      </c>
      <c r="F89" s="502">
        <f>F88*1</f>
        <v>1</v>
      </c>
      <c r="G89" s="360">
        <f ca="1">IF(ISERROR(OFFSET('HARGA SATUAN'!$I$6,MATCH(RAB!C89,'HARGA SATUAN'!$C$7:$C$1492,0),0)),0,OFFSET('HARGA SATUAN'!$I$6,MATCH(RAB!C89,'HARGA SATUAN'!$C$7:$C$1492,0),0))</f>
        <v>11500</v>
      </c>
      <c r="H89" s="361">
        <f t="shared" ca="1" si="32"/>
        <v>0</v>
      </c>
      <c r="I89" s="361">
        <f t="shared" ca="1" si="33"/>
        <v>11500</v>
      </c>
      <c r="J89" s="361">
        <f t="shared" ca="1" si="34"/>
        <v>0</v>
      </c>
      <c r="K89" s="362">
        <f t="shared" ca="1" si="35"/>
        <v>11500</v>
      </c>
    </row>
    <row r="90" spans="2:11">
      <c r="B90" s="503">
        <v>2</v>
      </c>
      <c r="C90" s="504" t="s">
        <v>145</v>
      </c>
      <c r="D90" s="358" t="str">
        <f ca="1">IF(ISERROR(OFFSET('HARGA SATUAN'!$D$6,MATCH(RAB!C90,'HARGA SATUAN'!$C$7:$C$1492,0),0)),"",OFFSET('HARGA SATUAN'!$D$6,MATCH(RAB!C90,'HARGA SATUAN'!$C$7:$C$1492,0),0))</f>
        <v>HDW</v>
      </c>
      <c r="E90" s="359" t="str">
        <f ca="1">IF(B90="+","Unit",IF(ISERROR(OFFSET('HARGA SATUAN'!$E$6,MATCH(RAB!C90,'HARGA SATUAN'!$C$7:$C$1492,0),0)),"",OFFSET('HARGA SATUAN'!$E$6,MATCH(RAB!C90,'HARGA SATUAN'!$C$7:$C$1492,0),0)))</f>
        <v>Set</v>
      </c>
      <c r="F90" s="502">
        <f>F88*1</f>
        <v>1</v>
      </c>
      <c r="G90" s="360">
        <f ca="1">IF(ISERROR(OFFSET('HARGA SATUAN'!$I$6,MATCH(RAB!C90,'HARGA SATUAN'!$C$7:$C$1492,0),0)),0,OFFSET('HARGA SATUAN'!$I$6,MATCH(RAB!C90,'HARGA SATUAN'!$C$7:$C$1492,0),0))</f>
        <v>6200</v>
      </c>
      <c r="H90" s="361">
        <f t="shared" ca="1" si="32"/>
        <v>0</v>
      </c>
      <c r="I90" s="361">
        <f t="shared" ca="1" si="33"/>
        <v>6200</v>
      </c>
      <c r="J90" s="361">
        <f t="shared" ca="1" si="34"/>
        <v>0</v>
      </c>
      <c r="K90" s="362">
        <f t="shared" ca="1" si="35"/>
        <v>6200</v>
      </c>
    </row>
    <row r="91" spans="2:11">
      <c r="B91" s="503">
        <v>3</v>
      </c>
      <c r="C91" s="504" t="s">
        <v>587</v>
      </c>
      <c r="D91" s="358" t="str">
        <f ca="1">IF(ISERROR(OFFSET('HARGA SATUAN'!$D$6,MATCH(RAB!C91,'HARGA SATUAN'!$C$7:$C$1492,0),0)),"",OFFSET('HARGA SATUAN'!$D$6,MATCH(RAB!C91,'HARGA SATUAN'!$C$7:$C$1492,0),0))</f>
        <v>HDW</v>
      </c>
      <c r="E91" s="359" t="str">
        <f ca="1">IF(B91="+","Unit",IF(ISERROR(OFFSET('HARGA SATUAN'!$E$6,MATCH(RAB!C91,'HARGA SATUAN'!$C$7:$C$1492,0),0)),"",OFFSET('HARGA SATUAN'!$E$6,MATCH(RAB!C91,'HARGA SATUAN'!$C$7:$C$1492,0),0)))</f>
        <v>Btg</v>
      </c>
      <c r="F91" s="502">
        <f>F88*1</f>
        <v>1</v>
      </c>
      <c r="G91" s="360">
        <f ca="1">IF(ISERROR(OFFSET('HARGA SATUAN'!$I$6,MATCH(RAB!C91,'HARGA SATUAN'!$C$7:$C$1492,0),0)),0,OFFSET('HARGA SATUAN'!$I$6,MATCH(RAB!C91,'HARGA SATUAN'!$C$7:$C$1492,0),0))</f>
        <v>45796</v>
      </c>
      <c r="H91" s="361">
        <f t="shared" ca="1" si="32"/>
        <v>0</v>
      </c>
      <c r="I91" s="361">
        <f t="shared" ca="1" si="33"/>
        <v>45796</v>
      </c>
      <c r="J91" s="361">
        <f t="shared" ca="1" si="34"/>
        <v>0</v>
      </c>
      <c r="K91" s="362">
        <f t="shared" ca="1" si="35"/>
        <v>45796</v>
      </c>
    </row>
    <row r="92" spans="2:11">
      <c r="B92" s="503">
        <v>4</v>
      </c>
      <c r="C92" s="504" t="s">
        <v>118</v>
      </c>
      <c r="D92" s="358" t="str">
        <f ca="1">IF(ISERROR(OFFSET('HARGA SATUAN'!$D$6,MATCH(RAB!C92,'HARGA SATUAN'!$C$7:$C$1492,0),0)),"",OFFSET('HARGA SATUAN'!$D$6,MATCH(RAB!C92,'HARGA SATUAN'!$C$7:$C$1492,0),0))</f>
        <v>HDW</v>
      </c>
      <c r="E92" s="359" t="str">
        <f ca="1">IF(B92="+","Unit",IF(ISERROR(OFFSET('HARGA SATUAN'!$E$6,MATCH(RAB!C92,'HARGA SATUAN'!$C$7:$C$1492,0),0)),"",OFFSET('HARGA SATUAN'!$E$6,MATCH(RAB!C92,'HARGA SATUAN'!$C$7:$C$1492,0),0)))</f>
        <v>Set</v>
      </c>
      <c r="F92" s="502">
        <f>F88*1</f>
        <v>1</v>
      </c>
      <c r="G92" s="360">
        <f ca="1">IF(ISERROR(OFFSET('HARGA SATUAN'!$I$6,MATCH(RAB!C92,'HARGA SATUAN'!$C$7:$C$1492,0),0)),0,OFFSET('HARGA SATUAN'!$I$6,MATCH(RAB!C92,'HARGA SATUAN'!$C$7:$C$1492,0),0))</f>
        <v>5300</v>
      </c>
      <c r="H92" s="361">
        <f t="shared" ca="1" si="32"/>
        <v>0</v>
      </c>
      <c r="I92" s="361">
        <f t="shared" ca="1" si="33"/>
        <v>5300</v>
      </c>
      <c r="J92" s="361">
        <f t="shared" ca="1" si="34"/>
        <v>0</v>
      </c>
      <c r="K92" s="362">
        <f t="shared" ca="1" si="35"/>
        <v>5300</v>
      </c>
    </row>
    <row r="93" spans="2:11">
      <c r="B93" s="503">
        <v>5</v>
      </c>
      <c r="C93" s="504" t="s">
        <v>117</v>
      </c>
      <c r="D93" s="358" t="str">
        <f ca="1">IF(ISERROR(OFFSET('HARGA SATUAN'!$D$6,MATCH(RAB!C93,'HARGA SATUAN'!$C$7:$C$1492,0),0)),"",OFFSET('HARGA SATUAN'!$D$6,MATCH(RAB!C93,'HARGA SATUAN'!$C$7:$C$1492,0),0))</f>
        <v>HDW</v>
      </c>
      <c r="E93" s="359" t="str">
        <f ca="1">IF(B93="+","Unit",IF(ISERROR(OFFSET('HARGA SATUAN'!$E$6,MATCH(RAB!C93,'HARGA SATUAN'!$C$7:$C$1492,0),0)),"",OFFSET('HARGA SATUAN'!$E$6,MATCH(RAB!C93,'HARGA SATUAN'!$C$7:$C$1492,0),0)))</f>
        <v>Bh</v>
      </c>
      <c r="F93" s="502">
        <f>F88*1</f>
        <v>1</v>
      </c>
      <c r="G93" s="360">
        <f ca="1">IF(ISERROR(OFFSET('HARGA SATUAN'!$I$6,MATCH(RAB!C93,'HARGA SATUAN'!$C$7:$C$1492,0),0)),0,OFFSET('HARGA SATUAN'!$I$6,MATCH(RAB!C93,'HARGA SATUAN'!$C$7:$C$1492,0),0))</f>
        <v>58600</v>
      </c>
      <c r="H93" s="361">
        <f t="shared" ca="1" si="32"/>
        <v>0</v>
      </c>
      <c r="I93" s="361">
        <f t="shared" ca="1" si="33"/>
        <v>58600</v>
      </c>
      <c r="J93" s="361">
        <f t="shared" ca="1" si="34"/>
        <v>0</v>
      </c>
      <c r="K93" s="362">
        <f t="shared" ca="1" si="35"/>
        <v>58600</v>
      </c>
    </row>
    <row r="94" spans="2:11">
      <c r="B94" s="503">
        <v>6</v>
      </c>
      <c r="C94" s="109" t="s">
        <v>1155</v>
      </c>
      <c r="D94" s="358" t="str">
        <f ca="1">IF(ISERROR(OFFSET('HARGA SATUAN'!$D$6,MATCH(RAB!C94,'HARGA SATUAN'!$C$7:$C$1492,0),0)),"",OFFSET('HARGA SATUAN'!$D$6,MATCH(RAB!C94,'HARGA SATUAN'!$C$7:$C$1492,0),0))</f>
        <v>HDW</v>
      </c>
      <c r="E94" s="359" t="str">
        <f ca="1">IF(B94="+","Unit",IF(ISERROR(OFFSET('HARGA SATUAN'!$E$6,MATCH(RAB!C94,'HARGA SATUAN'!$C$7:$C$1492,0),0)),"",OFFSET('HARGA SATUAN'!$E$6,MATCH(RAB!C94,'HARGA SATUAN'!$C$7:$C$1492,0),0)))</f>
        <v>Set</v>
      </c>
      <c r="F94" s="502">
        <f>F88*2</f>
        <v>2</v>
      </c>
      <c r="G94" s="360">
        <f ca="1">IF(ISERROR(OFFSET('HARGA SATUAN'!$I$6,MATCH(RAB!C94,'HARGA SATUAN'!$C$7:$C$1492,0),0)),0,OFFSET('HARGA SATUAN'!$I$6,MATCH(RAB!C94,'HARGA SATUAN'!$C$7:$C$1492,0),0))</f>
        <v>2900</v>
      </c>
      <c r="H94" s="361">
        <f t="shared" ca="1" si="32"/>
        <v>0</v>
      </c>
      <c r="I94" s="361">
        <f t="shared" ca="1" si="33"/>
        <v>5800</v>
      </c>
      <c r="J94" s="361">
        <f t="shared" ca="1" si="34"/>
        <v>0</v>
      </c>
      <c r="K94" s="362">
        <f t="shared" ca="1" si="35"/>
        <v>5800</v>
      </c>
    </row>
    <row r="95" spans="2:11">
      <c r="B95" s="503">
        <v>7</v>
      </c>
      <c r="C95" s="504" t="s">
        <v>119</v>
      </c>
      <c r="D95" s="358" t="str">
        <f ca="1">IF(ISERROR(OFFSET('HARGA SATUAN'!$D$6,MATCH(RAB!C95,'HARGA SATUAN'!$C$7:$C$1492,0),0)),"",OFFSET('HARGA SATUAN'!$D$6,MATCH(RAB!C95,'HARGA SATUAN'!$C$7:$C$1492,0),0))</f>
        <v>HDW</v>
      </c>
      <c r="E95" s="359" t="str">
        <f ca="1">IF(B95="+","Unit",IF(ISERROR(OFFSET('HARGA SATUAN'!$E$6,MATCH(RAB!C95,'HARGA SATUAN'!$C$7:$C$1492,0),0)),"",OFFSET('HARGA SATUAN'!$E$6,MATCH(RAB!C95,'HARGA SATUAN'!$C$7:$C$1492,0),0)))</f>
        <v>Set</v>
      </c>
      <c r="F95" s="502">
        <f>F88*4</f>
        <v>4</v>
      </c>
      <c r="G95" s="360">
        <f ca="1">IF(ISERROR(OFFSET('HARGA SATUAN'!$I$6,MATCH(RAB!C95,'HARGA SATUAN'!$C$7:$C$1492,0),0)),0,OFFSET('HARGA SATUAN'!$I$6,MATCH(RAB!C95,'HARGA SATUAN'!$C$7:$C$1492,0),0))</f>
        <v>8900</v>
      </c>
      <c r="H95" s="361">
        <f t="shared" ca="1" si="32"/>
        <v>0</v>
      </c>
      <c r="I95" s="361">
        <f t="shared" ca="1" si="33"/>
        <v>35600</v>
      </c>
      <c r="J95" s="361">
        <f t="shared" ca="1" si="34"/>
        <v>0</v>
      </c>
      <c r="K95" s="362">
        <f t="shared" ca="1" si="35"/>
        <v>35600</v>
      </c>
    </row>
    <row r="96" spans="2:11">
      <c r="B96" s="503"/>
      <c r="C96" s="504"/>
      <c r="D96" s="358" t="str">
        <f ca="1">IF(ISERROR(OFFSET('HARGA SATUAN'!$D$6,MATCH(RAB!C96,'HARGA SATUAN'!$C$7:$C$1492,0),0)),"",OFFSET('HARGA SATUAN'!$D$6,MATCH(RAB!C96,'HARGA SATUAN'!$C$7:$C$1492,0),0))</f>
        <v/>
      </c>
      <c r="E96" s="359" t="str">
        <f ca="1">IF(B96="+","Unit",IF(ISERROR(OFFSET('HARGA SATUAN'!$E$6,MATCH(RAB!C96,'HARGA SATUAN'!$C$7:$C$1492,0),0)),"",OFFSET('HARGA SATUAN'!$E$6,MATCH(RAB!C96,'HARGA SATUAN'!$C$7:$C$1492,0),0)))</f>
        <v/>
      </c>
      <c r="F96" s="368"/>
      <c r="G96" s="360">
        <f ca="1">IF(ISERROR(OFFSET('HARGA SATUAN'!$I$6,MATCH(RAB!C96,'HARGA SATUAN'!$C$7:$C$1492,0),0)),0,OFFSET('HARGA SATUAN'!$I$6,MATCH(RAB!C96,'HARGA SATUAN'!$C$7:$C$1492,0),0))</f>
        <v>0</v>
      </c>
      <c r="H96" s="361">
        <f t="shared" ca="1" si="32"/>
        <v>0</v>
      </c>
      <c r="I96" s="361">
        <f t="shared" ca="1" si="33"/>
        <v>0</v>
      </c>
      <c r="J96" s="361">
        <f t="shared" ca="1" si="34"/>
        <v>0</v>
      </c>
      <c r="K96" s="362">
        <f t="shared" ca="1" si="35"/>
        <v>0</v>
      </c>
    </row>
    <row r="97" spans="2:13">
      <c r="B97" s="503" t="s">
        <v>1035</v>
      </c>
      <c r="C97" s="505" t="s">
        <v>1618</v>
      </c>
      <c r="D97" s="358" t="str">
        <f ca="1">IF(ISERROR(OFFSET('HARGA SATUAN'!$D$6,MATCH(RAB!C97,'HARGA SATUAN'!$C$7:$C$1492,0),0)),"",OFFSET('HARGA SATUAN'!$D$6,MATCH(RAB!C97,'HARGA SATUAN'!$C$7:$C$1492,0),0))</f>
        <v/>
      </c>
      <c r="E97" s="359" t="str">
        <f ca="1">IF(B97="+","Unit",IF(ISERROR(OFFSET('HARGA SATUAN'!$E$6,MATCH(RAB!C97,'HARGA SATUAN'!$C$7:$C$1492,0),0)),"",OFFSET('HARGA SATUAN'!$E$6,MATCH(RAB!C97,'HARGA SATUAN'!$C$7:$C$1492,0),0)))</f>
        <v>Unit</v>
      </c>
      <c r="F97" s="500">
        <v>1</v>
      </c>
      <c r="G97" s="360">
        <f ca="1">IF(ISERROR(OFFSET('HARGA SATUAN'!$I$6,MATCH(RAB!C97,'HARGA SATUAN'!$C$7:$C$1492,0),0)),0,OFFSET('HARGA SATUAN'!$I$6,MATCH(RAB!C97,'HARGA SATUAN'!$C$7:$C$1492,0),0))</f>
        <v>0</v>
      </c>
      <c r="H97" s="361">
        <f t="shared" ca="1" si="32"/>
        <v>0</v>
      </c>
      <c r="I97" s="361">
        <f t="shared" ca="1" si="33"/>
        <v>0</v>
      </c>
      <c r="J97" s="361">
        <f t="shared" ca="1" si="34"/>
        <v>0</v>
      </c>
      <c r="K97" s="362">
        <f t="shared" ca="1" si="35"/>
        <v>0</v>
      </c>
    </row>
    <row r="98" spans="2:13">
      <c r="B98" s="503">
        <v>1</v>
      </c>
      <c r="C98" s="505" t="s">
        <v>29</v>
      </c>
      <c r="D98" s="358" t="str">
        <f ca="1">IF(ISERROR(OFFSET('HARGA SATUAN'!$D$6,MATCH(RAB!C98,'HARGA SATUAN'!$C$7:$C$1492,0),0)),"",OFFSET('HARGA SATUAN'!$D$6,MATCH(RAB!C98,'HARGA SATUAN'!$C$7:$C$1492,0),0))</f>
        <v>HDW</v>
      </c>
      <c r="E98" s="359" t="str">
        <f ca="1">IF(B98="+","Unit",IF(ISERROR(OFFSET('HARGA SATUAN'!$E$6,MATCH(RAB!C98,'HARGA SATUAN'!$C$7:$C$1492,0),0)),"",OFFSET('HARGA SATUAN'!$E$6,MATCH(RAB!C98,'HARGA SATUAN'!$C$7:$C$1492,0),0)))</f>
        <v>Bh</v>
      </c>
      <c r="F98" s="500">
        <f>F97*1</f>
        <v>1</v>
      </c>
      <c r="G98" s="360">
        <f ca="1">IF(ISERROR(OFFSET('HARGA SATUAN'!$I$6,MATCH(RAB!C98,'HARGA SATUAN'!$C$7:$C$1492,0),0)),0,OFFSET('HARGA SATUAN'!$I$6,MATCH(RAB!C98,'HARGA SATUAN'!$C$7:$C$1492,0),0))</f>
        <v>185200</v>
      </c>
      <c r="H98" s="361">
        <f t="shared" ca="1" si="32"/>
        <v>0</v>
      </c>
      <c r="I98" s="361">
        <f t="shared" ca="1" si="33"/>
        <v>185200</v>
      </c>
      <c r="J98" s="361">
        <f t="shared" ca="1" si="34"/>
        <v>0</v>
      </c>
      <c r="K98" s="362">
        <f t="shared" ca="1" si="35"/>
        <v>185200</v>
      </c>
    </row>
    <row r="99" spans="2:13">
      <c r="B99" s="503">
        <v>2</v>
      </c>
      <c r="C99" s="505" t="s">
        <v>30</v>
      </c>
      <c r="D99" s="358" t="str">
        <f ca="1">IF(ISERROR(OFFSET('HARGA SATUAN'!$D$6,MATCH(RAB!C99,'HARGA SATUAN'!$C$7:$C$1492,0),0)),"",OFFSET('HARGA SATUAN'!$D$6,MATCH(RAB!C99,'HARGA SATUAN'!$C$7:$C$1492,0),0))</f>
        <v>HDW</v>
      </c>
      <c r="E99" s="359" t="str">
        <f ca="1">IF(B99="+","Unit",IF(ISERROR(OFFSET('HARGA SATUAN'!$E$6,MATCH(RAB!C99,'HARGA SATUAN'!$C$7:$C$1492,0),0)),"",OFFSET('HARGA SATUAN'!$E$6,MATCH(RAB!C99,'HARGA SATUAN'!$C$7:$C$1492,0),0)))</f>
        <v>Bh</v>
      </c>
      <c r="F99" s="500">
        <f>F97*1</f>
        <v>1</v>
      </c>
      <c r="G99" s="360">
        <f ca="1">IF(ISERROR(OFFSET('HARGA SATUAN'!$I$6,MATCH(RAB!C99,'HARGA SATUAN'!$C$7:$C$1492,0),0)),0,OFFSET('HARGA SATUAN'!$I$6,MATCH(RAB!C99,'HARGA SATUAN'!$C$7:$C$1492,0),0))</f>
        <v>47459</v>
      </c>
      <c r="H99" s="361">
        <f t="shared" ca="1" si="32"/>
        <v>0</v>
      </c>
      <c r="I99" s="361">
        <f t="shared" ca="1" si="33"/>
        <v>47459</v>
      </c>
      <c r="J99" s="361">
        <f t="shared" ca="1" si="34"/>
        <v>0</v>
      </c>
      <c r="K99" s="362">
        <f t="shared" ca="1" si="35"/>
        <v>47459</v>
      </c>
    </row>
    <row r="100" spans="2:13">
      <c r="B100" s="503">
        <v>3</v>
      </c>
      <c r="C100" s="505" t="s">
        <v>32</v>
      </c>
      <c r="D100" s="358" t="str">
        <f ca="1">IF(ISERROR(OFFSET('HARGA SATUAN'!$D$6,MATCH(RAB!C100,'HARGA SATUAN'!$C$7:$C$1492,0),0)),"",OFFSET('HARGA SATUAN'!$D$6,MATCH(RAB!C100,'HARGA SATUAN'!$C$7:$C$1492,0),0))</f>
        <v>HDW</v>
      </c>
      <c r="E100" s="359" t="str">
        <f ca="1">IF(B100="+","Unit",IF(ISERROR(OFFSET('HARGA SATUAN'!$E$6,MATCH(RAB!C100,'HARGA SATUAN'!$C$7:$C$1492,0),0)),"",OFFSET('HARGA SATUAN'!$E$6,MATCH(RAB!C100,'HARGA SATUAN'!$C$7:$C$1492,0),0)))</f>
        <v>Mtr</v>
      </c>
      <c r="F100" s="500">
        <f>F97*1.5</f>
        <v>1.5</v>
      </c>
      <c r="G100" s="360">
        <f ca="1">IF(ISERROR(OFFSET('HARGA SATUAN'!$I$6,MATCH(RAB!C100,'HARGA SATUAN'!$C$7:$C$1492,0),0)),0,OFFSET('HARGA SATUAN'!$I$6,MATCH(RAB!C100,'HARGA SATUAN'!$C$7:$C$1492,0),0))</f>
        <v>30000</v>
      </c>
      <c r="H100" s="361">
        <f t="shared" ca="1" si="32"/>
        <v>0</v>
      </c>
      <c r="I100" s="361">
        <f t="shared" ca="1" si="33"/>
        <v>45000</v>
      </c>
      <c r="J100" s="361">
        <f t="shared" ca="1" si="34"/>
        <v>0</v>
      </c>
      <c r="K100" s="362">
        <f t="shared" ca="1" si="35"/>
        <v>45000</v>
      </c>
    </row>
    <row r="101" spans="2:13">
      <c r="B101" s="503">
        <v>4</v>
      </c>
      <c r="C101" s="505" t="s">
        <v>33</v>
      </c>
      <c r="D101" s="358" t="str">
        <f ca="1">IF(ISERROR(OFFSET('HARGA SATUAN'!$D$6,MATCH(RAB!C101,'HARGA SATUAN'!$C$7:$C$1492,0),0)),"",OFFSET('HARGA SATUAN'!$D$6,MATCH(RAB!C101,'HARGA SATUAN'!$C$7:$C$1492,0),0))</f>
        <v>HDW</v>
      </c>
      <c r="E101" s="359" t="str">
        <f ca="1">IF(B101="+","Unit",IF(ISERROR(OFFSET('HARGA SATUAN'!$E$6,MATCH(RAB!C101,'HARGA SATUAN'!$C$7:$C$1492,0),0)),"",OFFSET('HARGA SATUAN'!$E$6,MATCH(RAB!C101,'HARGA SATUAN'!$C$7:$C$1492,0),0)))</f>
        <v>Bh</v>
      </c>
      <c r="F101" s="500">
        <f>F97*2</f>
        <v>2</v>
      </c>
      <c r="G101" s="360">
        <f ca="1">IF(ISERROR(OFFSET('HARGA SATUAN'!$I$6,MATCH(RAB!C101,'HARGA SATUAN'!$C$7:$C$1492,0),0)),0,OFFSET('HARGA SATUAN'!$I$6,MATCH(RAB!C101,'HARGA SATUAN'!$C$7:$C$1492,0),0))</f>
        <v>9500</v>
      </c>
      <c r="H101" s="361">
        <f t="shared" ca="1" si="32"/>
        <v>0</v>
      </c>
      <c r="I101" s="361">
        <f t="shared" ca="1" si="33"/>
        <v>19000</v>
      </c>
      <c r="J101" s="361">
        <f t="shared" ca="1" si="34"/>
        <v>0</v>
      </c>
      <c r="K101" s="362">
        <f t="shared" ca="1" si="35"/>
        <v>19000</v>
      </c>
    </row>
    <row r="102" spans="2:13">
      <c r="B102" s="503">
        <v>5</v>
      </c>
      <c r="C102" s="505" t="s">
        <v>735</v>
      </c>
      <c r="D102" s="358" t="str">
        <f ca="1">IF(ISERROR(OFFSET('HARGA SATUAN'!$D$6,MATCH(RAB!C102,'HARGA SATUAN'!$C$7:$C$1492,0),0)),"",OFFSET('HARGA SATUAN'!$D$6,MATCH(RAB!C102,'HARGA SATUAN'!$C$7:$C$1492,0),0))</f>
        <v>JASA</v>
      </c>
      <c r="E102" s="359" t="str">
        <f ca="1">IF(B102="+","Unit",IF(ISERROR(OFFSET('HARGA SATUAN'!$E$6,MATCH(RAB!C102,'HARGA SATUAN'!$C$7:$C$1492,0),0)),"",OFFSET('HARGA SATUAN'!$E$6,MATCH(RAB!C102,'HARGA SATUAN'!$C$7:$C$1492,0),0)))</f>
        <v>Unit</v>
      </c>
      <c r="F102" s="500">
        <f>F97*1</f>
        <v>1</v>
      </c>
      <c r="G102" s="360">
        <f ca="1">IF(ISERROR(OFFSET('HARGA SATUAN'!$I$6,MATCH(RAB!C102,'HARGA SATUAN'!$C$7:$C$1492,0),0)),0,OFFSET('HARGA SATUAN'!$I$6,MATCH(RAB!C102,'HARGA SATUAN'!$C$7:$C$1492,0),0))</f>
        <v>56400</v>
      </c>
      <c r="H102" s="361">
        <f t="shared" ca="1" si="32"/>
        <v>0</v>
      </c>
      <c r="I102" s="361">
        <f t="shared" ca="1" si="33"/>
        <v>0</v>
      </c>
      <c r="J102" s="361">
        <f t="shared" ca="1" si="34"/>
        <v>56400</v>
      </c>
      <c r="K102" s="362">
        <f t="shared" ca="1" si="35"/>
        <v>56400</v>
      </c>
    </row>
    <row r="103" spans="2:13">
      <c r="B103" s="503"/>
      <c r="C103" s="505"/>
      <c r="D103" s="358"/>
      <c r="E103" s="359"/>
      <c r="F103" s="500"/>
      <c r="G103" s="360"/>
      <c r="H103" s="361"/>
      <c r="I103" s="361"/>
      <c r="J103" s="361"/>
      <c r="K103" s="362"/>
    </row>
    <row r="104" spans="2:13">
      <c r="B104" s="366" t="s">
        <v>22</v>
      </c>
      <c r="C104" s="367" t="s">
        <v>1611</v>
      </c>
      <c r="D104" s="358" t="str">
        <f ca="1">IF(ISERROR(OFFSET('HARGA SATUAN'!$D$6,MATCH(RAB!C104,'HARGA SATUAN'!$C$7:$C$1492,0),0)),"",OFFSET('HARGA SATUAN'!$D$6,MATCH(RAB!C104,'HARGA SATUAN'!$C$7:$C$1492,0),0))</f>
        <v/>
      </c>
      <c r="E104" s="359" t="str">
        <f ca="1">IF(B104="+","Unit",IF(ISERROR(OFFSET('HARGA SATUAN'!$E$6,MATCH(RAB!C104,'HARGA SATUAN'!$C$7:$C$1492,0),0)),"",OFFSET('HARGA SATUAN'!$E$6,MATCH(RAB!C104,'HARGA SATUAN'!$C$7:$C$1492,0),0)))</f>
        <v/>
      </c>
      <c r="F104" s="368"/>
      <c r="G104" s="360">
        <f ca="1">IF(ISERROR(OFFSET('HARGA SATUAN'!$I$6,MATCH(RAB!C104,'HARGA SATUAN'!$C$7:$C$1492,0),0)),0,OFFSET('HARGA SATUAN'!$I$6,MATCH(RAB!C104,'HARGA SATUAN'!$C$7:$C$1492,0),0))</f>
        <v>0</v>
      </c>
      <c r="H104" s="361">
        <f t="shared" ca="1" si="32"/>
        <v>0</v>
      </c>
      <c r="I104" s="361">
        <f t="shared" ca="1" si="33"/>
        <v>0</v>
      </c>
      <c r="J104" s="361">
        <f t="shared" ca="1" si="34"/>
        <v>0</v>
      </c>
      <c r="K104" s="362">
        <f t="shared" ca="1" si="35"/>
        <v>0</v>
      </c>
    </row>
    <row r="105" spans="2:13">
      <c r="B105" s="374"/>
      <c r="C105" s="373"/>
      <c r="D105" s="358" t="str">
        <f ca="1">IF(ISERROR(OFFSET('HARGA SATUAN'!$D$6,MATCH(RAB!C105,'HARGA SATUAN'!$C$7:$C$1492,0),0)),"",OFFSET('HARGA SATUAN'!$D$6,MATCH(RAB!C105,'HARGA SATUAN'!$C$7:$C$1492,0),0))</f>
        <v/>
      </c>
      <c r="E105" s="359" t="str">
        <f ca="1">IF(B105="+","Unit",IF(ISERROR(OFFSET('HARGA SATUAN'!$E$6,MATCH(RAB!C105,'HARGA SATUAN'!$C$7:$C$1492,0),0)),"",OFFSET('HARGA SATUAN'!$E$6,MATCH(RAB!C105,'HARGA SATUAN'!$C$7:$C$1492,0),0)))</f>
        <v/>
      </c>
      <c r="F105" s="368"/>
      <c r="G105" s="360">
        <f ca="1">IF(ISERROR(OFFSET('HARGA SATUAN'!$I$6,MATCH(RAB!C105,'HARGA SATUAN'!$C$7:$C$1492,0),0)),0,OFFSET('HARGA SATUAN'!$I$6,MATCH(RAB!C105,'HARGA SATUAN'!$C$7:$C$1492,0),0))</f>
        <v>0</v>
      </c>
      <c r="H105" s="361">
        <f t="shared" ca="1" si="32"/>
        <v>0</v>
      </c>
      <c r="I105" s="361">
        <f t="shared" ca="1" si="33"/>
        <v>0</v>
      </c>
      <c r="J105" s="361">
        <f t="shared" ca="1" si="34"/>
        <v>0</v>
      </c>
      <c r="K105" s="362">
        <f t="shared" ca="1" si="35"/>
        <v>0</v>
      </c>
    </row>
    <row r="106" spans="2:13">
      <c r="B106" s="375"/>
      <c r="C106" s="376" t="s">
        <v>475</v>
      </c>
      <c r="D106" s="358" t="str">
        <f ca="1">IF(ISERROR(OFFSET('HARGA SATUAN'!$D$6,MATCH(RAB!C106,'HARGA SATUAN'!$C$7:$C$1492,0),0)),"",OFFSET('HARGA SATUAN'!$D$6,MATCH(RAB!C106,'HARGA SATUAN'!$C$7:$C$1492,0),0))</f>
        <v/>
      </c>
      <c r="E106" s="359" t="str">
        <f ca="1">IF(B106="+","Unit",IF(ISERROR(OFFSET('HARGA SATUAN'!$E$6,MATCH(RAB!C106,'HARGA SATUAN'!$C$7:$C$1492,0),0)),"",OFFSET('HARGA SATUAN'!$E$6,MATCH(RAB!C106,'HARGA SATUAN'!$C$7:$C$1492,0),0)))</f>
        <v/>
      </c>
      <c r="F106" s="368"/>
      <c r="G106" s="360">
        <f ca="1">IF(ISERROR(OFFSET('HARGA SATUAN'!$I$6,MATCH(RAB!C106,'HARGA SATUAN'!$C$7:$C$1492,0),0)),0,OFFSET('HARGA SATUAN'!$I$6,MATCH(RAB!C106,'HARGA SATUAN'!$C$7:$C$1492,0),0))</f>
        <v>0</v>
      </c>
      <c r="H106" s="361">
        <f t="shared" ca="1" si="32"/>
        <v>0</v>
      </c>
      <c r="I106" s="361">
        <f t="shared" ca="1" si="33"/>
        <v>0</v>
      </c>
      <c r="J106" s="361">
        <f t="shared" ca="1" si="34"/>
        <v>0</v>
      </c>
      <c r="K106" s="362">
        <f t="shared" ca="1" si="35"/>
        <v>0</v>
      </c>
    </row>
    <row r="107" spans="2:13">
      <c r="B107" s="378">
        <v>1</v>
      </c>
      <c r="C107" s="379" t="s">
        <v>1091</v>
      </c>
      <c r="D107" s="380" t="str">
        <f ca="1">IF(ISERROR(OFFSET('HARGA SATUAN'!$D$6,MATCH(RAB!C107,'HARGA SATUAN'!$C$7:$C$1492,0),0)),"",OFFSET('HARGA SATUAN'!$D$6,MATCH(RAB!C107,'HARGA SATUAN'!$C$7:$C$1492,0),0))</f>
        <v>JASA</v>
      </c>
      <c r="E107" s="381" t="str">
        <f ca="1">IF(ISERROR(OFFSET('HARGA SATUAN'!$E$6,MATCH(RAB!C107,'HARGA SATUAN'!$C$7:$C$1492,0),0)),"",OFFSET('HARGA SATUAN'!$E$6,MATCH(RAB!C107,'HARGA SATUAN'!$C$7:$C$1492,0),0))</f>
        <v>Lot</v>
      </c>
      <c r="F107" s="382">
        <v>1</v>
      </c>
      <c r="G107" s="383">
        <f ca="1">IF(ISERROR(OFFSET('HARGA SATUAN'!$I$6,MATCH(RAB!C107,'HARGA SATUAN'!$C$7:$C$1492,0),0)),0,OFFSET('HARGA SATUAN'!$I$6,MATCH(RAB!C107,'HARGA SATUAN'!$C$7:$C$1492,0),0))</f>
        <v>2.5000000000000001E-2</v>
      </c>
      <c r="H107" s="384">
        <f ca="1">SUM(H14:H106)*2.5%</f>
        <v>2139637.5</v>
      </c>
      <c r="I107" s="384">
        <f t="shared" ref="I107:J107" ca="1" si="36">SUM(I14:I106)*2.5%</f>
        <v>300616.7</v>
      </c>
      <c r="J107" s="384">
        <f t="shared" ca="1" si="36"/>
        <v>77459.166666666672</v>
      </c>
      <c r="K107" s="384">
        <f ca="1">SUM(K14:K106)*2.5%</f>
        <v>2517713.3666666672</v>
      </c>
    </row>
    <row r="108" spans="2:13">
      <c r="B108" s="385"/>
      <c r="C108" s="386"/>
      <c r="D108" s="358" t="str">
        <f ca="1">IF(ISERROR(OFFSET('HARGA SATUAN'!$D$6,MATCH(RAB!C108,'HARGA SATUAN'!$C$7:$C$1492,0),0)),"",OFFSET('HARGA SATUAN'!$D$6,MATCH(RAB!C108,'HARGA SATUAN'!$C$7:$C$1492,0),0))</f>
        <v/>
      </c>
      <c r="E108" s="359" t="str">
        <f ca="1">IF(ISERROR(OFFSET('HARGA SATUAN'!$E$6,MATCH(RAB!C108,'HARGA SATUAN'!$C$7:$C$1492,0),0)),"",OFFSET('HARGA SATUAN'!$E$6,MATCH(RAB!C108,'HARGA SATUAN'!$C$7:$C$1492,0),0))</f>
        <v/>
      </c>
      <c r="F108" s="377"/>
      <c r="G108" s="360" t="str">
        <f ca="1">IF(ISERROR(OFFSET('HARGA SATUAN'!$I$6,MATCH(RAB!C108,'HARGA SATUAN'!$C$7:$C$1492,0),0)),"",OFFSET('HARGA SATUAN'!$I$6,MATCH(RAB!C108,'HARGA SATUAN'!$C$7:$C$1492,0),0))</f>
        <v/>
      </c>
      <c r="H108" s="361">
        <f ca="1">IF(OR(D108="MDU",D108="MDU-KD"),IF(G108="PLN",0,G108*F108),0)</f>
        <v>0</v>
      </c>
      <c r="I108" s="361">
        <f ca="1">IF(D108="HDW",IF(G108="PLN",0,G108*F108),0)</f>
        <v>0</v>
      </c>
      <c r="J108" s="361">
        <f ca="1">IF(D108="JASA",IF(G108="PLN",0,G108*F108),0)</f>
        <v>0</v>
      </c>
      <c r="K108" s="362">
        <f ca="1">SUM(H108:J108)</f>
        <v>0</v>
      </c>
    </row>
    <row r="109" spans="2:13" ht="15.75" thickBot="1">
      <c r="B109" s="387"/>
      <c r="C109" s="388"/>
      <c r="D109" s="389"/>
      <c r="E109" s="390"/>
      <c r="F109" s="390"/>
      <c r="G109" s="390"/>
      <c r="H109" s="391"/>
      <c r="I109" s="391"/>
      <c r="J109" s="391"/>
      <c r="K109" s="392"/>
    </row>
    <row r="110" spans="2:13">
      <c r="B110" s="393"/>
      <c r="C110" s="617" t="s">
        <v>1008</v>
      </c>
      <c r="D110" s="617"/>
      <c r="E110" s="617"/>
      <c r="F110" s="617"/>
      <c r="G110" s="394" t="s">
        <v>9</v>
      </c>
      <c r="H110" s="395">
        <f ca="1">SUM(H14:H108)</f>
        <v>87725137.5</v>
      </c>
      <c r="I110" s="395">
        <f ca="1">SUM(I14:I108)</f>
        <v>12325284.699999999</v>
      </c>
      <c r="J110" s="395">
        <f ca="1">SUM(J14:J108)</f>
        <v>3175825.8333333335</v>
      </c>
      <c r="K110" s="395">
        <f ca="1">SUM(K14:K108)</f>
        <v>103226248.03333333</v>
      </c>
    </row>
    <row r="111" spans="2:13">
      <c r="B111" s="397"/>
      <c r="C111" s="633" t="s">
        <v>1457</v>
      </c>
      <c r="D111" s="633"/>
      <c r="E111" s="633"/>
      <c r="F111" s="633"/>
      <c r="G111" s="398" t="s">
        <v>9</v>
      </c>
      <c r="H111" s="399">
        <f ca="1">H110*0.11</f>
        <v>9649765.125</v>
      </c>
      <c r="I111" s="399">
        <f ca="1">I110*0.11</f>
        <v>1355781.317</v>
      </c>
      <c r="J111" s="399">
        <f ca="1">J110*0.11</f>
        <v>349340.84166666667</v>
      </c>
      <c r="K111" s="399">
        <f ca="1">K110*0.11</f>
        <v>11354887.283666667</v>
      </c>
    </row>
    <row r="112" spans="2:13" ht="15.75" thickBot="1">
      <c r="B112" s="397"/>
      <c r="C112" s="631" t="s">
        <v>463</v>
      </c>
      <c r="D112" s="631"/>
      <c r="E112" s="631"/>
      <c r="F112" s="631"/>
      <c r="G112" s="400" t="s">
        <v>9</v>
      </c>
      <c r="H112" s="401">
        <f ca="1">SUM(H110:H111)</f>
        <v>97374902.625</v>
      </c>
      <c r="I112" s="401">
        <f ca="1">SUM(I110:I111)</f>
        <v>13681066.016999999</v>
      </c>
      <c r="J112" s="400">
        <f ca="1">SUM(J110:J111)</f>
        <v>3525166.6750000003</v>
      </c>
      <c r="K112" s="400">
        <f ca="1">SUM(K110:K111)</f>
        <v>114581135.317</v>
      </c>
      <c r="M112" s="483"/>
    </row>
    <row r="113" spans="2:11">
      <c r="B113" s="634" t="str">
        <f ca="1">"Terbilang : "&amp;PROPER(IF(K112=0,"nol",IF(K112&lt;0,"minus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IF(--MID(TEXT(ABS(K112),"000000000000000"),1,3)=0,"",MID(TEXT(ABS(K112),"000000000000000"),1,1)&amp;" ratus "&amp;MID(TEXT(ABS(K112),"000000000000000"),2,1)&amp;" puluh "&amp;MID(TEXT(ABS(K112),"000000000000000"),3,1)&amp;" trilyun ")&amp; IF(--MID(TEXT(ABS(K112),"000000000000000"),4,3)=0,"",MID(TEXT(ABS(K112),"000000000000000"),4,1)&amp;" ratus "&amp;MID(TEXT(ABS(K112),"000000000000000"),5,1)&amp;" puluh "&amp;MID(TEXT(ABS(K112),"000000000000000"),6,1)&amp;" milyar ")&amp; IF(--MID(TEXT(ABS(K112),"000000000000000"),7,3)=0,"",MID(TEXT(ABS(K112),"000000000000000"),7,1)&amp;" ratus "&amp;MID(TEXT(ABS(K112),"000000000000000"),8,1)&amp;" puluh "&amp;MID(TEXT(ABS(K112),"000000000000000"),9,1)&amp;" juta ")&amp; IF(--MID(TEXT(ABS(K112),"000000000000000"),10,3)=0,"",IF(--MID(TEXT(ABS(K112),"000000000000000"),10,3)=1,"*",MID(TEXT(ABS(K112),"000000000000000"),10,1)&amp;" ratus "&amp;MID(TEXT(ABS(K112),"000000000000000"),11,1)&amp;" puluh ")&amp;MID(TEXT(ABS(K112),"000000000000000"),12,1)&amp;" ribu ")&amp; IF(--MID(TEXT(ABS(K112),"000000000000000"),13,3)=0,"",MID(TEXT(ABS(K112),"000000000000000"),13,1)&amp;" ratus "&amp;MID(TEXT(ABS(K112),"000000000000000"),14,1)&amp;" puluh "&amp;MID(TEXT(ABS(K112),"000000000000000"),15,1)),1,"satu"),2,"dua"),3,"tiga"),4,"empat"),5,"lima"),6,"enam"),7,"tujuh"),8,"delapan"),9,"sembilan"),"0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Seratus Empat Belas Juta Lima Ratus Delapan Puluh Satu Ribu Seratus Tiga Puluh Lima Rupiah</v>
      </c>
      <c r="C113" s="635"/>
      <c r="D113" s="635"/>
      <c r="E113" s="635"/>
      <c r="F113" s="635"/>
      <c r="G113" s="635"/>
      <c r="H113" s="635"/>
      <c r="I113" s="635"/>
      <c r="J113" s="635"/>
      <c r="K113" s="636"/>
    </row>
    <row r="114" spans="2:11">
      <c r="B114" s="637"/>
      <c r="C114" s="638"/>
      <c r="D114" s="638"/>
      <c r="E114" s="638"/>
      <c r="F114" s="638"/>
      <c r="G114" s="638"/>
      <c r="H114" s="638"/>
      <c r="I114" s="638"/>
      <c r="J114" s="638"/>
      <c r="K114" s="639"/>
    </row>
    <row r="115" spans="2:11" ht="15.75" thickBot="1">
      <c r="B115" s="402" t="str">
        <f>"Harga yang dipakai adalah "&amp;'HARGA SATUAN'!I5&amp;""</f>
        <v>Harga yang dipakai adalah RAB HSS 2023</v>
      </c>
      <c r="C115" s="403"/>
      <c r="D115" s="404"/>
      <c r="E115" s="404"/>
      <c r="F115" s="404"/>
      <c r="G115" s="405"/>
      <c r="H115" s="405"/>
      <c r="I115" s="405"/>
      <c r="J115" s="405"/>
      <c r="K115" s="406"/>
    </row>
    <row r="116" spans="2:11">
      <c r="C116" s="407"/>
      <c r="E116" s="409"/>
      <c r="F116" s="409"/>
      <c r="G116" s="409"/>
    </row>
    <row r="117" spans="2:11">
      <c r="C117" s="337"/>
      <c r="E117" s="409"/>
      <c r="F117" s="409"/>
      <c r="G117" s="409"/>
      <c r="H117" s="640"/>
      <c r="I117" s="640"/>
      <c r="J117" s="641"/>
      <c r="K117" s="641"/>
    </row>
    <row r="118" spans="2:11">
      <c r="C118" s="337"/>
      <c r="E118" s="409"/>
      <c r="F118" s="409"/>
      <c r="G118" s="409"/>
      <c r="H118" s="410"/>
      <c r="I118" s="630" t="s">
        <v>1630</v>
      </c>
      <c r="J118" s="630"/>
      <c r="K118" s="630"/>
    </row>
    <row r="119" spans="2:11">
      <c r="C119" s="337"/>
      <c r="E119" s="409"/>
      <c r="F119" s="409"/>
      <c r="G119" s="409"/>
      <c r="H119" s="410"/>
      <c r="I119" s="630" t="s">
        <v>1631</v>
      </c>
      <c r="J119" s="630"/>
      <c r="K119" s="630"/>
    </row>
    <row r="120" spans="2:11">
      <c r="C120" s="337"/>
      <c r="E120" s="409"/>
      <c r="F120" s="409"/>
      <c r="G120" s="409"/>
      <c r="H120" s="411"/>
      <c r="I120" s="412"/>
      <c r="J120" s="412"/>
      <c r="K120" s="412"/>
    </row>
    <row r="121" spans="2:11">
      <c r="C121" s="337"/>
      <c r="E121" s="409"/>
      <c r="F121" s="409"/>
      <c r="G121" s="409"/>
      <c r="H121" s="411"/>
      <c r="I121" s="411"/>
      <c r="J121" s="411"/>
      <c r="K121" s="411"/>
    </row>
    <row r="122" spans="2:11">
      <c r="C122" s="337"/>
      <c r="E122" s="409"/>
      <c r="F122" s="409"/>
      <c r="G122" s="409"/>
      <c r="H122" s="411"/>
      <c r="I122" s="411"/>
      <c r="J122" s="411"/>
      <c r="K122" s="411"/>
    </row>
    <row r="123" spans="2:11">
      <c r="C123" s="337"/>
      <c r="E123" s="409"/>
      <c r="F123" s="409"/>
      <c r="G123" s="409"/>
      <c r="H123" s="411"/>
      <c r="I123" s="411"/>
      <c r="J123" s="411"/>
      <c r="K123" s="411"/>
    </row>
    <row r="124" spans="2:11">
      <c r="C124" s="337"/>
      <c r="E124" s="409"/>
      <c r="F124" s="409"/>
      <c r="G124" s="409"/>
      <c r="H124" s="413"/>
      <c r="I124" s="630" t="s">
        <v>1632</v>
      </c>
      <c r="J124" s="630"/>
      <c r="K124" s="630"/>
    </row>
    <row r="125" spans="2:11">
      <c r="C125" s="407"/>
      <c r="E125" s="409"/>
      <c r="F125" s="409"/>
      <c r="G125" s="409"/>
      <c r="H125" s="411"/>
      <c r="I125" s="411"/>
      <c r="J125" s="411"/>
      <c r="K125" s="411"/>
    </row>
    <row r="126" spans="2:11">
      <c r="C126" s="407"/>
      <c r="E126" s="409"/>
      <c r="F126" s="409"/>
      <c r="G126" s="409"/>
      <c r="H126" s="411"/>
      <c r="I126" s="411"/>
      <c r="J126" s="411"/>
      <c r="K126" s="411"/>
    </row>
    <row r="127" spans="2:11">
      <c r="C127" s="407"/>
      <c r="E127" s="409"/>
      <c r="F127" s="409"/>
      <c r="G127" s="409"/>
      <c r="H127" s="411"/>
      <c r="I127" s="411"/>
      <c r="J127" s="411"/>
      <c r="K127" s="411"/>
    </row>
  </sheetData>
  <sheetProtection sort="0" autoFilter="0"/>
  <protectedRanges>
    <protectedRange sqref="B105 B82:B96" name="Range1_1"/>
    <protectedRange sqref="F104:F106 F14:F50 F53:F73 F80:F96" name="Range1_1_2_2"/>
    <protectedRange sqref="C105 C82 C87:C96 C84:C85" name="Range1_1_1"/>
    <protectedRange sqref="B49:C49 B53:C55 B50:B52 B71:C73 B70 B80:C81 B57:C69 B56" name="Range1_6_2"/>
    <protectedRange sqref="C86" name="Range1_1_3_13"/>
    <protectedRange sqref="C17" name="Range1_1_3_14"/>
    <protectedRange sqref="C50" name="Range1_1_3"/>
    <protectedRange sqref="G51" name="Range1_3_7"/>
    <protectedRange sqref="G52" name="Range1_3_7_1"/>
    <protectedRange sqref="C70" name="Range1_1_3_1"/>
    <protectedRange sqref="C83" name="Range1_1_3_2"/>
  </protectedRanges>
  <mergeCells count="22">
    <mergeCell ref="I119:K119"/>
    <mergeCell ref="I124:K124"/>
    <mergeCell ref="C112:F112"/>
    <mergeCell ref="G6:K6"/>
    <mergeCell ref="I118:K118"/>
    <mergeCell ref="C111:F111"/>
    <mergeCell ref="B113:K114"/>
    <mergeCell ref="H117:K117"/>
    <mergeCell ref="H11:K11"/>
    <mergeCell ref="H12:H13"/>
    <mergeCell ref="J12:J13"/>
    <mergeCell ref="K12:K13"/>
    <mergeCell ref="O3:P4"/>
    <mergeCell ref="B4:K4"/>
    <mergeCell ref="C110:F110"/>
    <mergeCell ref="B11:B13"/>
    <mergeCell ref="C11:C13"/>
    <mergeCell ref="D11:D13"/>
    <mergeCell ref="E11:E13"/>
    <mergeCell ref="F11:F13"/>
    <mergeCell ref="G11:G13"/>
    <mergeCell ref="I12:I13"/>
  </mergeCells>
  <phoneticPr fontId="139" type="noConversion"/>
  <conditionalFormatting sqref="C15">
    <cfRule type="cellIs" dxfId="20" priority="489" operator="equal">
      <formula>0</formula>
    </cfRule>
  </conditionalFormatting>
  <conditionalFormatting sqref="C17">
    <cfRule type="cellIs" dxfId="19" priority="28" operator="equal">
      <formula>0</formula>
    </cfRule>
  </conditionalFormatting>
  <conditionalFormatting sqref="C20">
    <cfRule type="cellIs" dxfId="18" priority="116" operator="equal">
      <formula>0</formula>
    </cfRule>
  </conditionalFormatting>
  <conditionalFormatting sqref="C48">
    <cfRule type="cellIs" dxfId="17" priority="114" operator="equal">
      <formula>0</formula>
    </cfRule>
  </conditionalFormatting>
  <conditionalFormatting sqref="C94">
    <cfRule type="cellIs" dxfId="16" priority="16" operator="equal">
      <formula>0</formula>
    </cfRule>
  </conditionalFormatting>
  <conditionalFormatting sqref="C104">
    <cfRule type="cellIs" dxfId="15" priority="112" operator="equal">
      <formula>0</formula>
    </cfRule>
  </conditionalFormatting>
  <conditionalFormatting sqref="E1:E3 G1:G13 E5:E13 H12:I12 O13 S14:V20 E107:G107 H107:K109 E108:H108 E109:F109 E44:K50 E53:K53 H51:K52 E54:E72 G54:K72 E73:K73 E74:E79 G74:K79 E80:K106">
    <cfRule type="cellIs" dxfId="14" priority="1069" stopIfTrue="1" operator="equal">
      <formula>0</formula>
    </cfRule>
  </conditionalFormatting>
  <conditionalFormatting sqref="E14:K37 E38:E43 G38:K43">
    <cfRule type="cellIs" dxfId="13" priority="14" stopIfTrue="1" operator="equal">
      <formula>0</formula>
    </cfRule>
  </conditionalFormatting>
  <conditionalFormatting sqref="G108:G65574 E113:E65574">
    <cfRule type="cellIs" dxfId="12" priority="203" stopIfTrue="1" operator="equal">
      <formula>0</formula>
    </cfRule>
  </conditionalFormatting>
  <conditionalFormatting sqref="F38:F43">
    <cfRule type="cellIs" dxfId="11" priority="13" stopIfTrue="1" operator="equal">
      <formula>0</formula>
    </cfRule>
  </conditionalFormatting>
  <conditionalFormatting sqref="C50">
    <cfRule type="cellIs" dxfId="10" priority="11" operator="equal">
      <formula>0</formula>
    </cfRule>
  </conditionalFormatting>
  <conditionalFormatting sqref="G51">
    <cfRule type="cellIs" dxfId="9" priority="9" operator="equal">
      <formula>0</formula>
    </cfRule>
  </conditionalFormatting>
  <conditionalFormatting sqref="C51:F51">
    <cfRule type="cellIs" dxfId="8" priority="10" operator="equal">
      <formula>0</formula>
    </cfRule>
  </conditionalFormatting>
  <conditionalFormatting sqref="G52">
    <cfRule type="cellIs" dxfId="7" priority="7" operator="equal">
      <formula>0</formula>
    </cfRule>
  </conditionalFormatting>
  <conditionalFormatting sqref="C52:F52">
    <cfRule type="cellIs" dxfId="6" priority="8" operator="equal">
      <formula>0</formula>
    </cfRule>
  </conditionalFormatting>
  <conditionalFormatting sqref="C72">
    <cfRule type="cellIs" dxfId="5" priority="5" operator="equal">
      <formula>0</formula>
    </cfRule>
  </conditionalFormatting>
  <conditionalFormatting sqref="C55 C59:C69 C71 C57">
    <cfRule type="cellIs" dxfId="4" priority="6" stopIfTrue="1" operator="equal">
      <formula>0</formula>
    </cfRule>
  </conditionalFormatting>
  <conditionalFormatting sqref="F54:F72">
    <cfRule type="cellIs" dxfId="3" priority="4" stopIfTrue="1" operator="equal">
      <formula>0</formula>
    </cfRule>
  </conditionalFormatting>
  <conditionalFormatting sqref="C70">
    <cfRule type="cellIs" dxfId="2" priority="3" operator="equal">
      <formula>0</formula>
    </cfRule>
  </conditionalFormatting>
  <conditionalFormatting sqref="F74:F79">
    <cfRule type="cellIs" dxfId="1" priority="2" stopIfTrue="1" operator="equal">
      <formula>0</formula>
    </cfRule>
  </conditionalFormatting>
  <conditionalFormatting sqref="C83">
    <cfRule type="cellIs" dxfId="0" priority="1" operator="equal">
      <formula>0</formula>
    </cfRule>
  </conditionalFormatting>
  <dataValidations count="4">
    <dataValidation allowBlank="1" showInputMessage="1" showErrorMessage="1" errorTitle="PERINGATAN !!!" error="MDU / UPAH SALAH BOZ...." sqref="O11:Q11 F97:F103 F22:F50 F53:F81 H14:K109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  <dataValidation type="list" allowBlank="1" showInputMessage="1" showErrorMessage="1" errorTitle="PERINGATAN !!!" error="GOLONGAN MATERIAL/JASA SALAH...." sqref="D51:D52" xr:uid="{F3B4D59D-5C5A-415F-B6D1-2640453E64B2}">
      <formula1>#REF!</formula1>
    </dataValidation>
  </dataValidations>
  <printOptions horizontalCentered="1"/>
  <pageMargins left="0.27559055118110198" right="0.3" top="0.31496062992126" bottom="0.59055118110236204" header="0.31496062992126" footer="0.31496062992126"/>
  <pageSetup paperSize="9" scale="54" fitToHeight="30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1C97E-D646-4661-8C10-9B8942A1920C}">
  <sheetPr>
    <tabColor rgb="FFFF6699"/>
  </sheetPr>
  <dimension ref="C1:AD55"/>
  <sheetViews>
    <sheetView showGridLines="0" view="pageBreakPreview" topLeftCell="A43" zoomScale="115" zoomScaleNormal="115" zoomScaleSheetLayoutView="115" workbookViewId="0">
      <selection activeCell="Y52" sqref="Y52:AA55"/>
    </sheetView>
  </sheetViews>
  <sheetFormatPr defaultRowHeight="12"/>
  <cols>
    <col min="1" max="2" width="1.42578125" style="235" customWidth="1"/>
    <col min="3" max="3" width="7.42578125" style="235" customWidth="1"/>
    <col min="4" max="23" width="5.7109375" style="235" customWidth="1"/>
    <col min="24" max="24" width="6.28515625" style="235" customWidth="1"/>
    <col min="25" max="26" width="5.7109375" style="235" customWidth="1"/>
    <col min="27" max="27" width="6.5703125" style="235" customWidth="1"/>
    <col min="28" max="118" width="5.7109375" style="235" customWidth="1"/>
    <col min="119" max="16384" width="9.140625" style="235"/>
  </cols>
  <sheetData>
    <row r="1" spans="3:30" ht="12.75" thickBot="1"/>
    <row r="2" spans="3:30" ht="12.75" customHeight="1">
      <c r="C2" s="236"/>
      <c r="D2" s="237"/>
      <c r="E2" s="237"/>
      <c r="F2" s="237"/>
      <c r="G2" s="237"/>
      <c r="H2" s="237"/>
      <c r="I2" s="237"/>
      <c r="J2" s="237"/>
      <c r="K2" s="237"/>
      <c r="L2" s="237"/>
      <c r="M2" s="237"/>
      <c r="N2" s="237"/>
      <c r="O2" s="237"/>
      <c r="P2" s="237"/>
      <c r="Q2" s="237"/>
      <c r="R2" s="237"/>
      <c r="S2" s="237"/>
      <c r="T2" s="237"/>
      <c r="U2" s="237"/>
      <c r="V2" s="237"/>
      <c r="W2" s="644" t="s">
        <v>1439</v>
      </c>
      <c r="X2" s="645"/>
      <c r="Y2" s="645"/>
      <c r="Z2" s="645"/>
      <c r="AA2" s="645"/>
      <c r="AB2" s="645"/>
      <c r="AC2" s="645"/>
      <c r="AD2" s="646"/>
    </row>
    <row r="3" spans="3:30">
      <c r="C3" s="238"/>
      <c r="W3" s="647"/>
      <c r="X3" s="648"/>
      <c r="Y3" s="648"/>
      <c r="Z3" s="648"/>
      <c r="AA3" s="648"/>
      <c r="AB3" s="648"/>
      <c r="AC3" s="648"/>
      <c r="AD3" s="649"/>
    </row>
    <row r="4" spans="3:30">
      <c r="C4" s="238"/>
      <c r="W4" s="239" t="s">
        <v>987</v>
      </c>
      <c r="AD4" s="240"/>
    </row>
    <row r="5" spans="3:30">
      <c r="C5" s="238"/>
      <c r="W5" s="241" t="s">
        <v>991</v>
      </c>
      <c r="X5" s="650" t="s">
        <v>990</v>
      </c>
      <c r="Y5" s="650"/>
      <c r="Z5" s="650"/>
      <c r="AA5" s="650" t="s">
        <v>988</v>
      </c>
      <c r="AB5" s="650"/>
      <c r="AC5" s="650" t="s">
        <v>989</v>
      </c>
      <c r="AD5" s="651"/>
    </row>
    <row r="6" spans="3:30">
      <c r="C6" s="238"/>
      <c r="W6" s="241">
        <v>1</v>
      </c>
      <c r="X6" s="650" t="s">
        <v>993</v>
      </c>
      <c r="Y6" s="650"/>
      <c r="Z6" s="650"/>
      <c r="AA6" s="650"/>
      <c r="AB6" s="650"/>
      <c r="AC6" s="650"/>
      <c r="AD6" s="651"/>
    </row>
    <row r="7" spans="3:30">
      <c r="C7" s="238"/>
      <c r="E7" s="489" t="str">
        <f>PETA!C6</f>
        <v>KOORDINAT : -6.797500, 110.611263</v>
      </c>
      <c r="W7" s="241">
        <v>2</v>
      </c>
      <c r="X7" s="650" t="s">
        <v>994</v>
      </c>
      <c r="Y7" s="650"/>
      <c r="Z7" s="650"/>
      <c r="AA7" s="650"/>
      <c r="AB7" s="650"/>
      <c r="AC7" s="650"/>
      <c r="AD7" s="651"/>
    </row>
    <row r="8" spans="3:30">
      <c r="C8" s="238"/>
      <c r="W8" s="241">
        <v>3</v>
      </c>
      <c r="X8" s="650" t="s">
        <v>995</v>
      </c>
      <c r="Y8" s="650"/>
      <c r="Z8" s="650"/>
      <c r="AA8" s="650"/>
      <c r="AB8" s="650"/>
      <c r="AC8" s="650"/>
      <c r="AD8" s="651"/>
    </row>
    <row r="9" spans="3:30">
      <c r="C9" s="238"/>
      <c r="W9" s="241">
        <v>4</v>
      </c>
      <c r="X9" s="650" t="s">
        <v>996</v>
      </c>
      <c r="Y9" s="650"/>
      <c r="Z9" s="650"/>
      <c r="AA9" s="650"/>
      <c r="AB9" s="650"/>
      <c r="AC9" s="650"/>
      <c r="AD9" s="651"/>
    </row>
    <row r="10" spans="3:30">
      <c r="C10" s="238"/>
      <c r="W10" s="241">
        <v>5</v>
      </c>
      <c r="X10" s="650" t="s">
        <v>997</v>
      </c>
      <c r="Y10" s="650"/>
      <c r="Z10" s="650"/>
      <c r="AA10" s="650"/>
      <c r="AB10" s="650"/>
      <c r="AC10" s="650"/>
      <c r="AD10" s="651"/>
    </row>
    <row r="11" spans="3:30">
      <c r="C11" s="238"/>
      <c r="W11" s="241">
        <v>6</v>
      </c>
      <c r="X11" s="650" t="s">
        <v>998</v>
      </c>
      <c r="Y11" s="650"/>
      <c r="Z11" s="650"/>
      <c r="AA11" s="650"/>
      <c r="AB11" s="650"/>
      <c r="AC11" s="650"/>
      <c r="AD11" s="651"/>
    </row>
    <row r="12" spans="3:30">
      <c r="C12" s="238"/>
      <c r="W12" s="241">
        <v>7</v>
      </c>
      <c r="X12" s="650" t="s">
        <v>999</v>
      </c>
      <c r="Y12" s="650"/>
      <c r="Z12" s="650"/>
      <c r="AA12" s="650"/>
      <c r="AB12" s="650"/>
      <c r="AC12" s="650"/>
      <c r="AD12" s="651"/>
    </row>
    <row r="13" spans="3:30" ht="12.75" customHeight="1">
      <c r="C13" s="238"/>
      <c r="W13" s="241">
        <v>8</v>
      </c>
      <c r="X13" s="650" t="s">
        <v>1000</v>
      </c>
      <c r="Y13" s="650"/>
      <c r="Z13" s="650"/>
      <c r="AA13" s="650"/>
      <c r="AB13" s="650"/>
      <c r="AC13" s="650"/>
      <c r="AD13" s="651"/>
    </row>
    <row r="14" spans="3:30">
      <c r="C14" s="238"/>
      <c r="W14" s="241">
        <v>9</v>
      </c>
      <c r="X14" s="650" t="s">
        <v>1001</v>
      </c>
      <c r="Y14" s="650"/>
      <c r="Z14" s="650"/>
      <c r="AA14" s="650"/>
      <c r="AB14" s="650"/>
      <c r="AC14" s="650"/>
      <c r="AD14" s="651"/>
    </row>
    <row r="15" spans="3:30">
      <c r="C15" s="238"/>
      <c r="W15" s="241">
        <v>10</v>
      </c>
      <c r="X15" s="650" t="s">
        <v>1010</v>
      </c>
      <c r="Y15" s="650"/>
      <c r="Z15" s="650"/>
      <c r="AA15" s="650"/>
      <c r="AB15" s="650"/>
      <c r="AC15" s="650"/>
      <c r="AD15" s="651"/>
    </row>
    <row r="16" spans="3:30">
      <c r="C16" s="238"/>
      <c r="W16" s="241">
        <v>11</v>
      </c>
      <c r="X16" s="650" t="s">
        <v>1455</v>
      </c>
      <c r="Y16" s="650"/>
      <c r="Z16" s="650"/>
      <c r="AA16" s="650"/>
      <c r="AB16" s="650"/>
      <c r="AC16" s="650"/>
      <c r="AD16" s="651"/>
    </row>
    <row r="17" spans="3:30">
      <c r="C17" s="238"/>
      <c r="S17" s="242"/>
      <c r="W17" s="241">
        <v>12</v>
      </c>
      <c r="X17" s="650" t="s">
        <v>1011</v>
      </c>
      <c r="Y17" s="650"/>
      <c r="Z17" s="650"/>
      <c r="AA17" s="650"/>
      <c r="AB17" s="650"/>
      <c r="AC17" s="650"/>
      <c r="AD17" s="651"/>
    </row>
    <row r="18" spans="3:30">
      <c r="C18" s="243"/>
      <c r="D18" s="244"/>
      <c r="E18" s="244"/>
      <c r="W18" s="241">
        <v>13</v>
      </c>
      <c r="X18" s="650"/>
      <c r="Y18" s="650"/>
      <c r="Z18" s="650"/>
      <c r="AA18" s="650"/>
      <c r="AB18" s="650"/>
      <c r="AC18" s="650"/>
      <c r="AD18" s="651"/>
    </row>
    <row r="19" spans="3:30">
      <c r="C19" s="238"/>
      <c r="W19" s="245"/>
      <c r="X19" s="667"/>
      <c r="Y19" s="667"/>
      <c r="Z19" s="667"/>
      <c r="AA19" s="667"/>
      <c r="AB19" s="667"/>
      <c r="AC19" s="667"/>
      <c r="AD19" s="668"/>
    </row>
    <row r="20" spans="3:30">
      <c r="C20" s="238"/>
      <c r="R20" s="506"/>
      <c r="W20" s="652" t="s">
        <v>992</v>
      </c>
      <c r="X20" s="653"/>
      <c r="Y20" s="653"/>
      <c r="Z20" s="653"/>
      <c r="AA20" s="653"/>
      <c r="AB20" s="653"/>
      <c r="AC20" s="653"/>
      <c r="AD20" s="654"/>
    </row>
    <row r="21" spans="3:30">
      <c r="C21" s="238"/>
      <c r="W21" s="655" t="s">
        <v>985</v>
      </c>
      <c r="X21" s="656"/>
      <c r="Y21" s="656"/>
      <c r="Z21" s="657"/>
      <c r="AA21" s="658" t="s">
        <v>986</v>
      </c>
      <c r="AB21" s="659"/>
      <c r="AC21" s="659"/>
      <c r="AD21" s="660"/>
    </row>
    <row r="22" spans="3:30">
      <c r="C22" s="238"/>
      <c r="W22" s="661"/>
      <c r="X22" s="662"/>
      <c r="Y22" s="491"/>
      <c r="Z22" s="492"/>
      <c r="AA22" s="663"/>
      <c r="AB22" s="664"/>
      <c r="AC22" s="248"/>
      <c r="AD22" s="249"/>
    </row>
    <row r="23" spans="3:30">
      <c r="C23" s="238"/>
      <c r="W23" s="661"/>
      <c r="X23" s="662"/>
      <c r="Y23" s="491"/>
      <c r="Z23" s="492"/>
      <c r="AA23" s="665"/>
      <c r="AB23" s="666"/>
      <c r="AC23" s="248"/>
      <c r="AD23" s="249"/>
    </row>
    <row r="24" spans="3:30">
      <c r="C24" s="238"/>
      <c r="W24" s="671"/>
      <c r="X24" s="672"/>
      <c r="Y24" s="246"/>
      <c r="Z24" s="247"/>
      <c r="AA24" s="673"/>
      <c r="AB24" s="674"/>
      <c r="AC24" s="248"/>
      <c r="AD24" s="249"/>
    </row>
    <row r="25" spans="3:30">
      <c r="C25" s="238"/>
      <c r="W25" s="671"/>
      <c r="X25" s="672"/>
      <c r="Y25" s="246"/>
      <c r="Z25" s="247"/>
      <c r="AA25" s="665"/>
      <c r="AB25" s="666"/>
      <c r="AC25" s="248"/>
      <c r="AD25" s="249"/>
    </row>
    <row r="26" spans="3:30">
      <c r="C26" s="238"/>
      <c r="W26" s="479"/>
      <c r="X26" s="480"/>
      <c r="Y26" s="246"/>
      <c r="Z26" s="247"/>
      <c r="AA26" s="665"/>
      <c r="AB26" s="666"/>
      <c r="AC26" s="248"/>
      <c r="AD26" s="249"/>
    </row>
    <row r="27" spans="3:30">
      <c r="C27" s="238"/>
      <c r="W27" s="479"/>
      <c r="X27" s="480"/>
      <c r="Y27" s="246"/>
      <c r="Z27" s="247"/>
      <c r="AA27" s="669"/>
      <c r="AB27" s="670"/>
      <c r="AC27" s="248"/>
      <c r="AD27" s="249"/>
    </row>
    <row r="28" spans="3:30">
      <c r="C28" s="238"/>
      <c r="W28" s="479"/>
      <c r="X28" s="480"/>
      <c r="Y28" s="246"/>
      <c r="Z28" s="247"/>
      <c r="AA28" s="669"/>
      <c r="AB28" s="670"/>
      <c r="AC28" s="248"/>
      <c r="AD28" s="249"/>
    </row>
    <row r="29" spans="3:30">
      <c r="C29" s="238"/>
      <c r="W29" s="479"/>
      <c r="X29" s="480"/>
      <c r="Y29" s="246"/>
      <c r="Z29" s="247"/>
      <c r="AA29" s="669"/>
      <c r="AB29" s="670"/>
      <c r="AC29" s="248"/>
      <c r="AD29" s="249"/>
    </row>
    <row r="30" spans="3:30" ht="11.25" customHeight="1">
      <c r="C30" s="238"/>
      <c r="W30" s="481"/>
      <c r="X30" s="482"/>
      <c r="Y30" s="246"/>
      <c r="Z30" s="247"/>
      <c r="AA30" s="669"/>
      <c r="AB30" s="670"/>
      <c r="AC30" s="248"/>
      <c r="AD30" s="249"/>
    </row>
    <row r="31" spans="3:30">
      <c r="C31" s="238"/>
      <c r="U31" s="250"/>
      <c r="W31" s="479"/>
      <c r="X31" s="480"/>
      <c r="Y31" s="246"/>
      <c r="Z31" s="247"/>
      <c r="AA31" s="669"/>
      <c r="AB31" s="670"/>
      <c r="AC31" s="248"/>
      <c r="AD31" s="249"/>
    </row>
    <row r="32" spans="3:30">
      <c r="C32" s="238"/>
      <c r="U32" s="250"/>
      <c r="W32" s="479"/>
      <c r="X32" s="480"/>
      <c r="Y32" s="246"/>
      <c r="Z32" s="247"/>
      <c r="AA32" s="669"/>
      <c r="AB32" s="670"/>
      <c r="AC32" s="248"/>
      <c r="AD32" s="249"/>
    </row>
    <row r="33" spans="3:30">
      <c r="C33" s="238"/>
      <c r="W33" s="479"/>
      <c r="X33" s="480"/>
      <c r="Y33" s="246"/>
      <c r="Z33" s="247"/>
      <c r="AA33" s="669"/>
      <c r="AB33" s="670"/>
      <c r="AC33" s="248"/>
      <c r="AD33" s="249"/>
    </row>
    <row r="34" spans="3:30">
      <c r="C34" s="238"/>
      <c r="W34" s="479"/>
      <c r="X34" s="480"/>
      <c r="Y34" s="246"/>
      <c r="Z34" s="247"/>
      <c r="AA34" s="669"/>
      <c r="AB34" s="670"/>
      <c r="AC34" s="248"/>
      <c r="AD34" s="249"/>
    </row>
    <row r="35" spans="3:30">
      <c r="C35" s="238"/>
      <c r="W35" s="671"/>
      <c r="X35" s="684"/>
      <c r="Y35" s="246"/>
      <c r="Z35" s="247"/>
      <c r="AA35" s="669"/>
      <c r="AB35" s="670"/>
      <c r="AC35" s="248"/>
      <c r="AD35" s="249"/>
    </row>
    <row r="36" spans="3:30">
      <c r="C36" s="238"/>
      <c r="W36" s="675"/>
      <c r="X36" s="676"/>
      <c r="Y36" s="246"/>
      <c r="Z36" s="251"/>
      <c r="AA36" s="677"/>
      <c r="AB36" s="670"/>
      <c r="AC36" s="248"/>
      <c r="AD36" s="249"/>
    </row>
    <row r="37" spans="3:30" ht="12.75" customHeight="1">
      <c r="C37" s="238"/>
      <c r="W37" s="678"/>
      <c r="X37" s="679"/>
      <c r="Y37" s="246"/>
      <c r="Z37" s="251"/>
      <c r="AA37" s="680"/>
      <c r="AB37" s="681"/>
      <c r="AC37" s="252"/>
      <c r="AD37" s="253"/>
    </row>
    <row r="38" spans="3:30" ht="12.75" customHeight="1">
      <c r="C38" s="238"/>
      <c r="W38" s="678"/>
      <c r="X38" s="679"/>
      <c r="Y38" s="254"/>
      <c r="Z38" s="251"/>
      <c r="AA38" s="255"/>
      <c r="AB38" s="256"/>
      <c r="AC38" s="252"/>
      <c r="AD38" s="253"/>
    </row>
    <row r="39" spans="3:30" ht="12" customHeight="1">
      <c r="C39" s="238"/>
      <c r="W39" s="678"/>
      <c r="X39" s="679"/>
      <c r="Y39" s="254"/>
      <c r="Z39" s="257"/>
      <c r="AA39" s="682"/>
      <c r="AB39" s="683"/>
      <c r="AC39" s="252"/>
      <c r="AD39" s="253"/>
    </row>
    <row r="40" spans="3:30" ht="12" customHeight="1">
      <c r="C40" s="238"/>
      <c r="W40" s="688"/>
      <c r="X40" s="689"/>
      <c r="Y40" s="254"/>
      <c r="Z40" s="257"/>
      <c r="AA40" s="258"/>
      <c r="AB40" s="259"/>
      <c r="AC40" s="252"/>
      <c r="AD40" s="253"/>
    </row>
    <row r="41" spans="3:30" ht="12" customHeight="1">
      <c r="C41" s="238"/>
      <c r="W41" s="690"/>
      <c r="X41" s="691"/>
      <c r="Y41" s="260"/>
      <c r="Z41" s="261"/>
      <c r="AA41" s="682"/>
      <c r="AB41" s="683"/>
      <c r="AC41" s="252"/>
      <c r="AD41" s="253"/>
    </row>
    <row r="42" spans="3:30" ht="12" customHeight="1">
      <c r="C42" s="238"/>
      <c r="W42" s="692" t="s">
        <v>1456</v>
      </c>
      <c r="X42" s="693"/>
      <c r="Y42" s="693"/>
      <c r="Z42" s="693"/>
      <c r="AA42" s="262"/>
      <c r="AB42" s="262"/>
      <c r="AC42" s="262"/>
      <c r="AD42" s="263"/>
    </row>
    <row r="43" spans="3:30" ht="12" customHeight="1">
      <c r="C43" s="238"/>
      <c r="V43" s="264"/>
      <c r="W43" s="265"/>
      <c r="X43" s="266"/>
      <c r="Y43" s="266"/>
      <c r="Z43" s="266"/>
      <c r="AA43" s="266"/>
      <c r="AB43" s="266"/>
      <c r="AC43" s="266"/>
      <c r="AD43" s="267"/>
    </row>
    <row r="44" spans="3:30">
      <c r="C44" s="268"/>
      <c r="D44" s="269"/>
      <c r="E44" s="269"/>
      <c r="F44" s="269"/>
      <c r="G44" s="269"/>
      <c r="H44" s="269"/>
      <c r="I44" s="269"/>
      <c r="J44" s="269"/>
      <c r="K44" s="269"/>
      <c r="L44" s="269"/>
      <c r="M44" s="269"/>
      <c r="N44" s="269"/>
      <c r="O44" s="269"/>
      <c r="P44" s="269"/>
      <c r="Q44" s="269"/>
      <c r="R44" s="269"/>
      <c r="S44" s="269"/>
      <c r="T44" s="269"/>
      <c r="U44" s="269"/>
      <c r="V44" s="264"/>
      <c r="W44" s="685" t="s">
        <v>11</v>
      </c>
      <c r="X44" s="686"/>
      <c r="Y44" s="650"/>
      <c r="Z44" s="650"/>
      <c r="AA44" s="650"/>
      <c r="AB44" s="650"/>
      <c r="AC44" s="650"/>
      <c r="AD44" s="651"/>
    </row>
    <row r="45" spans="3:30">
      <c r="C45" s="268"/>
      <c r="D45" s="269"/>
      <c r="E45" s="269"/>
      <c r="F45" s="269"/>
      <c r="G45" s="269"/>
      <c r="H45" s="269"/>
      <c r="I45" s="269"/>
      <c r="J45" s="269"/>
      <c r="K45" s="269"/>
      <c r="L45" s="269"/>
      <c r="M45" s="269"/>
      <c r="N45" s="269"/>
      <c r="O45" s="269"/>
      <c r="P45" s="269"/>
      <c r="Q45" s="269"/>
      <c r="R45" s="269"/>
      <c r="S45" s="269"/>
      <c r="T45" s="269"/>
      <c r="U45" s="269"/>
      <c r="V45" s="264"/>
      <c r="W45" s="685" t="s">
        <v>984</v>
      </c>
      <c r="X45" s="686"/>
      <c r="Y45" s="650">
        <v>1</v>
      </c>
      <c r="Z45" s="650"/>
      <c r="AA45" s="650"/>
      <c r="AB45" s="650" t="s">
        <v>12</v>
      </c>
      <c r="AC45" s="650"/>
      <c r="AD45" s="270" t="s">
        <v>13</v>
      </c>
    </row>
    <row r="46" spans="3:30">
      <c r="C46" s="268"/>
      <c r="D46" s="269"/>
      <c r="E46" s="269"/>
      <c r="F46" s="269"/>
      <c r="G46" s="269"/>
      <c r="H46" s="269"/>
      <c r="I46" s="269"/>
      <c r="J46" s="269"/>
      <c r="K46" s="269"/>
      <c r="L46" s="269"/>
      <c r="M46" s="269"/>
      <c r="N46" s="269"/>
      <c r="O46" s="269"/>
      <c r="P46" s="269"/>
      <c r="Q46" s="269"/>
      <c r="R46" s="269"/>
      <c r="S46" s="269"/>
      <c r="T46" s="269"/>
      <c r="U46" s="269"/>
      <c r="V46" s="264"/>
      <c r="W46" s="685" t="s">
        <v>15</v>
      </c>
      <c r="X46" s="686"/>
      <c r="Y46" s="687"/>
      <c r="Z46" s="687"/>
      <c r="AA46" s="687"/>
      <c r="AB46" s="650" t="s">
        <v>16</v>
      </c>
      <c r="AC46" s="650"/>
      <c r="AD46" s="271"/>
    </row>
    <row r="47" spans="3:30">
      <c r="C47" s="268"/>
      <c r="D47" s="269"/>
      <c r="E47" s="269"/>
      <c r="F47" s="269"/>
      <c r="G47" s="269"/>
      <c r="H47" s="269"/>
      <c r="I47" s="269"/>
      <c r="J47" s="269"/>
      <c r="K47" s="269"/>
      <c r="L47" s="269"/>
      <c r="M47" s="269"/>
      <c r="N47" s="269"/>
      <c r="O47" s="269"/>
      <c r="P47" s="269"/>
      <c r="Q47" s="269"/>
      <c r="R47" s="269"/>
      <c r="S47" s="269"/>
      <c r="T47" s="269"/>
      <c r="U47" s="269"/>
      <c r="V47" s="264"/>
      <c r="W47" s="698" t="s">
        <v>17</v>
      </c>
      <c r="X47" s="698"/>
      <c r="Y47" s="698"/>
      <c r="Z47" s="698"/>
      <c r="AA47" s="698"/>
      <c r="AB47" s="698"/>
      <c r="AC47" s="698"/>
      <c r="AD47" s="699"/>
    </row>
    <row r="48" spans="3:30" ht="12.75" customHeight="1">
      <c r="C48" s="268"/>
      <c r="D48" s="269"/>
      <c r="E48" s="269"/>
      <c r="F48" s="269"/>
      <c r="G48" s="269"/>
      <c r="H48" s="269"/>
      <c r="I48" s="269"/>
      <c r="J48" s="269"/>
      <c r="K48" s="269"/>
      <c r="L48" s="269"/>
      <c r="M48" s="269"/>
      <c r="N48" s="269"/>
      <c r="O48" s="269"/>
      <c r="P48" s="269"/>
      <c r="Q48" s="269"/>
      <c r="R48" s="269"/>
      <c r="S48" s="269"/>
      <c r="T48" s="269"/>
      <c r="U48" s="269"/>
      <c r="V48" s="264"/>
      <c r="W48" s="700" t="str">
        <f>RAB!G6</f>
        <v>ROHMAD ES BATU</v>
      </c>
      <c r="X48" s="700"/>
      <c r="Y48" s="700"/>
      <c r="Z48" s="700"/>
      <c r="AA48" s="700"/>
      <c r="AB48" s="700"/>
      <c r="AC48" s="700"/>
      <c r="AD48" s="701"/>
    </row>
    <row r="49" spans="3:30">
      <c r="C49" s="268"/>
      <c r="D49" s="269"/>
      <c r="E49" s="269"/>
      <c r="F49" s="269"/>
      <c r="G49" s="269"/>
      <c r="H49" s="269"/>
      <c r="I49" s="269"/>
      <c r="J49" s="269"/>
      <c r="K49" s="269"/>
      <c r="L49" s="269"/>
      <c r="M49" s="269"/>
      <c r="N49" s="269"/>
      <c r="O49" s="269"/>
      <c r="P49" s="269"/>
      <c r="Q49" s="269"/>
      <c r="R49" s="269"/>
      <c r="S49" s="269"/>
      <c r="T49" s="269"/>
      <c r="U49" s="269"/>
      <c r="V49" s="272"/>
      <c r="W49" s="700"/>
      <c r="X49" s="700"/>
      <c r="Y49" s="700"/>
      <c r="Z49" s="700"/>
      <c r="AA49" s="700"/>
      <c r="AB49" s="700"/>
      <c r="AC49" s="700"/>
      <c r="AD49" s="701"/>
    </row>
    <row r="50" spans="3:30">
      <c r="C50" s="268"/>
      <c r="D50" s="269"/>
      <c r="E50" s="269"/>
      <c r="F50" s="269"/>
      <c r="G50" s="269"/>
      <c r="H50" s="269"/>
      <c r="I50" s="269"/>
      <c r="J50" s="269"/>
      <c r="K50" s="269"/>
      <c r="L50" s="269"/>
      <c r="M50" s="269"/>
      <c r="N50" s="269"/>
      <c r="O50" s="269"/>
      <c r="P50" s="269"/>
      <c r="Q50" s="269"/>
      <c r="R50" s="269"/>
      <c r="S50" s="269"/>
      <c r="T50" s="269"/>
      <c r="U50" s="269"/>
      <c r="V50" s="272"/>
      <c r="W50" s="700"/>
      <c r="X50" s="700"/>
      <c r="Y50" s="700"/>
      <c r="Z50" s="700"/>
      <c r="AA50" s="700"/>
      <c r="AB50" s="700"/>
      <c r="AC50" s="700"/>
      <c r="AD50" s="701"/>
    </row>
    <row r="51" spans="3:30" ht="19.5" customHeight="1">
      <c r="C51" s="268"/>
      <c r="D51" s="269"/>
      <c r="E51" s="269"/>
      <c r="F51" s="269"/>
      <c r="G51" s="269"/>
      <c r="H51" s="269"/>
      <c r="I51" s="269"/>
      <c r="J51" s="269"/>
      <c r="K51" s="269"/>
      <c r="L51" s="269"/>
      <c r="M51" s="269"/>
      <c r="N51" s="269"/>
      <c r="O51" s="269"/>
      <c r="P51" s="269"/>
      <c r="Q51" s="269"/>
      <c r="R51" s="269"/>
      <c r="S51" s="269"/>
      <c r="T51" s="269"/>
      <c r="U51" s="269"/>
      <c r="V51" s="272"/>
      <c r="W51" s="702"/>
      <c r="X51" s="702"/>
      <c r="Y51" s="702"/>
      <c r="Z51" s="702"/>
      <c r="AA51" s="702"/>
      <c r="AB51" s="702"/>
      <c r="AC51" s="702"/>
      <c r="AD51" s="703"/>
    </row>
    <row r="52" spans="3:30">
      <c r="C52" s="268"/>
      <c r="D52" s="269"/>
      <c r="E52" s="269"/>
      <c r="F52" s="269"/>
      <c r="G52" s="269"/>
      <c r="H52" s="269"/>
      <c r="I52" s="269"/>
      <c r="J52" s="269"/>
      <c r="K52" s="269"/>
      <c r="L52" s="269"/>
      <c r="M52" s="269"/>
      <c r="N52" s="269"/>
      <c r="O52" s="269"/>
      <c r="P52" s="269"/>
      <c r="Q52" s="269"/>
      <c r="R52" s="269"/>
      <c r="S52" s="269"/>
      <c r="T52" s="269"/>
      <c r="U52" s="269"/>
      <c r="V52" s="264"/>
      <c r="W52" s="685" t="s">
        <v>18</v>
      </c>
      <c r="X52" s="686"/>
      <c r="Y52" s="650" t="s">
        <v>1626</v>
      </c>
      <c r="Z52" s="650"/>
      <c r="AA52" s="650"/>
      <c r="AB52" s="650"/>
      <c r="AC52" s="650"/>
      <c r="AD52" s="651"/>
    </row>
    <row r="53" spans="3:30">
      <c r="C53" s="268"/>
      <c r="D53" s="269"/>
      <c r="E53" s="269"/>
      <c r="F53" s="269"/>
      <c r="G53" s="269"/>
      <c r="H53" s="269"/>
      <c r="I53" s="269"/>
      <c r="J53" s="269"/>
      <c r="K53" s="269"/>
      <c r="L53" s="269"/>
      <c r="M53" s="269"/>
      <c r="N53" s="269"/>
      <c r="O53" s="269"/>
      <c r="P53" s="269"/>
      <c r="Q53" s="269"/>
      <c r="R53" s="269"/>
      <c r="S53" s="269"/>
      <c r="T53" s="269"/>
      <c r="V53" s="264"/>
      <c r="W53" s="685" t="s">
        <v>19</v>
      </c>
      <c r="X53" s="686"/>
      <c r="Y53" s="650" t="s">
        <v>1627</v>
      </c>
      <c r="Z53" s="650"/>
      <c r="AA53" s="650"/>
      <c r="AB53" s="650"/>
      <c r="AC53" s="650"/>
      <c r="AD53" s="651"/>
    </row>
    <row r="54" spans="3:30" ht="12.75" thickBot="1">
      <c r="C54" s="268"/>
      <c r="D54" s="269"/>
      <c r="E54" s="269"/>
      <c r="F54" s="269"/>
      <c r="G54" s="269"/>
      <c r="H54" s="269"/>
      <c r="I54" s="269"/>
      <c r="J54" s="269"/>
      <c r="K54" s="269"/>
      <c r="L54" s="269"/>
      <c r="M54" s="269"/>
      <c r="N54" s="269"/>
      <c r="O54" s="269"/>
      <c r="P54" s="269"/>
      <c r="Q54" s="269"/>
      <c r="R54" s="269"/>
      <c r="S54" s="269"/>
      <c r="T54" s="269"/>
      <c r="V54" s="264"/>
      <c r="W54" s="685" t="s">
        <v>20</v>
      </c>
      <c r="X54" s="686"/>
      <c r="Y54" s="696" t="s">
        <v>1628</v>
      </c>
      <c r="Z54" s="696"/>
      <c r="AA54" s="696"/>
      <c r="AB54" s="650"/>
      <c r="AC54" s="650"/>
      <c r="AD54" s="651"/>
    </row>
    <row r="55" spans="3:30" ht="12.75" thickBot="1">
      <c r="C55" s="273"/>
      <c r="D55" s="274"/>
      <c r="E55" s="274"/>
      <c r="F55" s="274"/>
      <c r="G55" s="274"/>
      <c r="H55" s="274"/>
      <c r="I55" s="274"/>
      <c r="J55" s="274"/>
      <c r="K55" s="274"/>
      <c r="L55" s="274"/>
      <c r="M55" s="274"/>
      <c r="N55" s="274"/>
      <c r="O55" s="274"/>
      <c r="P55" s="274"/>
      <c r="Q55" s="274"/>
      <c r="R55" s="274"/>
      <c r="S55" s="274"/>
      <c r="T55" s="274"/>
      <c r="U55" s="275"/>
      <c r="V55" s="276"/>
      <c r="W55" s="694" t="s">
        <v>21</v>
      </c>
      <c r="X55" s="695"/>
      <c r="Y55" s="696" t="s">
        <v>1629</v>
      </c>
      <c r="Z55" s="696"/>
      <c r="AA55" s="696"/>
      <c r="AB55" s="696"/>
      <c r="AC55" s="696"/>
      <c r="AD55" s="697"/>
    </row>
  </sheetData>
  <mergeCells count="101">
    <mergeCell ref="W54:X54"/>
    <mergeCell ref="AB54:AD54"/>
    <mergeCell ref="W55:X55"/>
    <mergeCell ref="AB55:AD55"/>
    <mergeCell ref="W47:AD47"/>
    <mergeCell ref="W48:AD51"/>
    <mergeCell ref="W52:X52"/>
    <mergeCell ref="AB52:AD52"/>
    <mergeCell ref="W53:X53"/>
    <mergeCell ref="AB53:AD53"/>
    <mergeCell ref="Y54:AA54"/>
    <mergeCell ref="Y55:AA55"/>
    <mergeCell ref="Y52:AA52"/>
    <mergeCell ref="Y53:AA53"/>
    <mergeCell ref="W45:X45"/>
    <mergeCell ref="Y45:AA45"/>
    <mergeCell ref="AB45:AC45"/>
    <mergeCell ref="W46:X46"/>
    <mergeCell ref="Y46:AA46"/>
    <mergeCell ref="AB46:AC46"/>
    <mergeCell ref="W40:X40"/>
    <mergeCell ref="W41:X41"/>
    <mergeCell ref="AA41:AB41"/>
    <mergeCell ref="W42:Z42"/>
    <mergeCell ref="W44:X44"/>
    <mergeCell ref="Y44:AD44"/>
    <mergeCell ref="W36:X36"/>
    <mergeCell ref="AA36:AB36"/>
    <mergeCell ref="W37:X37"/>
    <mergeCell ref="AA37:AB37"/>
    <mergeCell ref="W38:X38"/>
    <mergeCell ref="W39:X39"/>
    <mergeCell ref="AA39:AB39"/>
    <mergeCell ref="AA33:AB33"/>
    <mergeCell ref="AA34:AB34"/>
    <mergeCell ref="W35:X35"/>
    <mergeCell ref="AA35:AB35"/>
    <mergeCell ref="AA30:AB30"/>
    <mergeCell ref="AA31:AB31"/>
    <mergeCell ref="AA32:AB32"/>
    <mergeCell ref="AA27:AB27"/>
    <mergeCell ref="AA28:AB28"/>
    <mergeCell ref="AA29:AB29"/>
    <mergeCell ref="W24:X24"/>
    <mergeCell ref="AA24:AB24"/>
    <mergeCell ref="W25:X25"/>
    <mergeCell ref="AA25:AB25"/>
    <mergeCell ref="AA26:AB26"/>
    <mergeCell ref="W20:AD20"/>
    <mergeCell ref="W21:Z21"/>
    <mergeCell ref="AA21:AD21"/>
    <mergeCell ref="W22:X22"/>
    <mergeCell ref="AA22:AB22"/>
    <mergeCell ref="W23:X23"/>
    <mergeCell ref="AA23:AB23"/>
    <mergeCell ref="X18:Z18"/>
    <mergeCell ref="AA18:AB18"/>
    <mergeCell ref="AC18:AD18"/>
    <mergeCell ref="X19:Z19"/>
    <mergeCell ref="AA19:AB19"/>
    <mergeCell ref="AC19:AD19"/>
    <mergeCell ref="X16:Z16"/>
    <mergeCell ref="AA16:AB16"/>
    <mergeCell ref="AC16:AD16"/>
    <mergeCell ref="X17:Z17"/>
    <mergeCell ref="AA17:AB17"/>
    <mergeCell ref="AC17:AD17"/>
    <mergeCell ref="X14:Z14"/>
    <mergeCell ref="AA14:AB14"/>
    <mergeCell ref="AC14:AD14"/>
    <mergeCell ref="X15:Z15"/>
    <mergeCell ref="AA15:AB15"/>
    <mergeCell ref="AC15:AD15"/>
    <mergeCell ref="X12:Z12"/>
    <mergeCell ref="AA12:AB12"/>
    <mergeCell ref="AC12:AD12"/>
    <mergeCell ref="X13:Z13"/>
    <mergeCell ref="AA13:AB13"/>
    <mergeCell ref="AC13:AD13"/>
    <mergeCell ref="X10:Z10"/>
    <mergeCell ref="AA10:AB10"/>
    <mergeCell ref="AC10:AD10"/>
    <mergeCell ref="X11:Z11"/>
    <mergeCell ref="AA11:AB11"/>
    <mergeCell ref="AC11:AD11"/>
    <mergeCell ref="W2:AD3"/>
    <mergeCell ref="X5:Z5"/>
    <mergeCell ref="AA5:AB5"/>
    <mergeCell ref="AC5:AD5"/>
    <mergeCell ref="X8:Z8"/>
    <mergeCell ref="AA8:AB8"/>
    <mergeCell ref="AC8:AD8"/>
    <mergeCell ref="X9:Z9"/>
    <mergeCell ref="AA9:AB9"/>
    <mergeCell ref="AC9:AD9"/>
    <mergeCell ref="X6:Z6"/>
    <mergeCell ref="AA6:AB6"/>
    <mergeCell ref="AC6:AD6"/>
    <mergeCell ref="X7:Z7"/>
    <mergeCell ref="AA7:AB7"/>
    <mergeCell ref="AC7:AD7"/>
  </mergeCells>
  <printOptions verticalCentered="1"/>
  <pageMargins left="0.70866141732283472" right="0.23622047244094491" top="0.43307086614173229" bottom="0.43307086614173229" header="0" footer="0"/>
  <pageSetup paperSize="9" scale="79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04EA2-F47D-4703-B728-F066F893C927}">
  <sheetPr>
    <tabColor rgb="FFFF6699"/>
  </sheetPr>
  <dimension ref="B1:AF68"/>
  <sheetViews>
    <sheetView view="pageBreakPreview" topLeftCell="A7" zoomScale="40" zoomScaleNormal="55" zoomScaleSheetLayoutView="40" workbookViewId="0">
      <selection activeCell="T36" sqref="T35:T36"/>
    </sheetView>
  </sheetViews>
  <sheetFormatPr defaultRowHeight="12.75"/>
  <cols>
    <col min="1" max="1" width="1.7109375" style="211" customWidth="1"/>
    <col min="2" max="2" width="1.5703125" style="211" customWidth="1"/>
    <col min="3" max="3" width="10.7109375" style="211" customWidth="1"/>
    <col min="4" max="4" width="2.5703125" style="211" customWidth="1"/>
    <col min="5" max="21" width="9.140625" style="211"/>
    <col min="22" max="22" width="14.5703125" style="211" customWidth="1"/>
    <col min="23" max="23" width="3.140625" style="211" customWidth="1"/>
    <col min="24" max="27" width="9.140625" style="211"/>
    <col min="28" max="28" width="2.85546875" style="211" customWidth="1"/>
    <col min="29" max="31" width="4.7109375" style="211" customWidth="1"/>
    <col min="32" max="32" width="1.7109375" style="211" customWidth="1"/>
    <col min="33" max="16384" width="9.140625" style="211"/>
  </cols>
  <sheetData>
    <row r="1" spans="2:32" ht="13.5" thickBot="1"/>
    <row r="2" spans="2:32" ht="6" customHeight="1" thickBot="1">
      <c r="B2" s="212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  <c r="AA2" s="213"/>
      <c r="AB2" s="213"/>
      <c r="AC2" s="213"/>
      <c r="AD2" s="213"/>
      <c r="AE2" s="213"/>
      <c r="AF2" s="214"/>
    </row>
    <row r="3" spans="2:32" ht="13.5" thickBot="1">
      <c r="B3" s="215"/>
      <c r="C3" s="212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  <c r="AA3" s="213"/>
      <c r="AB3" s="213"/>
      <c r="AC3" s="213"/>
      <c r="AD3" s="213"/>
      <c r="AE3" s="214"/>
      <c r="AF3" s="216"/>
    </row>
    <row r="4" spans="2:32" ht="12.75" customHeight="1">
      <c r="B4" s="215"/>
      <c r="C4" s="215"/>
      <c r="D4" s="704" t="s">
        <v>1528</v>
      </c>
      <c r="E4" s="705"/>
      <c r="F4" s="705"/>
      <c r="G4" s="705"/>
      <c r="H4" s="705"/>
      <c r="I4" s="705"/>
      <c r="J4" s="705"/>
      <c r="K4" s="705"/>
      <c r="L4" s="705"/>
      <c r="M4" s="705"/>
      <c r="N4" s="705"/>
      <c r="O4" s="705"/>
      <c r="P4" s="705"/>
      <c r="Q4" s="705"/>
      <c r="R4" s="705"/>
      <c r="S4" s="705"/>
      <c r="T4" s="705"/>
      <c r="U4" s="705"/>
      <c r="V4" s="705"/>
      <c r="W4" s="705"/>
      <c r="X4" s="705"/>
      <c r="Y4" s="705"/>
      <c r="Z4" s="705"/>
      <c r="AA4" s="705"/>
      <c r="AB4" s="705"/>
      <c r="AC4" s="706"/>
      <c r="AD4" s="217"/>
      <c r="AE4" s="216"/>
      <c r="AF4" s="216"/>
    </row>
    <row r="5" spans="2:32" ht="13.5" customHeight="1">
      <c r="B5" s="215"/>
      <c r="C5" s="215"/>
      <c r="D5" s="707"/>
      <c r="E5" s="708"/>
      <c r="F5" s="708"/>
      <c r="G5" s="708"/>
      <c r="H5" s="708"/>
      <c r="I5" s="708"/>
      <c r="J5" s="708"/>
      <c r="K5" s="708"/>
      <c r="L5" s="708"/>
      <c r="M5" s="708"/>
      <c r="N5" s="708"/>
      <c r="O5" s="708"/>
      <c r="P5" s="708"/>
      <c r="Q5" s="708"/>
      <c r="R5" s="708"/>
      <c r="S5" s="708"/>
      <c r="T5" s="708"/>
      <c r="U5" s="708"/>
      <c r="V5" s="708"/>
      <c r="W5" s="708"/>
      <c r="X5" s="708"/>
      <c r="Y5" s="708"/>
      <c r="Z5" s="708"/>
      <c r="AA5" s="708"/>
      <c r="AB5" s="708"/>
      <c r="AC5" s="709"/>
      <c r="AD5" s="217"/>
      <c r="AE5" s="216"/>
      <c r="AF5" s="216"/>
    </row>
    <row r="6" spans="2:32" ht="12.75" customHeight="1">
      <c r="B6" s="215"/>
      <c r="C6" s="215"/>
      <c r="D6" s="707"/>
      <c r="E6" s="708"/>
      <c r="F6" s="708"/>
      <c r="G6" s="708"/>
      <c r="H6" s="708"/>
      <c r="I6" s="708"/>
      <c r="J6" s="708"/>
      <c r="K6" s="708"/>
      <c r="L6" s="708"/>
      <c r="M6" s="708"/>
      <c r="N6" s="708"/>
      <c r="O6" s="708"/>
      <c r="P6" s="708"/>
      <c r="Q6" s="708"/>
      <c r="R6" s="708"/>
      <c r="S6" s="708"/>
      <c r="T6" s="708"/>
      <c r="U6" s="708"/>
      <c r="V6" s="708"/>
      <c r="W6" s="708"/>
      <c r="X6" s="708"/>
      <c r="Y6" s="708"/>
      <c r="Z6" s="708"/>
      <c r="AA6" s="708"/>
      <c r="AB6" s="708"/>
      <c r="AC6" s="709"/>
      <c r="AE6" s="216"/>
      <c r="AF6" s="216"/>
    </row>
    <row r="7" spans="2:32" ht="12.75" customHeight="1" thickBot="1">
      <c r="B7" s="215"/>
      <c r="C7" s="215"/>
      <c r="D7" s="710"/>
      <c r="E7" s="711"/>
      <c r="F7" s="711"/>
      <c r="G7" s="711"/>
      <c r="H7" s="711"/>
      <c r="I7" s="711"/>
      <c r="J7" s="711"/>
      <c r="K7" s="711"/>
      <c r="L7" s="711"/>
      <c r="M7" s="711"/>
      <c r="N7" s="711"/>
      <c r="O7" s="711"/>
      <c r="P7" s="711"/>
      <c r="Q7" s="711"/>
      <c r="R7" s="711"/>
      <c r="S7" s="711"/>
      <c r="T7" s="711"/>
      <c r="U7" s="711"/>
      <c r="V7" s="711"/>
      <c r="W7" s="711"/>
      <c r="X7" s="711"/>
      <c r="Y7" s="711"/>
      <c r="Z7" s="711"/>
      <c r="AA7" s="711"/>
      <c r="AB7" s="711"/>
      <c r="AC7" s="712"/>
      <c r="AD7" s="219"/>
      <c r="AE7" s="216"/>
      <c r="AF7" s="216"/>
    </row>
    <row r="8" spans="2:32" ht="12.75" customHeight="1">
      <c r="B8" s="215"/>
      <c r="C8" s="215"/>
      <c r="Z8" s="218"/>
      <c r="AA8" s="218"/>
      <c r="AB8" s="218"/>
      <c r="AC8" s="219"/>
      <c r="AD8" s="219"/>
      <c r="AE8" s="216"/>
      <c r="AF8" s="216"/>
    </row>
    <row r="9" spans="2:32" ht="12.75" customHeight="1">
      <c r="B9" s="215"/>
      <c r="C9" s="215"/>
      <c r="AE9" s="216"/>
      <c r="AF9" s="216"/>
    </row>
    <row r="10" spans="2:32" ht="12.75" customHeight="1">
      <c r="B10" s="215"/>
      <c r="C10" s="215"/>
      <c r="AE10" s="216"/>
      <c r="AF10" s="216"/>
    </row>
    <row r="11" spans="2:32">
      <c r="B11" s="215"/>
      <c r="C11" s="215"/>
      <c r="AE11" s="216"/>
      <c r="AF11" s="216"/>
    </row>
    <row r="12" spans="2:32">
      <c r="B12" s="215"/>
      <c r="C12" s="215"/>
      <c r="AE12" s="216"/>
      <c r="AF12" s="216"/>
    </row>
    <row r="13" spans="2:32">
      <c r="B13" s="215"/>
      <c r="C13" s="215"/>
      <c r="AE13" s="216"/>
      <c r="AF13" s="216"/>
    </row>
    <row r="14" spans="2:32">
      <c r="B14" s="215"/>
      <c r="C14" s="215"/>
      <c r="AE14" s="216"/>
      <c r="AF14" s="216"/>
    </row>
    <row r="15" spans="2:32">
      <c r="B15" s="215"/>
      <c r="C15" s="215"/>
      <c r="E15" s="220"/>
      <c r="AE15" s="216"/>
      <c r="AF15" s="216"/>
    </row>
    <row r="16" spans="2:32">
      <c r="B16" s="215"/>
      <c r="C16" s="215"/>
      <c r="AE16" s="216"/>
      <c r="AF16" s="216"/>
    </row>
    <row r="17" spans="2:32">
      <c r="B17" s="215"/>
      <c r="C17" s="215"/>
      <c r="AE17" s="216"/>
      <c r="AF17" s="216"/>
    </row>
    <row r="18" spans="2:32">
      <c r="B18" s="215"/>
      <c r="C18" s="215"/>
      <c r="AE18" s="216"/>
      <c r="AF18" s="216"/>
    </row>
    <row r="19" spans="2:32">
      <c r="B19" s="215"/>
      <c r="C19" s="215"/>
      <c r="AE19" s="216"/>
      <c r="AF19" s="216"/>
    </row>
    <row r="20" spans="2:32">
      <c r="B20" s="215"/>
      <c r="C20" s="215"/>
      <c r="AE20" s="216"/>
      <c r="AF20" s="216"/>
    </row>
    <row r="21" spans="2:32">
      <c r="B21" s="215"/>
      <c r="C21" s="215"/>
      <c r="AE21" s="216"/>
      <c r="AF21" s="216"/>
    </row>
    <row r="22" spans="2:32">
      <c r="B22" s="215"/>
      <c r="C22" s="215"/>
      <c r="AE22" s="216"/>
      <c r="AF22" s="216"/>
    </row>
    <row r="23" spans="2:32">
      <c r="B23" s="215"/>
      <c r="C23" s="215"/>
      <c r="AE23" s="216"/>
      <c r="AF23" s="216"/>
    </row>
    <row r="24" spans="2:32">
      <c r="B24" s="215"/>
      <c r="C24" s="215"/>
      <c r="AE24" s="216"/>
      <c r="AF24" s="216"/>
    </row>
    <row r="25" spans="2:32">
      <c r="B25" s="215"/>
      <c r="C25" s="215"/>
      <c r="AE25" s="216"/>
      <c r="AF25" s="216"/>
    </row>
    <row r="26" spans="2:32">
      <c r="B26" s="215"/>
      <c r="C26" s="215"/>
      <c r="AE26" s="216"/>
      <c r="AF26" s="216"/>
    </row>
    <row r="27" spans="2:32">
      <c r="B27" s="215"/>
      <c r="C27" s="215"/>
      <c r="AE27" s="216"/>
      <c r="AF27" s="216"/>
    </row>
    <row r="28" spans="2:32">
      <c r="B28" s="215"/>
      <c r="C28" s="215"/>
      <c r="AE28" s="216"/>
      <c r="AF28" s="216"/>
    </row>
    <row r="29" spans="2:32">
      <c r="B29" s="215"/>
      <c r="C29" s="215"/>
      <c r="AE29" s="216"/>
      <c r="AF29" s="216"/>
    </row>
    <row r="30" spans="2:32">
      <c r="B30" s="215"/>
      <c r="C30" s="215"/>
      <c r="AE30" s="216"/>
      <c r="AF30" s="216"/>
    </row>
    <row r="31" spans="2:32">
      <c r="B31" s="215"/>
      <c r="C31" s="215"/>
      <c r="AE31" s="216"/>
      <c r="AF31" s="216"/>
    </row>
    <row r="32" spans="2:32">
      <c r="B32" s="215"/>
      <c r="C32" s="215"/>
      <c r="AE32" s="216"/>
      <c r="AF32" s="216"/>
    </row>
    <row r="33" spans="2:32">
      <c r="B33" s="215"/>
      <c r="C33" s="215"/>
      <c r="AE33" s="216"/>
      <c r="AF33" s="216"/>
    </row>
    <row r="34" spans="2:32">
      <c r="B34" s="215"/>
      <c r="C34" s="215"/>
      <c r="AE34" s="216"/>
      <c r="AF34" s="216"/>
    </row>
    <row r="35" spans="2:32">
      <c r="B35" s="215"/>
      <c r="C35" s="215"/>
      <c r="AE35" s="216"/>
      <c r="AF35" s="216"/>
    </row>
    <row r="36" spans="2:32">
      <c r="B36" s="215"/>
      <c r="C36" s="215"/>
      <c r="AE36" s="216"/>
      <c r="AF36" s="216"/>
    </row>
    <row r="37" spans="2:32">
      <c r="B37" s="215"/>
      <c r="C37" s="215"/>
      <c r="AE37" s="216"/>
      <c r="AF37" s="216"/>
    </row>
    <row r="38" spans="2:32">
      <c r="B38" s="215"/>
      <c r="C38" s="215"/>
      <c r="AE38" s="216"/>
      <c r="AF38" s="216"/>
    </row>
    <row r="39" spans="2:32">
      <c r="B39" s="215"/>
      <c r="C39" s="215"/>
      <c r="AE39" s="216"/>
      <c r="AF39" s="216"/>
    </row>
    <row r="40" spans="2:32">
      <c r="B40" s="215"/>
      <c r="C40" s="215"/>
      <c r="AE40" s="216"/>
      <c r="AF40" s="216"/>
    </row>
    <row r="41" spans="2:32">
      <c r="B41" s="215"/>
      <c r="C41" s="215"/>
      <c r="AE41" s="216"/>
      <c r="AF41" s="216"/>
    </row>
    <row r="42" spans="2:32">
      <c r="B42" s="215"/>
      <c r="C42" s="215"/>
      <c r="AE42" s="216"/>
      <c r="AF42" s="216"/>
    </row>
    <row r="43" spans="2:32">
      <c r="B43" s="215"/>
      <c r="C43" s="215"/>
      <c r="AE43" s="216"/>
      <c r="AF43" s="216"/>
    </row>
    <row r="44" spans="2:32">
      <c r="B44" s="215"/>
      <c r="C44" s="215"/>
      <c r="AE44" s="216"/>
      <c r="AF44" s="216"/>
    </row>
    <row r="45" spans="2:32">
      <c r="B45" s="215"/>
      <c r="C45" s="215"/>
      <c r="AE45" s="216"/>
      <c r="AF45" s="216"/>
    </row>
    <row r="46" spans="2:32">
      <c r="B46" s="215"/>
      <c r="C46" s="215"/>
      <c r="AE46" s="216"/>
      <c r="AF46" s="216"/>
    </row>
    <row r="47" spans="2:32">
      <c r="B47" s="215"/>
      <c r="C47" s="215"/>
      <c r="AE47" s="216"/>
      <c r="AF47" s="216"/>
    </row>
    <row r="48" spans="2:32">
      <c r="B48" s="215"/>
      <c r="C48" s="215"/>
      <c r="AE48" s="216"/>
      <c r="AF48" s="216"/>
    </row>
    <row r="49" spans="2:32">
      <c r="B49" s="215"/>
      <c r="C49" s="215"/>
      <c r="AE49" s="216"/>
      <c r="AF49" s="216"/>
    </row>
    <row r="50" spans="2:32">
      <c r="B50" s="215"/>
      <c r="C50" s="215"/>
      <c r="AE50" s="216"/>
      <c r="AF50" s="216"/>
    </row>
    <row r="51" spans="2:32">
      <c r="B51" s="215"/>
      <c r="C51" s="215"/>
      <c r="AE51" s="216"/>
      <c r="AF51" s="216"/>
    </row>
    <row r="52" spans="2:32">
      <c r="B52" s="215"/>
      <c r="C52" s="215"/>
      <c r="AE52" s="216"/>
      <c r="AF52" s="216"/>
    </row>
    <row r="53" spans="2:32">
      <c r="B53" s="215"/>
      <c r="C53" s="215"/>
      <c r="AE53" s="216"/>
      <c r="AF53" s="216"/>
    </row>
    <row r="54" spans="2:32">
      <c r="B54" s="215"/>
      <c r="C54" s="215"/>
      <c r="AE54" s="216"/>
      <c r="AF54" s="216"/>
    </row>
    <row r="55" spans="2:32">
      <c r="B55" s="215"/>
      <c r="C55" s="215"/>
      <c r="AE55" s="216"/>
      <c r="AF55" s="216"/>
    </row>
    <row r="56" spans="2:32">
      <c r="B56" s="215"/>
      <c r="C56" s="215"/>
      <c r="AE56" s="216"/>
      <c r="AF56" s="216"/>
    </row>
    <row r="57" spans="2:32">
      <c r="B57" s="215"/>
      <c r="C57" s="215"/>
      <c r="S57" s="221"/>
      <c r="T57" s="221"/>
      <c r="U57" s="221"/>
      <c r="V57" s="222"/>
      <c r="W57" s="222"/>
      <c r="X57" s="222"/>
      <c r="Y57" s="222"/>
      <c r="Z57" s="222"/>
      <c r="AA57" s="222"/>
      <c r="AB57" s="222"/>
      <c r="AC57" s="222"/>
      <c r="AD57" s="222"/>
      <c r="AE57" s="223"/>
      <c r="AF57" s="216"/>
    </row>
    <row r="58" spans="2:32">
      <c r="B58" s="215"/>
      <c r="C58" s="215"/>
      <c r="S58" s="224"/>
      <c r="T58" s="221"/>
      <c r="U58" s="221"/>
      <c r="V58" s="222"/>
      <c r="W58" s="225"/>
      <c r="X58" s="222"/>
      <c r="Y58" s="222"/>
      <c r="Z58" s="222"/>
      <c r="AA58" s="222"/>
      <c r="AB58" s="225"/>
      <c r="AC58" s="225"/>
      <c r="AD58" s="225"/>
      <c r="AE58" s="226"/>
      <c r="AF58" s="216"/>
    </row>
    <row r="59" spans="2:32">
      <c r="B59" s="215"/>
      <c r="C59" s="215"/>
      <c r="V59" s="222"/>
      <c r="W59" s="225"/>
      <c r="X59" s="222"/>
      <c r="Y59" s="222"/>
      <c r="Z59" s="222"/>
      <c r="AA59" s="222"/>
      <c r="AB59" s="225"/>
      <c r="AC59" s="222"/>
      <c r="AD59" s="222"/>
      <c r="AE59" s="223"/>
      <c r="AF59" s="216"/>
    </row>
    <row r="60" spans="2:32">
      <c r="B60" s="215"/>
      <c r="C60" s="215"/>
      <c r="V60" s="222"/>
      <c r="W60" s="225"/>
      <c r="X60" s="222"/>
      <c r="Y60" s="222"/>
      <c r="Z60" s="222"/>
      <c r="AA60" s="222"/>
      <c r="AB60" s="222"/>
      <c r="AC60" s="222"/>
      <c r="AD60" s="222"/>
      <c r="AE60" s="223"/>
      <c r="AF60" s="216"/>
    </row>
    <row r="61" spans="2:32">
      <c r="B61" s="215"/>
      <c r="C61" s="215"/>
      <c r="V61" s="227"/>
      <c r="W61" s="227"/>
      <c r="X61" s="227"/>
      <c r="Y61" s="227"/>
      <c r="Z61" s="227"/>
      <c r="AA61" s="227"/>
      <c r="AB61" s="227"/>
      <c r="AC61" s="227"/>
      <c r="AD61" s="227"/>
      <c r="AE61" s="228"/>
      <c r="AF61" s="216"/>
    </row>
    <row r="62" spans="2:32">
      <c r="B62" s="215"/>
      <c r="C62" s="215"/>
      <c r="V62" s="222"/>
      <c r="W62" s="222"/>
      <c r="X62" s="222"/>
      <c r="Y62" s="222"/>
      <c r="Z62" s="222"/>
      <c r="AA62" s="222"/>
      <c r="AB62" s="222"/>
      <c r="AC62" s="222"/>
      <c r="AD62" s="222"/>
      <c r="AE62" s="223"/>
      <c r="AF62" s="216"/>
    </row>
    <row r="63" spans="2:32">
      <c r="B63" s="215"/>
      <c r="C63" s="215"/>
      <c r="V63" s="222"/>
      <c r="W63" s="225"/>
      <c r="X63" s="222"/>
      <c r="Y63" s="222"/>
      <c r="Z63" s="222"/>
      <c r="AA63" s="222"/>
      <c r="AB63" s="222"/>
      <c r="AC63" s="222"/>
      <c r="AD63" s="222"/>
      <c r="AE63" s="223"/>
      <c r="AF63" s="216"/>
    </row>
    <row r="64" spans="2:32">
      <c r="B64" s="215"/>
      <c r="C64" s="215"/>
      <c r="V64" s="222"/>
      <c r="W64" s="225"/>
      <c r="X64" s="222"/>
      <c r="Y64" s="222"/>
      <c r="Z64" s="222"/>
      <c r="AA64" s="222"/>
      <c r="AB64" s="222"/>
      <c r="AC64" s="222"/>
      <c r="AD64" s="222"/>
      <c r="AE64" s="223"/>
      <c r="AF64" s="216"/>
    </row>
    <row r="65" spans="2:32">
      <c r="B65" s="215"/>
      <c r="C65" s="215"/>
      <c r="V65" s="222"/>
      <c r="W65" s="225"/>
      <c r="X65" s="222"/>
      <c r="Y65" s="222"/>
      <c r="Z65" s="222"/>
      <c r="AA65" s="222"/>
      <c r="AB65" s="222"/>
      <c r="AC65" s="222"/>
      <c r="AD65" s="222"/>
      <c r="AE65" s="223"/>
      <c r="AF65" s="216"/>
    </row>
    <row r="66" spans="2:32">
      <c r="B66" s="215"/>
      <c r="C66" s="215"/>
      <c r="V66" s="222"/>
      <c r="W66" s="225"/>
      <c r="X66" s="222"/>
      <c r="Y66" s="222"/>
      <c r="Z66" s="222"/>
      <c r="AA66" s="222"/>
      <c r="AB66" s="222"/>
      <c r="AC66" s="222"/>
      <c r="AD66" s="222"/>
      <c r="AE66" s="223"/>
      <c r="AF66" s="216"/>
    </row>
    <row r="67" spans="2:32" ht="13.5" thickBot="1">
      <c r="B67" s="215"/>
      <c r="C67" s="229"/>
      <c r="D67" s="230"/>
      <c r="E67" s="230"/>
      <c r="F67" s="230"/>
      <c r="G67" s="230"/>
      <c r="H67" s="230"/>
      <c r="I67" s="230"/>
      <c r="J67" s="230"/>
      <c r="K67" s="230"/>
      <c r="L67" s="230"/>
      <c r="M67" s="230"/>
      <c r="N67" s="230"/>
      <c r="O67" s="230"/>
      <c r="P67" s="230"/>
      <c r="Q67" s="230"/>
      <c r="R67" s="230"/>
      <c r="S67" s="230"/>
      <c r="T67" s="230"/>
      <c r="U67" s="230"/>
      <c r="V67" s="231"/>
      <c r="W67" s="232"/>
      <c r="X67" s="231"/>
      <c r="Y67" s="231"/>
      <c r="Z67" s="231"/>
      <c r="AA67" s="231"/>
      <c r="AB67" s="231"/>
      <c r="AC67" s="231"/>
      <c r="AD67" s="231"/>
      <c r="AE67" s="233"/>
      <c r="AF67" s="216"/>
    </row>
    <row r="68" spans="2:32" ht="6" customHeight="1" thickBot="1">
      <c r="B68" s="229"/>
      <c r="C68" s="230"/>
      <c r="D68" s="230"/>
      <c r="E68" s="230"/>
      <c r="F68" s="230"/>
      <c r="G68" s="230"/>
      <c r="H68" s="230"/>
      <c r="I68" s="230"/>
      <c r="J68" s="230"/>
      <c r="K68" s="230"/>
      <c r="L68" s="230"/>
      <c r="M68" s="230"/>
      <c r="N68" s="230"/>
      <c r="O68" s="230"/>
      <c r="P68" s="230"/>
      <c r="Q68" s="230"/>
      <c r="R68" s="230"/>
      <c r="S68" s="230"/>
      <c r="T68" s="230"/>
      <c r="U68" s="230"/>
      <c r="V68" s="230"/>
      <c r="W68" s="230"/>
      <c r="X68" s="230"/>
      <c r="Y68" s="230"/>
      <c r="Z68" s="230"/>
      <c r="AA68" s="230"/>
      <c r="AB68" s="230"/>
      <c r="AC68" s="230"/>
      <c r="AD68" s="230"/>
      <c r="AE68" s="230"/>
      <c r="AF68" s="2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0121A-BDE1-46BF-947A-3476148ACB6C}">
  <sheetPr>
    <tabColor rgb="FFFF6699"/>
  </sheetPr>
  <dimension ref="A1:AD120"/>
  <sheetViews>
    <sheetView view="pageBreakPreview" topLeftCell="A2" zoomScale="55" zoomScaleNormal="40" zoomScaleSheetLayoutView="55" workbookViewId="0">
      <selection activeCell="U21" sqref="U21"/>
    </sheetView>
  </sheetViews>
  <sheetFormatPr defaultRowHeight="12.75"/>
  <cols>
    <col min="1" max="1" width="1.7109375" style="424" customWidth="1"/>
    <col min="2" max="2" width="10.7109375" style="424" customWidth="1"/>
    <col min="3" max="3" width="2.5703125" style="424" customWidth="1"/>
    <col min="4" max="20" width="9.140625" style="424"/>
    <col min="21" max="21" width="14.5703125" style="424" customWidth="1"/>
    <col min="22" max="22" width="3.140625" style="424" customWidth="1"/>
    <col min="23" max="26" width="9.140625" style="424"/>
    <col min="27" max="27" width="2.85546875" style="424" customWidth="1"/>
    <col min="28" max="30" width="4.7109375" style="424" customWidth="1"/>
    <col min="31" max="31" width="1.7109375" style="424" customWidth="1"/>
    <col min="32" max="16384" width="9.140625" style="424"/>
  </cols>
  <sheetData>
    <row r="1" spans="1:29">
      <c r="A1" s="178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80"/>
    </row>
    <row r="2" spans="1:29">
      <c r="A2" s="181"/>
      <c r="W2" s="182"/>
    </row>
    <row r="3" spans="1:29" ht="12.75" customHeight="1">
      <c r="A3" s="181"/>
      <c r="C3" s="708" t="s">
        <v>1527</v>
      </c>
      <c r="D3" s="708"/>
      <c r="E3" s="708"/>
      <c r="F3" s="708"/>
      <c r="G3" s="708"/>
      <c r="H3" s="708"/>
      <c r="I3" s="708"/>
      <c r="J3" s="708"/>
      <c r="K3" s="708"/>
      <c r="L3" s="708"/>
      <c r="M3" s="708"/>
      <c r="N3" s="708"/>
      <c r="O3" s="708"/>
      <c r="P3" s="708"/>
      <c r="Q3" s="708"/>
      <c r="R3" s="708"/>
      <c r="S3" s="708"/>
      <c r="T3" s="708"/>
      <c r="U3" s="708"/>
      <c r="V3" s="708"/>
      <c r="W3" s="182"/>
      <c r="X3" s="435"/>
      <c r="Y3" s="435"/>
      <c r="Z3" s="435"/>
      <c r="AA3" s="435"/>
      <c r="AB3" s="435"/>
      <c r="AC3" s="425"/>
    </row>
    <row r="4" spans="1:29" ht="18.75" customHeight="1">
      <c r="A4" s="181"/>
      <c r="C4" s="708"/>
      <c r="D4" s="708"/>
      <c r="E4" s="708"/>
      <c r="F4" s="708"/>
      <c r="G4" s="708"/>
      <c r="H4" s="708"/>
      <c r="I4" s="708"/>
      <c r="J4" s="708"/>
      <c r="K4" s="708"/>
      <c r="L4" s="708"/>
      <c r="M4" s="708"/>
      <c r="N4" s="708"/>
      <c r="O4" s="708"/>
      <c r="P4" s="708"/>
      <c r="Q4" s="708"/>
      <c r="R4" s="708"/>
      <c r="S4" s="708"/>
      <c r="T4" s="708"/>
      <c r="U4" s="708"/>
      <c r="V4" s="708"/>
      <c r="W4" s="182"/>
      <c r="X4" s="435"/>
      <c r="Y4" s="435"/>
      <c r="Z4" s="435"/>
      <c r="AA4" s="435"/>
      <c r="AB4" s="435"/>
      <c r="AC4" s="425"/>
    </row>
    <row r="5" spans="1:29" ht="12.75" customHeight="1">
      <c r="A5" s="181"/>
      <c r="C5" s="426"/>
      <c r="W5" s="182"/>
    </row>
    <row r="6" spans="1:29" ht="12.75" customHeight="1">
      <c r="A6" s="181"/>
      <c r="C6" s="713" t="s">
        <v>1619</v>
      </c>
      <c r="D6" s="713"/>
      <c r="E6" s="713"/>
      <c r="F6" s="713"/>
      <c r="G6" s="713"/>
      <c r="H6" s="713"/>
      <c r="I6" s="713"/>
      <c r="J6" s="713"/>
      <c r="K6" s="713"/>
      <c r="L6" s="713"/>
      <c r="M6" s="713"/>
      <c r="W6" s="182"/>
      <c r="Y6" s="427"/>
      <c r="Z6" s="427"/>
      <c r="AA6" s="427"/>
      <c r="AB6" s="428"/>
      <c r="AC6" s="428"/>
    </row>
    <row r="7" spans="1:29" ht="18" customHeight="1">
      <c r="A7" s="181"/>
      <c r="C7" s="713"/>
      <c r="D7" s="713"/>
      <c r="E7" s="713"/>
      <c r="F7" s="713"/>
      <c r="G7" s="713"/>
      <c r="H7" s="713"/>
      <c r="I7" s="713"/>
      <c r="J7" s="713"/>
      <c r="K7" s="713"/>
      <c r="L7" s="713"/>
      <c r="M7" s="713"/>
      <c r="W7" s="182"/>
      <c r="Y7" s="427"/>
      <c r="Z7" s="427"/>
      <c r="AA7" s="427"/>
      <c r="AB7" s="428"/>
      <c r="AC7" s="428"/>
    </row>
    <row r="8" spans="1:29">
      <c r="A8" s="181"/>
      <c r="W8" s="182"/>
    </row>
    <row r="9" spans="1:29">
      <c r="A9" s="181"/>
      <c r="W9" s="182"/>
    </row>
    <row r="10" spans="1:29">
      <c r="A10" s="181"/>
      <c r="W10" s="182"/>
    </row>
    <row r="11" spans="1:29">
      <c r="A11" s="181"/>
      <c r="W11" s="182"/>
    </row>
    <row r="12" spans="1:29">
      <c r="A12" s="181"/>
      <c r="D12" s="429"/>
      <c r="W12" s="182"/>
    </row>
    <row r="13" spans="1:29">
      <c r="A13" s="181"/>
      <c r="W13" s="182"/>
    </row>
    <row r="14" spans="1:29">
      <c r="A14" s="181"/>
      <c r="W14" s="182"/>
    </row>
    <row r="15" spans="1:29">
      <c r="A15" s="181"/>
      <c r="W15" s="182"/>
    </row>
    <row r="16" spans="1:29">
      <c r="A16" s="181"/>
      <c r="W16" s="182"/>
    </row>
    <row r="17" spans="1:23">
      <c r="A17" s="181"/>
      <c r="W17" s="182"/>
    </row>
    <row r="18" spans="1:23">
      <c r="A18" s="181"/>
      <c r="W18" s="182"/>
    </row>
    <row r="19" spans="1:23">
      <c r="A19" s="181"/>
      <c r="W19" s="182"/>
    </row>
    <row r="20" spans="1:23">
      <c r="A20" s="181"/>
      <c r="W20" s="182"/>
    </row>
    <row r="21" spans="1:23">
      <c r="A21" s="181"/>
      <c r="W21" s="182"/>
    </row>
    <row r="22" spans="1:23">
      <c r="A22" s="181"/>
      <c r="W22" s="182"/>
    </row>
    <row r="23" spans="1:23">
      <c r="A23" s="181"/>
      <c r="W23" s="182"/>
    </row>
    <row r="24" spans="1:23">
      <c r="A24" s="181"/>
      <c r="W24" s="182"/>
    </row>
    <row r="25" spans="1:23">
      <c r="A25" s="181"/>
      <c r="W25" s="182"/>
    </row>
    <row r="26" spans="1:23">
      <c r="A26" s="181"/>
      <c r="W26" s="182"/>
    </row>
    <row r="27" spans="1:23">
      <c r="A27" s="181"/>
      <c r="W27" s="182"/>
    </row>
    <row r="28" spans="1:23">
      <c r="A28" s="181"/>
      <c r="W28" s="182"/>
    </row>
    <row r="29" spans="1:23">
      <c r="A29" s="181"/>
      <c r="W29" s="182"/>
    </row>
    <row r="30" spans="1:23">
      <c r="A30" s="181"/>
      <c r="W30" s="182"/>
    </row>
    <row r="31" spans="1:23">
      <c r="A31" s="181"/>
      <c r="W31" s="182"/>
    </row>
    <row r="32" spans="1:23">
      <c r="A32" s="181"/>
      <c r="W32" s="182"/>
    </row>
    <row r="33" spans="1:23">
      <c r="A33" s="181"/>
      <c r="W33" s="182"/>
    </row>
    <row r="34" spans="1:23">
      <c r="A34" s="181"/>
      <c r="W34" s="182"/>
    </row>
    <row r="35" spans="1:23">
      <c r="A35" s="181"/>
      <c r="W35" s="182"/>
    </row>
    <row r="36" spans="1:23">
      <c r="A36" s="181"/>
      <c r="W36" s="182"/>
    </row>
    <row r="37" spans="1:23">
      <c r="A37" s="181"/>
      <c r="W37" s="182"/>
    </row>
    <row r="38" spans="1:23">
      <c r="A38" s="181"/>
      <c r="W38" s="182"/>
    </row>
    <row r="39" spans="1:23">
      <c r="A39" s="181"/>
      <c r="W39" s="182"/>
    </row>
    <row r="40" spans="1:23">
      <c r="A40" s="181"/>
      <c r="W40" s="182"/>
    </row>
    <row r="41" spans="1:23">
      <c r="A41" s="181"/>
      <c r="W41" s="182"/>
    </row>
    <row r="42" spans="1:23">
      <c r="A42" s="181"/>
      <c r="W42" s="182"/>
    </row>
    <row r="43" spans="1:23">
      <c r="A43" s="181"/>
      <c r="W43" s="182"/>
    </row>
    <row r="44" spans="1:23">
      <c r="A44" s="181"/>
      <c r="W44" s="182"/>
    </row>
    <row r="45" spans="1:23">
      <c r="A45" s="181"/>
      <c r="W45" s="182"/>
    </row>
    <row r="46" spans="1:23">
      <c r="A46" s="181"/>
      <c r="W46" s="182"/>
    </row>
    <row r="47" spans="1:23">
      <c r="A47" s="181"/>
      <c r="W47" s="182"/>
    </row>
    <row r="48" spans="1:23">
      <c r="A48" s="181"/>
      <c r="W48" s="182"/>
    </row>
    <row r="49" spans="1:30">
      <c r="A49" s="181"/>
      <c r="W49" s="182"/>
    </row>
    <row r="50" spans="1:30">
      <c r="A50" s="181"/>
      <c r="W50" s="182"/>
    </row>
    <row r="51" spans="1:30">
      <c r="A51" s="181"/>
      <c r="W51" s="182"/>
    </row>
    <row r="52" spans="1:30">
      <c r="A52" s="181"/>
      <c r="W52" s="182"/>
    </row>
    <row r="53" spans="1:30">
      <c r="A53" s="181"/>
      <c r="W53" s="182"/>
    </row>
    <row r="54" spans="1:30">
      <c r="A54" s="181"/>
      <c r="R54" s="430"/>
      <c r="S54" s="430"/>
      <c r="T54" s="430"/>
      <c r="U54" s="431"/>
      <c r="V54" s="431"/>
      <c r="W54" s="183"/>
      <c r="X54" s="431"/>
      <c r="Y54" s="431"/>
      <c r="Z54" s="431"/>
      <c r="AA54" s="431"/>
      <c r="AB54" s="431"/>
      <c r="AC54" s="431"/>
      <c r="AD54" s="431"/>
    </row>
    <row r="55" spans="1:30" ht="13.5" thickBot="1">
      <c r="A55" s="184"/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  <c r="O55" s="185"/>
      <c r="P55" s="185"/>
      <c r="Q55" s="185"/>
      <c r="R55" s="436"/>
      <c r="S55" s="437"/>
      <c r="T55" s="437"/>
      <c r="U55" s="186"/>
      <c r="V55" s="187"/>
      <c r="W55" s="188"/>
      <c r="X55" s="431"/>
      <c r="Y55" s="431"/>
      <c r="Z55" s="431"/>
      <c r="AA55" s="432"/>
      <c r="AB55" s="432"/>
      <c r="AC55" s="432"/>
      <c r="AD55" s="432"/>
    </row>
    <row r="56" spans="1:30">
      <c r="U56" s="431"/>
      <c r="V56" s="432"/>
      <c r="W56" s="431"/>
      <c r="X56" s="431"/>
      <c r="Y56" s="431"/>
      <c r="Z56" s="431"/>
      <c r="AA56" s="432"/>
      <c r="AB56" s="431"/>
      <c r="AC56" s="431"/>
      <c r="AD56" s="431"/>
    </row>
    <row r="57" spans="1:30">
      <c r="U57" s="431"/>
      <c r="V57" s="432"/>
      <c r="W57" s="431"/>
      <c r="X57" s="431"/>
      <c r="Y57" s="431"/>
      <c r="Z57" s="431"/>
      <c r="AA57" s="431"/>
      <c r="AB57" s="431"/>
      <c r="AC57" s="431"/>
      <c r="AD57" s="431"/>
    </row>
    <row r="58" spans="1:30">
      <c r="U58" s="431"/>
      <c r="V58" s="432"/>
      <c r="W58" s="431"/>
      <c r="X58" s="431"/>
      <c r="Y58" s="431"/>
      <c r="Z58" s="431"/>
      <c r="AA58" s="431"/>
      <c r="AB58" s="431"/>
      <c r="AC58" s="431"/>
      <c r="AD58" s="431"/>
    </row>
    <row r="59" spans="1:30">
      <c r="U59" s="431"/>
      <c r="V59" s="432"/>
      <c r="W59" s="431"/>
      <c r="X59" s="431"/>
      <c r="Y59" s="431"/>
      <c r="Z59" s="431"/>
      <c r="AA59" s="431"/>
      <c r="AB59" s="431"/>
      <c r="AC59" s="431"/>
      <c r="AD59" s="431"/>
    </row>
    <row r="60" spans="1:30">
      <c r="U60" s="431"/>
      <c r="V60" s="432"/>
      <c r="W60" s="431"/>
      <c r="X60" s="431"/>
      <c r="Y60" s="431"/>
      <c r="Z60" s="431"/>
      <c r="AA60" s="432"/>
      <c r="AB60" s="431"/>
      <c r="AC60" s="431"/>
      <c r="AD60" s="431"/>
    </row>
    <row r="61" spans="1:30">
      <c r="U61" s="431"/>
      <c r="V61" s="432"/>
      <c r="W61" s="431"/>
      <c r="X61" s="431"/>
      <c r="Y61" s="431"/>
      <c r="Z61" s="431"/>
      <c r="AA61" s="431"/>
      <c r="AB61" s="431"/>
      <c r="AC61" s="431"/>
      <c r="AD61" s="431"/>
    </row>
    <row r="62" spans="1:30">
      <c r="U62" s="431"/>
      <c r="V62" s="432"/>
      <c r="W62" s="431"/>
      <c r="X62" s="431"/>
      <c r="Y62" s="431"/>
      <c r="Z62" s="431"/>
      <c r="AA62" s="431"/>
      <c r="AB62" s="431"/>
      <c r="AC62" s="431"/>
      <c r="AD62" s="431"/>
    </row>
    <row r="63" spans="1:30">
      <c r="U63" s="431"/>
      <c r="V63" s="432"/>
      <c r="W63" s="431"/>
      <c r="X63" s="431"/>
      <c r="Y63" s="431"/>
      <c r="Z63" s="431"/>
      <c r="AA63" s="431"/>
      <c r="AB63" s="431"/>
      <c r="AC63" s="431"/>
      <c r="AD63" s="431"/>
    </row>
    <row r="64" spans="1:30">
      <c r="U64" s="431"/>
      <c r="V64" s="432"/>
      <c r="W64" s="431"/>
      <c r="X64" s="431"/>
      <c r="Y64" s="431"/>
      <c r="Z64" s="431"/>
      <c r="AA64" s="431"/>
      <c r="AB64" s="431"/>
      <c r="AC64" s="431"/>
      <c r="AD64" s="431"/>
    </row>
    <row r="65" spans="5:30">
      <c r="U65" s="431"/>
      <c r="V65" s="432"/>
      <c r="W65" s="431"/>
      <c r="X65" s="431"/>
      <c r="Y65" s="431"/>
      <c r="Z65" s="431"/>
      <c r="AA65" s="431"/>
      <c r="AB65" s="431"/>
      <c r="AC65" s="431"/>
      <c r="AD65" s="431"/>
    </row>
    <row r="66" spans="5:30" ht="6" customHeight="1"/>
    <row r="73" spans="5:30">
      <c r="M73" s="433"/>
    </row>
    <row r="74" spans="5:30" ht="15" customHeight="1">
      <c r="E74" s="434"/>
      <c r="M74" s="433"/>
    </row>
    <row r="75" spans="5:30" ht="15" customHeight="1">
      <c r="E75" s="434"/>
      <c r="M75" s="433"/>
    </row>
    <row r="76" spans="5:30" ht="15" customHeight="1">
      <c r="E76" s="434"/>
      <c r="M76" s="433"/>
    </row>
    <row r="77" spans="5:30" ht="15" customHeight="1">
      <c r="E77" s="434"/>
      <c r="M77" s="433"/>
    </row>
    <row r="78" spans="5:30" ht="15" customHeight="1">
      <c r="E78" s="434"/>
      <c r="M78" s="433"/>
    </row>
    <row r="79" spans="5:30" ht="15" customHeight="1">
      <c r="E79" s="434"/>
      <c r="M79" s="433"/>
    </row>
    <row r="80" spans="5:30" ht="15" customHeight="1">
      <c r="E80" s="434"/>
      <c r="M80" s="433"/>
    </row>
    <row r="81" spans="5:13" ht="15" customHeight="1">
      <c r="E81" s="434"/>
      <c r="M81" s="433"/>
    </row>
    <row r="82" spans="5:13" ht="15" customHeight="1">
      <c r="E82" s="434"/>
      <c r="M82" s="433"/>
    </row>
    <row r="83" spans="5:13" ht="15" customHeight="1">
      <c r="E83" s="434"/>
      <c r="M83" s="433"/>
    </row>
    <row r="84" spans="5:13" ht="15" customHeight="1">
      <c r="E84" s="434"/>
      <c r="M84" s="433"/>
    </row>
    <row r="85" spans="5:13" ht="15" customHeight="1">
      <c r="E85" s="434"/>
      <c r="M85" s="433"/>
    </row>
    <row r="86" spans="5:13" ht="15" customHeight="1">
      <c r="E86" s="434"/>
      <c r="M86" s="433"/>
    </row>
    <row r="87" spans="5:13" ht="15" customHeight="1">
      <c r="E87" s="434"/>
      <c r="M87" s="433"/>
    </row>
    <row r="88" spans="5:13" ht="15" customHeight="1">
      <c r="E88" s="434"/>
      <c r="M88" s="433"/>
    </row>
    <row r="89" spans="5:13" ht="15" customHeight="1">
      <c r="E89" s="434"/>
      <c r="M89" s="433"/>
    </row>
    <row r="90" spans="5:13" ht="15" customHeight="1">
      <c r="E90" s="434"/>
      <c r="M90" s="433"/>
    </row>
    <row r="91" spans="5:13" ht="15" customHeight="1">
      <c r="E91" s="434"/>
      <c r="M91" s="433"/>
    </row>
    <row r="92" spans="5:13" ht="15" customHeight="1">
      <c r="E92" s="434"/>
      <c r="M92" s="433"/>
    </row>
    <row r="93" spans="5:13" ht="15" customHeight="1">
      <c r="E93" s="434"/>
      <c r="M93" s="433"/>
    </row>
    <row r="94" spans="5:13" ht="15" customHeight="1">
      <c r="E94" s="434"/>
      <c r="M94" s="433"/>
    </row>
    <row r="95" spans="5:13" ht="15" customHeight="1">
      <c r="E95" s="434"/>
      <c r="M95" s="433"/>
    </row>
    <row r="96" spans="5:13" ht="15" customHeight="1">
      <c r="E96" s="434"/>
    </row>
    <row r="97" spans="5:5" ht="15" customHeight="1">
      <c r="E97" s="434"/>
    </row>
    <row r="98" spans="5:5" ht="15" customHeight="1">
      <c r="E98" s="434"/>
    </row>
    <row r="99" spans="5:5" ht="15" customHeight="1">
      <c r="E99" s="434"/>
    </row>
    <row r="100" spans="5:5" ht="15" customHeight="1">
      <c r="E100" s="434"/>
    </row>
    <row r="101" spans="5:5" ht="15" customHeight="1">
      <c r="E101" s="434"/>
    </row>
    <row r="102" spans="5:5" ht="15" customHeight="1">
      <c r="E102" s="434"/>
    </row>
    <row r="103" spans="5:5" ht="15" customHeight="1">
      <c r="E103" s="434"/>
    </row>
    <row r="104" spans="5:5" ht="15" customHeight="1">
      <c r="E104" s="434"/>
    </row>
    <row r="105" spans="5:5" ht="15" customHeight="1">
      <c r="E105" s="434"/>
    </row>
    <row r="106" spans="5:5" ht="15" customHeight="1">
      <c r="E106" s="434"/>
    </row>
    <row r="107" spans="5:5" ht="15" customHeight="1">
      <c r="E107" s="434"/>
    </row>
    <row r="108" spans="5:5" ht="15" customHeight="1">
      <c r="E108" s="434"/>
    </row>
    <row r="109" spans="5:5" ht="15" customHeight="1">
      <c r="E109" s="434"/>
    </row>
    <row r="110" spans="5:5" ht="15" customHeight="1">
      <c r="E110" s="434"/>
    </row>
    <row r="111" spans="5:5" ht="15" customHeight="1">
      <c r="E111" s="434"/>
    </row>
    <row r="112" spans="5:5" ht="15" customHeight="1">
      <c r="E112" s="434"/>
    </row>
    <row r="113" spans="5:5" ht="15" customHeight="1">
      <c r="E113" s="434"/>
    </row>
    <row r="114" spans="5:5" ht="15" customHeight="1">
      <c r="E114" s="434"/>
    </row>
    <row r="115" spans="5:5" ht="15" customHeight="1">
      <c r="E115" s="434"/>
    </row>
    <row r="116" spans="5:5" ht="15" customHeight="1">
      <c r="E116" s="434"/>
    </row>
    <row r="117" spans="5:5" ht="15" customHeight="1">
      <c r="E117" s="434"/>
    </row>
    <row r="118" spans="5:5" ht="15" customHeight="1">
      <c r="E118" s="434"/>
    </row>
    <row r="119" spans="5:5" ht="15" customHeight="1">
      <c r="E119" s="434"/>
    </row>
    <row r="120" spans="5:5">
      <c r="E120" s="434"/>
    </row>
  </sheetData>
  <mergeCells count="2">
    <mergeCell ref="C6:M7"/>
    <mergeCell ref="C3:V4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456">
        <v>1</v>
      </c>
    </row>
    <row r="2" spans="1:11" ht="48" customHeight="1">
      <c r="A2" s="456">
        <v>3</v>
      </c>
    </row>
    <row r="4" spans="1:11" ht="48" customHeight="1">
      <c r="C4" s="456">
        <v>1</v>
      </c>
    </row>
    <row r="5" spans="1:11" ht="48" customHeight="1">
      <c r="C5" s="456">
        <v>3</v>
      </c>
    </row>
    <row r="7" spans="1:11" ht="48" customHeight="1">
      <c r="E7" s="456">
        <v>1</v>
      </c>
    </row>
    <row r="8" spans="1:11" ht="48" customHeight="1">
      <c r="E8" s="456">
        <v>3</v>
      </c>
    </row>
    <row r="10" spans="1:11" ht="48" customHeight="1">
      <c r="G10" s="456">
        <v>3</v>
      </c>
    </row>
    <row r="11" spans="1:11" ht="48" customHeight="1">
      <c r="G11" s="456">
        <v>1</v>
      </c>
    </row>
    <row r="13" spans="1:11" ht="48" customHeight="1">
      <c r="I13" s="456">
        <v>3</v>
      </c>
    </row>
    <row r="14" spans="1:11" ht="48" customHeight="1">
      <c r="I14" s="456">
        <v>1</v>
      </c>
    </row>
    <row r="16" spans="1:11" ht="48" customHeight="1">
      <c r="K16" s="456">
        <v>3</v>
      </c>
    </row>
    <row r="17" spans="11:21" ht="48" customHeight="1">
      <c r="K17" s="456">
        <v>1</v>
      </c>
    </row>
    <row r="19" spans="11:21" ht="48" customHeight="1">
      <c r="M19" s="456">
        <v>3</v>
      </c>
    </row>
    <row r="20" spans="11:21" ht="48" customHeight="1">
      <c r="M20" s="456">
        <v>1</v>
      </c>
    </row>
    <row r="22" spans="11:21" ht="48" customHeight="1">
      <c r="O22" s="456">
        <v>3</v>
      </c>
    </row>
    <row r="23" spans="11:21" ht="48" customHeight="1">
      <c r="O23" s="456">
        <v>1</v>
      </c>
    </row>
    <row r="25" spans="11:21" ht="57" customHeight="1">
      <c r="Q25" s="456">
        <v>3</v>
      </c>
    </row>
    <row r="26" spans="11:21" ht="57" customHeight="1">
      <c r="Q26" s="456">
        <v>1</v>
      </c>
    </row>
    <row r="28" spans="11:21" ht="57" customHeight="1">
      <c r="S28" s="456">
        <v>3</v>
      </c>
    </row>
    <row r="29" spans="11:21" ht="57" customHeight="1">
      <c r="S29" s="456">
        <v>1</v>
      </c>
    </row>
    <row r="31" spans="11:21" ht="57" customHeight="1">
      <c r="U31" s="456">
        <v>3</v>
      </c>
    </row>
    <row r="32" spans="11:21" ht="57" customHeight="1">
      <c r="U32" s="456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SLD</vt:lpstr>
      <vt:lpstr>PETA</vt:lpstr>
      <vt:lpstr>PDL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SRI UTAMI</cp:lastModifiedBy>
  <cp:lastPrinted>2023-12-27T02:06:51Z</cp:lastPrinted>
  <dcterms:created xsi:type="dcterms:W3CDTF">2011-02-06T11:57:38Z</dcterms:created>
  <dcterms:modified xsi:type="dcterms:W3CDTF">2023-12-29T04:39:38Z</dcterms:modified>
</cp:coreProperties>
</file>