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2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TEKNIK\RAB\RAB BUAT BARU\2024\"/>
    </mc:Choice>
  </mc:AlternateContent>
  <xr:revisionPtr revIDLastSave="0" documentId="13_ncr:1_{B3DA3D20-CD5A-437E-A854-94BEBD1E7CCF}" xr6:coauthVersionLast="47" xr6:coauthVersionMax="47" xr10:uidLastSave="{00000000-0000-0000-0000-000000000000}"/>
  <bookViews>
    <workbookView xWindow="-120" yWindow="-120" windowWidth="29040" windowHeight="15720" tabRatio="859" firstSheet="1" activeTab="6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[14]graf2!$D$14:$L$14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[14]graf2!$D$8:$L$8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[14]graf2!$D$12:$L$12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[14]graf2!$D$8:$L$8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[14]graf2!$D$10:$L$10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[14]graf2!$D$14:$L$14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[16]x!$H$9:$H$47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[16]x!$B$100:$B$101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[17]MEMO!$A$1:$B$65536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[18]JAN09!#REF!</definedName>
    <definedName name="ad" localSheetId="7">[18]JAN09!#REF!</definedName>
    <definedName name="ad">[18]JAN09!#REF!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[18]JAN09!#REF!</definedName>
    <definedName name="an" localSheetId="7">[18]JAN09!#REF!</definedName>
    <definedName name="an">[18]JAN09!#REF!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7">[20]JAN09!#REF!</definedName>
    <definedName name="and">[20]JAN09!#REF!</definedName>
    <definedName name="andrea" localSheetId="6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[21]Area_Data!$C$7:$Y$29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[22]Usulan!#REF!</definedName>
    <definedName name="ba" localSheetId="7">[22]Usulan!#REF!</definedName>
    <definedName name="ba" localSheetId="5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'[23]FORM-B'!#REF!</definedName>
    <definedName name="BAR" localSheetId="7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'[23]FORM-B'!#REF!</definedName>
    <definedName name="Baru_19" localSheetId="7">'[23]FORM-B'!#REF!</definedName>
    <definedName name="Baru_19" localSheetId="5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'[25]BiLuOp(14)'!$B$1:$G$49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[28]MENU1!$D$4:$T$15</definedName>
    <definedName name="BULAN" localSheetId="5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[18]JAN09!#REF!</definedName>
    <definedName name="csa" localSheetId="7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[31]item!$C$2:$C$550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[32]Sheet5!#REF!</definedName>
    <definedName name="DAWDFAFD" localSheetId="7">[32]Sheet5!#REF!</definedName>
    <definedName name="DAWDFAFD">[32]Sheet5!#REF!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10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 localSheetId="10">[48]Format!$AA$1:$AG$1</definedName>
    <definedName name="hari">[49]Format!$AA$1:$AG$1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[51]DTU!$B$2:$D$48</definedName>
    <definedName name="input" localSheetId="6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[18]JAN09!#REF!</definedName>
    <definedName name="ips" localSheetId="5">[18]JAN09!#REF!</definedName>
    <definedName name="ips">[18]JAN09!#REF!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'[53]W-NAD'!#REF!</definedName>
    <definedName name="JAJA" localSheetId="7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[22]Usulan!#REF!</definedName>
    <definedName name="KK" localSheetId="7">[22]Usulan!#REF!</definedName>
    <definedName name="KK">[22]Usulan!#REF!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INDEX([45]PDL!$B$1:$B$3,IFERROR(MATCH([45]KKO!$D$15,[45]PDL!$A$1:$A$2,),3))</definedName>
    <definedName name="Kutools_PDL0_1">INDEX(PDL!$B$1:$B$3,IFERROR(MATCH(KKO!$D$15,PDL!$A$1:$A$2,),3))</definedName>
    <definedName name="Kutools_PDL1_1" localSheetId="10">INDEX([45]PDL!$D$4:$D$6,IFERROR(MATCH([45]KKO!$D$15,[45]PDL!$C$4:$C$5,),3))</definedName>
    <definedName name="Kutools_PDL1_1">INDEX(PDL!$D$4:$D$6,IFERROR(MATCH(KKO!$D$15,PDL!$C$4:$C$5,),3))</definedName>
    <definedName name="Kutools_PDL10_1" localSheetId="10">INDEX([45]PDL!$V$31:$V$33,IFERROR(MATCH([45]KKO!$K$15,[45]PDL!$U$31:$U$32,),3))</definedName>
    <definedName name="Kutools_PDL10_1">INDEX(PDL!$V$31:$V$33,IFERROR(MATCH(KKO!$K$15,PDL!$U$31:$U$32,),3))</definedName>
    <definedName name="Kutools_PDL2_1" localSheetId="10">INDEX([45]PDL!$F$7:$F$9,IFERROR(MATCH([45]KKO!$K$15,[45]PDL!$E$7:$E$8,),3))</definedName>
    <definedName name="Kutools_PDL2_1">INDEX(PDL!$F$7:$F$9,IFERROR(MATCH(KKO!$K$15,PDL!$E$7:$E$8,),3))</definedName>
    <definedName name="Kutools_PDL3_1" localSheetId="10">INDEX([45]PDL!$H$10:$H$12,IFERROR(MATCH([45]KKO!$D$15,[45]PDL!$G$10:$G$11,),3))</definedName>
    <definedName name="Kutools_PDL3_1">INDEX(PDL!$H$10:$H$12,IFERROR(MATCH(KKO!$D$15,PDL!$G$10:$G$11,),3))</definedName>
    <definedName name="Kutools_PDL4_1" localSheetId="10">INDEX([45]PDL!$J$13:$J$15,IFERROR(MATCH([45]KKO!$D$15,[45]PDL!$I$13:$I$14,),3))</definedName>
    <definedName name="Kutools_PDL4_1">INDEX(PDL!$J$13:$J$15,IFERROR(MATCH(KKO!$D$15,PDL!$I$13:$I$14,),3))</definedName>
    <definedName name="Kutools_PDL5_1" localSheetId="10">INDEX([45]PDL!$L$16:$L$18,IFERROR(MATCH([45]KKO!$K$15,[45]PDL!$K$16:$K$17,),3))</definedName>
    <definedName name="Kutools_PDL5_1">INDEX(PDL!$L$16:$L$18,IFERROR(MATCH(KKO!$K$15,PDL!$K$16:$K$17,),3))</definedName>
    <definedName name="Kutools_PDL6_1" localSheetId="10">INDEX([45]PDL!$N$19:$N$21,IFERROR(MATCH([45]KKO!$D$15,[45]PDL!$M$19:$M$20,),3))</definedName>
    <definedName name="Kutools_PDL6_1">INDEX(PDL!$N$19:$N$21,IFERROR(MATCH(KKO!$D$15,PDL!$M$19:$M$20,),3))</definedName>
    <definedName name="Kutools_PDL7_1" localSheetId="10">INDEX([45]PDL!$P$22:$P$24,IFERROR(MATCH([45]KKO!$D$15,[45]PDL!$O$22:$O$23,),3))</definedName>
    <definedName name="Kutools_PDL7_1">INDEX(PDL!$P$22:$P$24,IFERROR(MATCH(KKO!$D$15,PDL!$O$22:$O$23,),3))</definedName>
    <definedName name="Kutools_PDL8_1" localSheetId="10">INDEX([45]PDL!$R$25:$R$27,IFERROR(MATCH([45]KKO!$D$15,[45]PDL!$Q$25:$Q$26,),3))</definedName>
    <definedName name="Kutools_PDL8_1">INDEX(PDL!$R$25:$R$27,IFERROR(MATCH(KKO!$D$15,PDL!$Q$25:$Q$26,),3))</definedName>
    <definedName name="Kutools_PDL9_1" localSheetId="10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[60]PMT!#REF!</definedName>
    <definedName name="l" localSheetId="7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[63]INPBA!$F$2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'[61]FORM-B'!#REF!</definedName>
    <definedName name="M_19" localSheetId="7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[68]Cover!$B$7</definedName>
    <definedName name="NEGO" localSheetId="6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[45]KKO!#REF!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>[18]JAN09!#REF!</definedName>
    <definedName name="POPUI" localSheetId="5">#REF!</definedName>
    <definedName name="POPUI">#REF!</definedName>
    <definedName name="pos_anggaran">[57]data!$G$2:$G$54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[32]Sheet5!#REF!</definedName>
    <definedName name="PRINT_AR01" localSheetId="7">[32]Sheet5!#REF!</definedName>
    <definedName name="PRINT_AR01">[32]Sheet5!#REF!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RAB!$A$1:$K$61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[32]Sheet5!#REF!</definedName>
    <definedName name="PRINT2" localSheetId="7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[71]JURNAL!#REF!</definedName>
    <definedName name="PUR" localSheetId="7">[71]JURNAL!#REF!</definedName>
    <definedName name="PUR">[71]JURNAL!#REF!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[18]JAN09!#REF!</definedName>
    <definedName name="rafi" localSheetId="7">[18]JAN09!#REF!</definedName>
    <definedName name="rafi" localSheetId="5">[18]JAN09!#REF!</definedName>
    <definedName name="rafi">[18]JAN09!#REF!</definedName>
    <definedName name="raja" localSheetId="6">[18]JAN09!#REF!</definedName>
    <definedName name="raja" localSheetId="7">[18]JAN09!#REF!</definedName>
    <definedName name="raja">[18]JAN09!#REF!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[72]JAN07!#REF!</definedName>
    <definedName name="rtyu" localSheetId="7">[72]JAN07!#REF!</definedName>
    <definedName name="rtyu">[73]JAN07!#REF!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7">[18]JAN09!#REF!</definedName>
    <definedName name="sasa" localSheetId="5">[18]JAN09!#REF!</definedName>
    <definedName name="sasa">[18]JAN09!#REF!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[51]DTU!$B$2:$D$48</definedName>
    <definedName name="sdffA" localSheetId="6">[18]JAN09!#REF!</definedName>
    <definedName name="sdffA" localSheetId="7">[18]JAN09!#REF!</definedName>
    <definedName name="sdffA" localSheetId="5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[40]PARAMETER!$C$11:$C$1059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'[82]master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[83]SuMBER!$N$3:$FO$21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[84]Sheet1!$E$2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 localSheetId="10">[86]bantu!$M$5:$X$5</definedName>
    <definedName name="Tahun">[87]bantu!$M$5:$X$5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[63]INPBA!$F$2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[69]Valuation!$I$61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[24]Kamus!$L$1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'[88]Rekap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[89]Usulan!#REF!</definedName>
    <definedName name="usul" localSheetId="7">[89]Usulan!#REF!</definedName>
    <definedName name="usul" localSheetId="5">[89]Usulan!#REF!</definedName>
    <definedName name="usul">[89]Usulan!#REF!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[20]JAN09!#REF!</definedName>
    <definedName name="WATES" localSheetId="7">[20]JAN09!#REF!</definedName>
    <definedName name="WATES">[20]JAN09!#REF!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[72]JAN07!#REF!</definedName>
    <definedName name="xs" localSheetId="7">[72]JAN07!#REF!</definedName>
    <definedName name="xs" localSheetId="5">[73]JAN07!#REF!</definedName>
    <definedName name="xs">[73]JAN07!#REF!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7" i="11" l="1"/>
  <c r="F26" i="11"/>
  <c r="F25" i="11"/>
  <c r="F24" i="11"/>
  <c r="F36" i="11"/>
  <c r="F35" i="11"/>
  <c r="F34" i="11"/>
  <c r="F33" i="11"/>
  <c r="F32" i="11"/>
  <c r="F31" i="11"/>
  <c r="F30" i="11"/>
  <c r="G28" i="11" l="1"/>
  <c r="G29" i="11"/>
  <c r="G30" i="11"/>
  <c r="G31" i="11"/>
  <c r="G32" i="11"/>
  <c r="G33" i="11"/>
  <c r="G34" i="11"/>
  <c r="G35" i="11"/>
  <c r="G36" i="11"/>
  <c r="G37" i="11"/>
  <c r="G38" i="11"/>
  <c r="G39" i="11"/>
  <c r="G40" i="11"/>
  <c r="D28" i="11"/>
  <c r="H28" i="11" s="1"/>
  <c r="E28" i="11"/>
  <c r="D29" i="11"/>
  <c r="J29" i="11" s="1"/>
  <c r="E29" i="11"/>
  <c r="D30" i="11"/>
  <c r="E30" i="11"/>
  <c r="D31" i="11"/>
  <c r="H31" i="11" s="1"/>
  <c r="E31" i="11"/>
  <c r="D32" i="11"/>
  <c r="H32" i="11" s="1"/>
  <c r="E32" i="11"/>
  <c r="D33" i="11"/>
  <c r="J33" i="11" s="1"/>
  <c r="E33" i="11"/>
  <c r="D34" i="11"/>
  <c r="E34" i="11"/>
  <c r="D35" i="11"/>
  <c r="H35" i="11" s="1"/>
  <c r="E35" i="11"/>
  <c r="D36" i="11"/>
  <c r="H36" i="11" s="1"/>
  <c r="E36" i="11"/>
  <c r="D37" i="11"/>
  <c r="J37" i="11" s="1"/>
  <c r="E37" i="11"/>
  <c r="D38" i="11"/>
  <c r="J38" i="11" s="1"/>
  <c r="E38" i="11"/>
  <c r="D39" i="11"/>
  <c r="I39" i="11" s="1"/>
  <c r="E39" i="11"/>
  <c r="D40" i="11"/>
  <c r="H40" i="11" s="1"/>
  <c r="E40" i="11"/>
  <c r="D18" i="11"/>
  <c r="H18" i="11" s="1"/>
  <c r="E18" i="11"/>
  <c r="G18" i="11"/>
  <c r="D19" i="11"/>
  <c r="J19" i="11" s="1"/>
  <c r="E19" i="11"/>
  <c r="G19" i="11"/>
  <c r="D20" i="11"/>
  <c r="J20" i="11" s="1"/>
  <c r="E20" i="11"/>
  <c r="G20" i="11"/>
  <c r="I34" i="11" l="1"/>
  <c r="I30" i="11"/>
  <c r="I36" i="11"/>
  <c r="J28" i="11"/>
  <c r="H39" i="11"/>
  <c r="J32" i="11"/>
  <c r="H30" i="11"/>
  <c r="I28" i="11"/>
  <c r="J36" i="11"/>
  <c r="H34" i="11"/>
  <c r="I32" i="11"/>
  <c r="I38" i="11"/>
  <c r="I37" i="11"/>
  <c r="I33" i="11"/>
  <c r="I29" i="11"/>
  <c r="J40" i="11"/>
  <c r="H38" i="11"/>
  <c r="H37" i="11"/>
  <c r="J35" i="11"/>
  <c r="H33" i="11"/>
  <c r="J31" i="11"/>
  <c r="H29" i="11"/>
  <c r="I40" i="11"/>
  <c r="J39" i="11"/>
  <c r="I35" i="11"/>
  <c r="J34" i="11"/>
  <c r="I31" i="11"/>
  <c r="J30" i="11"/>
  <c r="I19" i="11"/>
  <c r="H19" i="11"/>
  <c r="I20" i="11"/>
  <c r="H20" i="11"/>
  <c r="J18" i="11"/>
  <c r="I18" i="11"/>
  <c r="K37" i="11" l="1"/>
  <c r="K32" i="11"/>
  <c r="K34" i="11"/>
  <c r="K31" i="11"/>
  <c r="K40" i="11"/>
  <c r="K29" i="11"/>
  <c r="K38" i="11"/>
  <c r="K36" i="11"/>
  <c r="K35" i="11"/>
  <c r="K30" i="11"/>
  <c r="K28" i="11"/>
  <c r="K39" i="11"/>
  <c r="K33" i="11"/>
  <c r="K20" i="11"/>
  <c r="K18" i="11"/>
  <c r="K19" i="11"/>
  <c r="D22" i="11" l="1"/>
  <c r="D23" i="11"/>
  <c r="D24" i="11"/>
  <c r="D25" i="11"/>
  <c r="D26" i="11"/>
  <c r="D27" i="11"/>
  <c r="D17" i="11"/>
  <c r="H17" i="11" s="1"/>
  <c r="E17" i="11"/>
  <c r="G17" i="11"/>
  <c r="E7" i="64"/>
  <c r="D15" i="11"/>
  <c r="J15" i="11" s="1"/>
  <c r="E15" i="11"/>
  <c r="G15" i="11"/>
  <c r="D16" i="11"/>
  <c r="J16" i="11" s="1"/>
  <c r="E16" i="11"/>
  <c r="G16" i="11"/>
  <c r="J17" i="11" l="1"/>
  <c r="I17" i="11"/>
  <c r="I15" i="11"/>
  <c r="H15" i="11"/>
  <c r="I16" i="11"/>
  <c r="H16" i="11"/>
  <c r="K17" i="11" l="1"/>
  <c r="K15" i="11"/>
  <c r="K16" i="11"/>
  <c r="G6" i="11" l="1"/>
  <c r="D21" i="11"/>
  <c r="J21" i="11" s="1"/>
  <c r="E21" i="11"/>
  <c r="G21" i="11"/>
  <c r="H22" i="11"/>
  <c r="E22" i="11"/>
  <c r="G22" i="11"/>
  <c r="E23" i="11"/>
  <c r="G23" i="11"/>
  <c r="J24" i="11"/>
  <c r="E24" i="11"/>
  <c r="G24" i="11"/>
  <c r="J25" i="11"/>
  <c r="E25" i="11"/>
  <c r="G25" i="11"/>
  <c r="E26" i="11"/>
  <c r="G26" i="11"/>
  <c r="H27" i="11"/>
  <c r="E27" i="11"/>
  <c r="G27" i="11"/>
  <c r="D20" i="60"/>
  <c r="H23" i="11" l="1"/>
  <c r="H26" i="11"/>
  <c r="J27" i="11"/>
  <c r="J26" i="11"/>
  <c r="I24" i="11"/>
  <c r="H24" i="11"/>
  <c r="J23" i="11"/>
  <c r="J22" i="11"/>
  <c r="I22" i="11"/>
  <c r="I26" i="11"/>
  <c r="H25" i="11"/>
  <c r="H21" i="11"/>
  <c r="I25" i="11"/>
  <c r="I21" i="11"/>
  <c r="I27" i="11"/>
  <c r="I23" i="11"/>
  <c r="D14" i="11"/>
  <c r="J14" i="11" s="1"/>
  <c r="E14" i="11"/>
  <c r="G14" i="11"/>
  <c r="K19" i="60"/>
  <c r="D19" i="60"/>
  <c r="K22" i="11" l="1"/>
  <c r="K24" i="11"/>
  <c r="K26" i="11"/>
  <c r="K27" i="11"/>
  <c r="K23" i="11"/>
  <c r="K21" i="11"/>
  <c r="K25" i="11"/>
  <c r="H14" i="11"/>
  <c r="I14" i="11"/>
  <c r="K14" i="11" l="1"/>
  <c r="W48" i="64" l="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K6" i="60" l="1"/>
  <c r="D22" i="59" l="1"/>
  <c r="K8" i="60" s="1"/>
  <c r="D19" i="59"/>
  <c r="D8" i="60" s="1"/>
  <c r="D18" i="59"/>
  <c r="D7" i="60" s="1"/>
  <c r="D21" i="59"/>
  <c r="K7" i="60" s="1"/>
  <c r="K18" i="60"/>
  <c r="K17" i="60"/>
  <c r="D17" i="60"/>
  <c r="D18" i="60"/>
  <c r="K9" i="60" l="1"/>
  <c r="K16" i="60" s="1"/>
  <c r="D6" i="60"/>
  <c r="D9" i="60" s="1"/>
  <c r="K20" i="60" l="1"/>
  <c r="A16" i="11" l="1"/>
  <c r="D5" i="60" l="1"/>
  <c r="K5" i="60" s="1"/>
  <c r="F3" i="54" l="1"/>
  <c r="D8" i="59" l="1"/>
  <c r="C7" i="54" s="1"/>
  <c r="C8" i="54" l="1"/>
  <c r="D9" i="59"/>
  <c r="K7" i="54" s="1"/>
  <c r="H8" i="54" l="1"/>
  <c r="I8" i="54"/>
  <c r="H7" i="54"/>
  <c r="I7" i="54"/>
  <c r="A15" i="11" l="1"/>
  <c r="D41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41" i="11"/>
  <c r="D42" i="11"/>
  <c r="H42" i="11" s="1"/>
  <c r="E42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N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/>
  <c r="K184" i="10"/>
  <c r="O184" i="10"/>
  <c r="J185" i="10"/>
  <c r="L185" i="10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J190" i="10"/>
  <c r="L190" i="10" s="1"/>
  <c r="K190" i="10"/>
  <c r="O190" i="10"/>
  <c r="J191" i="10"/>
  <c r="L191" i="10" s="1"/>
  <c r="K191" i="10"/>
  <c r="O191" i="10"/>
  <c r="J192" i="10"/>
  <c r="K192" i="10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/>
  <c r="K580" i="10"/>
  <c r="O580" i="10"/>
  <c r="P580" i="10" s="1"/>
  <c r="J581" i="10"/>
  <c r="L581" i="10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N636" i="10" s="1"/>
  <c r="O636" i="10"/>
  <c r="P636" i="10" s="1"/>
  <c r="J637" i="10"/>
  <c r="L637" i="10" s="1"/>
  <c r="N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N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N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N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/>
  <c r="O703" i="10"/>
  <c r="P703" i="10" s="1"/>
  <c r="J704" i="10"/>
  <c r="L704" i="10" s="1"/>
  <c r="N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N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N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N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N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N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N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N791" i="10" s="1"/>
  <c r="K791" i="10"/>
  <c r="M791" i="10" s="1"/>
  <c r="O791" i="10"/>
  <c r="P791" i="10" s="1"/>
  <c r="J792" i="10"/>
  <c r="L792" i="10" s="1"/>
  <c r="K792" i="10"/>
  <c r="M792" i="10"/>
  <c r="O792" i="10"/>
  <c r="P792" i="10" s="1"/>
  <c r="J793" i="10"/>
  <c r="L793" i="10" s="1"/>
  <c r="K793" i="10"/>
  <c r="M793" i="10" s="1"/>
  <c r="O793" i="10"/>
  <c r="P793" i="10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N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N806" i="10" s="1"/>
  <c r="K806" i="10"/>
  <c r="M806" i="10" s="1"/>
  <c r="O806" i="10"/>
  <c r="P806" i="10" s="1"/>
  <c r="J807" i="10"/>
  <c r="L807" i="10" s="1"/>
  <c r="N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/>
  <c r="O809" i="10"/>
  <c r="P809" i="10" s="1"/>
  <c r="J810" i="10"/>
  <c r="L810" i="10" s="1"/>
  <c r="N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N837" i="10" s="1"/>
  <c r="K837" i="10"/>
  <c r="M837" i="10" s="1"/>
  <c r="O837" i="10"/>
  <c r="P837" i="10" s="1"/>
  <c r="J838" i="10"/>
  <c r="L838" i="10" s="1"/>
  <c r="K838" i="10"/>
  <c r="M838" i="10" s="1"/>
  <c r="O838" i="10"/>
  <c r="P838" i="10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N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N854" i="10" s="1"/>
  <c r="K854" i="10"/>
  <c r="M854" i="10" s="1"/>
  <c r="O854" i="10"/>
  <c r="P854" i="10" s="1"/>
  <c r="J855" i="10"/>
  <c r="L855" i="10" s="1"/>
  <c r="K855" i="10"/>
  <c r="M855" i="10" s="1"/>
  <c r="O855" i="10"/>
  <c r="P855" i="10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N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N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/>
  <c r="J909" i="10"/>
  <c r="L909" i="10" s="1"/>
  <c r="K909" i="10"/>
  <c r="M909" i="10" s="1"/>
  <c r="O909" i="10"/>
  <c r="P909" i="10" s="1"/>
  <c r="J910" i="10"/>
  <c r="L910" i="10"/>
  <c r="K910" i="10"/>
  <c r="M910" i="10" s="1"/>
  <c r="O910" i="10"/>
  <c r="P910" i="10" s="1"/>
  <c r="J911" i="10"/>
  <c r="L911" i="10" s="1"/>
  <c r="K911" i="10"/>
  <c r="M911" i="10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N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/>
  <c r="J1033" i="10"/>
  <c r="L1033" i="10" s="1"/>
  <c r="K1033" i="10"/>
  <c r="M1033" i="10" s="1"/>
  <c r="O1033" i="10"/>
  <c r="P1033" i="10" s="1"/>
  <c r="J1034" i="10"/>
  <c r="L1034" i="10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K1040" i="10"/>
  <c r="M1040" i="10"/>
  <c r="O1040" i="10"/>
  <c r="P1040" i="10" s="1"/>
  <c r="J1041" i="10"/>
  <c r="L1041" i="10" s="1"/>
  <c r="K1041" i="10"/>
  <c r="M1041" i="10" s="1"/>
  <c r="O1041" i="10"/>
  <c r="P1041" i="10"/>
  <c r="J1042" i="10"/>
  <c r="L1042" i="10" s="1"/>
  <c r="K1042" i="10"/>
  <c r="M1042" i="10" s="1"/>
  <c r="O1042" i="10"/>
  <c r="P1042" i="10" s="1"/>
  <c r="J1043" i="10"/>
  <c r="L1043" i="10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N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N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/>
  <c r="N1101" i="10" s="1"/>
  <c r="O1101" i="10"/>
  <c r="P1101" i="10" s="1"/>
  <c r="J1102" i="10"/>
  <c r="L1102" i="10" s="1"/>
  <c r="K1102" i="10"/>
  <c r="M1102" i="10" s="1"/>
  <c r="N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N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/>
  <c r="O1121" i="10"/>
  <c r="P1121" i="10" s="1"/>
  <c r="J1122" i="10"/>
  <c r="L1122" i="10" s="1"/>
  <c r="N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/>
  <c r="O1166" i="10"/>
  <c r="P1166" i="10" s="1"/>
  <c r="J1167" i="10"/>
  <c r="L1167" i="10" s="1"/>
  <c r="K1167" i="10"/>
  <c r="M1167" i="10" s="1"/>
  <c r="N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/>
  <c r="K1191" i="10"/>
  <c r="M1191" i="10" s="1"/>
  <c r="O1191" i="10"/>
  <c r="P1191" i="10" s="1"/>
  <c r="J1192" i="10"/>
  <c r="L1192" i="10" s="1"/>
  <c r="K1192" i="10"/>
  <c r="M1192" i="10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N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N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N1220" i="10" s="1"/>
  <c r="K1220" i="10"/>
  <c r="M1220" i="10" s="1"/>
  <c r="O1220" i="10"/>
  <c r="P1220" i="10" s="1"/>
  <c r="J1221" i="10"/>
  <c r="L1221" i="10" s="1"/>
  <c r="K1221" i="10"/>
  <c r="M1221" i="10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/>
  <c r="O1226" i="10"/>
  <c r="P1226" i="10" s="1"/>
  <c r="J1227" i="10"/>
  <c r="L1227" i="10" s="1"/>
  <c r="N1227" i="10" s="1"/>
  <c r="K1227" i="10"/>
  <c r="M1227" i="10" s="1"/>
  <c r="O1227" i="10"/>
  <c r="P1227" i="10" s="1"/>
  <c r="J1228" i="10"/>
  <c r="L1228" i="10" s="1"/>
  <c r="K1228" i="10"/>
  <c r="M1228" i="10"/>
  <c r="N1228" i="10" s="1"/>
  <c r="O1228" i="10"/>
  <c r="P1228" i="10" s="1"/>
  <c r="J1229" i="10"/>
  <c r="L1229" i="10" s="1"/>
  <c r="N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N1234" i="10" s="1"/>
  <c r="K1234" i="10"/>
  <c r="M1234" i="10" s="1"/>
  <c r="O1234" i="10"/>
  <c r="P1234" i="10" s="1"/>
  <c r="J1235" i="10"/>
  <c r="L1235" i="10" s="1"/>
  <c r="N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/>
  <c r="J1241" i="10"/>
  <c r="L1241" i="10" s="1"/>
  <c r="K1241" i="10"/>
  <c r="M1241" i="10" s="1"/>
  <c r="N1241" i="10" s="1"/>
  <c r="O1241" i="10"/>
  <c r="P1241" i="10" s="1"/>
  <c r="J1242" i="10"/>
  <c r="L1242" i="10" s="1"/>
  <c r="N1242" i="10" s="1"/>
  <c r="K1242" i="10"/>
  <c r="M1242" i="10" s="1"/>
  <c r="O1242" i="10"/>
  <c r="P1242" i="10" s="1"/>
  <c r="J1243" i="10"/>
  <c r="L1243" i="10" s="1"/>
  <c r="K1243" i="10"/>
  <c r="M1243" i="10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/>
  <c r="K1250" i="10"/>
  <c r="M1250" i="10" s="1"/>
  <c r="O1250" i="10"/>
  <c r="P1250" i="10" s="1"/>
  <c r="J1251" i="10"/>
  <c r="L1251" i="10" s="1"/>
  <c r="K1251" i="10"/>
  <c r="M1251" i="10" s="1"/>
  <c r="O1251" i="10"/>
  <c r="P1251" i="10"/>
  <c r="J1252" i="10"/>
  <c r="L1252" i="10" s="1"/>
  <c r="K1252" i="10"/>
  <c r="M1252" i="10" s="1"/>
  <c r="O1252" i="10"/>
  <c r="P1252" i="10" s="1"/>
  <c r="J1253" i="10"/>
  <c r="L1253" i="10" s="1"/>
  <c r="N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O1260" i="10"/>
  <c r="P1260" i="10" s="1"/>
  <c r="J1261" i="10"/>
  <c r="L1261" i="10" s="1"/>
  <c r="N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K1268" i="10"/>
  <c r="M1268" i="10" s="1"/>
  <c r="O1268" i="10"/>
  <c r="P1268" i="10"/>
  <c r="J1269" i="10"/>
  <c r="L1269" i="10" s="1"/>
  <c r="K1269" i="10"/>
  <c r="M1269" i="10" s="1"/>
  <c r="N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/>
  <c r="O1276" i="10"/>
  <c r="P1276" i="10" s="1"/>
  <c r="J1277" i="10"/>
  <c r="L1277" i="10" s="1"/>
  <c r="N1277" i="10" s="1"/>
  <c r="K1277" i="10"/>
  <c r="M1277" i="10" s="1"/>
  <c r="O1277" i="10"/>
  <c r="P1277" i="10" s="1"/>
  <c r="J1278" i="10"/>
  <c r="L1278" i="10" s="1"/>
  <c r="K1278" i="10"/>
  <c r="M1278" i="10"/>
  <c r="N1278" i="10" s="1"/>
  <c r="O1278" i="10"/>
  <c r="P1278" i="10" s="1"/>
  <c r="J1279" i="10"/>
  <c r="L1279" i="10" s="1"/>
  <c r="N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N1284" i="10" s="1"/>
  <c r="O1284" i="10"/>
  <c r="P1284" i="10" s="1"/>
  <c r="J1285" i="10"/>
  <c r="L1285" i="10" s="1"/>
  <c r="N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/>
  <c r="K1287" i="10"/>
  <c r="M1287" i="10" s="1"/>
  <c r="O1287" i="10"/>
  <c r="P1287" i="10" s="1"/>
  <c r="J1288" i="10"/>
  <c r="L1288" i="10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N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/>
  <c r="J1303" i="10"/>
  <c r="L1303" i="10" s="1"/>
  <c r="K1303" i="10"/>
  <c r="M1303" i="10" s="1"/>
  <c r="N1303" i="10" s="1"/>
  <c r="O1303" i="10"/>
  <c r="P1303" i="10" s="1"/>
  <c r="J1304" i="10"/>
  <c r="L1304" i="10" s="1"/>
  <c r="N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N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/>
  <c r="K1312" i="10"/>
  <c r="M1312" i="10" s="1"/>
  <c r="O1312" i="10"/>
  <c r="P1312" i="10" s="1"/>
  <c r="J1313" i="10"/>
  <c r="L1313" i="10" s="1"/>
  <c r="K1313" i="10"/>
  <c r="M1313" i="10" s="1"/>
  <c r="N1313" i="10" s="1"/>
  <c r="O1313" i="10"/>
  <c r="P1313" i="10" s="1"/>
  <c r="J1314" i="10"/>
  <c r="L1314" i="10" s="1"/>
  <c r="K1314" i="10"/>
  <c r="M1314" i="10" s="1"/>
  <c r="O1314" i="10"/>
  <c r="P1314" i="10"/>
  <c r="J1315" i="10"/>
  <c r="L1315" i="10" s="1"/>
  <c r="K1315" i="10"/>
  <c r="M1315" i="10" s="1"/>
  <c r="N1315" i="10" s="1"/>
  <c r="O1315" i="10"/>
  <c r="P1315" i="10" s="1"/>
  <c r="J1316" i="10"/>
  <c r="L1316" i="10" s="1"/>
  <c r="K1316" i="10"/>
  <c r="M1316" i="10" s="1"/>
  <c r="O1316" i="10"/>
  <c r="P1316" i="10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N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N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N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N1334" i="10" s="1"/>
  <c r="O1334" i="10"/>
  <c r="P1334" i="10" s="1"/>
  <c r="J1335" i="10"/>
  <c r="L1335" i="10" s="1"/>
  <c r="N1335" i="10" s="1"/>
  <c r="K1335" i="10"/>
  <c r="M1335" i="10" s="1"/>
  <c r="O1335" i="10"/>
  <c r="P1335" i="10" s="1"/>
  <c r="J1336" i="10"/>
  <c r="L1336" i="10" s="1"/>
  <c r="K1336" i="10"/>
  <c r="M1336" i="10" s="1"/>
  <c r="N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/>
  <c r="O1346" i="10"/>
  <c r="P1346" i="10" s="1"/>
  <c r="J1347" i="10"/>
  <c r="L1347" i="10" s="1"/>
  <c r="N1347" i="10" s="1"/>
  <c r="K1347" i="10"/>
  <c r="M1347" i="10" s="1"/>
  <c r="O1347" i="10"/>
  <c r="P1347" i="10" s="1"/>
  <c r="J1348" i="10"/>
  <c r="L1348" i="10" s="1"/>
  <c r="K1348" i="10"/>
  <c r="M1348" i="10" s="1"/>
  <c r="N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/>
  <c r="O1352" i="10"/>
  <c r="P1352" i="10" s="1"/>
  <c r="J1353" i="10"/>
  <c r="L1353" i="10" s="1"/>
  <c r="K1353" i="10"/>
  <c r="M1353" i="10" s="1"/>
  <c r="O1353" i="10"/>
  <c r="P1353" i="10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/>
  <c r="N1360" i="10" s="1"/>
  <c r="K1360" i="10"/>
  <c r="M1360" i="10" s="1"/>
  <c r="O1360" i="10"/>
  <c r="P1360" i="10" s="1"/>
  <c r="J1361" i="10"/>
  <c r="L1361" i="10" s="1"/>
  <c r="K1361" i="10"/>
  <c r="M1361" i="10" s="1"/>
  <c r="N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N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N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N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/>
  <c r="O1374" i="10"/>
  <c r="P1374" i="10" s="1"/>
  <c r="J1375" i="10"/>
  <c r="L1375" i="10" s="1"/>
  <c r="N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/>
  <c r="N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N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N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N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/>
  <c r="O1430" i="10"/>
  <c r="P1430" i="10" s="1"/>
  <c r="J1431" i="10"/>
  <c r="L1431" i="10" s="1"/>
  <c r="K1431" i="10"/>
  <c r="O1431" i="10"/>
  <c r="P1431" i="10" s="1"/>
  <c r="J1432" i="10"/>
  <c r="L1432" i="10" s="1"/>
  <c r="K1432" i="10"/>
  <c r="O1432" i="10"/>
  <c r="P1432" i="10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N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O1454" i="10"/>
  <c r="P1454" i="10" s="1"/>
  <c r="N1046" i="10"/>
  <c r="N1054" i="10"/>
  <c r="N739" i="10"/>
  <c r="N1113" i="10"/>
  <c r="N874" i="10"/>
  <c r="N1073" i="10"/>
  <c r="N122" i="10"/>
  <c r="N886" i="10"/>
  <c r="N857" i="10"/>
  <c r="N1081" i="10"/>
  <c r="N1070" i="10"/>
  <c r="N828" i="10"/>
  <c r="N700" i="10"/>
  <c r="N1130" i="10"/>
  <c r="N775" i="10"/>
  <c r="N1050" i="10"/>
  <c r="N971" i="10"/>
  <c r="N897" i="10"/>
  <c r="N889" i="10"/>
  <c r="N873" i="10"/>
  <c r="N905" i="10"/>
  <c r="N890" i="10"/>
  <c r="N865" i="10"/>
  <c r="N699" i="10"/>
  <c r="N983" i="10"/>
  <c r="N967" i="10"/>
  <c r="N965" i="10"/>
  <c r="N960" i="10"/>
  <c r="N944" i="10"/>
  <c r="N676" i="10"/>
  <c r="N824" i="10"/>
  <c r="N822" i="10"/>
  <c r="N723" i="10"/>
  <c r="N984" i="10"/>
  <c r="N973" i="10"/>
  <c r="N968" i="10"/>
  <c r="N963" i="10"/>
  <c r="N962" i="10"/>
  <c r="N956" i="10"/>
  <c r="N954" i="10"/>
  <c r="N751" i="10"/>
  <c r="N669" i="10"/>
  <c r="N661" i="10"/>
  <c r="N698" i="10"/>
  <c r="N1143" i="10"/>
  <c r="N966" i="10"/>
  <c r="N912" i="10"/>
  <c r="N1132" i="10"/>
  <c r="N1124" i="10"/>
  <c r="N1020" i="10"/>
  <c r="N970" i="10"/>
  <c r="N958" i="10"/>
  <c r="N952" i="10"/>
  <c r="N928" i="10"/>
  <c r="N863" i="10"/>
  <c r="N855" i="10"/>
  <c r="N838" i="10"/>
  <c r="N831" i="10"/>
  <c r="N815" i="10"/>
  <c r="N798" i="10"/>
  <c r="N664" i="10"/>
  <c r="N986" i="10"/>
  <c r="N922" i="10"/>
  <c r="N921" i="10"/>
  <c r="N908" i="10"/>
  <c r="N892" i="10"/>
  <c r="N884" i="10"/>
  <c r="N876" i="10"/>
  <c r="N868" i="10"/>
  <c r="N763" i="10"/>
  <c r="N645" i="10"/>
  <c r="N633" i="10"/>
  <c r="N993" i="10"/>
  <c r="N964" i="10"/>
  <c r="N941" i="10"/>
  <c r="N1072" i="10"/>
  <c r="N1040" i="10"/>
  <c r="N940" i="10"/>
  <c r="N1085" i="10"/>
  <c r="N1077" i="10"/>
  <c r="N1053" i="10"/>
  <c r="N1045" i="10"/>
  <c r="N989" i="10"/>
  <c r="N977" i="10"/>
  <c r="N945" i="10"/>
  <c r="N937" i="10"/>
  <c r="N893" i="10"/>
  <c r="N877" i="10"/>
  <c r="N845" i="10"/>
  <c r="N813" i="10"/>
  <c r="N925" i="10"/>
  <c r="N911" i="10"/>
  <c r="N909" i="10"/>
  <c r="N896" i="10"/>
  <c r="N880" i="10"/>
  <c r="N856" i="10"/>
  <c r="N840" i="10"/>
  <c r="N820" i="10"/>
  <c r="N712" i="10"/>
  <c r="N701" i="10"/>
  <c r="N689" i="10"/>
  <c r="N681" i="10"/>
  <c r="N693" i="10"/>
  <c r="N677" i="10"/>
  <c r="N668" i="10"/>
  <c r="N657" i="10"/>
  <c r="N649" i="10"/>
  <c r="L207" i="10"/>
  <c r="P184" i="10"/>
  <c r="O7" i="10"/>
  <c r="P188" i="10"/>
  <c r="G9" i="39"/>
  <c r="G6" i="39"/>
  <c r="C2" i="41"/>
  <c r="J7" i="10"/>
  <c r="L232" i="10" s="1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I14" i="29"/>
  <c r="H14" i="29"/>
  <c r="G14" i="29"/>
  <c r="G15" i="29"/>
  <c r="C2" i="29"/>
  <c r="N1464" i="10"/>
  <c r="N1463" i="10"/>
  <c r="G42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49" i="11"/>
  <c r="I1220" i="10"/>
  <c r="I1219" i="10"/>
  <c r="I9" i="10"/>
  <c r="P191" i="10"/>
  <c r="P189" i="10"/>
  <c r="P193" i="10"/>
  <c r="P190" i="10"/>
  <c r="P7" i="10"/>
  <c r="P192" i="10"/>
  <c r="P195" i="10"/>
  <c r="P194" i="10"/>
  <c r="L237" i="10"/>
  <c r="L31" i="10"/>
  <c r="N31" i="10" s="1"/>
  <c r="L128" i="10"/>
  <c r="L108" i="10"/>
  <c r="L111" i="10"/>
  <c r="L204" i="10"/>
  <c r="L203" i="10"/>
  <c r="L126" i="10"/>
  <c r="L123" i="10"/>
  <c r="N123" i="10" s="1"/>
  <c r="L200" i="10"/>
  <c r="L176" i="10"/>
  <c r="L205" i="10"/>
  <c r="L224" i="10"/>
  <c r="N224" i="10" s="1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172" i="29"/>
  <c r="B171" i="29" s="1"/>
  <c r="L42" i="39"/>
  <c r="B41" i="39" s="1"/>
  <c r="L206" i="10"/>
  <c r="L129" i="10"/>
  <c r="L247" i="10"/>
  <c r="N1226" i="10"/>
  <c r="N1192" i="10"/>
  <c r="N1155" i="10"/>
  <c r="N1131" i="10"/>
  <c r="N1099" i="10"/>
  <c r="N1059" i="10"/>
  <c r="G8" i="39"/>
  <c r="I107" i="10"/>
  <c r="I1408" i="10"/>
  <c r="I1411" i="10"/>
  <c r="I1414" i="10"/>
  <c r="M120" i="10"/>
  <c r="M141" i="10"/>
  <c r="M229" i="10"/>
  <c r="M228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92" i="10"/>
  <c r="M119" i="10"/>
  <c r="M1432" i="10"/>
  <c r="M118" i="10"/>
  <c r="M1413" i="10"/>
  <c r="M222" i="10"/>
  <c r="M225" i="10"/>
  <c r="P80" i="10"/>
  <c r="N1298" i="10"/>
  <c r="N1051" i="10"/>
  <c r="N1043" i="10"/>
  <c r="N1096" i="10"/>
  <c r="P13" i="10"/>
  <c r="G8" i="29"/>
  <c r="K14" i="29"/>
  <c r="N1359" i="10"/>
  <c r="N1209" i="10"/>
  <c r="N1208" i="10"/>
  <c r="N1060" i="10"/>
  <c r="N1003" i="10"/>
  <c r="N1370" i="10"/>
  <c r="N1091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46" i="10"/>
  <c r="N939" i="10"/>
  <c r="N923" i="10"/>
  <c r="N916" i="10"/>
  <c r="N887" i="10"/>
  <c r="N867" i="10"/>
  <c r="N835" i="10"/>
  <c r="N870" i="10"/>
  <c r="N869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6" i="10"/>
  <c r="N902" i="10"/>
  <c r="N901" i="10"/>
  <c r="N894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N1210" i="10"/>
  <c r="N1306" i="10"/>
  <c r="P202" i="10"/>
  <c r="N1262" i="10"/>
  <c r="N1252" i="10"/>
  <c r="N1245" i="10"/>
  <c r="N1238" i="10"/>
  <c r="L70" i="10"/>
  <c r="N70" i="10" s="1"/>
  <c r="L9" i="10"/>
  <c r="N1386" i="10"/>
  <c r="N1346" i="10"/>
  <c r="N1326" i="10"/>
  <c r="N1276" i="10"/>
  <c r="N1260" i="10"/>
  <c r="N1218" i="10"/>
  <c r="N1185" i="10"/>
  <c r="N1139" i="10"/>
  <c r="N1454" i="10"/>
  <c r="N1319" i="10"/>
  <c r="L86" i="10"/>
  <c r="N86" i="10" s="1"/>
  <c r="L45" i="10"/>
  <c r="L29" i="10"/>
  <c r="N29" i="10" s="1"/>
  <c r="L117" i="10"/>
  <c r="N117" i="10" s="1"/>
  <c r="L91" i="10"/>
  <c r="N91" i="10" s="1"/>
  <c r="N1237" i="10"/>
  <c r="N1211" i="10"/>
  <c r="N1164" i="10"/>
  <c r="N1145" i="10"/>
  <c r="N1144" i="10"/>
  <c r="N1041" i="10"/>
  <c r="N972" i="10"/>
  <c r="N851" i="10"/>
  <c r="N842" i="10"/>
  <c r="N1318" i="10"/>
  <c r="N1268" i="10"/>
  <c r="N1254" i="10"/>
  <c r="N1163" i="10"/>
  <c r="N1111" i="10"/>
  <c r="N1086" i="10"/>
  <c r="N1048" i="10"/>
  <c r="N1012" i="10"/>
  <c r="N903" i="10"/>
  <c r="N871" i="10"/>
  <c r="N862" i="10"/>
  <c r="N860" i="10"/>
  <c r="N827" i="10"/>
  <c r="N818" i="10"/>
  <c r="N817" i="10"/>
  <c r="N812" i="10"/>
  <c r="N1112" i="10"/>
  <c r="N1079" i="10"/>
  <c r="N947" i="10"/>
  <c r="N918" i="10"/>
  <c r="N917" i="10"/>
  <c r="N915" i="10"/>
  <c r="N885" i="10"/>
  <c r="N883" i="10"/>
  <c r="N864" i="10"/>
  <c r="N843" i="10"/>
  <c r="N834" i="10"/>
  <c r="N833" i="10"/>
  <c r="N802" i="10"/>
  <c r="N794" i="10"/>
  <c r="N790" i="10"/>
  <c r="N786" i="10"/>
  <c r="N782" i="10"/>
  <c r="N778" i="10"/>
  <c r="N774" i="10"/>
  <c r="N770" i="10"/>
  <c r="N766" i="10"/>
  <c r="N1103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75" i="10"/>
  <c r="N974" i="10"/>
  <c r="N959" i="10"/>
  <c r="N943" i="10"/>
  <c r="N936" i="10"/>
  <c r="N927" i="10"/>
  <c r="N920" i="10"/>
  <c r="N904" i="10"/>
  <c r="N895" i="10"/>
  <c r="N872" i="10"/>
  <c r="N852" i="10"/>
  <c r="N848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90" i="10"/>
  <c r="N1071" i="10"/>
  <c r="N1056" i="10"/>
  <c r="N997" i="10"/>
  <c r="N1214" i="10"/>
  <c r="N1207" i="10"/>
  <c r="N1186" i="10"/>
  <c r="N1166" i="10"/>
  <c r="L80" i="10"/>
  <c r="N80" i="10" s="1"/>
  <c r="L208" i="10"/>
  <c r="L257" i="10"/>
  <c r="L242" i="10"/>
  <c r="L186" i="10"/>
  <c r="N186" i="10" s="1"/>
  <c r="L246" i="10"/>
  <c r="L269" i="10"/>
  <c r="L256" i="10"/>
  <c r="L240" i="10"/>
  <c r="L137" i="10"/>
  <c r="N137" i="10" s="1"/>
  <c r="L93" i="10"/>
  <c r="N93" i="10" s="1"/>
  <c r="L90" i="10"/>
  <c r="N90" i="10" s="1"/>
  <c r="L85" i="10"/>
  <c r="N85" i="10" s="1"/>
  <c r="L217" i="10"/>
  <c r="N217" i="10" s="1"/>
  <c r="L233" i="10"/>
  <c r="L135" i="10"/>
  <c r="N135" i="10" s="1"/>
  <c r="L120" i="10"/>
  <c r="N120" i="10" s="1"/>
  <c r="L225" i="10"/>
  <c r="N225" i="10" s="1"/>
  <c r="L241" i="10"/>
  <c r="L268" i="10"/>
  <c r="L146" i="10"/>
  <c r="L222" i="10"/>
  <c r="N222" i="10" s="1"/>
  <c r="L235" i="10"/>
  <c r="L181" i="10"/>
  <c r="L141" i="10"/>
  <c r="N141" i="10" s="1"/>
  <c r="L228" i="10"/>
  <c r="N228" i="10" s="1"/>
  <c r="N1270" i="10"/>
  <c r="N1407" i="10"/>
  <c r="N1121" i="10"/>
  <c r="N1297" i="10"/>
  <c r="N1173" i="10"/>
  <c r="N1272" i="10"/>
  <c r="N1223" i="10"/>
  <c r="N1129" i="10"/>
  <c r="N1128" i="10"/>
  <c r="N1109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63" i="10"/>
  <c r="N1002" i="10"/>
  <c r="N1302" i="10"/>
  <c r="N1257" i="10"/>
  <c r="N1249" i="10"/>
  <c r="N1240" i="10"/>
  <c r="N1174" i="10"/>
  <c r="N1160" i="10"/>
  <c r="N1159" i="10"/>
  <c r="N1115" i="10"/>
  <c r="N1035" i="10"/>
  <c r="N1034" i="10"/>
  <c r="N994" i="10"/>
  <c r="P10" i="10"/>
  <c r="P203" i="10"/>
  <c r="P198" i="10"/>
  <c r="P201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1431" i="10"/>
  <c r="N1431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N108" i="10" s="1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/>
  <c r="M198" i="10"/>
  <c r="N198" i="10" s="1"/>
  <c r="M1435" i="10"/>
  <c r="M244" i="10"/>
  <c r="M231" i="10"/>
  <c r="N1374" i="10" l="1"/>
  <c r="N907" i="10"/>
  <c r="L7" i="10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41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6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C310" i="29"/>
  <c r="D310" i="29" s="1"/>
  <c r="E310" i="29" s="1"/>
  <c r="C294" i="29"/>
  <c r="D294" i="29" s="1"/>
  <c r="E294" i="29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C306" i="29"/>
  <c r="D306" i="29" s="1"/>
  <c r="F306" i="29" s="1"/>
  <c r="N1435" i="10"/>
  <c r="C274" i="29"/>
  <c r="D274" i="29" s="1"/>
  <c r="E274" i="29" s="1"/>
  <c r="C313" i="29"/>
  <c r="D313" i="29" s="1"/>
  <c r="C232" i="29"/>
  <c r="D232" i="29" s="1"/>
  <c r="E232" i="29" s="1"/>
  <c r="C229" i="29"/>
  <c r="D229" i="29" s="1"/>
  <c r="E229" i="29" s="1"/>
  <c r="C292" i="29"/>
  <c r="D292" i="29" s="1"/>
  <c r="E292" i="29" s="1"/>
  <c r="C256" i="29"/>
  <c r="D256" i="29" s="1"/>
  <c r="E256" i="29" s="1"/>
  <c r="C288" i="29"/>
  <c r="D288" i="29" s="1"/>
  <c r="F288" i="29" s="1"/>
  <c r="C321" i="29"/>
  <c r="D321" i="29" s="1"/>
  <c r="F321" i="29" s="1"/>
  <c r="C285" i="29"/>
  <c r="D285" i="29" s="1"/>
  <c r="F285" i="29" s="1"/>
  <c r="C247" i="29"/>
  <c r="D247" i="29" s="1"/>
  <c r="F247" i="29" s="1"/>
  <c r="C233" i="29"/>
  <c r="D233" i="29" s="1"/>
  <c r="E233" i="29" s="1"/>
  <c r="C303" i="29"/>
  <c r="D303" i="29" s="1"/>
  <c r="E303" i="29" s="1"/>
  <c r="C300" i="29"/>
  <c r="D300" i="29" s="1"/>
  <c r="F300" i="29" s="1"/>
  <c r="C271" i="29"/>
  <c r="D271" i="29" s="1"/>
  <c r="E271" i="29" s="1"/>
  <c r="C239" i="29"/>
  <c r="D239" i="29" s="1"/>
  <c r="C249" i="29"/>
  <c r="D249" i="29" s="1"/>
  <c r="E249" i="29" s="1"/>
  <c r="C280" i="29"/>
  <c r="D280" i="29" s="1"/>
  <c r="F280" i="29" s="1"/>
  <c r="C308" i="29"/>
  <c r="D308" i="29" s="1"/>
  <c r="E308" i="29" s="1"/>
  <c r="C311" i="29"/>
  <c r="D311" i="29" s="1"/>
  <c r="F311" i="29" s="1"/>
  <c r="C281" i="29"/>
  <c r="D281" i="29" s="1"/>
  <c r="F281" i="29" s="1"/>
  <c r="C244" i="29"/>
  <c r="D244" i="29" s="1"/>
  <c r="E244" i="29" s="1"/>
  <c r="C273" i="29"/>
  <c r="D273" i="29" s="1"/>
  <c r="F273" i="29" s="1"/>
  <c r="C304" i="29"/>
  <c r="D304" i="29" s="1"/>
  <c r="E304" i="29" s="1"/>
  <c r="C240" i="29"/>
  <c r="D240" i="29" s="1"/>
  <c r="E240" i="29" s="1"/>
  <c r="C254" i="29"/>
  <c r="D254" i="29" s="1"/>
  <c r="E254" i="29" s="1"/>
  <c r="C245" i="29"/>
  <c r="D245" i="29" s="1"/>
  <c r="F245" i="29" s="1"/>
  <c r="C260" i="29"/>
  <c r="D260" i="29" s="1"/>
  <c r="F260" i="29" s="1"/>
  <c r="C283" i="29"/>
  <c r="D283" i="29" s="1"/>
  <c r="E283" i="29" s="1"/>
  <c r="C279" i="29"/>
  <c r="D279" i="29" s="1"/>
  <c r="E279" i="29" s="1"/>
  <c r="C289" i="29"/>
  <c r="D289" i="29" s="1"/>
  <c r="E289" i="29" s="1"/>
  <c r="C305" i="29"/>
  <c r="D305" i="29" s="1"/>
  <c r="E305" i="29" s="1"/>
  <c r="C309" i="29"/>
  <c r="D309" i="29" s="1"/>
  <c r="F309" i="29" s="1"/>
  <c r="C227" i="29"/>
  <c r="D227" i="29" s="1"/>
  <c r="F227" i="29" s="1"/>
  <c r="C284" i="29"/>
  <c r="D284" i="29" s="1"/>
  <c r="E284" i="29" s="1"/>
  <c r="C265" i="29"/>
  <c r="D265" i="29" s="1"/>
  <c r="F265" i="29" s="1"/>
  <c r="C318" i="29"/>
  <c r="D318" i="29" s="1"/>
  <c r="E318" i="29" s="1"/>
  <c r="C267" i="29"/>
  <c r="D267" i="29" s="1"/>
  <c r="F267" i="29" s="1"/>
  <c r="C266" i="29"/>
  <c r="D266" i="29" s="1"/>
  <c r="E266" i="29" s="1"/>
  <c r="C282" i="29"/>
  <c r="D282" i="29" s="1"/>
  <c r="F282" i="29" s="1"/>
  <c r="C290" i="29"/>
  <c r="D290" i="29" s="1"/>
  <c r="E290" i="29" s="1"/>
  <c r="C243" i="29"/>
  <c r="D243" i="29" s="1"/>
  <c r="F243" i="29" s="1"/>
  <c r="C268" i="29"/>
  <c r="D268" i="29" s="1"/>
  <c r="F268" i="29" s="1"/>
  <c r="C234" i="29"/>
  <c r="D234" i="29" s="1"/>
  <c r="E234" i="29" s="1"/>
  <c r="C253" i="29"/>
  <c r="D253" i="29" s="1"/>
  <c r="E253" i="29" s="1"/>
  <c r="C277" i="29"/>
  <c r="D277" i="29" s="1"/>
  <c r="F277" i="29" s="1"/>
  <c r="C302" i="29"/>
  <c r="D302" i="29" s="1"/>
  <c r="E302" i="29" s="1"/>
  <c r="C286" i="29"/>
  <c r="D286" i="29" s="1"/>
  <c r="E286" i="29" s="1"/>
  <c r="C315" i="29"/>
  <c r="D315" i="29" s="1"/>
  <c r="E315" i="29" s="1"/>
  <c r="C314" i="29"/>
  <c r="D314" i="29" s="1"/>
  <c r="E314" i="29" s="1"/>
  <c r="N9" i="10"/>
  <c r="C228" i="29"/>
  <c r="D228" i="29" s="1"/>
  <c r="E228" i="29" s="1"/>
  <c r="C252" i="29"/>
  <c r="D252" i="29" s="1"/>
  <c r="F252" i="29" s="1"/>
  <c r="C296" i="29"/>
  <c r="D296" i="29" s="1"/>
  <c r="C299" i="29"/>
  <c r="D299" i="29" s="1"/>
  <c r="C316" i="29"/>
  <c r="D316" i="29" s="1"/>
  <c r="E316" i="29" s="1"/>
  <c r="C275" i="29"/>
  <c r="D275" i="29" s="1"/>
  <c r="E275" i="29" s="1"/>
  <c r="C317" i="29"/>
  <c r="D317" i="29" s="1"/>
  <c r="E317" i="29" s="1"/>
  <c r="C250" i="29"/>
  <c r="D250" i="29" s="1"/>
  <c r="E250" i="29" s="1"/>
  <c r="C261" i="29"/>
  <c r="D261" i="29" s="1"/>
  <c r="F261" i="29" s="1"/>
  <c r="C278" i="29"/>
  <c r="D278" i="29" s="1"/>
  <c r="E278" i="29" s="1"/>
  <c r="C235" i="29"/>
  <c r="D235" i="29" s="1"/>
  <c r="E235" i="29" s="1"/>
  <c r="C264" i="29"/>
  <c r="D264" i="29" s="1"/>
  <c r="F264" i="29" s="1"/>
  <c r="C270" i="29"/>
  <c r="D270" i="29" s="1"/>
  <c r="E270" i="29" s="1"/>
  <c r="C287" i="29"/>
  <c r="D287" i="29" s="1"/>
  <c r="E287" i="29" s="1"/>
  <c r="C236" i="29"/>
  <c r="D236" i="29" s="1"/>
  <c r="F236" i="29" s="1"/>
  <c r="C298" i="29"/>
  <c r="D298" i="29" s="1"/>
  <c r="E298" i="29" s="1"/>
  <c r="C293" i="29"/>
  <c r="D293" i="29" s="1"/>
  <c r="E293" i="29" s="1"/>
  <c r="C263" i="29"/>
  <c r="D263" i="29" s="1"/>
  <c r="E263" i="29" s="1"/>
  <c r="C246" i="29"/>
  <c r="D246" i="29" s="1"/>
  <c r="E246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C324" i="29" s="1"/>
  <c r="D324" i="29" s="1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42" i="11"/>
  <c r="I42" i="11"/>
  <c r="A10" i="54" l="1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F229" i="29"/>
  <c r="F254" i="29"/>
  <c r="E313" i="29"/>
  <c r="E296" i="29"/>
  <c r="E321" i="29"/>
  <c r="E280" i="29"/>
  <c r="E288" i="29"/>
  <c r="E306" i="29"/>
  <c r="E267" i="29"/>
  <c r="F287" i="29"/>
  <c r="E243" i="29"/>
  <c r="F234" i="29"/>
  <c r="E247" i="29"/>
  <c r="E300" i="29"/>
  <c r="F302" i="29"/>
  <c r="E311" i="29"/>
  <c r="F284" i="29"/>
  <c r="F310" i="29"/>
  <c r="F266" i="29"/>
  <c r="E245" i="29"/>
  <c r="F274" i="29"/>
  <c r="F294" i="29"/>
  <c r="F244" i="29"/>
  <c r="E285" i="29"/>
  <c r="E324" i="29"/>
  <c r="F289" i="29"/>
  <c r="E299" i="29"/>
  <c r="F303" i="29"/>
  <c r="E239" i="29"/>
  <c r="E268" i="29"/>
  <c r="E277" i="29"/>
  <c r="E273" i="29"/>
  <c r="E236" i="29"/>
  <c r="F308" i="29"/>
  <c r="E227" i="29"/>
  <c r="E265" i="29"/>
  <c r="F279" i="29"/>
  <c r="F246" i="29"/>
  <c r="F293" i="29"/>
  <c r="F253" i="29"/>
  <c r="E264" i="29"/>
  <c r="E261" i="29"/>
  <c r="E260" i="29"/>
  <c r="F270" i="29"/>
  <c r="F249" i="29"/>
  <c r="F304" i="29"/>
  <c r="F305" i="29"/>
  <c r="E282" i="29"/>
  <c r="E276" i="29"/>
  <c r="F256" i="29"/>
  <c r="E251" i="29"/>
  <c r="F250" i="29"/>
  <c r="F263" i="29"/>
  <c r="F275" i="29"/>
  <c r="F298" i="29"/>
  <c r="E309" i="29"/>
  <c r="F240" i="29"/>
  <c r="F283" i="29"/>
  <c r="F271" i="29"/>
  <c r="F278" i="29"/>
  <c r="E252" i="29"/>
  <c r="E281" i="29"/>
  <c r="F232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235" i="29"/>
  <c r="E8" i="54"/>
  <c r="L8" i="54" s="1"/>
  <c r="M8" i="54" s="1"/>
  <c r="I9" i="54"/>
  <c r="H9" i="54"/>
  <c r="C10" i="54"/>
  <c r="D9" i="54"/>
  <c r="K36" i="39"/>
  <c r="K42" i="11"/>
  <c r="F224" i="29" l="1"/>
  <c r="F57" i="39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H44" i="11"/>
  <c r="H45" i="11" s="1"/>
  <c r="I44" i="11"/>
  <c r="I45" i="11" s="1"/>
  <c r="F337" i="29"/>
  <c r="F330" i="29"/>
  <c r="F325" i="29"/>
  <c r="F714" i="41"/>
  <c r="E336" i="29"/>
  <c r="E71" i="39"/>
  <c r="E64" i="39"/>
  <c r="F333" i="29"/>
  <c r="E356" i="29"/>
  <c r="F356" i="29"/>
  <c r="E339" i="29"/>
  <c r="F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E350" i="29"/>
  <c r="F350" i="29"/>
  <c r="F341" i="29"/>
  <c r="E341" i="29"/>
  <c r="E327" i="29"/>
  <c r="E338" i="29"/>
  <c r="E335" i="29"/>
  <c r="E355" i="29"/>
  <c r="E340" i="29"/>
  <c r="E329" i="29"/>
  <c r="E62" i="39"/>
  <c r="E352" i="29"/>
  <c r="E9" i="54"/>
  <c r="L9" i="54" s="1"/>
  <c r="M9" i="54" s="1"/>
  <c r="I10" i="54"/>
  <c r="H10" i="54"/>
  <c r="C11" i="54"/>
  <c r="D10" i="54"/>
  <c r="F286" i="29" l="1"/>
  <c r="F345" i="29"/>
  <c r="F316" i="29"/>
  <c r="F292" i="29"/>
  <c r="F352" i="29"/>
  <c r="F299" i="29"/>
  <c r="F314" i="29"/>
  <c r="F317" i="29"/>
  <c r="F65" i="39"/>
  <c r="F318" i="29"/>
  <c r="F353" i="29"/>
  <c r="F324" i="29"/>
  <c r="F327" i="29"/>
  <c r="F315" i="29"/>
  <c r="F340" i="29"/>
  <c r="F336" i="29"/>
  <c r="F334" i="29"/>
  <c r="F59" i="39"/>
  <c r="F62" i="39"/>
  <c r="F230" i="29"/>
  <c r="F296" i="29"/>
  <c r="F355" i="29"/>
  <c r="F291" i="29"/>
  <c r="F313" i="29"/>
  <c r="F228" i="29"/>
  <c r="F290" i="29"/>
  <c r="F361" i="29"/>
  <c r="F36" i="39"/>
  <c r="F226" i="29"/>
  <c r="F239" i="29"/>
  <c r="F346" i="29"/>
  <c r="F351" i="29"/>
  <c r="F323" i="29"/>
  <c r="A12" i="54"/>
  <c r="O11" i="54"/>
  <c r="F347" i="29"/>
  <c r="F233" i="29"/>
  <c r="F312" i="29"/>
  <c r="H46" i="11"/>
  <c r="I46" i="11"/>
  <c r="F364" i="29"/>
  <c r="F69" i="39"/>
  <c r="F72" i="39"/>
  <c r="F367" i="29"/>
  <c r="J41" i="11"/>
  <c r="K41" i="11" s="1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K44" i="11" l="1"/>
  <c r="K45" i="11" s="1"/>
  <c r="K46" i="11" s="1"/>
  <c r="B47" i="11" s="1"/>
  <c r="C16" i="29"/>
  <c r="D16" i="29" s="1"/>
  <c r="I16" i="29" s="1"/>
  <c r="F16" i="29"/>
  <c r="F17" i="39"/>
  <c r="C16" i="39"/>
  <c r="D16" i="39" s="1"/>
  <c r="J16" i="39" s="1"/>
  <c r="F16" i="39"/>
  <c r="C17" i="39"/>
  <c r="G17" i="39" s="1"/>
  <c r="A13" i="54"/>
  <c r="O12" i="54"/>
  <c r="B16" i="29"/>
  <c r="E16" i="29" s="1"/>
  <c r="C17" i="29"/>
  <c r="F18" i="29"/>
  <c r="F17" i="29"/>
  <c r="C18" i="29"/>
  <c r="J44" i="11"/>
  <c r="J45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J16" i="29" l="1"/>
  <c r="G16" i="29"/>
  <c r="H16" i="29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D10" i="5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46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K35" i="39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E1053" i="41"/>
  <c r="E976" i="41"/>
  <c r="E1291" i="41"/>
  <c r="E982" i="41"/>
  <c r="E1049" i="41"/>
  <c r="E934" i="41"/>
  <c r="E1237" i="41"/>
  <c r="E1121" i="41"/>
  <c r="E1006" i="41"/>
  <c r="E121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F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F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F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F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F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F807" i="41" s="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776" i="41" l="1"/>
  <c r="F835" i="41"/>
  <c r="F782" i="41"/>
  <c r="F842" i="41"/>
  <c r="F789" i="41"/>
  <c r="F804" i="41"/>
  <c r="F808" i="41"/>
  <c r="F843" i="41"/>
  <c r="F814" i="41"/>
  <c r="F817" i="41"/>
  <c r="F805" i="41"/>
  <c r="F830" i="41"/>
  <c r="F826" i="41"/>
  <c r="F824" i="41"/>
  <c r="K16" i="29"/>
  <c r="F720" i="41"/>
  <c r="F786" i="41"/>
  <c r="F845" i="41"/>
  <c r="F781" i="41"/>
  <c r="K16" i="39"/>
  <c r="F803" i="41"/>
  <c r="F718" i="41"/>
  <c r="F780" i="41"/>
  <c r="F852" i="41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F7" i="54"/>
  <c r="D11" i="5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K17" i="39" l="1"/>
  <c r="O15" i="54"/>
  <c r="A16" i="54"/>
  <c r="K28" i="39"/>
  <c r="K24" i="39"/>
  <c r="F12" i="41"/>
  <c r="G24" i="54"/>
  <c r="G29" i="54"/>
  <c r="G8" i="54"/>
  <c r="J8" i="54" s="1"/>
  <c r="N8" i="54" s="1"/>
  <c r="P8" i="54" s="1"/>
  <c r="G9" i="54"/>
  <c r="J9" i="54" s="1"/>
  <c r="N9" i="54" s="1"/>
  <c r="P9" i="54" s="1"/>
  <c r="G10" i="54"/>
  <c r="J10" i="54" s="1"/>
  <c r="N10" i="54" s="1"/>
  <c r="P10" i="54" s="1"/>
  <c r="G11" i="54"/>
  <c r="J11" i="54" s="1"/>
  <c r="N11" i="54" s="1"/>
  <c r="P11" i="54" s="1"/>
  <c r="G23" i="54"/>
  <c r="G26" i="54"/>
  <c r="G12" i="54"/>
  <c r="J12" i="54" s="1"/>
  <c r="N12" i="54" s="1"/>
  <c r="P12" i="54" s="1"/>
  <c r="G13" i="54"/>
  <c r="J13" i="54" s="1"/>
  <c r="G14" i="54"/>
  <c r="G15" i="54"/>
  <c r="G25" i="54"/>
  <c r="G28" i="54"/>
  <c r="G31" i="54"/>
  <c r="G7" i="54"/>
  <c r="J7" i="54" s="1"/>
  <c r="N7" i="54" s="1"/>
  <c r="P7" i="54" s="1"/>
  <c r="Q7" i="54" s="1"/>
  <c r="G20" i="54"/>
  <c r="G21" i="54"/>
  <c r="G22" i="54"/>
  <c r="G27" i="54"/>
  <c r="G32" i="54"/>
  <c r="G30" i="54"/>
  <c r="G16" i="54"/>
  <c r="G17" i="54"/>
  <c r="G18" i="54"/>
  <c r="G19" i="54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G13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J14" i="54"/>
  <c r="C16" i="54"/>
  <c r="D15" i="54"/>
  <c r="E14" i="54"/>
  <c r="N13" i="54" l="1"/>
  <c r="P13" i="54" s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N14" i="54" s="1"/>
  <c r="P14" i="54" s="1"/>
  <c r="J15" i="54"/>
  <c r="D16" i="54"/>
  <c r="C17" i="54"/>
  <c r="S7" i="54"/>
  <c r="Q8" i="54"/>
  <c r="I13" i="41" l="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<sst xmlns="http://schemas.openxmlformats.org/spreadsheetml/2006/main" count="4711" uniqueCount="1632">
  <si>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</si>
  <si>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</si>
  <si>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</si>
  <si>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</si>
  <si>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</si>
  <si>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</si>
  <si>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</si>
  <si>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</si>
  <si>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</si>
  <si>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</si>
  <si>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</si>
  <si>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</si>
  <si>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</si>
  <si>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</si>
  <si>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</si>
  <si>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</si>
  <si>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</si>
  <si>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</si>
  <si>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</si>
  <si>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</si>
  <si>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</si>
  <si>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</si>
  <si>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</si>
  <si>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</si>
  <si>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</si>
  <si>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</si>
  <si>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</si>
  <si>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</si>
  <si>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</si>
  <si>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</si>
  <si>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</si>
  <si>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</si>
  <si>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</si>
  <si>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</si>
  <si>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</si>
  <si>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</si>
  <si>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</si>
  <si>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</si>
  <si>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</si>
  <si>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</si>
  <si>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</si>
  <si>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</si>
  <si>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</si>
  <si>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</si>
  <si>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</si>
  <si>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</si>
  <si>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</si>
  <si>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</si>
  <si>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</si>
  <si>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</si>
  <si>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</si>
  <si>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</si>
  <si>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</si>
  <si>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</si>
  <si>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</si>
  <si>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</si>
  <si>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</si>
  <si>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</si>
  <si>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</si>
  <si>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</si>
  <si>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</si>
  <si>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</si>
  <si>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</si>
  <si>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</si>
  <si>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</si>
  <si>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</si>
  <si>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</si>
  <si>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</si>
  <si>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</si>
  <si>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</si>
  <si>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</si>
  <si>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</si>
  <si>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</si>
  <si>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</si>
  <si>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</si>
  <si>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</si>
  <si>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</si>
  <si>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</si>
  <si>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</si>
  <si>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</si>
  <si>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</si>
  <si>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</si>
  <si>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</si>
  <si>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</si>
  <si>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</si>
  <si>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</si>
  <si>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</si>
  <si>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</si>
  <si>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</si>
  <si>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</si>
  <si>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</si>
  <si>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</si>
  <si>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</si>
  <si>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</si>
  <si>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</si>
  <si>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</si>
  <si>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</si>
  <si>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</si>
  <si>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</si>
  <si>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</si>
  <si>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</si>
  <si>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</si>
  <si>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</si>
  <si>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</si>
  <si>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</si>
  <si>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</si>
  <si>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</si>
  <si>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</si>
  <si>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</si>
  <si>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</si>
  <si>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</si>
  <si>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</si>
  <si>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</si>
  <si>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</si>
  <si>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</si>
  <si>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</si>
  <si>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</si>
  <si>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</si>
  <si>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</si>
  <si>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</si>
  <si>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</si>
  <si>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</si>
  <si>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</si>
  <si>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</si>
  <si>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</si>
  <si>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</si>
  <si>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</si>
  <si>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</si>
  <si>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</si>
  <si>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</si>
  <si>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</si>
  <si>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</si>
  <si>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</si>
  <si>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</si>
  <si>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</si>
  <si>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</si>
  <si>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</si>
  <si>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</si>
  <si>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</si>
  <si>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</si>
  <si>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</si>
  <si>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</si>
  <si>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</si>
  <si>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</si>
  <si>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</si>
  <si>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</si>
  <si>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</si>
  <si>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</si>
  <si>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</si>
  <si>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</si>
  <si>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</si>
  <si>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</si>
  <si>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</si>
  <si>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</si>
  <si>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</si>
  <si>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</si>
  <si>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</si>
  <si>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</si>
  <si>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</si>
  <si>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</si>
  <si>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</si>
  <si>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</si>
  <si>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</si>
  <si>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</si>
  <si>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</si>
  <si>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</si>
  <si>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</si>
  <si>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</si>
  <si>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</si>
  <si>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</si>
  <si>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</si>
  <si>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</si>
  <si>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</si>
  <si>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</si>
  <si>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</si>
  <si>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</si>
  <si>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</si>
  <si>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</si>
  <si>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</si>
  <si>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</si>
  <si>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</si>
  <si>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</si>
  <si>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</si>
  <si>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</si>
  <si>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</si>
  <si>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</si>
  <si>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</si>
  <si>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</si>
  <si>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</si>
  <si>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</si>
  <si>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</si>
  <si>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</si>
  <si>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</si>
  <si>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</si>
  <si>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</si>
  <si>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</si>
  <si>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</si>
  <si>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</si>
  <si>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</si>
  <si>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</si>
  <si>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</si>
  <si>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</si>
  <si>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</si>
  <si>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</si>
  <si>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</si>
  <si>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</si>
  <si>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</si>
  <si>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</si>
  <si>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</si>
  <si>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</si>
  <si>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</si>
  <si>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</si>
  <si>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</si>
  <si>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</si>
  <si>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</si>
  <si>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</si>
  <si>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</si>
  <si>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</si>
  <si>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</si>
  <si>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</si>
  <si>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</si>
  <si>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</si>
  <si>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</si>
  <si>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</si>
  <si>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</si>
  <si>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</si>
  <si>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</si>
  <si>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</si>
  <si>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</si>
  <si>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</si>
  <si>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</si>
  <si>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</si>
  <si>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</si>
  <si>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</si>
  <si>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</si>
  <si>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</si>
  <si>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</si>
  <si>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</si>
  <si>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</si>
  <si>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</si>
  <si>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</si>
  <si>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</si>
  <si>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</si>
  <si>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</si>
  <si>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</si>
  <si>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</si>
  <si>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</si>
  <si>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</si>
  <si>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</si>
  <si>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</si>
  <si>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</si>
  <si>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</si>
  <si>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</si>
  <si>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</si>
  <si>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</si>
  <si>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</si>
  <si>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</si>
  <si>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</si>
  <si>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</si>
  <si>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</si>
  <si>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</si>
  <si>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</si>
  <si>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</si>
  <si>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</si>
  <si>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</si>
  <si>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</si>
  <si>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</si>
  <si>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</si>
  <si>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</si>
  <si>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</si>
  <si>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</si>
  <si>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</si>
  <si>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</si>
  <si>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</si>
  <si>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</si>
  <si>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</si>
  <si>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</si>
  <si>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</si>
  <si>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</si>
  <si>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</si>
  <si>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</si>
  <si>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</si>
  <si>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</si>
  <si>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</si>
  <si>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</si>
  <si>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</si>
  <si>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</si>
  <si>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</si>
  <si>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</si>
  <si>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</si>
  <si>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</si>
  <si>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</si>
  <si>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</si>
  <si>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</si>
  <si>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</si>
  <si>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</si>
  <si>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</si>
  <si>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</si>
  <si>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</si>
  <si>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</si>
  <si>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</si>
  <si>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</si>
  <si>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</si>
  <si>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</si>
  <si>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</si>
  <si>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</si>
  <si>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</si>
  <si>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</si>
  <si>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</si>
  <si>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</si>
  <si>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</si>
  <si>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</si>
  <si>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</si>
  <si>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</si>
  <si>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</si>
  <si>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</si>
  <si>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</si>
  <si>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</si>
  <si>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</si>
  <si>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</si>
  <si>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</si>
  <si>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</si>
  <si>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</si>
  <si>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</si>
  <si>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</si>
  <si>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</si>
  <si>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</si>
  <si>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</si>
  <si>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</si>
  <si>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</si>
  <si>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</si>
  <si>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</si>
  <si>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</si>
  <si>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</si>
  <si>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</si>
  <si>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</si>
  <si>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</si>
  <si>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</si>
  <si>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</si>
  <si>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</si>
  <si>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</si>
  <si>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</si>
  <si>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</si>
  <si>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</si>
  <si>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</si>
  <si>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</si>
  <si>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</si>
  <si>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</si>
  <si>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</si>
  <si>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</si>
  <si>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</si>
  <si>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</si>
  <si>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</si>
  <si>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</si>
  <si>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</si>
  <si>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</si>
  <si>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</si>
  <si>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</si>
  <si>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</si>
  <si>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</si>
  <si>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</si>
  <si>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</si>
  <si>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</si>
  <si>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</si>
  <si>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</si>
  <si>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</si>
  <si>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</si>
  <si>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</si>
  <si>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</si>
  <si>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</si>
  <si>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</si>
  <si>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</si>
  <si>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</si>
  <si>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</si>
  <si>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</si>
  <si>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</si>
  <si>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</si>
  <si>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</si>
  <si>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</si>
  <si>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</si>
  <si>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</si>
  <si>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</si>
  <si>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</si>
  <si>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</si>
  <si>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</si>
  <si>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</si>
  <si>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</si>
  <si>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</si>
  <si>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</si>
  <si>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</si>
  <si>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</si>
  <si>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</si>
  <si>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</si>
  <si>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</si>
  <si>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</si>
  <si>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</si>
  <si>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</si>
  <si>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</si>
  <si>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</si>
  <si>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</si>
  <si>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</si>
  <si>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</si>
  <si>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</si>
  <si>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</si>
  <si>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</si>
  <si>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</si>
  <si>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</si>
  <si>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</si>
  <si>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</si>
  <si>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</si>
  <si>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</si>
  <si>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</si>
  <si>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</si>
  <si>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</si>
  <si>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</si>
  <si>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</si>
  <si>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</si>
  <si>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</si>
  <si>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</si>
  <si>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</si>
  <si>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</si>
  <si>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</si>
  <si>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</si>
  <si>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</si>
  <si>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</si>
  <si>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</si>
  <si>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</si>
  <si>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</si>
  <si>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</si>
  <si>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</si>
  <si>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</si>
  <si>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</si>
  <si>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</si>
  <si>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</si>
  <si>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</si>
  <si>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</si>
  <si>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</si>
  <si>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</si>
  <si>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</si>
  <si>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</si>
  <si>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</si>
  <si>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</si>
  <si>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</si>
  <si>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</si>
  <si>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</si>
  <si>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</si>
  <si>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</si>
  <si>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</si>
  <si>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</si>
  <si>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</si>
  <si>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</si>
  <si>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</si>
  <si>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</si>
  <si>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</si>
  <si>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</si>
  <si>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</si>
  <si>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</si>
  <si>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</si>
  <si>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</si>
  <si>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</si>
  <si>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</si>
  <si>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</si>
  <si>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</si>
  <si>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</si>
  <si>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</si>
  <si>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</si>
  <si>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</si>
  <si>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</si>
  <si>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</si>
  <si>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</si>
  <si>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</si>
  <si>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</si>
  <si>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</si>
  <si>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</si>
  <si>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</si>
  <si>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</si>
  <si>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</si>
  <si>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</si>
  <si>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</si>
  <si>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</si>
  <si>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</si>
  <si>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</si>
  <si>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</si>
  <si>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</si>
  <si>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</si>
  <si>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</si>
  <si>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</si>
  <si>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</si>
  <si>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</si>
  <si>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</si>
  <si>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</si>
  <si>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</si>
  <si>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</si>
  <si>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</si>
  <si>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</si>
  <si>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</si>
  <si>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</si>
  <si>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</si>
  <si>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</si>
  <si>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</si>
  <si>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</si>
  <si>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</si>
  <si>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</si>
  <si>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</si>
  <si>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</si>
  <si>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</si>
  <si>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</si>
  <si>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</si>
  <si>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</si>
  <si>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</si>
  <si>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</si>
  <si>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</si>
  <si>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</si>
  <si>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</si>
  <si>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</si>
  <si>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</si>
  <si>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</si>
  <si>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</si>
  <si>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</si>
  <si>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</si>
  <si>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</si>
  <si>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</si>
  <si>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</si>
  <si>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</si>
  <si>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</si>
  <si>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</si>
  <si>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</si>
  <si>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</si>
  <si>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</si>
  <si>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</si>
  <si>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</si>
  <si>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</si>
  <si>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</si>
  <si>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</si>
  <si>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</si>
  <si>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</si>
  <si>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</si>
  <si>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</si>
  <si>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</si>
  <si>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</si>
  <si>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</si>
  <si>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</si>
  <si>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</si>
  <si>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</si>
  <si>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</si>
  <si>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</si>
  <si>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</si>
  <si>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</si>
  <si>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</si>
  <si>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</si>
  <si>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</si>
  <si>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</si>
  <si>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</si>
  <si>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</si>
  <si>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</si>
  <si>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</si>
  <si>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</si>
  <si>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</si>
  <si>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</si>
  <si>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</si>
  <si>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</si>
  <si>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</si>
  <si>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</si>
  <si>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</si>
  <si>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</si>
  <si>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</si>
  <si>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</si>
  <si>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</si>
  <si>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</si>
  <si>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</si>
  <si>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</si>
  <si>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</si>
  <si>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</si>
  <si>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</si>
  <si>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</si>
  <si>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</si>
  <si>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</si>
  <si>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</si>
  <si>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</si>
  <si>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</si>
  <si>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</si>
  <si>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</si>
  <si>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</si>
  <si>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</si>
  <si>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</si>
  <si>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</si>
  <si>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</si>
  <si>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</si>
  <si>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</si>
  <si>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</si>
  <si>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</si>
  <si>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</si>
  <si>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</si>
  <si>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</si>
  <si>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</si>
  <si>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</si>
  <si>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</si>
  <si>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</si>
  <si>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</si>
  <si>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</si>
  <si>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</si>
  <si>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</si>
  <si>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</si>
  <si>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</si>
  <si>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</si>
  <si>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</si>
  <si>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</si>
  <si>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</si>
  <si>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</si>
  <si>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</si>
  <si>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</si>
  <si>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</si>
  <si>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</si>
  <si>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</si>
  <si>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</si>
  <si>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</si>
  <si>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</si>
  <si>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</si>
  <si>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</si>
  <si>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</si>
  <si>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</si>
  <si>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</si>
  <si>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</si>
  <si>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</si>
  <si>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</si>
  <si>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</si>
  <si>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</si>
  <si>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</si>
  <si>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</si>
  <si>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</si>
  <si>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</si>
  <si>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</si>
  <si>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</si>
  <si>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</si>
  <si>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</si>
  <si>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</si>
  <si>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</si>
  <si>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</si>
  <si>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</si>
  <si>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</si>
  <si>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</si>
  <si>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</si>
  <si>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</si>
  <si>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</si>
  <si>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</si>
  <si>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</si>
  <si>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</si>
  <si>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</si>
  <si>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</si>
  <si>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</si>
  <si>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</si>
  <si>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</si>
  <si>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</si>
  <si>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</si>
  <si>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</si>
  <si>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</si>
  <si>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</si>
  <si>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</si>
  <si>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</si>
  <si>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</si>
  <si>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</si>
  <si>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</si>
  <si>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</si>
  <si>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</si>
  <si>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</si>
  <si>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</si>
  <si>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</si>
  <si>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</si>
  <si>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</si>
  <si>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</si>
  <si>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</si>
  <si>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</si>
  <si>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</si>
  <si>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</si>
  <si>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</si>
  <si>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</si>
  <si>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</si>
  <si>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</si>
  <si>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</si>
  <si>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</si>
  <si>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</si>
  <si>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</si>
  <si>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</si>
  <si>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</si>
  <si>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</si>
  <si>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</si>
  <si>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</si>
  <si>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</si>
  <si>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</si>
  <si>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</si>
  <si>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</si>
  <si>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</si>
  <si>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</si>
  <si>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</si>
  <si>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</si>
  <si>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</si>
  <si>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</si>
  <si>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</si>
  <si>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</si>
  <si>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</si>
  <si>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</si>
  <si>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</si>
  <si>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</si>
  <si>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</si>
  <si>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</si>
  <si>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</si>
  <si>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</si>
  <si>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</si>
  <si>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</si>
  <si>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</si>
  <si>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</si>
  <si>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</si>
  <si>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</si>
  <si>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</si>
  <si>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</si>
  <si>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</si>
  <si>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</si>
  <si>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</si>
  <si>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</si>
  <si>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</si>
  <si>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</si>
  <si>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</si>
  <si>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</si>
  <si>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</si>
  <si>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</si>
  <si>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</si>
  <si>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</si>
  <si>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</si>
  <si>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</si>
  <si>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</si>
  <si>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</si>
  <si>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</si>
  <si>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</si>
  <si>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</si>
  <si>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</si>
  <si>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</si>
  <si>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</si>
  <si>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</si>
  <si>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</si>
  <si>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</si>
  <si>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</si>
  <si>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</si>
  <si>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</si>
  <si>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</si>
  <si>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</si>
  <si>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</si>
  <si>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</si>
  <si>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</si>
  <si>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</si>
  <si>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</si>
  <si>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</si>
  <si>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</si>
  <si>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</si>
  <si>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</si>
  <si>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</si>
  <si>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</si>
  <si>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</si>
  <si>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</si>
  <si>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</si>
  <si>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</si>
  <si>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</si>
  <si>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</si>
  <si>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</si>
  <si>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</si>
  <si>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</si>
  <si>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</si>
  <si>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</si>
  <si>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</si>
  <si>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</si>
  <si>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</si>
  <si>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</si>
  <si>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</si>
  <si>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</si>
  <si>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</si>
  <si>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</si>
  <si>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</si>
  <si>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</si>
  <si>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</si>
  <si>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</si>
  <si>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</si>
  <si>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</si>
  <si>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</si>
  <si>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</si>
  <si>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</si>
  <si>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</si>
  <si>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</si>
  <si>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</si>
  <si>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</si>
  <si>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</si>
  <si>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</si>
  <si>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</si>
  <si>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</si>
  <si>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</si>
  <si>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</si>
  <si>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</si>
  <si>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</si>
  <si>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</si>
  <si>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</si>
  <si>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</si>
  <si>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</si>
  <si>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</si>
  <si>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</si>
  <si>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</si>
  <si>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</si>
  <si>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</si>
  <si>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</si>
  <si>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</si>
  <si>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</si>
  <si>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</si>
  <si>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</si>
  <si>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</si>
  <si>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</si>
  <si>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</si>
  <si>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</si>
  <si>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</si>
  <si>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</si>
  <si>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</si>
  <si>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</si>
  <si>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</si>
  <si>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</si>
  <si>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</si>
  <si>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</si>
  <si>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</si>
  <si>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</si>
  <si>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</si>
  <si>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</si>
  <si>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</si>
  <si>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</si>
  <si>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</si>
  <si>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</si>
  <si>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</si>
  <si>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</si>
  <si>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</si>
  <si>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</si>
  <si>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</si>
  <si>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</si>
  <si>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</si>
  <si>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</si>
  <si>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</si>
  <si>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</si>
  <si>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</si>
  <si>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</si>
  <si>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</si>
  <si>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</si>
  <si>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</si>
  <si>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</si>
  <si>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</si>
  <si>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</si>
  <si>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</si>
  <si>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</si>
  <si>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</si>
  <si>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</si>
  <si>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</si>
  <si>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</si>
  <si>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</si>
  <si>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</si>
  <si>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</si>
  <si>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</si>
  <si>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</si>
  <si>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</si>
  <si>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</si>
  <si>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</si>
  <si>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</si>
  <si>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</si>
  <si>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</si>
  <si>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</si>
  <si>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</si>
  <si>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</si>
  <si>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</si>
  <si>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</si>
  <si>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</si>
  <si>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</si>
  <si>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</si>
  <si>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</si>
  <si>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</si>
  <si>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</si>
  <si>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</si>
  <si>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</si>
  <si>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</si>
  <si>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</si>
  <si>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</si>
  <si>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</si>
  <si>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</si>
  <si>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</si>
  <si>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</si>
  <si>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</si>
  <si>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</si>
  <si>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</si>
  <si>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</si>
  <si>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</si>
  <si>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</si>
  <si>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</si>
  <si>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</si>
  <si>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</si>
  <si>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</si>
  <si>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</si>
  <si>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</si>
  <si>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</si>
  <si>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</si>
  <si>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</si>
  <si>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</si>
  <si>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</si>
  <si>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</si>
  <si>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</si>
  <si>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</si>
  <si>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</si>
  <si>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</si>
  <si>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</si>
  <si>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</si>
  <si>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</si>
  <si>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</si>
  <si>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</si>
  <si>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</si>
  <si>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</si>
  <si>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</si>
  <si>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</si>
  <si>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</si>
  <si>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</si>
  <si>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</si>
  <si>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</si>
  <si>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</si>
  <si>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</si>
  <si>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</si>
  <si>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</si>
  <si>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</si>
  <si>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</si>
  <si>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</si>
  <si>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</si>
  <si>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</si>
  <si>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</si>
  <si>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</si>
  <si>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</si>
  <si>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</si>
  <si>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</si>
  <si>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</si>
  <si>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</si>
  <si>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</si>
  <si>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</si>
  <si>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</si>
  <si>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</si>
  <si>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</si>
  <si>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</si>
  <si>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</si>
  <si>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</si>
  <si>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</si>
  <si>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</si>
  <si>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</si>
  <si>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</si>
  <si>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</si>
  <si>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</si>
  <si>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</si>
  <si>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</si>
  <si>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</si>
  <si>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</si>
  <si>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</si>
  <si>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</si>
  <si>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</si>
  <si>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</si>
  <si>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</si>
  <si>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</si>
  <si>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</si>
  <si>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</si>
  <si>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</si>
  <si>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</si>
  <si>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</si>
  <si>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</si>
  <si>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</si>
  <si>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</si>
  <si>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</si>
  <si>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</si>
  <si>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</si>
  <si>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</si>
  <si>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</si>
  <si>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</si>
  <si>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</si>
  <si>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</si>
  <si>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</si>
  <si>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</si>
  <si>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</si>
  <si>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</si>
  <si>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</si>
  <si>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</si>
  <si>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</si>
  <si>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</si>
  <si>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</si>
  <si>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</si>
  <si>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</si>
  <si>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</si>
  <si>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</si>
  <si>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</si>
  <si>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</si>
  <si>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</si>
  <si>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</si>
  <si>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</si>
  <si>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</si>
  <si>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</si>
  <si>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</si>
  <si>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</si>
  <si>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</si>
  <si>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</si>
  <si>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</si>
  <si>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</si>
  <si>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</si>
  <si>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</si>
  <si>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</si>
  <si>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</si>
  <si>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</si>
  <si>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</si>
  <si>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</si>
  <si>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</si>
  <si>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</si>
  <si>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</si>
  <si>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</si>
  <si>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</si>
  <si>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</si>
  <si>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</si>
  <si>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</si>
  <si>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</si>
  <si>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</si>
  <si>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</si>
  <si>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</si>
  <si>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</si>
  <si>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</si>
  <si>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</si>
  <si>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</si>
  <si>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</si>
  <si>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</si>
  <si>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</si>
  <si>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</si>
  <si>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</si>
  <si>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</si>
  <si>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</si>
  <si>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</si>
  <si>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</si>
  <si>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</si>
  <si>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</si>
  <si>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</si>
  <si>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</si>
  <si>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</si>
  <si>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</si>
  <si>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</si>
  <si>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</si>
  <si>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</si>
  <si>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</si>
  <si>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</si>
  <si>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</si>
  <si>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</si>
  <si>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</si>
  <si>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</si>
  <si>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</si>
  <si>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</si>
  <si>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</si>
  <si>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</si>
  <si>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</si>
  <si>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</si>
  <si>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</si>
  <si>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</si>
  <si>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</si>
  <si>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</si>
  <si>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</si>
  <si>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</si>
  <si>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</si>
  <si>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</si>
  <si>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</si>
  <si>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</si>
  <si>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</si>
  <si>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</si>
  <si>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</si>
  <si>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</si>
  <si>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</si>
  <si>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</si>
  <si>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</si>
  <si>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</si>
  <si>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</si>
  <si>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</si>
  <si>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</si>
  <si>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</si>
  <si>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</si>
  <si>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</si>
  <si>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</si>
  <si>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</si>
  <si>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</si>
  <si>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</si>
  <si>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</si>
  <si>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</si>
  <si>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</si>
  <si>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</si>
  <si>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</si>
  <si>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</si>
  <si>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</si>
  <si>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</si>
  <si>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</si>
  <si>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</si>
  <si>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</si>
  <si>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</si>
  <si>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</si>
  <si>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</si>
  <si>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</si>
  <si>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</si>
  <si>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</si>
  <si>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</si>
  <si>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</si>
  <si>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</si>
  <si>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</si>
  <si>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</si>
  <si>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</si>
  <si>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</si>
  <si>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</si>
  <si>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</si>
  <si>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</si>
  <si>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</si>
  <si>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</si>
  <si>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</si>
  <si>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</si>
  <si>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</si>
  <si>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</si>
  <si>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</si>
  <si>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</si>
  <si>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</si>
  <si>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</si>
  <si>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</si>
  <si>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</si>
  <si>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</si>
  <si>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</si>
  <si>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</si>
  <si>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</si>
  <si>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</si>
  <si>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</si>
  <si>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</si>
  <si>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</si>
  <si>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</si>
  <si>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</si>
  <si>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</si>
  <si>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</si>
  <si>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</si>
  <si>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</si>
  <si>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</si>
  <si>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</si>
  <si>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</si>
  <si>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</si>
  <si>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</si>
  <si>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</si>
  <si>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</si>
  <si>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</si>
  <si>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</si>
  <si>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</si>
  <si>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</si>
  <si>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</si>
  <si>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</si>
  <si>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</si>
  <si>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</si>
  <si>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</si>
  <si>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</si>
  <si>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</si>
  <si>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</si>
  <si>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</si>
  <si>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</si>
  <si>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</si>
  <si>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</si>
  <si>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</si>
  <si>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</si>
  <si>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</si>
  <si>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</si>
  <si>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</si>
  <si>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</si>
  <si>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</si>
  <si>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</si>
  <si>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</si>
  <si>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</si>
  <si>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</si>
  <si>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</si>
  <si>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</si>
  <si>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</si>
  <si>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</si>
  <si>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</si>
  <si>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</si>
  <si>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</si>
  <si>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</si>
  <si>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</si>
  <si>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</si>
  <si>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</si>
  <si>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</si>
  <si>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</si>
  <si>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</si>
  <si>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</si>
  <si>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</si>
  <si>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</si>
  <si>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</si>
  <si>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</si>
  <si>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</si>
  <si>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</si>
  <si>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</si>
  <si>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</si>
  <si>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</si>
  <si>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</si>
  <si>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</si>
  <si>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</si>
  <si>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</si>
  <si>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</si>
  <si>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</si>
  <si>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</si>
  <si>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</si>
  <si>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</si>
  <si>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</si>
  <si>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</si>
  <si>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</si>
  <si>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</si>
  <si>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</si>
  <si>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</si>
  <si>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</si>
  <si>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</si>
  <si>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</si>
  <si>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</si>
  <si>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</si>
  <si>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</si>
  <si>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</si>
  <si>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</si>
  <si>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</si>
  <si>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</si>
  <si>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</si>
  <si>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</si>
  <si>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</si>
  <si>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</si>
  <si>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</si>
  <si>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</si>
  <si>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</si>
  <si>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</si>
  <si>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</si>
  <si>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</si>
  <si>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</si>
  <si>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</si>
  <si>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</si>
  <si>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</si>
  <si>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</si>
  <si>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</si>
  <si>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</si>
  <si>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</si>
  <si>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</si>
  <si>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</si>
  <si>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</si>
  <si>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</si>
  <si>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</si>
  <si>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</si>
  <si>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</si>
  <si>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</si>
  <si>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</si>
  <si>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</si>
  <si>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</si>
  <si>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</si>
  <si>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</si>
  <si>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</si>
  <si>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</si>
  <si>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</si>
  <si>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</si>
  <si>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</si>
  <si>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</si>
  <si>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</si>
  <si>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</si>
  <si>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</si>
  <si>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</si>
  <si>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</si>
  <si>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</si>
  <si>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</si>
  <si>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</si>
  <si>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</si>
  <si>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</si>
  <si>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</si>
  <si>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</si>
  <si>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</si>
  <si>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</si>
  <si>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</si>
  <si>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</si>
  <si>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</si>
  <si>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</si>
  <si>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</si>
  <si>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</si>
  <si>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</si>
  <si>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</si>
  <si>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</si>
  <si>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</si>
  <si>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</si>
  <si>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</si>
  <si>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</si>
  <si>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</si>
  <si>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</si>
  <si>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</si>
  <si>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</si>
  <si>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</si>
  <si>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</si>
  <si>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</si>
  <si>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</si>
  <si>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</si>
  <si>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</si>
  <si>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</si>
  <si>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</si>
  <si>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</si>
  <si>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</si>
  <si>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</si>
  <si>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</si>
  <si>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</si>
  <si>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</si>
  <si>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</si>
  <si>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</si>
  <si>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</si>
  <si>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</si>
  <si>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</si>
  <si>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</si>
  <si>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</si>
  <si>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</si>
  <si>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</si>
  <si>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</si>
  <si>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</si>
  <si>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</si>
  <si>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</si>
  <si>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</si>
  <si>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</si>
  <si>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</si>
  <si>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</si>
  <si>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</si>
  <si>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</si>
  <si>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</si>
  <si>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</si>
  <si>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</si>
  <si>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</si>
  <si>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</si>
  <si>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</si>
  <si>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</si>
  <si>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</si>
  <si>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</si>
  <si>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</si>
  <si>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</si>
  <si>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</si>
  <si>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</si>
  <si>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</si>
  <si>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</si>
  <si>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</si>
  <si>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</si>
  <si>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</si>
  <si>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</si>
  <si>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</si>
  <si>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</si>
  <si>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</si>
  <si>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</si>
  <si>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</si>
  <si>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</si>
  <si>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</si>
  <si>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</si>
  <si>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</si>
  <si>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</si>
  <si>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</si>
  <si>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</si>
  <si>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</si>
  <si>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</si>
  <si>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</si>
  <si>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</si>
  <si>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</si>
  <si>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</si>
  <si>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</si>
  <si>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</si>
  <si>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</si>
  <si>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</si>
  <si>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</si>
  <si>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</si>
  <si>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</si>
  <si>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</si>
  <si>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</si>
  <si>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</si>
  <si>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</si>
  <si>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</si>
  <si>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</si>
  <si>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</si>
  <si>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</si>
  <si>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</si>
  <si>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</si>
  <si>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</si>
  <si>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</si>
  <si>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</si>
  <si>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</si>
  <si>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</si>
  <si>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</si>
  <si>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</si>
  <si>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</si>
  <si>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</si>
  <si>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</si>
  <si>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</si>
  <si>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</si>
  <si>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</si>
  <si>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</si>
  <si>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</si>
  <si>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</si>
  <si>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</si>
  <si>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</si>
  <si>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</si>
  <si>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</si>
  <si>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</si>
  <si>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</si>
  <si>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</si>
  <si>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</si>
  <si>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</si>
  <si>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</si>
  <si>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</si>
  <si>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</si>
  <si>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</si>
  <si>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</si>
  <si>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</si>
  <si>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</si>
  <si>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</si>
  <si>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</si>
  <si>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</si>
  <si>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</si>
  <si>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</si>
  <si>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</si>
  <si>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</si>
  <si>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</si>
  <si>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</si>
  <si>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</si>
  <si>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</si>
  <si>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</si>
  <si>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</si>
  <si>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</si>
  <si>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</si>
  <si>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</si>
  <si>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</si>
  <si>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</si>
  <si>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</si>
  <si>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</si>
  <si>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</si>
  <si>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</si>
  <si>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</si>
  <si>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</si>
  <si>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</si>
  <si>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</si>
  <si>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</si>
  <si>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</si>
  <si>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</si>
  <si>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</si>
  <si>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</si>
  <si>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</si>
  <si>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</si>
  <si>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</si>
  <si>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</si>
  <si>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</si>
  <si>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</si>
  <si>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</si>
  <si>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</si>
  <si>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</si>
  <si>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</si>
  <si>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</si>
  <si>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</si>
  <si>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</si>
  <si>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</si>
  <si>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</si>
  <si>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</si>
  <si>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</si>
  <si>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</si>
  <si>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</si>
  <si>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</si>
  <si>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</si>
  <si>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</si>
  <si>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</si>
  <si>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</si>
  <si>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</si>
  <si>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</si>
  <si>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</si>
  <si>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</si>
  <si>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</si>
  <si>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</si>
  <si>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</si>
  <si>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</si>
  <si>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</si>
  <si>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</si>
  <si>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</si>
  <si>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</si>
  <si>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</si>
  <si>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</si>
  <si>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</si>
  <si>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</si>
  <si>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</si>
  <si>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</si>
  <si>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</si>
  <si>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</si>
  <si>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</si>
  <si>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</si>
  <si>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</si>
  <si>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</si>
  <si>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</si>
  <si>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</si>
  <si>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</si>
  <si>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</si>
  <si>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</si>
  <si>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</si>
  <si>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</si>
  <si>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</si>
  <si>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</si>
  <si>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</si>
  <si>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</si>
  <si>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</si>
  <si>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</si>
  <si>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</si>
  <si>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</si>
  <si>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</si>
  <si>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</si>
  <si>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</si>
  <si>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</si>
  <si>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</si>
  <si>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</si>
  <si>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</si>
  <si>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</si>
  <si>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</si>
  <si>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</si>
  <si>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</si>
  <si>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</si>
  <si>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</si>
  <si>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</si>
  <si>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</si>
  <si>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</si>
  <si>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</si>
  <si>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</si>
  <si>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</si>
  <si>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</si>
  <si>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</si>
  <si>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</si>
  <si>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</si>
  <si>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</si>
  <si>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</si>
  <si>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</si>
  <si>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</si>
  <si>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</si>
  <si>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</si>
  <si>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</si>
  <si>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</si>
  <si>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</si>
  <si>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</si>
  <si>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</si>
  <si>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</si>
  <si>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</si>
  <si>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</si>
  <si>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</si>
  <si>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</si>
  <si>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</si>
  <si>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</si>
  <si>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</si>
  <si>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</si>
  <si>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</si>
  <si>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</si>
  <si>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</si>
  <si>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ASMAN PERENCANAAN</t>
  </si>
  <si>
    <t>VALENTHINA EKA SABTI WONOHUSODO</t>
  </si>
  <si>
    <t>SAR 2023</t>
  </si>
  <si>
    <t>TL. Ren Sis</t>
  </si>
  <si>
    <t>Asman Perencanaan</t>
  </si>
  <si>
    <t>Manager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</si>
  <si>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</si>
  <si>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</si>
  <si>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</si>
  <si>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</si>
  <si>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</si>
  <si>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</si>
  <si>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</si>
  <si>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</si>
  <si>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</si>
  <si>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</si>
  <si>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</si>
  <si>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</si>
  <si>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</si>
  <si>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</si>
  <si>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</si>
  <si>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</si>
  <si>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</si>
  <si>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</si>
  <si>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</si>
  <si>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</si>
  <si>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</si>
  <si>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</si>
  <si>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</si>
  <si>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</si>
  <si>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</si>
  <si>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</si>
  <si>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</si>
  <si>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</si>
  <si>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</si>
  <si>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</si>
  <si>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</si>
  <si>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</si>
  <si>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</si>
  <si>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</si>
  <si>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</si>
  <si>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</si>
  <si>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</si>
  <si>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</si>
  <si>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</si>
  <si>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</si>
  <si>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</si>
  <si>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</si>
  <si>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</si>
  <si>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</si>
  <si>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</si>
  <si>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</si>
  <si>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</si>
  <si>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</si>
  <si>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</si>
  <si>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</si>
  <si>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</si>
  <si>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</si>
  <si>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</si>
  <si>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</si>
  <si>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</si>
  <si>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</si>
  <si>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</si>
  <si>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</si>
  <si>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Demak, …...........</t>
  </si>
  <si>
    <t>Marginal COST maret 2022</t>
  </si>
  <si>
    <t>PENANAMAN TIANG BETON</t>
  </si>
  <si>
    <t>II</t>
  </si>
  <si>
    <t>III</t>
  </si>
  <si>
    <t>IV</t>
  </si>
  <si>
    <t>PEMASANGAN TRAFO</t>
  </si>
  <si>
    <t>PEKERJAAN LAIN-LAIN</t>
  </si>
  <si>
    <t>CM2-11M</t>
  </si>
  <si>
    <t xml:space="preserve">Pemasangan APP </t>
  </si>
  <si>
    <t>CJ6-T</t>
  </si>
  <si>
    <t>Pemasangan APP 1 Fasa Di Bangunan</t>
  </si>
  <si>
    <t>CJ5-T</t>
  </si>
  <si>
    <t>C12-200</t>
  </si>
  <si>
    <t>CA1</t>
  </si>
  <si>
    <t>CG105</t>
  </si>
  <si>
    <t>B2</t>
  </si>
  <si>
    <t>KONSTRUKSI JARINGAN</t>
  </si>
  <si>
    <t>Daya 6.600 VA</t>
  </si>
  <si>
    <t>ZAKARIA DENTAL CARE PEMUDA</t>
  </si>
  <si>
    <t>JL PEMUDA, BINTORO, KEC DEMAK</t>
  </si>
  <si>
    <t>KOORDINAT : -6.889484, 110.636086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</si>
</sst>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8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Rp&quot;#,##0.00;\-&quot;Rp&quot;#,##0.00"/>
    <numFmt numFmtId="165" formatCode="_-* #,##0_-;\-* #,##0_-;_-* &quot;-&quot;_-;_-@_-"/>
    <numFmt numFmtId="166" formatCode="_-* #,##0.00_-;\-* #,##0.00_-;_-* &quot;-&quot;??_-;_-@_-"/>
    <numFmt numFmtId="167" formatCode="&quot;Rp&quot;#,##0.00_);\(&quot;Rp&quot;#,##0.00\)"/>
    <numFmt numFmtId="168" formatCode="_(* #,##0_);_(* \(#,##0\);_(* &quot;-&quot;??_);_(@_)"/>
    <numFmt numFmtId="169" formatCode="_(&quot;Rp&quot;* #,##0_);_(&quot;Rp&quot;* \(#,##0\);_(&quot;Rp&quot;* &quot;-&quot;???_);_(@_)"/>
    <numFmt numFmtId="170" formatCode="_([$Rp-421]* #,##0_);_([$Rp-421]* \(#,##0\);_([$Rp-421]* &quot;-&quot;??_);_(@_)"/>
    <numFmt numFmtId="171" formatCode="General_)"/>
    <numFmt numFmtId="172" formatCode="0.000000%"/>
    <numFmt numFmtId="173" formatCode="_(&quot;$&quot;* #,##0.0_);_(&quot;$&quot;* \(#,##0.0\);_(&quot;$&quot;* &quot;-&quot;?_);_(@_)"/>
    <numFmt numFmtId="174" formatCode="00000"/>
    <numFmt numFmtId="175" formatCode="m/d"/>
    <numFmt numFmtId="176" formatCode="0.0000000000"/>
    <numFmt numFmtId="177" formatCode="d\ayy"/>
    <numFmt numFmtId="178" formatCode="dd/mm/yy;@"/>
    <numFmt numFmtId="179" formatCode="_-* #,##0.000_-;\-* #,##0.000_-;_-* &quot;-&quot;_-;_-@_-"/>
    <numFmt numFmtId="180" formatCode="0.000"/>
    <numFmt numFmtId="181" formatCode="_(* #,##0.000_);_(* \(#,##0.000\);_(* &quot;-&quot;??_);_(@_)"/>
    <numFmt numFmtId="182" formatCode="[$-409]d\-mmm\-yy;@"/>
    <numFmt numFmtId="183" formatCode="0.0"/>
    <numFmt numFmtId="184" formatCode="_(* #,##0.000_);_(* \(#,##0.000\);_(* &quot;-&quot;_);_(@_)"/>
    <numFmt numFmtId="185" formatCode="&quot;IR£&quot;#,##0.00;[Red]\-&quot;IR£&quot;#,##0.00"/>
    <numFmt numFmtId="186" formatCode="&quot;$&quot;#,##0\ ;\(&quot;$&quot;#,##0\)"/>
    <numFmt numFmtId="187" formatCode="m\o\n\th\ \D\,\ \y\y\y\y"/>
    <numFmt numFmtId="188" formatCode="#."/>
    <numFmt numFmtId="189" formatCode="#,#00"/>
    <numFmt numFmtId="190" formatCode="#,"/>
    <numFmt numFmtId="191" formatCode="_-* #,##0\ _€_-;\-* #,##0\ _€_-;_-* &quot;-&quot;\ _€_-;_-@_-"/>
    <numFmt numFmtId="192" formatCode="&quot;Rp.&quot;#,##0.00;&quot;Rp.&quot;\-#,##0.00"/>
    <numFmt numFmtId="193" formatCode="0.00_)"/>
    <numFmt numFmtId="194" formatCode="[$-421]dd\ mmmm\ yyyy;@"/>
    <numFmt numFmtId="195" formatCode="_([$Rp-421]* #,##0.00_);_([$Rp-421]* \(#,##0.00\);_([$Rp-421]* &quot;-&quot;??_);_(@_)"/>
    <numFmt numFmtId="196" formatCode="_-&quot;£&quot;* #,##0_-;\-&quot;£&quot;* #,##0_-;_-&quot;£&quot;* &quot;-&quot;_-;_-@_-"/>
    <numFmt numFmtId="197" formatCode="_(* #,##0.0000_);_(* \(#,##0.0000\);_(* &quot;-&quot;??_);_(@_)"/>
    <numFmt numFmtId="198" formatCode="[$-409]d\-mmm\-yyyy;@"/>
    <numFmt numFmtId="199" formatCode="#,##0&quot;NT$&quot;;[Red]\-#,##0&quot;NT$&quot;"/>
    <numFmt numFmtId="200" formatCode="mm/dd/yy"/>
    <numFmt numFmtId="201" formatCode="dddd"/>
    <numFmt numFmtId="202" formatCode="ddd"/>
    <numFmt numFmtId="203" formatCode="#.##0_);\(#.##\)"/>
    <numFmt numFmtId="204" formatCode="_(* #,##0.0_);_(* \(#,##0.0\);_(* &quot;-&quot;_);_(@_)"/>
    <numFmt numFmtId="205" formatCode="0.E+00"/>
    <numFmt numFmtId="206" formatCode="0.0%"/>
    <numFmt numFmtId="207" formatCode="&quot;$&quot;#,##0.00"/>
  </numFmts>
  <fonts count="177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color rgb="FFFF0000"/>
      <name val="Calibri"/>
      <family val="2"/>
      <scheme val="minor"/>
    </font>
    <font>
      <sz val="9"/>
      <color theme="1"/>
      <name val="Calibri"/>
      <family val="2"/>
      <scheme val="minor"/>
    </font>
  </fonts>
  <fills count="4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</fills>
  <borders count="10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</borders>
  <cellStyleXfs count="3389">
    <xf numFmtId="0" fontId="0" fillId="0" borderId="0"/>
    <xf numFmtId="171" fontId="41" fillId="0" borderId="0">
      <alignment horizontal="centerContinuous"/>
    </xf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63" fillId="0" borderId="0" applyFill="0" applyBorder="0" applyAlignment="0"/>
    <xf numFmtId="172" fontId="35" fillId="0" borderId="0" applyFill="0" applyBorder="0" applyAlignment="0"/>
    <xf numFmtId="172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4" fontId="35" fillId="0" borderId="0" applyFill="0" applyBorder="0" applyAlignment="0"/>
    <xf numFmtId="174" fontId="21" fillId="0" borderId="0" applyFill="0" applyBorder="0" applyAlignment="0"/>
    <xf numFmtId="175" fontId="35" fillId="0" borderId="0" applyFill="0" applyBorder="0" applyAlignment="0"/>
    <xf numFmtId="175" fontId="21" fillId="0" borderId="0" applyFill="0" applyBorder="0" applyAlignment="0"/>
    <xf numFmtId="176" fontId="35" fillId="0" borderId="0" applyFill="0" applyBorder="0" applyAlignment="0"/>
    <xf numFmtId="176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2" fontId="35" fillId="0" borderId="0" applyFill="0" applyBorder="0" applyAlignment="0"/>
    <xf numFmtId="172" fontId="21" fillId="0" borderId="0" applyFill="0" applyBorder="0" applyAlignment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43" fontId="104" fillId="0" borderId="0" applyFont="0" applyFill="0" applyBorder="0" applyAlignment="0" applyProtection="0"/>
    <xf numFmtId="0" fontId="64" fillId="0" borderId="0"/>
    <xf numFmtId="0" fontId="64" fillId="0" borderId="0"/>
    <xf numFmtId="0" fontId="64" fillId="0" borderId="0"/>
    <xf numFmtId="43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178" fontId="35" fillId="0" borderId="0" applyFont="0" applyFill="0" applyBorder="0" applyAlignment="0" applyProtection="0"/>
    <xf numFmtId="178" fontId="21" fillId="0" borderId="0" applyFont="0" applyFill="0" applyBorder="0" applyAlignment="0" applyProtection="0"/>
    <xf numFmtId="178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178" fontId="21" fillId="0" borderId="0" applyFont="0" applyFill="0" applyBorder="0" applyAlignment="0" applyProtection="0"/>
    <xf numFmtId="41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2" fillId="0" borderId="0" applyFont="0" applyFill="0" applyBorder="0" applyAlignment="0" applyProtection="0"/>
    <xf numFmtId="170" fontId="35" fillId="0" borderId="0" applyFont="0" applyFill="0" applyBorder="0" applyAlignment="0" applyProtection="0"/>
    <xf numFmtId="170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170" fontId="35" fillId="0" borderId="0" applyFont="0" applyFill="0" applyBorder="0" applyAlignment="0" applyProtection="0"/>
    <xf numFmtId="170" fontId="21" fillId="0" borderId="0" applyFont="0" applyFill="0" applyBorder="0" applyAlignment="0" applyProtection="0"/>
    <xf numFmtId="170" fontId="35" fillId="0" borderId="0" applyFont="0" applyFill="0" applyBorder="0" applyAlignment="0" applyProtection="0"/>
    <xf numFmtId="170" fontId="21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179" fontId="35" fillId="0" borderId="0" applyFont="0" applyFill="0" applyBorder="0" applyAlignment="0" applyProtection="0"/>
    <xf numFmtId="179" fontId="21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65" fillId="0" borderId="0" applyFont="0" applyFill="0" applyBorder="0" applyAlignment="0" applyProtection="0"/>
    <xf numFmtId="41" fontId="6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169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176" fontId="35" fillId="0" borderId="0" applyFont="0" applyFill="0" applyBorder="0" applyAlignment="0" applyProtection="0"/>
    <xf numFmtId="176" fontId="21" fillId="0" borderId="0" applyFont="0" applyFill="0" applyBorder="0" applyAlignment="0" applyProtection="0"/>
    <xf numFmtId="168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170" fontId="35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22" fillId="0" borderId="0" applyFont="0" applyFill="0" applyBorder="0" applyAlignment="0" applyProtection="0"/>
    <xf numFmtId="170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180" fontId="35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180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181" fontId="35" fillId="0" borderId="0" applyFont="0" applyFill="0" applyBorder="0" applyAlignment="0" applyProtection="0"/>
    <xf numFmtId="181" fontId="35" fillId="0" borderId="0" applyFont="0" applyFill="0" applyBorder="0" applyAlignment="0" applyProtection="0"/>
    <xf numFmtId="182" fontId="35" fillId="0" borderId="0" applyFont="0" applyFill="0" applyBorder="0" applyAlignment="0" applyProtection="0"/>
    <xf numFmtId="182" fontId="21" fillId="0" borderId="0" applyFont="0" applyFill="0" applyBorder="0" applyAlignment="0" applyProtection="0"/>
    <xf numFmtId="182" fontId="35" fillId="0" borderId="0" applyFont="0" applyFill="0" applyBorder="0" applyAlignment="0" applyProtection="0"/>
    <xf numFmtId="182" fontId="21" fillId="0" borderId="0" applyFont="0" applyFill="0" applyBorder="0" applyAlignment="0" applyProtection="0"/>
    <xf numFmtId="182" fontId="35" fillId="0" borderId="0" applyFont="0" applyFill="0" applyBorder="0" applyAlignment="0" applyProtection="0"/>
    <xf numFmtId="182" fontId="21" fillId="0" borderId="0" applyFont="0" applyFill="0" applyBorder="0" applyAlignment="0" applyProtection="0"/>
    <xf numFmtId="181" fontId="21" fillId="0" borderId="0" applyFont="0" applyFill="0" applyBorder="0" applyAlignment="0" applyProtection="0"/>
    <xf numFmtId="170" fontId="35" fillId="0" borderId="0" applyFont="0" applyFill="0" applyBorder="0" applyAlignment="0" applyProtection="0"/>
    <xf numFmtId="170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183" fontId="35" fillId="0" borderId="0" applyFont="0" applyFill="0" applyBorder="0" applyAlignment="0" applyProtection="0"/>
    <xf numFmtId="183" fontId="21" fillId="0" borderId="0" applyFont="0" applyFill="0" applyBorder="0" applyAlignment="0" applyProtection="0"/>
    <xf numFmtId="183" fontId="35" fillId="0" borderId="0" applyFont="0" applyFill="0" applyBorder="0" applyAlignment="0" applyProtection="0"/>
    <xf numFmtId="183" fontId="21" fillId="0" borderId="0" applyFont="0" applyFill="0" applyBorder="0" applyAlignment="0" applyProtection="0"/>
    <xf numFmtId="183" fontId="35" fillId="0" borderId="0" applyFont="0" applyFill="0" applyBorder="0" applyAlignment="0" applyProtection="0"/>
    <xf numFmtId="183" fontId="21" fillId="0" borderId="0" applyFont="0" applyFill="0" applyBorder="0" applyAlignment="0" applyProtection="0"/>
    <xf numFmtId="181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6" fillId="0" borderId="0" applyFont="0" applyFill="0" applyBorder="0" applyAlignment="0" applyProtection="0"/>
    <xf numFmtId="18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205" fontId="21" fillId="0" borderId="0" applyFont="0" applyFill="0" applyBorder="0" applyAlignment="0" applyProtection="0"/>
    <xf numFmtId="204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170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170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2" fillId="0" borderId="0" applyFont="0" applyFill="0" applyBorder="0" applyAlignment="0" applyProtection="0"/>
    <xf numFmtId="3" fontId="69" fillId="0" borderId="0" applyFont="0" applyFill="0" applyBorder="0" applyAlignment="0" applyProtection="0"/>
    <xf numFmtId="0" fontId="70" fillId="0" borderId="0" applyNumberFormat="0" applyAlignment="0">
      <alignment horizontal="left"/>
    </xf>
    <xf numFmtId="0" fontId="64" fillId="0" borderId="0"/>
    <xf numFmtId="0" fontId="64" fillId="0" borderId="0"/>
    <xf numFmtId="185" fontId="35" fillId="0" borderId="3"/>
    <xf numFmtId="185" fontId="21" fillId="0" borderId="3"/>
    <xf numFmtId="42" fontId="22" fillId="0" borderId="0" applyFont="0" applyFill="0" applyBorder="0" applyAlignment="0" applyProtection="0"/>
    <xf numFmtId="42" fontId="47" fillId="0" borderId="0" applyFont="0" applyFill="0" applyBorder="0" applyAlignment="0" applyProtection="0"/>
    <xf numFmtId="172" fontId="35" fillId="0" borderId="0" applyFont="0" applyFill="0" applyBorder="0" applyAlignment="0" applyProtection="0"/>
    <xf numFmtId="172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69" fillId="0" borderId="0" applyFont="0" applyFill="0" applyBorder="0" applyAlignment="0" applyProtection="0"/>
    <xf numFmtId="187" fontId="71" fillId="0" borderId="0">
      <protection locked="0"/>
    </xf>
    <xf numFmtId="14" fontId="63" fillId="0" borderId="0" applyFill="0" applyBorder="0" applyAlignment="0"/>
    <xf numFmtId="188" fontId="72" fillId="0" borderId="0">
      <protection locked="0"/>
    </xf>
    <xf numFmtId="0" fontId="73" fillId="0" borderId="0"/>
    <xf numFmtId="0" fontId="73" fillId="0" borderId="4"/>
    <xf numFmtId="0" fontId="73" fillId="0" borderId="4"/>
    <xf numFmtId="0" fontId="73" fillId="0" borderId="4"/>
    <xf numFmtId="0" fontId="73" fillId="0" borderId="4"/>
    <xf numFmtId="0" fontId="74" fillId="22" borderId="0"/>
    <xf numFmtId="176" fontId="35" fillId="0" borderId="0" applyFill="0" applyBorder="0" applyAlignment="0"/>
    <xf numFmtId="176" fontId="21" fillId="0" borderId="0" applyFill="0" applyBorder="0" applyAlignment="0"/>
    <xf numFmtId="172" fontId="35" fillId="0" borderId="0" applyFill="0" applyBorder="0" applyAlignment="0"/>
    <xf numFmtId="172" fontId="21" fillId="0" borderId="0" applyFill="0" applyBorder="0" applyAlignment="0"/>
    <xf numFmtId="176" fontId="35" fillId="0" borderId="0" applyFill="0" applyBorder="0" applyAlignment="0"/>
    <xf numFmtId="176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2" fontId="35" fillId="0" borderId="0" applyFill="0" applyBorder="0" applyAlignment="0"/>
    <xf numFmtId="172" fontId="21" fillId="0" borderId="0" applyFill="0" applyBorder="0" applyAlignment="0"/>
    <xf numFmtId="0" fontId="75" fillId="0" borderId="0" applyNumberFormat="0" applyAlignment="0">
      <alignment horizontal="left"/>
    </xf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76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6" fillId="0" borderId="0">
      <protection locked="0"/>
    </xf>
    <xf numFmtId="0" fontId="76" fillId="0" borderId="0">
      <protection locked="0"/>
    </xf>
    <xf numFmtId="0" fontId="77" fillId="0" borderId="0">
      <protection locked="0"/>
    </xf>
    <xf numFmtId="189" fontId="71" fillId="0" borderId="0">
      <protection locked="0"/>
    </xf>
    <xf numFmtId="0" fontId="78" fillId="0" borderId="5"/>
    <xf numFmtId="0" fontId="78" fillId="0" borderId="5"/>
    <xf numFmtId="0" fontId="78" fillId="0" borderId="5"/>
    <xf numFmtId="0" fontId="78" fillId="0" borderId="5"/>
    <xf numFmtId="0" fontId="78" fillId="0" borderId="4"/>
    <xf numFmtId="0" fontId="78" fillId="0" borderId="4"/>
    <xf numFmtId="0" fontId="78" fillId="23" borderId="4"/>
    <xf numFmtId="0" fontId="78" fillId="23" borderId="4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79" fillId="0" borderId="0" applyNumberFormat="0"/>
    <xf numFmtId="38" fontId="40" fillId="24" borderId="0" applyNumberFormat="0" applyBorder="0" applyAlignment="0" applyProtection="0"/>
    <xf numFmtId="0" fontId="80" fillId="0" borderId="6" applyNumberFormat="0" applyAlignment="0" applyProtection="0">
      <alignment horizontal="left" vertical="center"/>
    </xf>
    <xf numFmtId="0" fontId="80" fillId="0" borderId="7">
      <alignment horizontal="left" vertical="center"/>
    </xf>
    <xf numFmtId="0" fontId="80" fillId="0" borderId="7">
      <alignment horizontal="left" vertical="center"/>
    </xf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90" fontId="76" fillId="0" borderId="0">
      <protection locked="0"/>
    </xf>
    <xf numFmtId="190" fontId="76" fillId="0" borderId="0"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32" fillId="7" borderId="1" applyNumberFormat="0" applyAlignment="0" applyProtection="0"/>
    <xf numFmtId="10" fontId="40" fillId="25" borderId="3" applyNumberFormat="0" applyBorder="0" applyAlignment="0" applyProtection="0"/>
    <xf numFmtId="10" fontId="40" fillId="25" borderId="3" applyNumberFormat="0" applyBorder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176" fontId="35" fillId="0" borderId="0" applyFill="0" applyBorder="0" applyAlignment="0"/>
    <xf numFmtId="176" fontId="21" fillId="0" borderId="0" applyFill="0" applyBorder="0" applyAlignment="0"/>
    <xf numFmtId="172" fontId="35" fillId="0" borderId="0" applyFill="0" applyBorder="0" applyAlignment="0"/>
    <xf numFmtId="172" fontId="21" fillId="0" borderId="0" applyFill="0" applyBorder="0" applyAlignment="0"/>
    <xf numFmtId="176" fontId="35" fillId="0" borderId="0" applyFill="0" applyBorder="0" applyAlignment="0"/>
    <xf numFmtId="176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2" fontId="35" fillId="0" borderId="0" applyFill="0" applyBorder="0" applyAlignment="0"/>
    <xf numFmtId="172" fontId="21" fillId="0" borderId="0" applyFill="0" applyBorder="0" applyAlignment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191" fontId="35" fillId="0" borderId="0" applyFont="0" applyFill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37" fontId="81" fillId="0" borderId="0"/>
    <xf numFmtId="192" fontId="35" fillId="0" borderId="0"/>
    <xf numFmtId="0" fontId="35" fillId="0" borderId="0"/>
    <xf numFmtId="0" fontId="35" fillId="0" borderId="0"/>
    <xf numFmtId="0" fontId="21" fillId="0" borderId="0"/>
    <xf numFmtId="0" fontId="21" fillId="0" borderId="0"/>
    <xf numFmtId="0" fontId="21" fillId="0" borderId="0"/>
    <xf numFmtId="192" fontId="35" fillId="0" borderId="0"/>
    <xf numFmtId="192" fontId="21" fillId="0" borderId="0"/>
    <xf numFmtId="192" fontId="35" fillId="0" borderId="0"/>
    <xf numFmtId="192" fontId="21" fillId="0" borderId="0"/>
    <xf numFmtId="192" fontId="35" fillId="0" borderId="0"/>
    <xf numFmtId="192" fontId="21" fillId="0" borderId="0"/>
    <xf numFmtId="192" fontId="21" fillId="0" borderId="0"/>
    <xf numFmtId="192" fontId="35" fillId="0" borderId="0"/>
    <xf numFmtId="171" fontId="82" fillId="0" borderId="0"/>
    <xf numFmtId="171" fontId="83" fillId="0" borderId="0"/>
    <xf numFmtId="171" fontId="83" fillId="0" borderId="0"/>
    <xf numFmtId="0" fontId="65" fillId="0" borderId="0"/>
    <xf numFmtId="0" fontId="111" fillId="0" borderId="0"/>
    <xf numFmtId="0" fontId="35" fillId="0" borderId="0"/>
    <xf numFmtId="0" fontId="21" fillId="0" borderId="0"/>
    <xf numFmtId="0" fontId="68" fillId="0" borderId="0"/>
    <xf numFmtId="0" fontId="35" fillId="0" borderId="0"/>
    <xf numFmtId="12" fontId="35" fillId="0" borderId="0"/>
    <xf numFmtId="12" fontId="21" fillId="0" borderId="0"/>
    <xf numFmtId="0" fontId="111" fillId="0" borderId="0"/>
    <xf numFmtId="0" fontId="111" fillId="0" borderId="0"/>
    <xf numFmtId="0" fontId="111" fillId="0" borderId="0"/>
    <xf numFmtId="0" fontId="22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84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2" fillId="0" borderId="0"/>
    <xf numFmtId="0" fontId="112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35" fillId="0" borderId="0"/>
    <xf numFmtId="0" fontId="21" fillId="0" borderId="0"/>
    <xf numFmtId="0" fontId="35" fillId="0" borderId="0" applyProtection="0"/>
    <xf numFmtId="0" fontId="21" fillId="0" borderId="0" applyProtection="0"/>
    <xf numFmtId="0" fontId="21" fillId="0" borderId="0"/>
    <xf numFmtId="0" fontId="35" fillId="0" borderId="0"/>
    <xf numFmtId="0" fontId="111" fillId="0" borderId="0"/>
    <xf numFmtId="0" fontId="111" fillId="0" borderId="0"/>
    <xf numFmtId="0" fontId="111" fillId="0" borderId="0"/>
    <xf numFmtId="0" fontId="21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5" fillId="0" borderId="0"/>
    <xf numFmtId="0" fontId="68" fillId="0" borderId="0"/>
    <xf numFmtId="0" fontId="35" fillId="0" borderId="0"/>
    <xf numFmtId="0" fontId="111" fillId="0" borderId="0"/>
    <xf numFmtId="0" fontId="35" fillId="0" borderId="0"/>
    <xf numFmtId="0" fontId="111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111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111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21" fillId="0" borderId="0"/>
    <xf numFmtId="0" fontId="35" fillId="0" borderId="0"/>
    <xf numFmtId="0" fontId="35" fillId="0" borderId="0"/>
    <xf numFmtId="0" fontId="66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21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63" fillId="0" borderId="0">
      <alignment vertical="top"/>
    </xf>
    <xf numFmtId="0" fontId="22" fillId="0" borderId="0"/>
    <xf numFmtId="0" fontId="22" fillId="0" borderId="0"/>
    <xf numFmtId="0" fontId="35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63" fillId="0" borderId="0">
      <alignment vertical="top"/>
    </xf>
    <xf numFmtId="0" fontId="63" fillId="0" borderId="0">
      <alignment vertical="top"/>
    </xf>
    <xf numFmtId="0" fontId="22" fillId="0" borderId="0"/>
    <xf numFmtId="193" fontId="42" fillId="0" borderId="0"/>
    <xf numFmtId="0" fontId="111" fillId="0" borderId="0"/>
    <xf numFmtId="0" fontId="111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11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21" fillId="0" borderId="0"/>
    <xf numFmtId="0" fontId="21" fillId="0" borderId="0"/>
    <xf numFmtId="0" fontId="35" fillId="0" borderId="0" applyNumberFormat="0" applyFont="0" applyFill="0" applyAlignment="0" applyProtection="0"/>
    <xf numFmtId="0" fontId="35" fillId="0" borderId="0" applyNumberFormat="0" applyFont="0" applyFill="0" applyAlignment="0" applyProtection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21" fillId="0" borderId="0" applyNumberFormat="0" applyFont="0" applyFill="0" applyAlignment="0" applyProtection="0"/>
    <xf numFmtId="0" fontId="83" fillId="0" borderId="0"/>
    <xf numFmtId="0" fontId="83" fillId="0" borderId="0"/>
    <xf numFmtId="0" fontId="21" fillId="0" borderId="0" applyNumberFormat="0" applyFont="0" applyFill="0" applyAlignment="0" applyProtection="0"/>
    <xf numFmtId="0" fontId="35" fillId="0" borderId="0"/>
    <xf numFmtId="0" fontId="111" fillId="0" borderId="0"/>
    <xf numFmtId="181" fontId="83" fillId="0" borderId="0"/>
    <xf numFmtId="0" fontId="83" fillId="0" borderId="0"/>
    <xf numFmtId="194" fontId="83" fillId="0" borderId="0"/>
    <xf numFmtId="195" fontId="83" fillId="0" borderId="0"/>
    <xf numFmtId="0" fontId="83" fillId="0" borderId="0"/>
    <xf numFmtId="196" fontId="83" fillId="0" borderId="0"/>
    <xf numFmtId="196" fontId="83" fillId="0" borderId="0"/>
    <xf numFmtId="196" fontId="83" fillId="0" borderId="0"/>
    <xf numFmtId="194" fontId="83" fillId="0" borderId="0"/>
    <xf numFmtId="0" fontId="83" fillId="0" borderId="0"/>
    <xf numFmtId="0" fontId="35" fillId="0" borderId="0"/>
    <xf numFmtId="0" fontId="21" fillId="0" borderId="0"/>
    <xf numFmtId="181" fontId="8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4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111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35" fillId="0" borderId="0" applyNumberFormat="0" applyFont="0" applyFill="0" applyAlignment="0" applyProtection="0"/>
    <xf numFmtId="0" fontId="35" fillId="0" borderId="0"/>
    <xf numFmtId="0" fontId="21" fillId="0" borderId="0"/>
    <xf numFmtId="0" fontId="35" fillId="0" borderId="0"/>
    <xf numFmtId="0" fontId="21" fillId="0" borderId="0"/>
    <xf numFmtId="0" fontId="21" fillId="0" borderId="0" applyNumberFormat="0" applyFont="0" applyFill="0" applyAlignment="0" applyProtection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197" fontId="83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196" fontId="83" fillId="0" borderId="0"/>
    <xf numFmtId="196" fontId="83" fillId="0" borderId="0"/>
    <xf numFmtId="196" fontId="83" fillId="0" borderId="0"/>
    <xf numFmtId="196" fontId="83" fillId="0" borderId="0"/>
    <xf numFmtId="198" fontId="83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22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35" fillId="0" borderId="0"/>
    <xf numFmtId="0" fontId="21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35" fillId="0" borderId="0"/>
    <xf numFmtId="0" fontId="21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111" fillId="0" borderId="0"/>
    <xf numFmtId="0" fontId="35" fillId="0" borderId="0"/>
    <xf numFmtId="0" fontId="42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193" fontId="42" fillId="0" borderId="0"/>
    <xf numFmtId="0" fontId="21" fillId="0" borderId="0"/>
    <xf numFmtId="0" fontId="21" fillId="0" borderId="0" applyProtection="0"/>
    <xf numFmtId="0" fontId="111" fillId="0" borderId="0"/>
    <xf numFmtId="0" fontId="111" fillId="0" borderId="0"/>
    <xf numFmtId="0" fontId="111" fillId="0" borderId="0"/>
    <xf numFmtId="0" fontId="21" fillId="0" borderId="0"/>
    <xf numFmtId="0" fontId="21" fillId="0" borderId="0" applyProtection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4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2" fillId="0" borderId="0"/>
    <xf numFmtId="0" fontId="35" fillId="0" borderId="0"/>
    <xf numFmtId="0" fontId="21" fillId="0" borderId="0"/>
    <xf numFmtId="0" fontId="111" fillId="0" borderId="0"/>
    <xf numFmtId="0" fontId="112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1" fillId="0" borderId="0"/>
    <xf numFmtId="0" fontId="22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35" fillId="0" borderId="0"/>
    <xf numFmtId="0" fontId="21" fillId="0" borderId="0"/>
    <xf numFmtId="0" fontId="113" fillId="0" borderId="0"/>
    <xf numFmtId="0" fontId="21" fillId="0" borderId="0"/>
    <xf numFmtId="0" fontId="21" fillId="0" borderId="0"/>
    <xf numFmtId="0" fontId="22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2" fillId="0" borderId="0"/>
    <xf numFmtId="0" fontId="22" fillId="0" borderId="0"/>
    <xf numFmtId="0" fontId="112" fillId="0" borderId="0"/>
    <xf numFmtId="0" fontId="66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35" fillId="0" borderId="0" applyProtection="0"/>
    <xf numFmtId="0" fontId="21" fillId="0" borderId="0" applyProtection="0"/>
    <xf numFmtId="0" fontId="21" fillId="0" borderId="0"/>
    <xf numFmtId="0" fontId="35" fillId="0" borderId="0"/>
    <xf numFmtId="0" fontId="21" fillId="0" borderId="0"/>
    <xf numFmtId="193" fontId="42" fillId="0" borderId="0"/>
    <xf numFmtId="193" fontId="42" fillId="0" borderId="0"/>
    <xf numFmtId="0" fontId="11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112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27" borderId="12" applyNumberFormat="0" applyFont="0" applyAlignment="0" applyProtection="0"/>
    <xf numFmtId="0" fontId="3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3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3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3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3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3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35" fillId="27" borderId="12" applyNumberFormat="0" applyFont="0" applyAlignment="0" applyProtection="0"/>
    <xf numFmtId="0" fontId="35" fillId="27" borderId="12" applyNumberFormat="0" applyFont="0" applyAlignment="0" applyProtection="0"/>
    <xf numFmtId="0" fontId="21" fillId="27" borderId="12" applyNumberFormat="0" applyFont="0" applyAlignment="0" applyProtection="0"/>
    <xf numFmtId="0" fontId="35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3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3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3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3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3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3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3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175" fontId="35" fillId="0" borderId="0" applyFont="0" applyFill="0" applyBorder="0" applyAlignment="0" applyProtection="0"/>
    <xf numFmtId="175" fontId="21" fillId="0" borderId="0" applyFont="0" applyFill="0" applyBorder="0" applyAlignment="0" applyProtection="0"/>
    <xf numFmtId="199" fontId="35" fillId="0" borderId="0" applyFont="0" applyFill="0" applyBorder="0" applyAlignment="0" applyProtection="0"/>
    <xf numFmtId="199" fontId="21" fillId="0" borderId="0" applyFont="0" applyFill="0" applyBorder="0" applyAlignment="0" applyProtection="0"/>
    <xf numFmtId="10" fontId="35" fillId="0" borderId="0" applyFont="0" applyFill="0" applyBorder="0" applyAlignment="0" applyProtection="0"/>
    <xf numFmtId="10" fontId="21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6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176" fontId="35" fillId="0" borderId="0" applyFill="0" applyBorder="0" applyAlignment="0"/>
    <xf numFmtId="176" fontId="21" fillId="0" borderId="0" applyFill="0" applyBorder="0" applyAlignment="0"/>
    <xf numFmtId="172" fontId="35" fillId="0" borderId="0" applyFill="0" applyBorder="0" applyAlignment="0"/>
    <xf numFmtId="172" fontId="21" fillId="0" borderId="0" applyFill="0" applyBorder="0" applyAlignment="0"/>
    <xf numFmtId="176" fontId="35" fillId="0" borderId="0" applyFill="0" applyBorder="0" applyAlignment="0"/>
    <xf numFmtId="176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2" fontId="35" fillId="0" borderId="0" applyFill="0" applyBorder="0" applyAlignment="0"/>
    <xf numFmtId="172" fontId="21" fillId="0" borderId="0" applyFill="0" applyBorder="0" applyAlignment="0"/>
    <xf numFmtId="0" fontId="73" fillId="0" borderId="0"/>
    <xf numFmtId="200" fontId="86" fillId="0" borderId="0" applyNumberFormat="0" applyFill="0" applyBorder="0" applyAlignment="0" applyProtection="0">
      <alignment horizontal="left"/>
    </xf>
    <xf numFmtId="0" fontId="87" fillId="0" borderId="14"/>
    <xf numFmtId="0" fontId="87" fillId="0" borderId="14"/>
    <xf numFmtId="0" fontId="88" fillId="0" borderId="15"/>
    <xf numFmtId="0" fontId="88" fillId="0" borderId="15"/>
    <xf numFmtId="40" fontId="89" fillId="0" borderId="0" applyBorder="0">
      <alignment horizontal="right"/>
    </xf>
    <xf numFmtId="49" fontId="63" fillId="0" borderId="0" applyFill="0" applyBorder="0" applyAlignment="0"/>
    <xf numFmtId="201" fontId="35" fillId="0" borderId="0" applyFill="0" applyBorder="0" applyAlignment="0"/>
    <xf numFmtId="201" fontId="21" fillId="0" borderId="0" applyFill="0" applyBorder="0" applyAlignment="0"/>
    <xf numFmtId="202" fontId="35" fillId="0" borderId="0" applyFill="0" applyBorder="0" applyAlignment="0"/>
    <xf numFmtId="202" fontId="21" fillId="0" borderId="0" applyFill="0" applyBorder="0" applyAlignment="0"/>
    <xf numFmtId="203" fontId="90" fillId="0" borderId="16" applyFont="0" applyBorder="0" applyAlignment="0">
      <alignment horizontal="right"/>
    </xf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15" fillId="0" borderId="0"/>
    <xf numFmtId="0" fontId="9" fillId="0" borderId="0"/>
    <xf numFmtId="9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8" fillId="0" borderId="0"/>
    <xf numFmtId="165" fontId="21" fillId="0" borderId="0" applyFont="0" applyFill="0" applyBorder="0" applyAlignment="0" applyProtection="0"/>
    <xf numFmtId="9" fontId="162" fillId="0" borderId="0" applyFont="0" applyFill="0" applyBorder="0" applyAlignment="0" applyProtection="0"/>
    <xf numFmtId="165" fontId="174" fillId="0" borderId="0" applyFont="0" applyFill="0" applyBorder="0" applyAlignment="0" applyProtection="0"/>
    <xf numFmtId="0" fontId="21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8" borderId="0" applyNumberFormat="0" applyBorder="0" applyAlignment="0" applyProtection="0"/>
    <xf numFmtId="0" fontId="15" fillId="11" borderId="0" applyNumberFormat="0" applyBorder="0" applyAlignment="0" applyProtection="0"/>
    <xf numFmtId="165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4" fillId="0" borderId="0"/>
    <xf numFmtId="165" fontId="21" fillId="0" borderId="0" applyFont="0" applyFill="0" applyBorder="0" applyAlignment="0" applyProtection="0"/>
    <xf numFmtId="0" fontId="4" fillId="0" borderId="0"/>
    <xf numFmtId="166" fontId="21" fillId="0" borderId="0" applyFont="0" applyFill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4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65" fillId="0" borderId="0" applyFont="0" applyFill="0" applyBorder="0" applyAlignment="0" applyProtection="0"/>
    <xf numFmtId="165" fontId="66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68" fillId="0" borderId="0" applyFont="0" applyFill="0" applyBorder="0" applyAlignment="0" applyProtection="0"/>
    <xf numFmtId="166" fontId="68" fillId="0" borderId="0" applyFont="0" applyFill="0" applyBorder="0" applyAlignment="0" applyProtection="0"/>
    <xf numFmtId="166" fontId="15" fillId="0" borderId="0" applyFont="0" applyFill="0" applyBorder="0" applyAlignment="0" applyProtection="0"/>
    <xf numFmtId="42" fontId="15" fillId="0" borderId="0" applyFont="0" applyFill="0" applyBorder="0" applyAlignment="0" applyProtection="0"/>
    <xf numFmtId="42" fontId="111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" fillId="0" borderId="0"/>
    <xf numFmtId="0" fontId="15" fillId="0" borderId="0"/>
    <xf numFmtId="0" fontId="4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11" fillId="0" borderId="0" applyFont="0" applyFill="0" applyBorder="0" applyAlignment="0" applyProtection="0"/>
    <xf numFmtId="0" fontId="87" fillId="0" borderId="100"/>
    <xf numFmtId="0" fontId="88" fillId="0" borderId="101"/>
    <xf numFmtId="166" fontId="21" fillId="0" borderId="0" applyFont="0" applyFill="0" applyBorder="0" applyAlignment="0" applyProtection="0"/>
  </cellStyleXfs>
  <cellXfs count="709">
    <xf numFmtId="0" fontId="0" fillId="0" borderId="0" xfId="0"/>
    <xf numFmtId="0" fontId="44" fillId="0" borderId="0" xfId="1448" applyFont="1" applyAlignment="1">
      <alignment horizontal="center" wrapText="1"/>
    </xf>
    <xf numFmtId="0" fontId="43" fillId="0" borderId="0" xfId="1448" applyFont="1" applyAlignment="1">
      <alignment horizontal="left" vertical="center" wrapText="1"/>
    </xf>
    <xf numFmtId="0" fontId="53" fillId="0" borderId="0" xfId="1448" applyFont="1" applyAlignment="1">
      <alignment horizontal="center" wrapText="1"/>
    </xf>
    <xf numFmtId="3" fontId="44" fillId="0" borderId="0" xfId="1448" applyNumberFormat="1" applyFont="1" applyAlignment="1">
      <alignment horizontal="center" vertical="center" wrapText="1"/>
    </xf>
    <xf numFmtId="0" fontId="53" fillId="0" borderId="0" xfId="1448" applyFont="1" applyAlignment="1">
      <alignment wrapText="1"/>
    </xf>
    <xf numFmtId="0" fontId="54" fillId="0" borderId="0" xfId="1448" applyFont="1" applyAlignment="1">
      <alignment wrapText="1"/>
    </xf>
    <xf numFmtId="0" fontId="43" fillId="0" borderId="0" xfId="1448" applyFont="1" applyAlignment="1">
      <alignment horizontal="center" wrapText="1"/>
    </xf>
    <xf numFmtId="0" fontId="43" fillId="0" borderId="0" xfId="1448" applyFont="1" applyAlignment="1">
      <alignment horizontal="center" vertical="center" wrapText="1"/>
    </xf>
    <xf numFmtId="3" fontId="43" fillId="0" borderId="0" xfId="1448" applyNumberFormat="1" applyFont="1" applyAlignment="1">
      <alignment horizontal="center" vertical="center" wrapText="1"/>
    </xf>
    <xf numFmtId="0" fontId="43" fillId="0" borderId="18" xfId="1448" applyFont="1" applyBorder="1" applyAlignment="1">
      <alignment horizontal="center" vertical="center" wrapText="1"/>
    </xf>
    <xf numFmtId="0" fontId="44" fillId="0" borderId="0" xfId="1448" applyFont="1" applyAlignment="1">
      <alignment horizontal="center" vertical="center" wrapText="1"/>
    </xf>
    <xf numFmtId="0" fontId="53" fillId="0" borderId="0" xfId="1448" applyFont="1" applyAlignment="1">
      <alignment horizontal="center" vertical="center" wrapText="1"/>
    </xf>
    <xf numFmtId="0" fontId="56" fillId="0" borderId="18" xfId="1448" applyFont="1" applyBorder="1" applyAlignment="1">
      <alignment horizontal="center" wrapText="1"/>
    </xf>
    <xf numFmtId="0" fontId="57" fillId="0" borderId="0" xfId="1448" applyFont="1" applyAlignment="1">
      <alignment wrapText="1"/>
    </xf>
    <xf numFmtId="0" fontId="44" fillId="0" borderId="18" xfId="1448" applyFont="1" applyBorder="1" applyAlignment="1">
      <alignment horizontal="center" vertical="center" wrapText="1"/>
    </xf>
    <xf numFmtId="41" fontId="44" fillId="0" borderId="0" xfId="527" applyNumberFormat="1" applyFont="1" applyFill="1" applyBorder="1" applyAlignment="1">
      <alignment horizontal="center" wrapText="1"/>
    </xf>
    <xf numFmtId="0" fontId="44" fillId="0" borderId="18" xfId="1448" quotePrefix="1" applyFont="1" applyBorder="1" applyAlignment="1">
      <alignment horizontal="center" vertical="center" wrapText="1"/>
    </xf>
    <xf numFmtId="18" fontId="44" fillId="0" borderId="18" xfId="1448" quotePrefix="1" applyNumberFormat="1" applyFont="1" applyBorder="1" applyAlignment="1">
      <alignment horizontal="center" vertical="center" wrapText="1"/>
    </xf>
    <xf numFmtId="0" fontId="53" fillId="0" borderId="0" xfId="1448" applyFont="1" applyAlignment="1">
      <alignment vertical="top" wrapText="1"/>
    </xf>
    <xf numFmtId="41" fontId="44" fillId="0" borderId="18" xfId="1448" applyNumberFormat="1" applyFont="1" applyBorder="1" applyAlignment="1">
      <alignment horizontal="center" vertical="center" wrapText="1"/>
    </xf>
    <xf numFmtId="17" fontId="44" fillId="0" borderId="18" xfId="1448" quotePrefix="1" applyNumberFormat="1" applyFont="1" applyBorder="1" applyAlignment="1">
      <alignment horizontal="center" vertical="center" wrapText="1"/>
    </xf>
    <xf numFmtId="41" fontId="44" fillId="0" borderId="0" xfId="1448" applyNumberFormat="1" applyFont="1" applyAlignment="1">
      <alignment horizontal="center" wrapText="1"/>
    </xf>
    <xf numFmtId="0" fontId="111" fillId="0" borderId="0" xfId="1614" applyAlignment="1">
      <alignment horizontal="center"/>
    </xf>
    <xf numFmtId="0" fontId="48" fillId="0" borderId="0" xfId="1614" applyFont="1" applyAlignment="1">
      <alignment horizontal="center" vertical="center"/>
    </xf>
    <xf numFmtId="0" fontId="43" fillId="0" borderId="0" xfId="1614" applyFont="1" applyAlignment="1">
      <alignment vertical="center"/>
    </xf>
    <xf numFmtId="0" fontId="111" fillId="0" borderId="0" xfId="1614" applyAlignment="1">
      <alignment horizontal="center" vertical="center"/>
    </xf>
    <xf numFmtId="3" fontId="45" fillId="0" borderId="0" xfId="1614" applyNumberFormat="1" applyFont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0" fontId="60" fillId="0" borderId="0" xfId="1614" applyFont="1" applyAlignment="1">
      <alignment horizontal="center"/>
    </xf>
    <xf numFmtId="43" fontId="52" fillId="0" borderId="0" xfId="1652" applyNumberFormat="1" applyFont="1"/>
    <xf numFmtId="0" fontId="111" fillId="0" borderId="19" xfId="1614" applyBorder="1" applyAlignment="1">
      <alignment horizontal="center"/>
    </xf>
    <xf numFmtId="0" fontId="52" fillId="0" borderId="0" xfId="1614" applyFont="1" applyAlignment="1">
      <alignment horizontal="center"/>
    </xf>
    <xf numFmtId="0" fontId="52" fillId="0" borderId="0" xfId="1614" applyFont="1" applyAlignment="1">
      <alignment horizontal="center" vertical="center" wrapText="1"/>
    </xf>
    <xf numFmtId="3" fontId="44" fillId="0" borderId="0" xfId="1614" applyNumberFormat="1" applyFont="1" applyAlignment="1">
      <alignment vertical="center"/>
    </xf>
    <xf numFmtId="0" fontId="20" fillId="0" borderId="0" xfId="1614" applyFont="1" applyAlignment="1">
      <alignment horizontal="center"/>
    </xf>
    <xf numFmtId="0" fontId="44" fillId="0" borderId="20" xfId="1614" applyFont="1" applyBorder="1" applyAlignment="1">
      <alignment horizontal="center" vertical="center"/>
    </xf>
    <xf numFmtId="0" fontId="44" fillId="0" borderId="21" xfId="1614" applyFont="1" applyBorder="1" applyAlignment="1">
      <alignment horizontal="left" vertical="center" wrapText="1"/>
    </xf>
    <xf numFmtId="0" fontId="44" fillId="0" borderId="21" xfId="1614" applyFont="1" applyBorder="1" applyAlignment="1">
      <alignment horizontal="center" vertical="center" wrapText="1"/>
    </xf>
    <xf numFmtId="0" fontId="46" fillId="0" borderId="21" xfId="1614" applyFont="1" applyBorder="1" applyAlignment="1">
      <alignment horizontal="center" vertical="center"/>
    </xf>
    <xf numFmtId="3" fontId="46" fillId="0" borderId="21" xfId="1614" applyNumberFormat="1" applyFont="1" applyBorder="1" applyAlignment="1">
      <alignment horizontal="center" vertical="center"/>
    </xf>
    <xf numFmtId="3" fontId="44" fillId="0" borderId="21" xfId="1614" applyNumberFormat="1" applyFont="1" applyBorder="1" applyAlignment="1">
      <alignment horizontal="center" vertical="center"/>
    </xf>
    <xf numFmtId="3" fontId="44" fillId="0" borderId="22" xfId="1614" applyNumberFormat="1" applyFont="1" applyBorder="1" applyAlignment="1">
      <alignment horizontal="center" vertical="center"/>
    </xf>
    <xf numFmtId="0" fontId="61" fillId="0" borderId="0" xfId="1614" applyFont="1" applyAlignment="1">
      <alignment horizontal="center" vertical="center"/>
    </xf>
    <xf numFmtId="3" fontId="44" fillId="0" borderId="0" xfId="1614" applyNumberFormat="1" applyFont="1" applyAlignment="1">
      <alignment horizontal="center" vertical="center"/>
    </xf>
    <xf numFmtId="3" fontId="61" fillId="0" borderId="0" xfId="1614" applyNumberFormat="1" applyFont="1" applyAlignment="1">
      <alignment horizontal="center" vertical="center"/>
    </xf>
    <xf numFmtId="0" fontId="61" fillId="0" borderId="0" xfId="1614" applyFont="1" applyAlignment="1">
      <alignment horizontal="center"/>
    </xf>
    <xf numFmtId="0" fontId="49" fillId="0" borderId="23" xfId="1614" applyFont="1" applyBorder="1" applyAlignment="1">
      <alignment horizontal="center" vertical="center"/>
    </xf>
    <xf numFmtId="0" fontId="49" fillId="0" borderId="24" xfId="1614" applyFont="1" applyBorder="1" applyAlignment="1">
      <alignment horizontal="left" vertical="center"/>
    </xf>
    <xf numFmtId="0" fontId="49" fillId="0" borderId="24" xfId="1614" applyFont="1" applyBorder="1" applyAlignment="1">
      <alignment vertical="center"/>
    </xf>
    <xf numFmtId="0" fontId="20" fillId="0" borderId="24" xfId="1614" applyFont="1" applyBorder="1" applyAlignment="1">
      <alignment horizontal="center" vertical="center"/>
    </xf>
    <xf numFmtId="3" fontId="44" fillId="0" borderId="24" xfId="1614" applyNumberFormat="1" applyFont="1" applyBorder="1" applyAlignment="1">
      <alignment horizontal="center" vertical="center"/>
    </xf>
    <xf numFmtId="3" fontId="44" fillId="0" borderId="25" xfId="1614" applyNumberFormat="1" applyFont="1" applyBorder="1" applyAlignment="1">
      <alignment horizontal="center" vertical="center"/>
    </xf>
    <xf numFmtId="0" fontId="111" fillId="0" borderId="26" xfId="1614" applyBorder="1" applyAlignment="1">
      <alignment horizontal="center" vertical="center"/>
    </xf>
    <xf numFmtId="37" fontId="111" fillId="0" borderId="27" xfId="1614" applyNumberFormat="1" applyBorder="1" applyAlignment="1">
      <alignment horizontal="center"/>
    </xf>
    <xf numFmtId="0" fontId="111" fillId="0" borderId="28" xfId="1614" applyBorder="1" applyAlignment="1">
      <alignment horizontal="center" vertical="center"/>
    </xf>
    <xf numFmtId="37" fontId="20" fillId="0" borderId="0" xfId="1614" applyNumberFormat="1" applyFont="1" applyAlignment="1">
      <alignment horizontal="center"/>
    </xf>
    <xf numFmtId="37" fontId="62" fillId="0" borderId="0" xfId="1614" applyNumberFormat="1" applyFont="1" applyAlignment="1">
      <alignment horizontal="center"/>
    </xf>
    <xf numFmtId="37" fontId="52" fillId="0" borderId="29" xfId="1614" applyNumberFormat="1" applyFont="1" applyBorder="1" applyAlignment="1">
      <alignment horizontal="center"/>
    </xf>
    <xf numFmtId="37" fontId="111" fillId="0" borderId="29" xfId="1614" applyNumberFormat="1" applyBorder="1" applyAlignment="1">
      <alignment horizontal="center"/>
    </xf>
    <xf numFmtId="37" fontId="62" fillId="0" borderId="30" xfId="1614" applyNumberFormat="1" applyFont="1" applyBorder="1" applyAlignment="1">
      <alignment horizontal="center"/>
    </xf>
    <xf numFmtId="0" fontId="51" fillId="0" borderId="0" xfId="1614" applyFont="1" applyAlignment="1">
      <alignment horizontal="center" vertical="center"/>
    </xf>
    <xf numFmtId="0" fontId="111" fillId="0" borderId="19" xfId="1614" applyBorder="1"/>
    <xf numFmtId="0" fontId="111" fillId="0" borderId="19" xfId="1614" applyBorder="1" applyAlignment="1">
      <alignment horizontal="right"/>
    </xf>
    <xf numFmtId="0" fontId="111" fillId="0" borderId="31" xfId="1614" applyBorder="1" applyAlignment="1">
      <alignment horizontal="right"/>
    </xf>
    <xf numFmtId="0" fontId="49" fillId="0" borderId="0" xfId="1614" applyFont="1" applyAlignment="1">
      <alignment horizontal="center" vertical="center"/>
    </xf>
    <xf numFmtId="0" fontId="49" fillId="0" borderId="0" xfId="1614" applyFont="1" applyAlignment="1">
      <alignment horizontal="left" vertical="center"/>
    </xf>
    <xf numFmtId="0" fontId="49" fillId="0" borderId="0" xfId="1614" applyFont="1" applyAlignment="1">
      <alignment vertical="center"/>
    </xf>
    <xf numFmtId="0" fontId="20" fillId="0" borderId="0" xfId="1614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111" fillId="0" borderId="0" xfId="1652" applyAlignment="1">
      <alignment horizontal="right"/>
    </xf>
    <xf numFmtId="0" fontId="48" fillId="0" borderId="0" xfId="1614" applyFont="1" applyAlignment="1">
      <alignment vertical="center"/>
    </xf>
    <xf numFmtId="0" fontId="48" fillId="0" borderId="0" xfId="1614" applyFont="1" applyAlignment="1">
      <alignment horizontal="center"/>
    </xf>
    <xf numFmtId="0" fontId="91" fillId="0" borderId="0" xfId="1614" applyFont="1" applyAlignment="1">
      <alignment horizontal="center" vertical="center" wrapText="1"/>
    </xf>
    <xf numFmtId="0" fontId="52" fillId="0" borderId="20" xfId="1652" applyFont="1" applyBorder="1" applyAlignment="1">
      <alignment horizontal="center" vertical="center"/>
    </xf>
    <xf numFmtId="0" fontId="52" fillId="0" borderId="21" xfId="1652" applyFont="1" applyBorder="1" applyAlignment="1">
      <alignment vertical="center" wrapText="1"/>
    </xf>
    <xf numFmtId="37" fontId="52" fillId="0" borderId="27" xfId="1614" applyNumberFormat="1" applyFont="1" applyBorder="1" applyAlignment="1">
      <alignment horizontal="center"/>
    </xf>
    <xf numFmtId="37" fontId="62" fillId="0" borderId="32" xfId="1614" applyNumberFormat="1" applyFont="1" applyBorder="1" applyAlignment="1">
      <alignment horizontal="center"/>
    </xf>
    <xf numFmtId="0" fontId="20" fillId="0" borderId="21" xfId="1652" applyFont="1" applyBorder="1" applyAlignment="1">
      <alignment horizontal="center" vertical="center"/>
    </xf>
    <xf numFmtId="0" fontId="43" fillId="0" borderId="0" xfId="1448" applyFont="1" applyAlignment="1">
      <alignment horizontal="left" vertical="center"/>
    </xf>
    <xf numFmtId="0" fontId="53" fillId="0" borderId="0" xfId="1448" applyFont="1" applyAlignment="1">
      <alignment horizontal="left" wrapText="1"/>
    </xf>
    <xf numFmtId="3" fontId="60" fillId="0" borderId="0" xfId="1614" applyNumberFormat="1" applyFont="1" applyAlignment="1">
      <alignment horizontal="center"/>
    </xf>
    <xf numFmtId="0" fontId="52" fillId="0" borderId="0" xfId="1614" applyFont="1"/>
    <xf numFmtId="0" fontId="44" fillId="0" borderId="21" xfId="1448" applyFont="1" applyBorder="1" applyAlignment="1">
      <alignment horizontal="center" vertical="center"/>
    </xf>
    <xf numFmtId="0" fontId="44" fillId="0" borderId="21" xfId="1448" applyFont="1" applyBorder="1" applyAlignment="1">
      <alignment horizontal="left" wrapText="1"/>
    </xf>
    <xf numFmtId="0" fontId="53" fillId="0" borderId="21" xfId="1448" applyFont="1" applyBorder="1" applyAlignment="1">
      <alignment horizontal="center" wrapText="1"/>
    </xf>
    <xf numFmtId="0" fontId="44" fillId="0" borderId="21" xfId="1448" applyFont="1" applyBorder="1" applyAlignment="1">
      <alignment horizontal="center" vertical="center" wrapText="1"/>
    </xf>
    <xf numFmtId="3" fontId="44" fillId="0" borderId="21" xfId="1448" applyNumberFormat="1" applyFont="1" applyBorder="1" applyAlignment="1">
      <alignment horizontal="center" vertical="center" wrapText="1"/>
    </xf>
    <xf numFmtId="0" fontId="54" fillId="0" borderId="0" xfId="1448" applyFont="1" applyAlignment="1">
      <alignment horizontal="center" wrapText="1"/>
    </xf>
    <xf numFmtId="0" fontId="62" fillId="0" borderId="34" xfId="1614" applyFont="1" applyBorder="1" applyAlignment="1">
      <alignment vertical="center"/>
    </xf>
    <xf numFmtId="168" fontId="44" fillId="0" borderId="0" xfId="714" applyFont="1" applyFill="1" applyAlignment="1">
      <alignment horizontal="center" wrapText="1"/>
    </xf>
    <xf numFmtId="168" fontId="43" fillId="0" borderId="0" xfId="714" applyFont="1" applyFill="1" applyAlignment="1">
      <alignment horizontal="center" wrapText="1"/>
    </xf>
    <xf numFmtId="4" fontId="93" fillId="0" borderId="3" xfId="1448" applyNumberFormat="1" applyFont="1" applyBorder="1" applyAlignment="1">
      <alignment horizontal="center" vertical="center" wrapText="1"/>
    </xf>
    <xf numFmtId="0" fontId="44" fillId="0" borderId="0" xfId="1448" applyFont="1" applyAlignment="1">
      <alignment vertical="center" wrapText="1"/>
    </xf>
    <xf numFmtId="168" fontId="44" fillId="0" borderId="21" xfId="715" applyNumberFormat="1" applyFont="1" applyFill="1" applyBorder="1" applyAlignment="1">
      <alignment horizontal="center" vertical="center" wrapText="1"/>
    </xf>
    <xf numFmtId="168" fontId="44" fillId="0" borderId="21" xfId="714" applyFont="1" applyFill="1" applyBorder="1" applyAlignment="1">
      <alignment horizontal="center" vertical="center" wrapText="1"/>
    </xf>
    <xf numFmtId="168" fontId="44" fillId="0" borderId="33" xfId="714" applyFont="1" applyFill="1" applyBorder="1" applyAlignment="1">
      <alignment horizontal="center" vertical="center" wrapText="1"/>
    </xf>
    <xf numFmtId="43" fontId="43" fillId="0" borderId="0" xfId="1614" applyNumberFormat="1" applyFont="1" applyAlignment="1">
      <alignment horizontal="left" vertical="center"/>
    </xf>
    <xf numFmtId="37" fontId="111" fillId="0" borderId="0" xfId="1614" applyNumberFormat="1" applyAlignment="1">
      <alignment horizontal="center"/>
    </xf>
    <xf numFmtId="0" fontId="18" fillId="0" borderId="20" xfId="1652" applyFont="1" applyBorder="1" applyAlignment="1">
      <alignment horizontal="center" vertical="center"/>
    </xf>
    <xf numFmtId="0" fontId="18" fillId="0" borderId="21" xfId="1652" applyFont="1" applyBorder="1" applyAlignment="1">
      <alignment horizontal="center" vertical="center"/>
    </xf>
    <xf numFmtId="0" fontId="51" fillId="0" borderId="20" xfId="1652" applyFont="1" applyBorder="1" applyAlignment="1">
      <alignment horizontal="center" vertical="center"/>
    </xf>
    <xf numFmtId="0" fontId="51" fillId="0" borderId="21" xfId="1652" applyFont="1" applyBorder="1" applyAlignment="1">
      <alignment vertical="center" wrapText="1"/>
    </xf>
    <xf numFmtId="0" fontId="94" fillId="0" borderId="21" xfId="1614" applyFont="1" applyBorder="1" applyAlignment="1">
      <alignment horizontal="center" vertical="center" wrapText="1"/>
    </xf>
    <xf numFmtId="0" fontId="96" fillId="0" borderId="0" xfId="1652" applyFont="1" applyAlignment="1">
      <alignment horizontal="center" vertical="center"/>
    </xf>
    <xf numFmtId="0" fontId="52" fillId="0" borderId="0" xfId="1614" applyFont="1" applyAlignment="1">
      <alignment horizontal="left" vertical="center"/>
    </xf>
    <xf numFmtId="3" fontId="43" fillId="0" borderId="0" xfId="1614" applyNumberFormat="1" applyFont="1" applyAlignment="1">
      <alignment horizontal="left" vertical="center"/>
    </xf>
    <xf numFmtId="3" fontId="43" fillId="0" borderId="3" xfId="1448" applyNumberFormat="1" applyFont="1" applyBorder="1" applyAlignment="1">
      <alignment horizontal="center" vertical="center" wrapText="1"/>
    </xf>
    <xf numFmtId="0" fontId="44" fillId="0" borderId="21" xfId="1451" applyFont="1" applyBorder="1" applyAlignment="1">
      <alignment horizontal="left" vertical="center" wrapText="1"/>
    </xf>
    <xf numFmtId="0" fontId="56" fillId="0" borderId="18" xfId="1448" quotePrefix="1" applyFont="1" applyBorder="1" applyAlignment="1">
      <alignment horizontal="center" vertical="center" wrapText="1"/>
    </xf>
    <xf numFmtId="0" fontId="48" fillId="0" borderId="0" xfId="1505" applyFont="1"/>
    <xf numFmtId="0" fontId="60" fillId="0" borderId="0" xfId="1615" applyFont="1" applyAlignment="1">
      <alignment horizontal="center"/>
    </xf>
    <xf numFmtId="0" fontId="48" fillId="0" borderId="0" xfId="1615" applyFont="1" applyAlignment="1">
      <alignment horizontal="center" vertical="center"/>
    </xf>
    <xf numFmtId="0" fontId="43" fillId="0" borderId="0" xfId="1615" applyFont="1" applyAlignment="1">
      <alignment horizontal="left" vertical="center"/>
    </xf>
    <xf numFmtId="0" fontId="43" fillId="0" borderId="0" xfId="1615" applyFont="1" applyAlignment="1">
      <alignment vertical="center"/>
    </xf>
    <xf numFmtId="0" fontId="111" fillId="0" borderId="0" xfId="1615" applyAlignment="1">
      <alignment horizontal="center" vertical="center"/>
    </xf>
    <xf numFmtId="3" fontId="45" fillId="0" borderId="0" xfId="1615" applyNumberFormat="1" applyFont="1" applyAlignment="1">
      <alignment horizontal="center" vertical="center"/>
    </xf>
    <xf numFmtId="0" fontId="111" fillId="0" borderId="0" xfId="1615" applyAlignment="1">
      <alignment horizontal="center"/>
    </xf>
    <xf numFmtId="43" fontId="43" fillId="0" borderId="0" xfId="1615" applyNumberFormat="1" applyFont="1" applyAlignment="1">
      <alignment horizontal="left" vertical="center"/>
    </xf>
    <xf numFmtId="43" fontId="52" fillId="0" borderId="0" xfId="1653" applyNumberFormat="1" applyFont="1" applyAlignment="1">
      <alignment horizontal="left" vertical="center"/>
    </xf>
    <xf numFmtId="0" fontId="96" fillId="0" borderId="0" xfId="1653" applyFont="1" applyAlignment="1">
      <alignment horizontal="center" vertical="center"/>
    </xf>
    <xf numFmtId="0" fontId="44" fillId="0" borderId="35" xfId="1615" applyFont="1" applyBorder="1" applyAlignment="1">
      <alignment horizontal="center" vertical="center"/>
    </xf>
    <xf numFmtId="0" fontId="44" fillId="0" borderId="35" xfId="1615" applyFont="1" applyBorder="1" applyAlignment="1">
      <alignment horizontal="left" vertical="center" wrapText="1"/>
    </xf>
    <xf numFmtId="0" fontId="44" fillId="0" borderId="35" xfId="1615" applyFont="1" applyBorder="1" applyAlignment="1">
      <alignment horizontal="center" vertical="center" wrapText="1"/>
    </xf>
    <xf numFmtId="0" fontId="46" fillId="0" borderId="35" xfId="1615" applyFont="1" applyBorder="1" applyAlignment="1">
      <alignment horizontal="center" vertical="center"/>
    </xf>
    <xf numFmtId="0" fontId="13" fillId="0" borderId="35" xfId="1653" applyFont="1" applyBorder="1" applyAlignment="1">
      <alignment horizontal="center" vertical="center"/>
    </xf>
    <xf numFmtId="3" fontId="46" fillId="0" borderId="35" xfId="1615" applyNumberFormat="1" applyFont="1" applyBorder="1" applyAlignment="1">
      <alignment horizontal="center" vertical="center"/>
    </xf>
    <xf numFmtId="3" fontId="44" fillId="0" borderId="35" xfId="1615" applyNumberFormat="1" applyFont="1" applyBorder="1" applyAlignment="1">
      <alignment horizontal="center" vertical="center"/>
    </xf>
    <xf numFmtId="0" fontId="13" fillId="0" borderId="0" xfId="1615" applyFont="1" applyAlignment="1">
      <alignment horizontal="center"/>
    </xf>
    <xf numFmtId="0" fontId="52" fillId="0" borderId="21" xfId="1653" applyFont="1" applyBorder="1" applyAlignment="1">
      <alignment horizontal="center" vertical="center"/>
    </xf>
    <xf numFmtId="0" fontId="52" fillId="0" borderId="21" xfId="1653" applyFont="1" applyBorder="1" applyAlignment="1">
      <alignment vertical="center" wrapText="1"/>
    </xf>
    <xf numFmtId="0" fontId="44" fillId="0" borderId="21" xfId="1615" applyFont="1" applyBorder="1" applyAlignment="1">
      <alignment horizontal="center" vertical="center" wrapText="1"/>
    </xf>
    <xf numFmtId="0" fontId="46" fillId="0" borderId="21" xfId="1615" applyFont="1" applyBorder="1" applyAlignment="1">
      <alignment horizontal="center" vertical="center"/>
    </xf>
    <xf numFmtId="0" fontId="13" fillId="0" borderId="21" xfId="1653" applyFont="1" applyBorder="1" applyAlignment="1">
      <alignment horizontal="center" vertical="center"/>
    </xf>
    <xf numFmtId="3" fontId="46" fillId="0" borderId="21" xfId="1615" applyNumberFormat="1" applyFont="1" applyBorder="1" applyAlignment="1">
      <alignment horizontal="center" vertical="center"/>
    </xf>
    <xf numFmtId="3" fontId="44" fillId="0" borderId="21" xfId="1615" applyNumberFormat="1" applyFont="1" applyBorder="1" applyAlignment="1">
      <alignment horizontal="center" vertical="center"/>
    </xf>
    <xf numFmtId="0" fontId="61" fillId="0" borderId="0" xfId="1615" applyFont="1" applyAlignment="1">
      <alignment horizontal="center"/>
    </xf>
    <xf numFmtId="3" fontId="13" fillId="0" borderId="21" xfId="1653" applyNumberFormat="1" applyFont="1" applyBorder="1" applyAlignment="1">
      <alignment horizontal="center" vertical="center"/>
    </xf>
    <xf numFmtId="0" fontId="48" fillId="0" borderId="0" xfId="1615" applyFont="1" applyAlignment="1">
      <alignment vertical="center"/>
    </xf>
    <xf numFmtId="0" fontId="48" fillId="0" borderId="33" xfId="1615" applyFont="1" applyBorder="1" applyAlignment="1">
      <alignment horizontal="center" vertical="center"/>
    </xf>
    <xf numFmtId="0" fontId="48" fillId="0" borderId="33" xfId="1615" applyFont="1" applyBorder="1" applyAlignment="1">
      <alignment vertical="center"/>
    </xf>
    <xf numFmtId="0" fontId="111" fillId="0" borderId="33" xfId="1615" applyBorder="1" applyAlignment="1">
      <alignment horizontal="center" vertical="center"/>
    </xf>
    <xf numFmtId="3" fontId="45" fillId="0" borderId="33" xfId="1615" applyNumberFormat="1" applyFont="1" applyBorder="1" applyAlignment="1">
      <alignment horizontal="center" vertical="center"/>
    </xf>
    <xf numFmtId="0" fontId="52" fillId="0" borderId="0" xfId="1614" applyFont="1" applyAlignment="1">
      <alignment horizontal="center" vertical="center"/>
    </xf>
    <xf numFmtId="0" fontId="95" fillId="0" borderId="0" xfId="1448" applyFont="1" applyAlignment="1">
      <alignment horizontal="center" wrapText="1"/>
    </xf>
    <xf numFmtId="0" fontId="50" fillId="0" borderId="0" xfId="1614" applyFont="1" applyAlignment="1">
      <alignment vertical="center"/>
    </xf>
    <xf numFmtId="0" fontId="60" fillId="0" borderId="0" xfId="1614" applyFont="1" applyAlignment="1">
      <alignment horizontal="center" vertical="center"/>
    </xf>
    <xf numFmtId="0" fontId="60" fillId="0" borderId="0" xfId="1614" applyFont="1" applyAlignment="1">
      <alignment vertical="center"/>
    </xf>
    <xf numFmtId="3" fontId="100" fillId="0" borderId="0" xfId="1614" applyNumberFormat="1" applyFont="1" applyAlignment="1">
      <alignment horizontal="center" vertical="center"/>
    </xf>
    <xf numFmtId="0" fontId="100" fillId="0" borderId="0" xfId="1614" applyFont="1" applyAlignment="1">
      <alignment horizontal="center" vertical="center"/>
    </xf>
    <xf numFmtId="0" fontId="19" fillId="0" borderId="0" xfId="1614" applyFont="1" applyAlignment="1">
      <alignment horizontal="center"/>
    </xf>
    <xf numFmtId="0" fontId="91" fillId="0" borderId="0" xfId="1614" applyFont="1" applyAlignment="1">
      <alignment horizontal="center" vertical="center"/>
    </xf>
    <xf numFmtId="0" fontId="91" fillId="0" borderId="0" xfId="1614" applyFont="1" applyAlignment="1">
      <alignment vertical="center"/>
    </xf>
    <xf numFmtId="206" fontId="44" fillId="0" borderId="21" xfId="2549" applyNumberFormat="1" applyFont="1" applyFill="1" applyBorder="1" applyAlignment="1">
      <alignment horizontal="center" vertical="center" wrapText="1"/>
    </xf>
    <xf numFmtId="0" fontId="94" fillId="0" borderId="0" xfId="1448" applyFont="1" applyAlignment="1">
      <alignment horizontal="center" wrapText="1"/>
    </xf>
    <xf numFmtId="0" fontId="95" fillId="0" borderId="0" xfId="1448" applyFont="1" applyAlignment="1">
      <alignment wrapText="1"/>
    </xf>
    <xf numFmtId="0" fontId="102" fillId="0" borderId="0" xfId="1448" applyFont="1" applyAlignment="1">
      <alignment horizontal="center" wrapText="1"/>
    </xf>
    <xf numFmtId="0" fontId="101" fillId="0" borderId="0" xfId="1448" applyFont="1" applyAlignment="1">
      <alignment horizontal="center" wrapText="1"/>
    </xf>
    <xf numFmtId="0" fontId="101" fillId="0" borderId="0" xfId="1448" applyFont="1" applyAlignment="1">
      <alignment horizontal="center" vertical="center" wrapText="1"/>
    </xf>
    <xf numFmtId="0" fontId="94" fillId="0" borderId="0" xfId="1448" applyFont="1" applyAlignment="1">
      <alignment horizontal="center" vertical="center" wrapText="1"/>
    </xf>
    <xf numFmtId="0" fontId="95" fillId="0" borderId="0" xfId="1448" applyFont="1" applyAlignment="1">
      <alignment horizontal="center" vertical="center" wrapText="1"/>
    </xf>
    <xf numFmtId="0" fontId="94" fillId="0" borderId="0" xfId="1448" applyFont="1" applyAlignment="1">
      <alignment horizontal="center"/>
    </xf>
    <xf numFmtId="0" fontId="94" fillId="0" borderId="0" xfId="1448" applyFont="1" applyAlignment="1">
      <alignment horizontal="center" vertical="center"/>
    </xf>
    <xf numFmtId="0" fontId="94" fillId="0" borderId="0" xfId="1448" applyFont="1" applyAlignment="1">
      <alignment vertical="center" wrapText="1"/>
    </xf>
    <xf numFmtId="0" fontId="94" fillId="0" borderId="0" xfId="527" applyNumberFormat="1" applyFont="1" applyFill="1" applyBorder="1" applyAlignment="1">
      <alignment horizontal="center" wrapText="1"/>
    </xf>
    <xf numFmtId="41" fontId="95" fillId="0" borderId="0" xfId="1448" applyNumberFormat="1" applyFont="1" applyAlignment="1">
      <alignment wrapText="1"/>
    </xf>
    <xf numFmtId="41" fontId="95" fillId="0" borderId="0" xfId="527" applyNumberFormat="1" applyFont="1" applyFill="1" applyAlignment="1">
      <alignment wrapText="1"/>
    </xf>
    <xf numFmtId="0" fontId="95" fillId="0" borderId="0" xfId="1448" applyFont="1" applyAlignment="1">
      <alignment vertical="top" wrapText="1"/>
    </xf>
    <xf numFmtId="0" fontId="94" fillId="0" borderId="0" xfId="527" applyNumberFormat="1" applyFont="1" applyFill="1" applyAlignment="1">
      <alignment horizontal="center" wrapText="1"/>
    </xf>
    <xf numFmtId="0" fontId="95" fillId="0" borderId="0" xfId="527" applyNumberFormat="1" applyFont="1" applyFill="1" applyAlignment="1">
      <alignment horizontal="center" wrapText="1"/>
    </xf>
    <xf numFmtId="168" fontId="44" fillId="0" borderId="21" xfId="717" applyNumberFormat="1" applyFont="1" applyFill="1" applyBorder="1" applyAlignment="1" applyProtection="1">
      <alignment horizontal="center" vertical="center" wrapText="1"/>
    </xf>
    <xf numFmtId="41" fontId="44" fillId="0" borderId="21" xfId="1451" applyNumberFormat="1" applyFont="1" applyBorder="1" applyAlignment="1">
      <alignment horizontal="center" vertical="center" wrapText="1"/>
    </xf>
    <xf numFmtId="168" fontId="56" fillId="0" borderId="21" xfId="717" applyNumberFormat="1" applyFont="1" applyFill="1" applyBorder="1" applyAlignment="1" applyProtection="1">
      <alignment horizontal="center" vertical="center" wrapText="1"/>
    </xf>
    <xf numFmtId="0" fontId="44" fillId="0" borderId="21" xfId="1451" applyFont="1" applyBorder="1" applyAlignment="1">
      <alignment horizontal="center" vertical="center" wrapText="1"/>
    </xf>
    <xf numFmtId="168" fontId="44" fillId="0" borderId="21" xfId="728" applyFont="1" applyFill="1" applyBorder="1" applyAlignment="1" applyProtection="1">
      <alignment horizontal="center" vertical="center" wrapText="1"/>
    </xf>
    <xf numFmtId="3" fontId="44" fillId="0" borderId="21" xfId="1450" applyNumberFormat="1" applyFont="1" applyBorder="1" applyAlignment="1">
      <alignment horizontal="center" vertical="center" wrapText="1"/>
    </xf>
    <xf numFmtId="168" fontId="44" fillId="0" borderId="21" xfId="728" applyFont="1" applyFill="1" applyBorder="1" applyAlignment="1">
      <alignment horizontal="center" vertical="center" wrapText="1"/>
    </xf>
    <xf numFmtId="0" fontId="121" fillId="0" borderId="26" xfId="1451" applyFont="1" applyBorder="1"/>
    <xf numFmtId="0" fontId="121" fillId="0" borderId="36" xfId="1451" applyFont="1" applyBorder="1"/>
    <xf numFmtId="0" fontId="121" fillId="0" borderId="48" xfId="1451" applyFont="1" applyBorder="1"/>
    <xf numFmtId="0" fontId="121" fillId="0" borderId="28" xfId="1451" applyFont="1" applyBorder="1"/>
    <xf numFmtId="0" fontId="121" fillId="0" borderId="37" xfId="1451" applyFont="1" applyBorder="1"/>
    <xf numFmtId="0" fontId="116" fillId="0" borderId="37" xfId="1451" applyFont="1" applyBorder="1" applyAlignment="1">
      <alignment vertical="center"/>
    </xf>
    <xf numFmtId="0" fontId="121" fillId="0" borderId="34" xfId="1451" applyFont="1" applyBorder="1"/>
    <xf numFmtId="0" fontId="121" fillId="0" borderId="19" xfId="1451" applyFont="1" applyBorder="1"/>
    <xf numFmtId="0" fontId="116" fillId="0" borderId="19" xfId="1451" applyFont="1" applyBorder="1" applyAlignment="1">
      <alignment vertical="center"/>
    </xf>
    <xf numFmtId="0" fontId="116" fillId="0" borderId="19" xfId="1451" applyFont="1" applyBorder="1" applyAlignment="1">
      <alignment horizontal="center" vertical="center"/>
    </xf>
    <xf numFmtId="0" fontId="116" fillId="0" borderId="31" xfId="1451" applyFont="1" applyBorder="1" applyAlignment="1">
      <alignment vertical="center"/>
    </xf>
    <xf numFmtId="0" fontId="43" fillId="0" borderId="3" xfId="1448" applyFont="1" applyBorder="1" applyAlignment="1">
      <alignment horizontal="center" vertical="center"/>
    </xf>
    <xf numFmtId="0" fontId="43" fillId="0" borderId="3" xfId="1448" applyFont="1" applyBorder="1" applyAlignment="1">
      <alignment horizontal="left" vertical="center" wrapText="1"/>
    </xf>
    <xf numFmtId="0" fontId="43" fillId="0" borderId="3" xfId="1448" applyFont="1" applyBorder="1" applyAlignment="1">
      <alignment horizontal="center" vertical="center" wrapText="1"/>
    </xf>
    <xf numFmtId="168" fontId="43" fillId="0" borderId="3" xfId="715" applyNumberFormat="1" applyFont="1" applyFill="1" applyBorder="1" applyAlignment="1">
      <alignment horizontal="center" vertical="center" wrapText="1"/>
    </xf>
    <xf numFmtId="3" fontId="130" fillId="32" borderId="3" xfId="1448" applyNumberFormat="1" applyFont="1" applyFill="1" applyBorder="1" applyAlignment="1">
      <alignment horizontal="center" vertical="center" wrapText="1"/>
    </xf>
    <xf numFmtId="0" fontId="44" fillId="0" borderId="21" xfId="1451" applyFont="1" applyBorder="1" applyAlignment="1">
      <alignment horizontal="center" vertical="center"/>
    </xf>
    <xf numFmtId="0" fontId="136" fillId="0" borderId="21" xfId="1451" applyFont="1" applyBorder="1" applyAlignment="1">
      <alignment horizontal="left" vertical="center" wrapText="1"/>
    </xf>
    <xf numFmtId="0" fontId="44" fillId="33" borderId="21" xfId="1451" applyFont="1" applyFill="1" applyBorder="1" applyAlignment="1">
      <alignment horizontal="left" vertical="center" wrapText="1"/>
    </xf>
    <xf numFmtId="0" fontId="44" fillId="0" borderId="21" xfId="1451" applyFont="1" applyBorder="1" applyAlignment="1">
      <alignment horizontal="left" wrapText="1"/>
    </xf>
    <xf numFmtId="0" fontId="44" fillId="0" borderId="21" xfId="1450" applyFont="1" applyBorder="1" applyAlignment="1">
      <alignment horizontal="center" vertical="center"/>
    </xf>
    <xf numFmtId="0" fontId="44" fillId="0" borderId="21" xfId="1450" applyFont="1" applyBorder="1" applyAlignment="1">
      <alignment horizontal="left" wrapText="1"/>
    </xf>
    <xf numFmtId="0" fontId="114" fillId="0" borderId="21" xfId="1615" applyFont="1" applyBorder="1" applyAlignment="1">
      <alignment vertical="top" wrapText="1"/>
    </xf>
    <xf numFmtId="43" fontId="129" fillId="0" borderId="0" xfId="523" applyFont="1" applyFill="1" applyAlignment="1">
      <alignment horizontal="left" wrapText="1"/>
    </xf>
    <xf numFmtId="0" fontId="8" fillId="0" borderId="0" xfId="2673" applyAlignment="1">
      <alignment vertical="center" wrapText="1"/>
    </xf>
    <xf numFmtId="0" fontId="8" fillId="0" borderId="0" xfId="2673" applyAlignment="1">
      <alignment horizontal="center" vertical="center" wrapText="1"/>
    </xf>
    <xf numFmtId="0" fontId="8" fillId="0" borderId="28" xfId="2673" applyBorder="1" applyAlignment="1">
      <alignment vertical="center" wrapText="1"/>
    </xf>
    <xf numFmtId="0" fontId="134" fillId="0" borderId="0" xfId="2673" applyFont="1" applyAlignment="1">
      <alignment vertical="center" wrapText="1"/>
    </xf>
    <xf numFmtId="0" fontId="97" fillId="0" borderId="0" xfId="2673" applyFont="1" applyAlignment="1">
      <alignment vertical="center" wrapText="1"/>
    </xf>
    <xf numFmtId="2" fontId="105" fillId="0" borderId="0" xfId="2673" applyNumberFormat="1" applyFont="1" applyAlignment="1">
      <alignment horizontal="center" vertical="center" wrapText="1"/>
    </xf>
    <xf numFmtId="0" fontId="107" fillId="0" borderId="0" xfId="2673" applyFont="1" applyAlignment="1">
      <alignment horizontal="center" vertical="center" wrapText="1"/>
    </xf>
    <xf numFmtId="0" fontId="134" fillId="0" borderId="28" xfId="2673" applyFont="1" applyBorder="1" applyAlignment="1">
      <alignment vertical="center" wrapText="1"/>
    </xf>
    <xf numFmtId="0" fontId="10" fillId="0" borderId="21" xfId="1615" applyFont="1" applyBorder="1" applyAlignment="1">
      <alignment horizontal="center" vertical="center"/>
    </xf>
    <xf numFmtId="0" fontId="121" fillId="33" borderId="0" xfId="1451" applyFont="1" applyFill="1"/>
    <xf numFmtId="0" fontId="121" fillId="33" borderId="26" xfId="1451" applyFont="1" applyFill="1" applyBorder="1"/>
    <xf numFmtId="0" fontId="121" fillId="33" borderId="36" xfId="1451" applyFont="1" applyFill="1" applyBorder="1"/>
    <xf numFmtId="0" fontId="121" fillId="33" borderId="48" xfId="1451" applyFont="1" applyFill="1" applyBorder="1"/>
    <xf numFmtId="0" fontId="121" fillId="33" borderId="28" xfId="1451" applyFont="1" applyFill="1" applyBorder="1"/>
    <xf numFmtId="0" fontId="121" fillId="33" borderId="37" xfId="1451" applyFont="1" applyFill="1" applyBorder="1"/>
    <xf numFmtId="0" fontId="122" fillId="33" borderId="0" xfId="1451" applyFont="1" applyFill="1" applyAlignment="1">
      <alignment vertical="center"/>
    </xf>
    <xf numFmtId="0" fontId="123" fillId="33" borderId="0" xfId="1451" applyFont="1" applyFill="1" applyAlignment="1">
      <alignment vertical="center"/>
    </xf>
    <xf numFmtId="0" fontId="124" fillId="33" borderId="0" xfId="1451" applyFont="1" applyFill="1" applyAlignment="1">
      <alignment horizontal="center" vertical="center"/>
    </xf>
    <xf numFmtId="0" fontId="125" fillId="33" borderId="0" xfId="1451" applyFont="1" applyFill="1"/>
    <xf numFmtId="0" fontId="126" fillId="33" borderId="0" xfId="1451" applyFont="1" applyFill="1"/>
    <xf numFmtId="0" fontId="116" fillId="33" borderId="0" xfId="1451" applyFont="1" applyFill="1" applyAlignment="1">
      <alignment vertical="center"/>
    </xf>
    <xf numFmtId="0" fontId="116" fillId="33" borderId="37" xfId="1451" applyFont="1" applyFill="1" applyBorder="1" applyAlignment="1">
      <alignment vertical="center"/>
    </xf>
    <xf numFmtId="0" fontId="126" fillId="33" borderId="0" xfId="1451" applyFont="1" applyFill="1" applyAlignment="1">
      <alignment horizontal="center"/>
    </xf>
    <xf numFmtId="0" fontId="116" fillId="33" borderId="0" xfId="1451" applyFont="1" applyFill="1" applyAlignment="1">
      <alignment horizontal="center" vertical="center"/>
    </xf>
    <xf numFmtId="0" fontId="116" fillId="33" borderId="37" xfId="1451" applyFont="1" applyFill="1" applyBorder="1" applyAlignment="1">
      <alignment horizontal="center" vertical="center"/>
    </xf>
    <xf numFmtId="0" fontId="127" fillId="33" borderId="0" xfId="1451" applyFont="1" applyFill="1" applyAlignment="1">
      <alignment vertical="center"/>
    </xf>
    <xf numFmtId="0" fontId="127" fillId="33" borderId="37" xfId="1451" applyFont="1" applyFill="1" applyBorder="1" applyAlignment="1">
      <alignment vertical="center"/>
    </xf>
    <xf numFmtId="0" fontId="121" fillId="33" borderId="34" xfId="1451" applyFont="1" applyFill="1" applyBorder="1"/>
    <xf numFmtId="0" fontId="121" fillId="33" borderId="19" xfId="1451" applyFont="1" applyFill="1" applyBorder="1"/>
    <xf numFmtId="0" fontId="116" fillId="33" borderId="19" xfId="1451" applyFont="1" applyFill="1" applyBorder="1" applyAlignment="1">
      <alignment vertical="center"/>
    </xf>
    <xf numFmtId="0" fontId="116" fillId="33" borderId="19" xfId="1451" applyFont="1" applyFill="1" applyBorder="1" applyAlignment="1">
      <alignment horizontal="center" vertical="center"/>
    </xf>
    <xf numFmtId="0" fontId="116" fillId="33" borderId="31" xfId="1451" applyFont="1" applyFill="1" applyBorder="1" applyAlignment="1">
      <alignment vertical="center"/>
    </xf>
    <xf numFmtId="0" fontId="121" fillId="33" borderId="31" xfId="1451" applyFont="1" applyFill="1" applyBorder="1"/>
    <xf numFmtId="0" fontId="115" fillId="33" borderId="0" xfId="0" applyFont="1" applyFill="1" applyAlignment="1">
      <alignment horizontal="center"/>
    </xf>
    <xf numFmtId="0" fontId="115" fillId="33" borderId="26" xfId="0" applyFont="1" applyFill="1" applyBorder="1" applyAlignment="1">
      <alignment horizontal="center"/>
    </xf>
    <xf numFmtId="0" fontId="115" fillId="33" borderId="36" xfId="0" applyFont="1" applyFill="1" applyBorder="1" applyAlignment="1">
      <alignment horizontal="center"/>
    </xf>
    <xf numFmtId="0" fontId="115" fillId="33" borderId="28" xfId="0" applyFont="1" applyFill="1" applyBorder="1" applyAlignment="1">
      <alignment horizontal="center"/>
    </xf>
    <xf numFmtId="0" fontId="116" fillId="33" borderId="18" xfId="0" applyFont="1" applyFill="1" applyBorder="1" applyAlignment="1">
      <alignment horizontal="left"/>
    </xf>
    <xf numFmtId="0" fontId="115" fillId="33" borderId="37" xfId="0" applyFont="1" applyFill="1" applyBorder="1" applyAlignment="1">
      <alignment horizontal="center"/>
    </xf>
    <xf numFmtId="0" fontId="115" fillId="33" borderId="3" xfId="0" applyFont="1" applyFill="1" applyBorder="1" applyAlignment="1">
      <alignment horizontal="center"/>
    </xf>
    <xf numFmtId="0" fontId="137" fillId="33" borderId="0" xfId="0" applyFont="1" applyFill="1" applyAlignment="1">
      <alignment horizontal="center"/>
    </xf>
    <xf numFmtId="0" fontId="117" fillId="33" borderId="28" xfId="0" applyFont="1" applyFill="1" applyBorder="1" applyAlignment="1">
      <alignment horizontal="center"/>
    </xf>
    <xf numFmtId="0" fontId="117" fillId="33" borderId="0" xfId="0" applyFont="1" applyFill="1" applyAlignment="1">
      <alignment horizontal="center"/>
    </xf>
    <xf numFmtId="0" fontId="115" fillId="33" borderId="38" xfId="0" applyFont="1" applyFill="1" applyBorder="1" applyAlignment="1">
      <alignment horizontal="center"/>
    </xf>
    <xf numFmtId="0" fontId="92" fillId="33" borderId="40" xfId="0" applyFont="1" applyFill="1" applyBorder="1" applyAlignment="1">
      <alignment horizontal="center" vertical="center"/>
    </xf>
    <xf numFmtId="0" fontId="92" fillId="33" borderId="47" xfId="0" applyFont="1" applyFill="1" applyBorder="1" applyAlignment="1">
      <alignment horizontal="center" vertical="center"/>
    </xf>
    <xf numFmtId="0" fontId="115" fillId="33" borderId="3" xfId="0" applyFont="1" applyFill="1" applyBorder="1" applyAlignment="1">
      <alignment horizontal="center" vertical="center"/>
    </xf>
    <xf numFmtId="0" fontId="115" fillId="33" borderId="39" xfId="0" applyFont="1" applyFill="1" applyBorder="1" applyAlignment="1">
      <alignment horizontal="center" vertical="center"/>
    </xf>
    <xf numFmtId="0" fontId="118" fillId="33" borderId="0" xfId="0" applyFont="1" applyFill="1" applyAlignment="1">
      <alignment horizontal="center"/>
    </xf>
    <xf numFmtId="0" fontId="92" fillId="33" borderId="68" xfId="0" applyFont="1" applyFill="1" applyBorder="1" applyAlignment="1">
      <alignment horizontal="center" vertical="center"/>
    </xf>
    <xf numFmtId="0" fontId="115" fillId="33" borderId="3" xfId="0" applyFont="1" applyFill="1" applyBorder="1" applyAlignment="1">
      <alignment vertical="top" wrapText="1"/>
    </xf>
    <xf numFmtId="0" fontId="115" fillId="33" borderId="39" xfId="0" applyFont="1" applyFill="1" applyBorder="1" applyAlignment="1">
      <alignment vertical="top" wrapText="1"/>
    </xf>
    <xf numFmtId="0" fontId="119" fillId="33" borderId="69" xfId="0" applyFont="1" applyFill="1" applyBorder="1" applyAlignment="1">
      <alignment horizontal="center" vertical="center"/>
    </xf>
    <xf numFmtId="49" fontId="115" fillId="33" borderId="7" xfId="0" applyNumberFormat="1" applyFont="1" applyFill="1" applyBorder="1" applyAlignment="1">
      <alignment horizontal="center" vertical="top" wrapText="1"/>
    </xf>
    <xf numFmtId="49" fontId="115" fillId="33" borderId="41" xfId="0" applyNumberFormat="1" applyFont="1" applyFill="1" applyBorder="1" applyAlignment="1">
      <alignment horizontal="center" vertical="top" wrapText="1"/>
    </xf>
    <xf numFmtId="0" fontId="119" fillId="33" borderId="70" xfId="0" applyFont="1" applyFill="1" applyBorder="1" applyAlignment="1">
      <alignment horizontal="center" vertical="center"/>
    </xf>
    <xf numFmtId="0" fontId="115" fillId="33" borderId="7" xfId="0" applyFont="1" applyFill="1" applyBorder="1" applyAlignment="1">
      <alignment horizontal="center" vertical="top" wrapText="1"/>
    </xf>
    <xf numFmtId="0" fontId="115" fillId="33" borderId="41" xfId="0" applyFont="1" applyFill="1" applyBorder="1" applyAlignment="1">
      <alignment horizontal="center" vertical="top" wrapText="1"/>
    </xf>
    <xf numFmtId="0" fontId="120" fillId="33" borderId="71" xfId="0" applyFont="1" applyFill="1" applyBorder="1" applyAlignment="1">
      <alignment horizontal="center" vertical="top" wrapText="1"/>
    </xf>
    <xf numFmtId="0" fontId="120" fillId="33" borderId="72" xfId="0" applyFont="1" applyFill="1" applyBorder="1" applyAlignment="1">
      <alignment horizontal="center" vertical="top" wrapText="1"/>
    </xf>
    <xf numFmtId="0" fontId="115" fillId="33" borderId="0" xfId="0" applyFont="1" applyFill="1" applyAlignment="1">
      <alignment vertical="top" wrapText="1"/>
    </xf>
    <xf numFmtId="0" fontId="115" fillId="33" borderId="37" xfId="0" applyFont="1" applyFill="1" applyBorder="1" applyAlignment="1">
      <alignment vertical="top" wrapText="1"/>
    </xf>
    <xf numFmtId="0" fontId="115" fillId="33" borderId="42" xfId="0" applyFont="1" applyFill="1" applyBorder="1" applyAlignment="1">
      <alignment horizontal="center"/>
    </xf>
    <xf numFmtId="0" fontId="115" fillId="33" borderId="43" xfId="0" applyFont="1" applyFill="1" applyBorder="1" applyAlignment="1">
      <alignment vertical="top" wrapText="1"/>
    </xf>
    <xf numFmtId="0" fontId="115" fillId="33" borderId="44" xfId="0" applyFont="1" applyFill="1" applyBorder="1" applyAlignment="1">
      <alignment vertical="top" wrapText="1"/>
    </xf>
    <xf numFmtId="0" fontId="115" fillId="33" borderId="45" xfId="0" applyFont="1" applyFill="1" applyBorder="1" applyAlignment="1">
      <alignment vertical="top" wrapText="1"/>
    </xf>
    <xf numFmtId="0" fontId="120" fillId="33" borderId="28" xfId="0" applyFont="1" applyFill="1" applyBorder="1" applyAlignment="1">
      <alignment horizontal="center"/>
    </xf>
    <xf numFmtId="0" fontId="120" fillId="33" borderId="0" xfId="0" applyFont="1" applyFill="1" applyAlignment="1">
      <alignment horizontal="center"/>
    </xf>
    <xf numFmtId="0" fontId="115" fillId="33" borderId="39" xfId="0" applyFont="1" applyFill="1" applyBorder="1" applyAlignment="1">
      <alignment horizontal="center"/>
    </xf>
    <xf numFmtId="20" fontId="115" fillId="33" borderId="39" xfId="0" applyNumberFormat="1" applyFont="1" applyFill="1" applyBorder="1" applyAlignment="1">
      <alignment horizontal="center"/>
    </xf>
    <xf numFmtId="0" fontId="115" fillId="33" borderId="42" xfId="0" applyFont="1" applyFill="1" applyBorder="1" applyAlignment="1">
      <alignment horizontal="center" vertical="center" wrapText="1"/>
    </xf>
    <xf numFmtId="0" fontId="120" fillId="33" borderId="34" xfId="0" applyFont="1" applyFill="1" applyBorder="1" applyAlignment="1">
      <alignment horizontal="center"/>
    </xf>
    <xf numFmtId="0" fontId="120" fillId="33" borderId="19" xfId="0" applyFont="1" applyFill="1" applyBorder="1" applyAlignment="1">
      <alignment horizontal="center"/>
    </xf>
    <xf numFmtId="0" fontId="115" fillId="33" borderId="19" xfId="0" applyFont="1" applyFill="1" applyBorder="1" applyAlignment="1">
      <alignment horizontal="center"/>
    </xf>
    <xf numFmtId="0" fontId="115" fillId="33" borderId="46" xfId="0" applyFont="1" applyFill="1" applyBorder="1" applyAlignment="1">
      <alignment horizontal="center"/>
    </xf>
    <xf numFmtId="0" fontId="147" fillId="0" borderId="7" xfId="2673" applyFont="1" applyBorder="1" applyAlignment="1">
      <alignment horizontal="center" vertical="center" wrapText="1"/>
    </xf>
    <xf numFmtId="0" fontId="97" fillId="0" borderId="0" xfId="2673" applyFont="1" applyAlignment="1">
      <alignment horizontal="left" vertical="center" wrapText="1"/>
    </xf>
    <xf numFmtId="0" fontId="53" fillId="0" borderId="21" xfId="1450" applyFont="1" applyBorder="1" applyAlignment="1">
      <alignment horizontal="center" wrapText="1"/>
    </xf>
    <xf numFmtId="0" fontId="44" fillId="0" borderId="21" xfId="1450" applyFont="1" applyBorder="1" applyAlignment="1">
      <alignment horizontal="center" vertical="center" wrapText="1"/>
    </xf>
    <xf numFmtId="3" fontId="44" fillId="0" borderId="21" xfId="1451" applyNumberFormat="1" applyFont="1" applyBorder="1" applyAlignment="1">
      <alignment horizontal="center" vertical="center" wrapText="1"/>
    </xf>
    <xf numFmtId="41" fontId="44" fillId="0" borderId="21" xfId="1450" applyNumberFormat="1" applyFont="1" applyBorder="1" applyAlignment="1">
      <alignment horizontal="center" vertical="center" wrapText="1"/>
    </xf>
    <xf numFmtId="3" fontId="44" fillId="0" borderId="0" xfId="1451" applyNumberFormat="1" applyFont="1" applyAlignment="1">
      <alignment horizontal="center" vertical="center" wrapText="1"/>
    </xf>
    <xf numFmtId="0" fontId="21" fillId="0" borderId="0" xfId="1649"/>
    <xf numFmtId="3" fontId="136" fillId="0" borderId="21" xfId="1451" applyNumberFormat="1" applyFont="1" applyBorder="1" applyAlignment="1">
      <alignment horizontal="center" vertical="center" wrapText="1"/>
    </xf>
    <xf numFmtId="3" fontId="10" fillId="0" borderId="21" xfId="1615" applyNumberFormat="1" applyFont="1" applyBorder="1" applyAlignment="1">
      <alignment horizontal="center" vertical="center"/>
    </xf>
    <xf numFmtId="0" fontId="9" fillId="0" borderId="0" xfId="2670" applyAlignment="1">
      <alignment horizontal="center" vertical="center"/>
    </xf>
    <xf numFmtId="0" fontId="143" fillId="36" borderId="0" xfId="2670" applyFont="1" applyFill="1" applyAlignment="1">
      <alignment horizontal="left" vertical="center"/>
    </xf>
    <xf numFmtId="0" fontId="143" fillId="36" borderId="0" xfId="2670" applyFont="1" applyFill="1" applyAlignment="1">
      <alignment horizontal="center" vertical="center"/>
    </xf>
    <xf numFmtId="0" fontId="144" fillId="36" borderId="0" xfId="2670" applyFont="1" applyFill="1" applyAlignment="1">
      <alignment horizontal="center" vertical="center"/>
    </xf>
    <xf numFmtId="0" fontId="145" fillId="36" borderId="0" xfId="2670" applyFont="1" applyFill="1" applyAlignment="1">
      <alignment horizontal="left" vertical="center"/>
    </xf>
    <xf numFmtId="0" fontId="145" fillId="36" borderId="0" xfId="2670" applyFont="1" applyFill="1" applyAlignment="1">
      <alignment horizontal="center" vertical="center"/>
    </xf>
    <xf numFmtId="0" fontId="145" fillId="36" borderId="0" xfId="2670" applyFont="1" applyFill="1" applyAlignment="1">
      <alignment horizontal="right" vertical="center"/>
    </xf>
    <xf numFmtId="9" fontId="146" fillId="36" borderId="0" xfId="2671" applyFont="1" applyFill="1" applyBorder="1" applyAlignment="1" applyProtection="1">
      <alignment horizontal="right" vertical="center"/>
    </xf>
    <xf numFmtId="43" fontId="145" fillId="36" borderId="0" xfId="2672" applyFont="1" applyFill="1" applyBorder="1" applyAlignment="1" applyProtection="1">
      <alignment horizontal="right" vertical="center"/>
    </xf>
    <xf numFmtId="43" fontId="146" fillId="36" borderId="0" xfId="2672" applyFont="1" applyFill="1" applyBorder="1" applyAlignment="1" applyProtection="1">
      <alignment horizontal="right" vertical="center"/>
    </xf>
    <xf numFmtId="10" fontId="146" fillId="36" borderId="0" xfId="2671" applyNumberFormat="1" applyFont="1" applyFill="1" applyBorder="1" applyAlignment="1" applyProtection="1">
      <alignment horizontal="right" vertical="center"/>
    </xf>
    <xf numFmtId="168" fontId="145" fillId="36" borderId="0" xfId="2672" applyNumberFormat="1" applyFont="1" applyFill="1" applyBorder="1" applyAlignment="1" applyProtection="1">
      <alignment horizontal="right" vertical="center"/>
    </xf>
    <xf numFmtId="0" fontId="139" fillId="0" borderId="0" xfId="2670" applyFont="1" applyAlignment="1">
      <alignment horizontal="left" vertical="center"/>
    </xf>
    <xf numFmtId="0" fontId="142" fillId="0" borderId="0" xfId="2670" applyFont="1" applyAlignment="1">
      <alignment horizontal="left" vertical="center"/>
    </xf>
    <xf numFmtId="43" fontId="0" fillId="0" borderId="0" xfId="2672" applyFont="1" applyAlignment="1" applyProtection="1">
      <alignment horizontal="center" vertical="center"/>
    </xf>
    <xf numFmtId="0" fontId="112" fillId="0" borderId="0" xfId="1538"/>
    <xf numFmtId="43" fontId="112" fillId="0" borderId="0" xfId="1538" applyNumberFormat="1"/>
    <xf numFmtId="0" fontId="61" fillId="0" borderId="0" xfId="1538" applyFont="1"/>
    <xf numFmtId="0" fontId="128" fillId="0" borderId="0" xfId="1538" applyFont="1"/>
    <xf numFmtId="0" fontId="52" fillId="0" borderId="44" xfId="1538" applyFont="1" applyBorder="1" applyAlignment="1">
      <alignment horizontal="left"/>
    </xf>
    <xf numFmtId="0" fontId="112" fillId="38" borderId="3" xfId="1538" applyFill="1" applyBorder="1" applyAlignment="1">
      <alignment vertical="center"/>
    </xf>
    <xf numFmtId="0" fontId="112" fillId="38" borderId="0" xfId="1538" applyFill="1"/>
    <xf numFmtId="0" fontId="61" fillId="38" borderId="0" xfId="1538" applyFont="1" applyFill="1"/>
    <xf numFmtId="0" fontId="103" fillId="0" borderId="0" xfId="1538" applyFont="1" applyAlignment="1">
      <alignment horizontal="center" vertical="center" wrapText="1"/>
    </xf>
    <xf numFmtId="0" fontId="112" fillId="38" borderId="3" xfId="1538" applyFill="1" applyBorder="1" applyAlignment="1">
      <alignment horizontal="center" vertical="center"/>
    </xf>
    <xf numFmtId="0" fontId="112" fillId="0" borderId="0" xfId="1538" applyAlignment="1">
      <alignment horizontal="center" vertical="center"/>
    </xf>
    <xf numFmtId="1" fontId="112" fillId="0" borderId="0" xfId="1538" applyNumberFormat="1"/>
    <xf numFmtId="0" fontId="112" fillId="0" borderId="3" xfId="1538" applyBorder="1"/>
    <xf numFmtId="43" fontId="0" fillId="0" borderId="3" xfId="1026" applyFont="1" applyFill="1" applyBorder="1" applyProtection="1"/>
    <xf numFmtId="43" fontId="112" fillId="0" borderId="3" xfId="1538" applyNumberFormat="1" applyBorder="1"/>
    <xf numFmtId="43" fontId="140" fillId="0" borderId="3" xfId="1026" applyFont="1" applyBorder="1" applyProtection="1"/>
    <xf numFmtId="43" fontId="0" fillId="0" borderId="3" xfId="1026" applyFont="1" applyBorder="1" applyProtection="1"/>
    <xf numFmtId="43" fontId="128" fillId="0" borderId="3" xfId="1538" applyNumberFormat="1" applyFont="1" applyBorder="1"/>
    <xf numFmtId="0" fontId="61" fillId="0" borderId="3" xfId="1538" applyFont="1" applyBorder="1"/>
    <xf numFmtId="41" fontId="112" fillId="0" borderId="3" xfId="1538" applyNumberFormat="1" applyBorder="1"/>
    <xf numFmtId="43" fontId="104" fillId="0" borderId="3" xfId="1026" applyFont="1" applyFill="1" applyBorder="1" applyProtection="1"/>
    <xf numFmtId="0" fontId="49" fillId="0" borderId="0" xfId="1538" applyFont="1"/>
    <xf numFmtId="0" fontId="49" fillId="0" borderId="3" xfId="1538" applyFont="1" applyBorder="1" applyAlignment="1">
      <alignment horizontal="center"/>
    </xf>
    <xf numFmtId="43" fontId="49" fillId="0" borderId="3" xfId="1538" applyNumberFormat="1" applyFont="1" applyBorder="1"/>
    <xf numFmtId="0" fontId="112" fillId="29" borderId="0" xfId="1538" applyFill="1"/>
    <xf numFmtId="0" fontId="49" fillId="0" borderId="0" xfId="1538" applyFont="1" applyAlignment="1">
      <alignment horizontal="center"/>
    </xf>
    <xf numFmtId="43" fontId="49" fillId="0" borderId="0" xfId="1538" applyNumberFormat="1" applyFont="1"/>
    <xf numFmtId="0" fontId="112" fillId="29" borderId="3" xfId="1538" applyFill="1" applyBorder="1"/>
    <xf numFmtId="168" fontId="112" fillId="29" borderId="3" xfId="1538" applyNumberFormat="1" applyFill="1" applyBorder="1" applyAlignment="1">
      <alignment horizontal="right"/>
    </xf>
    <xf numFmtId="166" fontId="112" fillId="0" borderId="0" xfId="1538" applyNumberFormat="1"/>
    <xf numFmtId="43" fontId="112" fillId="29" borderId="3" xfId="1538" applyNumberFormat="1" applyFill="1" applyBorder="1" applyAlignment="1">
      <alignment horizontal="right"/>
    </xf>
    <xf numFmtId="43" fontId="0" fillId="29" borderId="3" xfId="1026" applyFont="1" applyFill="1" applyBorder="1" applyProtection="1"/>
    <xf numFmtId="40" fontId="112" fillId="29" borderId="3" xfId="1538" applyNumberFormat="1" applyFill="1" applyBorder="1"/>
    <xf numFmtId="10" fontId="112" fillId="29" borderId="3" xfId="1538" applyNumberFormat="1" applyFill="1" applyBorder="1"/>
    <xf numFmtId="0" fontId="149" fillId="0" borderId="0" xfId="1614" applyFont="1" applyAlignment="1">
      <alignment horizontal="center"/>
    </xf>
    <xf numFmtId="0" fontId="150" fillId="0" borderId="0" xfId="1614" applyFont="1" applyAlignment="1">
      <alignment horizontal="center" vertical="center"/>
    </xf>
    <xf numFmtId="0" fontId="151" fillId="0" borderId="0" xfId="1614" applyFont="1" applyAlignment="1">
      <alignment horizontal="left" vertical="center"/>
    </xf>
    <xf numFmtId="0" fontId="151" fillId="0" borderId="0" xfId="1614" applyFont="1" applyAlignment="1">
      <alignment vertical="center"/>
    </xf>
    <xf numFmtId="0" fontId="152" fillId="0" borderId="0" xfId="1614" applyFont="1" applyAlignment="1">
      <alignment horizontal="center" vertical="center"/>
    </xf>
    <xf numFmtId="3" fontId="150" fillId="0" borderId="0" xfId="1614" applyNumberFormat="1" applyFont="1" applyAlignment="1">
      <alignment horizontal="center" vertical="center"/>
    </xf>
    <xf numFmtId="0" fontId="153" fillId="0" borderId="0" xfId="1614" applyFont="1" applyAlignment="1">
      <alignment horizontal="center" vertical="center"/>
    </xf>
    <xf numFmtId="0" fontId="152" fillId="0" borderId="0" xfId="1614" applyFont="1" applyAlignment="1">
      <alignment horizontal="center"/>
    </xf>
    <xf numFmtId="0" fontId="150" fillId="0" borderId="0" xfId="1614" applyFont="1" applyAlignment="1">
      <alignment horizontal="center"/>
    </xf>
    <xf numFmtId="3" fontId="149" fillId="0" borderId="0" xfId="1614" applyNumberFormat="1" applyFont="1" applyAlignment="1">
      <alignment horizontal="center"/>
    </xf>
    <xf numFmtId="0" fontId="154" fillId="0" borderId="0" xfId="1614" applyFont="1"/>
    <xf numFmtId="43" fontId="154" fillId="0" borderId="0" xfId="1652" applyNumberFormat="1" applyFont="1"/>
    <xf numFmtId="0" fontId="154" fillId="0" borderId="0" xfId="1614" applyFont="1" applyAlignment="1">
      <alignment horizontal="left" vertical="center"/>
    </xf>
    <xf numFmtId="0" fontId="154" fillId="0" borderId="0" xfId="1614" applyFont="1" applyAlignment="1">
      <alignment horizontal="center" vertical="center"/>
    </xf>
    <xf numFmtId="3" fontId="151" fillId="0" borderId="0" xfId="1614" applyNumberFormat="1" applyFont="1" applyAlignment="1">
      <alignment horizontal="left" vertical="center"/>
    </xf>
    <xf numFmtId="0" fontId="154" fillId="0" borderId="0" xfId="1614" applyFont="1" applyAlignment="1">
      <alignment horizontal="center"/>
    </xf>
    <xf numFmtId="0" fontId="151" fillId="0" borderId="0" xfId="1614" applyFont="1" applyAlignment="1">
      <alignment horizontal="center"/>
    </xf>
    <xf numFmtId="0" fontId="154" fillId="0" borderId="0" xfId="1614" applyFont="1" applyAlignment="1">
      <alignment horizontal="center" vertical="center" wrapText="1"/>
    </xf>
    <xf numFmtId="0" fontId="151" fillId="0" borderId="0" xfId="1614" applyFont="1" applyAlignment="1">
      <alignment horizontal="center" vertical="center" wrapText="1"/>
    </xf>
    <xf numFmtId="3" fontId="150" fillId="0" borderId="0" xfId="1614" applyNumberFormat="1" applyFont="1" applyAlignment="1">
      <alignment vertical="center"/>
    </xf>
    <xf numFmtId="0" fontId="151" fillId="0" borderId="20" xfId="1615" applyFont="1" applyBorder="1" applyAlignment="1">
      <alignment horizontal="center" vertical="center"/>
    </xf>
    <xf numFmtId="0" fontId="151" fillId="0" borderId="21" xfId="1615" applyFont="1" applyBorder="1" applyAlignment="1">
      <alignment horizontal="left" vertical="center" wrapText="1"/>
    </xf>
    <xf numFmtId="0" fontId="150" fillId="0" borderId="21" xfId="1614" applyFont="1" applyBorder="1" applyAlignment="1">
      <alignment horizontal="center" vertical="center" wrapText="1"/>
    </xf>
    <xf numFmtId="0" fontId="157" fillId="0" borderId="21" xfId="1614" applyFont="1" applyBorder="1" applyAlignment="1">
      <alignment horizontal="center" vertical="center"/>
    </xf>
    <xf numFmtId="3" fontId="157" fillId="0" borderId="21" xfId="1614" applyNumberFormat="1" applyFont="1" applyBorder="1" applyAlignment="1">
      <alignment horizontal="center" vertical="center"/>
    </xf>
    <xf numFmtId="3" fontId="150" fillId="0" borderId="21" xfId="1614" applyNumberFormat="1" applyFont="1" applyBorder="1" applyAlignment="1">
      <alignment horizontal="center" vertical="center"/>
    </xf>
    <xf numFmtId="3" fontId="150" fillId="0" borderId="22" xfId="1614" applyNumberFormat="1" applyFont="1" applyBorder="1" applyAlignment="1">
      <alignment horizontal="center" vertical="center"/>
    </xf>
    <xf numFmtId="3" fontId="150" fillId="0" borderId="0" xfId="1614" applyNumberFormat="1" applyFont="1" applyAlignment="1">
      <alignment horizontal="center"/>
    </xf>
    <xf numFmtId="3" fontId="149" fillId="0" borderId="0" xfId="1614" applyNumberFormat="1" applyFont="1" applyAlignment="1">
      <alignment horizontal="center" vertical="center"/>
    </xf>
    <xf numFmtId="0" fontId="157" fillId="0" borderId="0" xfId="1614" applyFont="1" applyAlignment="1">
      <alignment horizontal="center"/>
    </xf>
    <xf numFmtId="0" fontId="151" fillId="0" borderId="20" xfId="1653" applyFont="1" applyBorder="1" applyAlignment="1">
      <alignment horizontal="center" vertical="center"/>
    </xf>
    <xf numFmtId="0" fontId="151" fillId="0" borderId="21" xfId="1451" applyFont="1" applyBorder="1" applyAlignment="1">
      <alignment horizontal="left" vertical="center" wrapText="1"/>
    </xf>
    <xf numFmtId="0" fontId="152" fillId="0" borderId="21" xfId="1653" applyFont="1" applyBorder="1" applyAlignment="1">
      <alignment horizontal="center" vertical="center"/>
    </xf>
    <xf numFmtId="3" fontId="153" fillId="0" borderId="0" xfId="1614" applyNumberFormat="1" applyFont="1" applyAlignment="1">
      <alignment horizontal="center" vertical="center"/>
    </xf>
    <xf numFmtId="0" fontId="153" fillId="0" borderId="0" xfId="1614" applyFont="1" applyAlignment="1">
      <alignment horizontal="center"/>
    </xf>
    <xf numFmtId="0" fontId="152" fillId="0" borderId="20" xfId="1653" applyFont="1" applyBorder="1" applyAlignment="1">
      <alignment horizontal="center" vertical="center"/>
    </xf>
    <xf numFmtId="0" fontId="152" fillId="0" borderId="21" xfId="1653" applyFont="1" applyBorder="1" applyAlignment="1">
      <alignment vertical="center" wrapText="1"/>
    </xf>
    <xf numFmtId="0" fontId="152" fillId="0" borderId="21" xfId="1652" applyFont="1" applyBorder="1" applyAlignment="1">
      <alignment vertical="center" wrapText="1"/>
    </xf>
    <xf numFmtId="0" fontId="150" fillId="0" borderId="20" xfId="1652" applyFont="1" applyBorder="1" applyAlignment="1">
      <alignment horizontal="center" vertical="center"/>
    </xf>
    <xf numFmtId="0" fontId="154" fillId="0" borderId="20" xfId="1652" applyFont="1" applyBorder="1" applyAlignment="1">
      <alignment horizontal="center" vertical="center"/>
    </xf>
    <xf numFmtId="0" fontId="154" fillId="0" borderId="21" xfId="1652" applyFont="1" applyBorder="1" applyAlignment="1">
      <alignment vertical="center" wrapText="1"/>
    </xf>
    <xf numFmtId="0" fontId="157" fillId="0" borderId="21" xfId="1652" applyFont="1" applyBorder="1" applyAlignment="1">
      <alignment horizontal="center" vertical="center"/>
    </xf>
    <xf numFmtId="0" fontId="157" fillId="0" borderId="49" xfId="1652" applyFont="1" applyBorder="1" applyAlignment="1">
      <alignment horizontal="center" vertical="center"/>
    </xf>
    <xf numFmtId="0" fontId="157" fillId="0" borderId="3" xfId="1652" applyFont="1" applyBorder="1" applyAlignment="1">
      <alignment vertical="center" wrapText="1"/>
    </xf>
    <xf numFmtId="0" fontId="150" fillId="0" borderId="3" xfId="1614" applyFont="1" applyBorder="1" applyAlignment="1">
      <alignment horizontal="center" vertical="center" wrapText="1"/>
    </xf>
    <xf numFmtId="0" fontId="157" fillId="0" borderId="3" xfId="1614" applyFont="1" applyBorder="1" applyAlignment="1">
      <alignment horizontal="center" vertical="center"/>
    </xf>
    <xf numFmtId="0" fontId="157" fillId="0" borderId="3" xfId="1652" applyFont="1" applyBorder="1" applyAlignment="1">
      <alignment horizontal="center" vertical="center"/>
    </xf>
    <xf numFmtId="206" fontId="157" fillId="0" borderId="3" xfId="1614" applyNumberFormat="1" applyFont="1" applyBorder="1" applyAlignment="1">
      <alignment horizontal="center" vertical="center"/>
    </xf>
    <xf numFmtId="3" fontId="150" fillId="0" borderId="3" xfId="1614" applyNumberFormat="1" applyFont="1" applyBorder="1" applyAlignment="1">
      <alignment horizontal="center" vertical="center"/>
    </xf>
    <xf numFmtId="3" fontId="150" fillId="0" borderId="39" xfId="1614" applyNumberFormat="1" applyFont="1" applyBorder="1" applyAlignment="1">
      <alignment horizontal="center" vertical="center"/>
    </xf>
    <xf numFmtId="0" fontId="157" fillId="0" borderId="20" xfId="1652" applyFont="1" applyBorder="1" applyAlignment="1">
      <alignment horizontal="center" vertical="center"/>
    </xf>
    <xf numFmtId="0" fontId="157" fillId="0" borderId="21" xfId="1652" applyFont="1" applyBorder="1" applyAlignment="1">
      <alignment vertical="center" wrapText="1"/>
    </xf>
    <xf numFmtId="0" fontId="150" fillId="0" borderId="23" xfId="1614" applyFont="1" applyBorder="1" applyAlignment="1">
      <alignment horizontal="center" vertical="center"/>
    </xf>
    <xf numFmtId="0" fontId="150" fillId="0" borderId="24" xfId="1614" applyFont="1" applyBorder="1" applyAlignment="1">
      <alignment horizontal="left" vertical="center"/>
    </xf>
    <xf numFmtId="0" fontId="150" fillId="0" borderId="24" xfId="1614" applyFont="1" applyBorder="1" applyAlignment="1">
      <alignment vertical="center"/>
    </xf>
    <xf numFmtId="0" fontId="157" fillId="0" borderId="24" xfId="1614" applyFont="1" applyBorder="1" applyAlignment="1">
      <alignment horizontal="center" vertical="center"/>
    </xf>
    <xf numFmtId="3" fontId="150" fillId="0" borderId="24" xfId="1614" applyNumberFormat="1" applyFont="1" applyBorder="1" applyAlignment="1">
      <alignment horizontal="center" vertical="center"/>
    </xf>
    <xf numFmtId="3" fontId="150" fillId="0" borderId="25" xfId="1614" applyNumberFormat="1" applyFont="1" applyBorder="1" applyAlignment="1">
      <alignment horizontal="center" vertical="center"/>
    </xf>
    <xf numFmtId="0" fontId="152" fillId="0" borderId="26" xfId="1614" applyFont="1" applyBorder="1" applyAlignment="1">
      <alignment horizontal="center" vertical="center"/>
    </xf>
    <xf numFmtId="37" fontId="154" fillId="0" borderId="27" xfId="1614" applyNumberFormat="1" applyFont="1" applyBorder="1" applyAlignment="1">
      <alignment horizontal="center"/>
    </xf>
    <xf numFmtId="37" fontId="152" fillId="0" borderId="27" xfId="1614" applyNumberFormat="1" applyFont="1" applyBorder="1" applyAlignment="1">
      <alignment horizontal="center"/>
    </xf>
    <xf numFmtId="37" fontId="150" fillId="0" borderId="0" xfId="1614" applyNumberFormat="1" applyFont="1" applyAlignment="1">
      <alignment horizontal="center"/>
    </xf>
    <xf numFmtId="0" fontId="152" fillId="0" borderId="28" xfId="1614" applyFont="1" applyBorder="1" applyAlignment="1">
      <alignment horizontal="center" vertical="center"/>
    </xf>
    <xf numFmtId="37" fontId="154" fillId="0" borderId="29" xfId="1614" applyNumberFormat="1" applyFont="1" applyBorder="1" applyAlignment="1">
      <alignment horizontal="center"/>
    </xf>
    <xf numFmtId="37" fontId="152" fillId="0" borderId="29" xfId="1614" applyNumberFormat="1" applyFont="1" applyBorder="1" applyAlignment="1">
      <alignment horizontal="center"/>
    </xf>
    <xf numFmtId="37" fontId="158" fillId="0" borderId="30" xfId="1614" applyNumberFormat="1" applyFont="1" applyBorder="1" applyAlignment="1">
      <alignment horizontal="center"/>
    </xf>
    <xf numFmtId="37" fontId="158" fillId="0" borderId="32" xfId="1614" applyNumberFormat="1" applyFont="1" applyBorder="1" applyAlignment="1">
      <alignment horizontal="center"/>
    </xf>
    <xf numFmtId="0" fontId="158" fillId="0" borderId="34" xfId="1614" applyFont="1" applyBorder="1" applyAlignment="1">
      <alignment vertical="center"/>
    </xf>
    <xf numFmtId="0" fontId="152" fillId="0" borderId="19" xfId="1614" applyFont="1" applyBorder="1"/>
    <xf numFmtId="0" fontId="152" fillId="0" borderId="19" xfId="1614" applyFont="1" applyBorder="1" applyAlignment="1">
      <alignment horizontal="center"/>
    </xf>
    <xf numFmtId="0" fontId="152" fillId="0" borderId="19" xfId="1614" applyFont="1" applyBorder="1" applyAlignment="1">
      <alignment horizontal="right"/>
    </xf>
    <xf numFmtId="0" fontId="152" fillId="0" borderId="31" xfId="1614" applyFont="1" applyBorder="1" applyAlignment="1">
      <alignment horizontal="right"/>
    </xf>
    <xf numFmtId="0" fontId="150" fillId="0" borderId="0" xfId="1614" applyFont="1" applyAlignment="1">
      <alignment horizontal="left" vertical="center"/>
    </xf>
    <xf numFmtId="0" fontId="150" fillId="0" borderId="0" xfId="1614" applyFont="1" applyAlignment="1">
      <alignment vertical="center"/>
    </xf>
    <xf numFmtId="0" fontId="157" fillId="0" borderId="0" xfId="1614" applyFont="1" applyAlignment="1">
      <alignment horizontal="center" vertical="center"/>
    </xf>
    <xf numFmtId="41" fontId="157" fillId="0" borderId="0" xfId="1652" applyNumberFormat="1" applyFont="1" applyAlignment="1">
      <alignment vertical="center"/>
    </xf>
    <xf numFmtId="0" fontId="152" fillId="0" borderId="0" xfId="1652" applyFont="1" applyAlignment="1">
      <alignment horizontal="right"/>
    </xf>
    <xf numFmtId="0" fontId="159" fillId="0" borderId="0" xfId="1644" applyFont="1" applyAlignment="1">
      <alignment horizontal="center" vertical="center"/>
    </xf>
    <xf numFmtId="0" fontId="157" fillId="0" borderId="0" xfId="1652" applyFont="1" applyAlignment="1">
      <alignment vertical="center"/>
    </xf>
    <xf numFmtId="0" fontId="160" fillId="39" borderId="83" xfId="2670" applyFont="1" applyFill="1" applyBorder="1" applyAlignment="1">
      <alignment horizontal="left" vertical="center"/>
    </xf>
    <xf numFmtId="0" fontId="160" fillId="39" borderId="84" xfId="2670" applyFont="1" applyFill="1" applyBorder="1" applyAlignment="1">
      <alignment horizontal="center" vertical="center"/>
    </xf>
    <xf numFmtId="0" fontId="160" fillId="39" borderId="86" xfId="2670" applyFont="1" applyFill="1" applyBorder="1" applyAlignment="1">
      <alignment horizontal="left" vertical="center"/>
    </xf>
    <xf numFmtId="0" fontId="160" fillId="39" borderId="82" xfId="2670" applyFont="1" applyFill="1" applyBorder="1" applyAlignment="1">
      <alignment horizontal="center" vertical="center"/>
    </xf>
    <xf numFmtId="0" fontId="160" fillId="39" borderId="88" xfId="2670" applyFont="1" applyFill="1" applyBorder="1" applyAlignment="1">
      <alignment horizontal="left" vertical="center"/>
    </xf>
    <xf numFmtId="0" fontId="160" fillId="39" borderId="89" xfId="2670" applyFont="1" applyFill="1" applyBorder="1" applyAlignment="1">
      <alignment horizontal="center" vertical="center"/>
    </xf>
    <xf numFmtId="43" fontId="141" fillId="40" borderId="85" xfId="2672" applyFont="1" applyFill="1" applyBorder="1" applyAlignment="1" applyProtection="1">
      <alignment horizontal="right" vertical="center" wrapText="1"/>
      <protection locked="0"/>
    </xf>
    <xf numFmtId="43" fontId="141" fillId="40" borderId="87" xfId="2672" applyFont="1" applyFill="1" applyBorder="1" applyAlignment="1" applyProtection="1">
      <alignment horizontal="right" vertical="center"/>
      <protection locked="0"/>
    </xf>
    <xf numFmtId="168" fontId="141" fillId="40" borderId="87" xfId="2672" applyNumberFormat="1" applyFont="1" applyFill="1" applyBorder="1" applyAlignment="1" applyProtection="1">
      <alignment horizontal="right" vertical="center"/>
      <protection locked="0"/>
    </xf>
    <xf numFmtId="168" fontId="141" fillId="40" borderId="90" xfId="2672" applyNumberFormat="1" applyFont="1" applyFill="1" applyBorder="1" applyAlignment="1" applyProtection="1">
      <alignment horizontal="right" vertical="center"/>
      <protection locked="0"/>
    </xf>
    <xf numFmtId="0" fontId="121" fillId="0" borderId="0" xfId="1451" applyFont="1"/>
    <xf numFmtId="0" fontId="122" fillId="0" borderId="0" xfId="1451" applyFont="1" applyAlignment="1">
      <alignment vertical="center"/>
    </xf>
    <xf numFmtId="0" fontId="148" fillId="0" borderId="0" xfId="1451" applyFont="1"/>
    <xf numFmtId="0" fontId="123" fillId="0" borderId="0" xfId="1451" applyFont="1" applyAlignment="1">
      <alignment vertical="center"/>
    </xf>
    <xf numFmtId="0" fontId="124" fillId="0" borderId="0" xfId="1451" applyFont="1" applyAlignment="1">
      <alignment horizontal="center" vertical="center"/>
    </xf>
    <xf numFmtId="0" fontId="125" fillId="0" borderId="0" xfId="1451" applyFont="1"/>
    <xf numFmtId="0" fontId="126" fillId="0" borderId="0" xfId="1451" applyFont="1"/>
    <xf numFmtId="0" fontId="116" fillId="0" borderId="0" xfId="1451" applyFont="1" applyAlignment="1">
      <alignment vertical="center"/>
    </xf>
    <xf numFmtId="0" fontId="116" fillId="0" borderId="0" xfId="1451" applyFont="1" applyAlignment="1">
      <alignment horizontal="center" vertical="center"/>
    </xf>
    <xf numFmtId="0" fontId="121" fillId="0" borderId="0" xfId="1451" applyFont="1" applyAlignment="1">
      <alignment horizontal="center" vertical="center"/>
    </xf>
    <xf numFmtId="0" fontId="121" fillId="0" borderId="0" xfId="1451" applyFont="1" applyAlignment="1">
      <alignment horizontal="center"/>
    </xf>
    <xf numFmtId="0" fontId="123" fillId="35" borderId="0" xfId="1451" applyFont="1" applyFill="1" applyAlignment="1">
      <alignment vertical="center"/>
    </xf>
    <xf numFmtId="0" fontId="126" fillId="0" borderId="19" xfId="1451" applyFont="1" applyBorder="1" applyAlignment="1">
      <alignment horizontal="center"/>
    </xf>
    <xf numFmtId="0" fontId="126" fillId="0" borderId="19" xfId="1451" applyFont="1" applyBorder="1"/>
    <xf numFmtId="1" fontId="107" fillId="0" borderId="0" xfId="2673" applyNumberFormat="1" applyFont="1" applyAlignment="1">
      <alignment horizontal="center" vertical="center" wrapText="1"/>
    </xf>
    <xf numFmtId="1" fontId="105" fillId="0" borderId="0" xfId="2673" applyNumberFormat="1" applyFont="1" applyAlignment="1">
      <alignment horizontal="center" vertical="center" wrapText="1"/>
    </xf>
    <xf numFmtId="0" fontId="106" fillId="0" borderId="62" xfId="2673" applyFont="1" applyBorder="1" applyAlignment="1">
      <alignment horizontal="center" vertical="center" wrapText="1"/>
    </xf>
    <xf numFmtId="0" fontId="164" fillId="0" borderId="0" xfId="2673" applyFont="1" applyAlignment="1">
      <alignment horizontal="center" vertical="center" wrapText="1"/>
    </xf>
    <xf numFmtId="0" fontId="165" fillId="0" borderId="0" xfId="2673" applyFont="1" applyAlignment="1">
      <alignment vertical="center" wrapText="1"/>
    </xf>
    <xf numFmtId="0" fontId="166" fillId="0" borderId="0" xfId="2673" applyFont="1" applyAlignment="1">
      <alignment vertical="center" wrapText="1"/>
    </xf>
    <xf numFmtId="0" fontId="147" fillId="35" borderId="94" xfId="2673" applyFont="1" applyFill="1" applyBorder="1" applyAlignment="1">
      <alignment vertical="center" wrapText="1"/>
    </xf>
    <xf numFmtId="0" fontId="147" fillId="43" borderId="94" xfId="2673" applyFont="1" applyFill="1" applyBorder="1" applyAlignment="1">
      <alignment vertical="center" wrapText="1"/>
    </xf>
    <xf numFmtId="0" fontId="163" fillId="0" borderId="0" xfId="2673" applyFont="1" applyAlignment="1">
      <alignment vertical="center" wrapText="1"/>
    </xf>
    <xf numFmtId="0" fontId="169" fillId="0" borderId="0" xfId="2673" applyFont="1" applyAlignment="1">
      <alignment horizontal="center" vertical="center" wrapText="1"/>
    </xf>
    <xf numFmtId="1" fontId="170" fillId="0" borderId="0" xfId="2673" applyNumberFormat="1" applyFont="1" applyAlignment="1">
      <alignment horizontal="center" vertical="center" wrapText="1"/>
    </xf>
    <xf numFmtId="0" fontId="106" fillId="0" borderId="0" xfId="2673" applyFont="1" applyAlignment="1">
      <alignment horizontal="center" vertical="center" wrapText="1"/>
    </xf>
    <xf numFmtId="0" fontId="135" fillId="35" borderId="32" xfId="2673" applyFont="1" applyFill="1" applyBorder="1" applyAlignment="1">
      <alignment vertical="center" wrapText="1"/>
    </xf>
    <xf numFmtId="0" fontId="135" fillId="43" borderId="32" xfId="2673" applyFont="1" applyFill="1" applyBorder="1" applyAlignment="1">
      <alignment vertical="center" wrapText="1"/>
    </xf>
    <xf numFmtId="0" fontId="135" fillId="0" borderId="0" xfId="2673" applyFont="1" applyAlignment="1">
      <alignment vertical="center" wrapText="1"/>
    </xf>
    <xf numFmtId="2" fontId="135" fillId="0" borderId="0" xfId="2673" applyNumberFormat="1" applyFont="1" applyAlignment="1">
      <alignment horizontal="center" vertical="center" wrapText="1"/>
    </xf>
    <xf numFmtId="0" fontId="106" fillId="0" borderId="3" xfId="2673" applyFont="1" applyBorder="1" applyAlignment="1">
      <alignment horizontal="center" vertical="center" wrapText="1"/>
    </xf>
    <xf numFmtId="0" fontId="147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8" fillId="0" borderId="0" xfId="2673" applyNumberFormat="1" applyAlignment="1">
      <alignment vertical="center" wrapText="1"/>
    </xf>
    <xf numFmtId="1" fontId="8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5" fillId="0" borderId="0" xfId="2675" applyFont="1" applyFill="1" applyBorder="1" applyAlignment="1">
      <alignment horizontal="center" vertical="center" wrapText="1"/>
    </xf>
    <xf numFmtId="1" fontId="135" fillId="0" borderId="50" xfId="2673" applyNumberFormat="1" applyFont="1" applyBorder="1" applyAlignment="1">
      <alignment vertical="center" wrapText="1"/>
    </xf>
    <xf numFmtId="0" fontId="171" fillId="0" borderId="0" xfId="2673" applyFont="1" applyAlignment="1">
      <alignment vertical="center" wrapText="1"/>
    </xf>
    <xf numFmtId="0" fontId="171" fillId="0" borderId="0" xfId="2673" applyFont="1" applyAlignment="1">
      <alignment horizontal="center" vertical="center" wrapText="1"/>
    </xf>
    <xf numFmtId="2" fontId="171" fillId="0" borderId="0" xfId="2673" applyNumberFormat="1" applyFont="1" applyAlignment="1">
      <alignment horizontal="center" vertical="center" wrapText="1"/>
    </xf>
    <xf numFmtId="1" fontId="171" fillId="0" borderId="0" xfId="2673" applyNumberFormat="1" applyFont="1" applyAlignment="1">
      <alignment horizontal="center" vertical="center" wrapText="1"/>
    </xf>
    <xf numFmtId="0" fontId="172" fillId="0" borderId="0" xfId="2673" applyFont="1" applyAlignment="1">
      <alignment vertical="center" wrapText="1"/>
    </xf>
    <xf numFmtId="0" fontId="147" fillId="35" borderId="51" xfId="2673" applyFont="1" applyFill="1" applyBorder="1" applyAlignment="1">
      <alignment vertical="center" wrapText="1"/>
    </xf>
    <xf numFmtId="0" fontId="147" fillId="0" borderId="53" xfId="2673" applyFont="1" applyBorder="1" applyAlignment="1">
      <alignment horizontal="center" vertical="center" wrapText="1"/>
    </xf>
    <xf numFmtId="0" fontId="147" fillId="35" borderId="49" xfId="2673" applyFont="1" applyFill="1" applyBorder="1" applyAlignment="1">
      <alignment vertical="center" wrapText="1"/>
    </xf>
    <xf numFmtId="1" fontId="135" fillId="0" borderId="58" xfId="2673" applyNumberFormat="1" applyFont="1" applyBorder="1" applyAlignment="1">
      <alignment vertical="center" wrapText="1"/>
    </xf>
    <xf numFmtId="0" fontId="135" fillId="35" borderId="49" xfId="2673" applyFont="1" applyFill="1" applyBorder="1" applyAlignment="1">
      <alignment vertical="center" wrapText="1"/>
    </xf>
    <xf numFmtId="0" fontId="135" fillId="35" borderId="98" xfId="2673" applyFont="1" applyFill="1" applyBorder="1" applyAlignment="1">
      <alignment vertical="center" wrapText="1"/>
    </xf>
    <xf numFmtId="0" fontId="106" fillId="0" borderId="64" xfId="2673" applyFont="1" applyBorder="1" applyAlignment="1">
      <alignment horizontal="center" vertical="center" wrapText="1"/>
    </xf>
    <xf numFmtId="0" fontId="147" fillId="0" borderId="51" xfId="2673" applyFont="1" applyBorder="1" applyAlignment="1">
      <alignment vertical="center" wrapText="1"/>
    </xf>
    <xf numFmtId="0" fontId="147" fillId="0" borderId="49" xfId="2673" applyFont="1" applyBorder="1" applyAlignment="1">
      <alignment vertical="center" wrapText="1"/>
    </xf>
    <xf numFmtId="0" fontId="135" fillId="0" borderId="49" xfId="2673" applyFont="1" applyBorder="1" applyAlignment="1">
      <alignment vertical="center" wrapText="1"/>
    </xf>
    <xf numFmtId="0" fontId="135" fillId="0" borderId="98" xfId="2673" applyFont="1" applyBorder="1" applyAlignment="1">
      <alignment vertical="center" wrapText="1"/>
    </xf>
    <xf numFmtId="43" fontId="0" fillId="46" borderId="3" xfId="1026" applyFont="1" applyFill="1" applyBorder="1" applyProtection="1">
      <protection locked="0"/>
    </xf>
    <xf numFmtId="0" fontId="92" fillId="33" borderId="60" xfId="0" applyFont="1" applyFill="1" applyBorder="1" applyAlignment="1">
      <alignment horizontal="left" vertical="center"/>
    </xf>
    <xf numFmtId="0" fontId="92" fillId="33" borderId="61" xfId="0" applyFont="1" applyFill="1" applyBorder="1" applyAlignment="1">
      <alignment horizontal="left" vertical="center"/>
    </xf>
    <xf numFmtId="49" fontId="92" fillId="33" borderId="60" xfId="0" applyNumberFormat="1" applyFont="1" applyFill="1" applyBorder="1" applyAlignment="1">
      <alignment horizontal="left" vertical="center" wrapText="1"/>
    </xf>
    <xf numFmtId="49" fontId="92" fillId="33" borderId="61" xfId="0" applyNumberFormat="1" applyFont="1" applyFill="1" applyBorder="1" applyAlignment="1">
      <alignment horizontal="left" vertical="center"/>
    </xf>
    <xf numFmtId="165" fontId="153" fillId="0" borderId="0" xfId="2676" applyFont="1" applyAlignment="1">
      <alignment horizontal="center" vertical="center"/>
    </xf>
    <xf numFmtId="0" fontId="7" fillId="0" borderId="0" xfId="2670" applyFont="1" applyAlignment="1">
      <alignment horizontal="center" vertical="center"/>
    </xf>
    <xf numFmtId="0" fontId="128" fillId="0" borderId="0" xfId="2670" applyFont="1" applyAlignment="1">
      <alignment horizontal="left" vertical="center"/>
    </xf>
    <xf numFmtId="0" fontId="7" fillId="0" borderId="21" xfId="1653" applyFont="1" applyBorder="1" applyAlignment="1">
      <alignment horizontal="left" vertical="center" wrapText="1"/>
    </xf>
    <xf numFmtId="206" fontId="44" fillId="0" borderId="21" xfId="2549" applyNumberFormat="1" applyFont="1" applyBorder="1" applyAlignment="1">
      <alignment horizontal="center" vertical="center" wrapText="1"/>
    </xf>
    <xf numFmtId="0" fontId="44" fillId="0" borderId="21" xfId="2677" applyFont="1" applyBorder="1" applyAlignment="1">
      <alignment horizontal="left" vertical="center" wrapText="1"/>
    </xf>
    <xf numFmtId="0" fontId="116" fillId="33" borderId="0" xfId="0" applyFont="1" applyFill="1" applyAlignment="1">
      <alignment horizontal="left"/>
    </xf>
    <xf numFmtId="168" fontId="145" fillId="47" borderId="0" xfId="2672" applyNumberFormat="1" applyFont="1" applyFill="1" applyBorder="1" applyAlignment="1" applyProtection="1">
      <alignment horizontal="right" vertical="center"/>
    </xf>
    <xf numFmtId="0" fontId="175" fillId="0" borderId="69" xfId="1450" applyFont="1" applyBorder="1" applyAlignment="1">
      <alignment horizontal="center" vertical="center"/>
    </xf>
    <xf numFmtId="0" fontId="175" fillId="0" borderId="99" xfId="1450" applyFont="1" applyBorder="1" applyAlignment="1">
      <alignment horizontal="center" vertical="center"/>
    </xf>
    <xf numFmtId="0" fontId="6" fillId="0" borderId="20" xfId="1652" applyFont="1" applyBorder="1" applyAlignment="1">
      <alignment horizontal="center" vertical="center"/>
    </xf>
    <xf numFmtId="0" fontId="128" fillId="0" borderId="20" xfId="1652" applyFont="1" applyBorder="1" applyAlignment="1">
      <alignment horizontal="center" vertical="center"/>
    </xf>
    <xf numFmtId="0" fontId="128" fillId="0" borderId="21" xfId="1652" applyFont="1" applyBorder="1" applyAlignment="1">
      <alignment horizontal="left" vertical="center" wrapText="1"/>
    </xf>
    <xf numFmtId="0" fontId="6" fillId="0" borderId="21" xfId="1652" applyFont="1" applyBorder="1" applyAlignment="1">
      <alignment horizontal="left" vertical="center" wrapText="1"/>
    </xf>
    <xf numFmtId="0" fontId="5" fillId="0" borderId="20" xfId="1652" applyFont="1" applyBorder="1" applyAlignment="1">
      <alignment horizontal="center" vertical="center"/>
    </xf>
    <xf numFmtId="0" fontId="5" fillId="0" borderId="21" xfId="1652" applyFont="1" applyBorder="1" applyAlignment="1">
      <alignment vertical="center" wrapText="1"/>
    </xf>
    <xf numFmtId="0" fontId="128" fillId="0" borderId="21" xfId="1652" applyFont="1" applyBorder="1" applyAlignment="1">
      <alignment vertical="center" wrapText="1"/>
    </xf>
    <xf numFmtId="0" fontId="10" fillId="0" borderId="21" xfId="1614" applyFont="1" applyBorder="1" applyAlignment="1">
      <alignment horizontal="center" vertical="center"/>
    </xf>
    <xf numFmtId="0" fontId="3" fillId="0" borderId="21" xfId="1652" applyFont="1" applyBorder="1" applyAlignment="1">
      <alignment horizontal="left" vertical="center" wrapText="1"/>
    </xf>
    <xf numFmtId="0" fontId="3" fillId="0" borderId="21" xfId="1652" applyFont="1" applyBorder="1" applyAlignment="1">
      <alignment horizontal="center" vertical="center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horizontal="left" vertical="center" wrapText="1"/>
    </xf>
    <xf numFmtId="0" fontId="2" fillId="0" borderId="21" xfId="1652" applyFont="1" applyBorder="1" applyAlignment="1">
      <alignment horizontal="center" vertical="center"/>
    </xf>
    <xf numFmtId="0" fontId="176" fillId="33" borderId="0" xfId="0" applyFont="1" applyFill="1" applyAlignment="1">
      <alignment horizontal="left"/>
    </xf>
    <xf numFmtId="0" fontId="120" fillId="33" borderId="0" xfId="0" applyFont="1" applyFill="1" applyAlignment="1">
      <alignment horizontal="left"/>
    </xf>
    <xf numFmtId="3" fontId="43" fillId="31" borderId="38" xfId="1615" applyNumberFormat="1" applyFont="1" applyFill="1" applyBorder="1" applyAlignment="1">
      <alignment horizontal="center" vertical="center"/>
    </xf>
    <xf numFmtId="3" fontId="43" fillId="31" borderId="66" xfId="1615" applyNumberFormat="1" applyFont="1" applyFill="1" applyBorder="1" applyAlignment="1">
      <alignment horizontal="center" vertical="center"/>
    </xf>
    <xf numFmtId="3" fontId="43" fillId="31" borderId="18" xfId="1615" applyNumberFormat="1" applyFont="1" applyFill="1" applyBorder="1" applyAlignment="1">
      <alignment horizontal="center" vertical="center"/>
    </xf>
    <xf numFmtId="3" fontId="43" fillId="31" borderId="42" xfId="1615" applyNumberFormat="1" applyFont="1" applyFill="1" applyBorder="1" applyAlignment="1">
      <alignment horizontal="center" vertical="center"/>
    </xf>
    <xf numFmtId="3" fontId="43" fillId="31" borderId="43" xfId="1615" applyNumberFormat="1" applyFont="1" applyFill="1" applyBorder="1" applyAlignment="1">
      <alignment horizontal="center" vertical="center"/>
    </xf>
    <xf numFmtId="3" fontId="43" fillId="31" borderId="67" xfId="1615" applyNumberFormat="1" applyFont="1" applyFill="1" applyBorder="1" applyAlignment="1">
      <alignment horizontal="center" vertical="center"/>
    </xf>
    <xf numFmtId="3" fontId="43" fillId="31" borderId="3" xfId="1615" applyNumberFormat="1" applyFont="1" applyFill="1" applyBorder="1" applyAlignment="1">
      <alignment horizontal="center" vertical="center"/>
    </xf>
    <xf numFmtId="0" fontId="96" fillId="0" borderId="0" xfId="1653" applyFont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/>
    </xf>
    <xf numFmtId="0" fontId="52" fillId="31" borderId="3" xfId="1615" applyFont="1" applyFill="1" applyBorder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 wrapText="1"/>
    </xf>
    <xf numFmtId="0" fontId="96" fillId="0" borderId="0" xfId="1652" applyFont="1" applyAlignment="1">
      <alignment horizontal="center" vertical="center"/>
    </xf>
    <xf numFmtId="0" fontId="50" fillId="0" borderId="51" xfId="1614" applyFont="1" applyBorder="1" applyAlignment="1">
      <alignment horizontal="center" vertical="center"/>
    </xf>
    <xf numFmtId="0" fontId="50" fillId="0" borderId="49" xfId="1614" applyFont="1" applyBorder="1" applyAlignment="1">
      <alignment horizontal="center" vertical="center"/>
    </xf>
    <xf numFmtId="0" fontId="50" fillId="0" borderId="52" xfId="1614" applyFont="1" applyBorder="1" applyAlignment="1">
      <alignment horizontal="center" vertical="center"/>
    </xf>
    <xf numFmtId="0" fontId="50" fillId="0" borderId="21" xfId="1614" applyFont="1" applyBorder="1" applyAlignment="1">
      <alignment horizontal="center" vertical="center"/>
    </xf>
    <xf numFmtId="0" fontId="50" fillId="0" borderId="33" xfId="1614" applyFont="1" applyBorder="1" applyAlignment="1">
      <alignment horizontal="center" vertical="center"/>
    </xf>
    <xf numFmtId="0" fontId="52" fillId="0" borderId="53" xfId="1614" applyFont="1" applyBorder="1" applyAlignment="1">
      <alignment horizontal="center" vertical="center"/>
    </xf>
    <xf numFmtId="0" fontId="52" fillId="0" borderId="3" xfId="1614" applyFont="1" applyBorder="1" applyAlignment="1">
      <alignment horizontal="center" vertical="center"/>
    </xf>
    <xf numFmtId="0" fontId="50" fillId="0" borderId="52" xfId="1614" applyFont="1" applyBorder="1" applyAlignment="1">
      <alignment horizontal="center" vertical="center" wrapText="1"/>
    </xf>
    <xf numFmtId="0" fontId="50" fillId="0" borderId="21" xfId="1614" applyFont="1" applyBorder="1" applyAlignment="1">
      <alignment horizontal="center" vertical="center" wrapText="1"/>
    </xf>
    <xf numFmtId="0" fontId="50" fillId="0" borderId="33" xfId="1614" applyFont="1" applyBorder="1" applyAlignment="1">
      <alignment horizontal="center" vertical="center" wrapText="1"/>
    </xf>
    <xf numFmtId="0" fontId="52" fillId="0" borderId="54" xfId="1614" applyFont="1" applyBorder="1" applyAlignment="1">
      <alignment horizontal="center" vertical="center"/>
    </xf>
    <xf numFmtId="0" fontId="47" fillId="0" borderId="0" xfId="1652" applyFont="1" applyAlignment="1">
      <alignment horizontal="center" vertical="center"/>
    </xf>
    <xf numFmtId="0" fontId="111" fillId="0" borderId="0" xfId="1652" applyAlignment="1">
      <alignment horizontal="center" vertical="center"/>
    </xf>
    <xf numFmtId="0" fontId="52" fillId="0" borderId="39" xfId="1614" applyFont="1" applyBorder="1" applyAlignment="1">
      <alignment horizontal="center" vertical="center"/>
    </xf>
    <xf numFmtId="0" fontId="52" fillId="0" borderId="35" xfId="1652" applyFont="1" applyBorder="1" applyAlignment="1">
      <alignment horizontal="center" vertical="center" wrapText="1"/>
    </xf>
    <xf numFmtId="0" fontId="52" fillId="0" borderId="33" xfId="1652" applyFont="1" applyBorder="1" applyAlignment="1">
      <alignment horizontal="center" vertical="center" wrapText="1"/>
    </xf>
    <xf numFmtId="37" fontId="62" fillId="0" borderId="19" xfId="1614" applyNumberFormat="1" applyFont="1" applyBorder="1" applyAlignment="1">
      <alignment horizontal="center"/>
    </xf>
    <xf numFmtId="0" fontId="62" fillId="0" borderId="26" xfId="1614" applyFont="1" applyBorder="1" applyAlignment="1">
      <alignment horizontal="left" vertical="center"/>
    </xf>
    <xf numFmtId="0" fontId="62" fillId="0" borderId="36" xfId="1614" applyFont="1" applyBorder="1" applyAlignment="1">
      <alignment horizontal="left" vertical="center"/>
    </xf>
    <xf numFmtId="0" fontId="62" fillId="0" borderId="48" xfId="1614" applyFont="1" applyBorder="1" applyAlignment="1">
      <alignment horizontal="left" vertical="center"/>
    </xf>
    <xf numFmtId="0" fontId="62" fillId="0" borderId="28" xfId="1614" applyFont="1" applyBorder="1" applyAlignment="1">
      <alignment horizontal="left" vertical="center"/>
    </xf>
    <xf numFmtId="0" fontId="62" fillId="0" borderId="0" xfId="1614" applyFont="1" applyAlignment="1">
      <alignment horizontal="left" vertical="center"/>
    </xf>
    <xf numFmtId="0" fontId="62" fillId="0" borderId="37" xfId="1614" applyFont="1" applyBorder="1" applyAlignment="1">
      <alignment horizontal="left" vertical="center"/>
    </xf>
    <xf numFmtId="0" fontId="52" fillId="0" borderId="0" xfId="1614" applyFont="1" applyAlignment="1">
      <alignment horizontal="left" vertical="top" wrapText="1"/>
    </xf>
    <xf numFmtId="37" fontId="111" fillId="0" borderId="36" xfId="1614" applyNumberFormat="1" applyBorder="1" applyAlignment="1">
      <alignment horizontal="center"/>
    </xf>
    <xf numFmtId="37" fontId="111" fillId="0" borderId="0" xfId="1614" applyNumberFormat="1" applyAlignment="1">
      <alignment horizontal="center"/>
    </xf>
    <xf numFmtId="168" fontId="43" fillId="0" borderId="3" xfId="714" applyFont="1" applyFill="1" applyBorder="1" applyAlignment="1">
      <alignment horizontal="center" vertical="center" wrapText="1"/>
    </xf>
    <xf numFmtId="0" fontId="54" fillId="0" borderId="0" xfId="1448" applyFont="1" applyAlignment="1">
      <alignment horizontal="center" wrapText="1"/>
    </xf>
    <xf numFmtId="0" fontId="43" fillId="0" borderId="3" xfId="1448" applyFont="1" applyBorder="1" applyAlignment="1">
      <alignment horizontal="center" vertical="center" wrapText="1"/>
    </xf>
    <xf numFmtId="0" fontId="55" fillId="0" borderId="3" xfId="1448" applyFont="1" applyBorder="1" applyAlignment="1">
      <alignment horizontal="center" vertical="center" wrapText="1"/>
    </xf>
    <xf numFmtId="0" fontId="164" fillId="42" borderId="91" xfId="2673" applyFont="1" applyFill="1" applyBorder="1" applyAlignment="1">
      <alignment horizontal="center" vertical="center" wrapText="1"/>
    </xf>
    <xf numFmtId="0" fontId="164" fillId="42" borderId="92" xfId="2673" applyFont="1" applyFill="1" applyBorder="1" applyAlignment="1">
      <alignment horizontal="center" vertical="center" wrapText="1"/>
    </xf>
    <xf numFmtId="0" fontId="164" fillId="42" borderId="93" xfId="2673" applyFont="1" applyFill="1" applyBorder="1" applyAlignment="1">
      <alignment horizontal="center" vertical="center" wrapText="1"/>
    </xf>
    <xf numFmtId="166" fontId="147" fillId="43" borderId="7" xfId="2673" applyNumberFormat="1" applyFont="1" applyFill="1" applyBorder="1" applyAlignment="1">
      <alignment horizontal="center" vertical="center" wrapText="1"/>
    </xf>
    <xf numFmtId="0" fontId="147" fillId="43" borderId="58" xfId="2673" applyFont="1" applyFill="1" applyBorder="1" applyAlignment="1">
      <alignment horizontal="center" vertical="center" wrapText="1"/>
    </xf>
    <xf numFmtId="1" fontId="135" fillId="43" borderId="7" xfId="2673" applyNumberFormat="1" applyFont="1" applyFill="1" applyBorder="1" applyAlignment="1">
      <alignment horizontal="center" vertical="center" wrapText="1"/>
    </xf>
    <xf numFmtId="1" fontId="135" fillId="43" borderId="58" xfId="2673" applyNumberFormat="1" applyFont="1" applyFill="1" applyBorder="1" applyAlignment="1">
      <alignment horizontal="center" vertical="center" wrapText="1"/>
    </xf>
    <xf numFmtId="0" fontId="135" fillId="43" borderId="7" xfId="2673" applyFont="1" applyFill="1" applyBorder="1" applyAlignment="1">
      <alignment horizontal="center" vertical="center" wrapText="1"/>
    </xf>
    <xf numFmtId="0" fontId="135" fillId="43" borderId="58" xfId="2673" applyFont="1" applyFill="1" applyBorder="1" applyAlignment="1">
      <alignment horizontal="center" vertical="center" wrapText="1"/>
    </xf>
    <xf numFmtId="1" fontId="147" fillId="0" borderId="3" xfId="2673" applyNumberFormat="1" applyFont="1" applyBorder="1" applyAlignment="1">
      <alignment horizontal="center" vertical="center" wrapText="1"/>
    </xf>
    <xf numFmtId="1" fontId="147" fillId="0" borderId="39" xfId="2673" applyNumberFormat="1" applyFont="1" applyBorder="1" applyAlignment="1">
      <alignment horizontal="center" vertical="center" wrapText="1"/>
    </xf>
    <xf numFmtId="2" fontId="135" fillId="43" borderId="62" xfId="2673" applyNumberFormat="1" applyFont="1" applyFill="1" applyBorder="1" applyAlignment="1">
      <alignment horizontal="center" vertical="center" wrapText="1"/>
    </xf>
    <xf numFmtId="2" fontId="135" fillId="43" borderId="95" xfId="2673" applyNumberFormat="1" applyFont="1" applyFill="1" applyBorder="1" applyAlignment="1">
      <alignment horizontal="center" vertical="center" wrapText="1"/>
    </xf>
    <xf numFmtId="0" fontId="167" fillId="0" borderId="50" xfId="2673" applyFont="1" applyBorder="1" applyAlignment="1">
      <alignment horizontal="center" vertical="center" wrapText="1"/>
    </xf>
    <xf numFmtId="0" fontId="167" fillId="0" borderId="58" xfId="2673" applyFont="1" applyBorder="1" applyAlignment="1">
      <alignment horizontal="center" vertical="center" wrapText="1"/>
    </xf>
    <xf numFmtId="0" fontId="167" fillId="44" borderId="3" xfId="2673" applyFont="1" applyFill="1" applyBorder="1" applyAlignment="1">
      <alignment horizontal="center" vertical="center" wrapText="1"/>
    </xf>
    <xf numFmtId="0" fontId="167" fillId="44" borderId="39" xfId="2673" applyFont="1" applyFill="1" applyBorder="1" applyAlignment="1">
      <alignment horizontal="center" vertical="center" wrapText="1"/>
    </xf>
    <xf numFmtId="1" fontId="135" fillId="0" borderId="3" xfId="2673" applyNumberFormat="1" applyFont="1" applyBorder="1" applyAlignment="1">
      <alignment horizontal="center" vertical="center" wrapText="1"/>
    </xf>
    <xf numFmtId="1" fontId="135" fillId="0" borderId="39" xfId="2673" applyNumberFormat="1" applyFont="1" applyBorder="1" applyAlignment="1">
      <alignment horizontal="center" vertical="center" wrapText="1"/>
    </xf>
    <xf numFmtId="2" fontId="135" fillId="0" borderId="3" xfId="2673" applyNumberFormat="1" applyFont="1" applyBorder="1" applyAlignment="1">
      <alignment horizontal="center" vertical="center" wrapText="1"/>
    </xf>
    <xf numFmtId="2" fontId="135" fillId="0" borderId="39" xfId="2673" applyNumberFormat="1" applyFont="1" applyBorder="1" applyAlignment="1">
      <alignment horizontal="center" vertical="center" wrapText="1"/>
    </xf>
    <xf numFmtId="2" fontId="135" fillId="45" borderId="3" xfId="2673" applyNumberFormat="1" applyFont="1" applyFill="1" applyBorder="1" applyAlignment="1">
      <alignment horizontal="center" vertical="center" wrapText="1"/>
    </xf>
    <xf numFmtId="2" fontId="135" fillId="45" borderId="39" xfId="2673" applyNumberFormat="1" applyFont="1" applyFill="1" applyBorder="1" applyAlignment="1">
      <alignment horizontal="center" vertical="center" wrapText="1"/>
    </xf>
    <xf numFmtId="9" fontId="135" fillId="35" borderId="64" xfId="2675" applyFont="1" applyFill="1" applyBorder="1" applyAlignment="1">
      <alignment horizontal="center" vertical="center" wrapText="1"/>
    </xf>
    <xf numFmtId="9" fontId="135" fillId="35" borderId="65" xfId="2675" applyFont="1" applyFill="1" applyBorder="1" applyAlignment="1">
      <alignment horizontal="center" vertical="center" wrapText="1"/>
    </xf>
    <xf numFmtId="2" fontId="135" fillId="35" borderId="3" xfId="2673" applyNumberFormat="1" applyFont="1" applyFill="1" applyBorder="1" applyAlignment="1">
      <alignment horizontal="center" vertical="center" wrapText="1"/>
    </xf>
    <xf numFmtId="2" fontId="135" fillId="35" borderId="39" xfId="2673" applyNumberFormat="1" applyFont="1" applyFill="1" applyBorder="1" applyAlignment="1">
      <alignment horizontal="center" vertical="center" wrapText="1"/>
    </xf>
    <xf numFmtId="0" fontId="8" fillId="0" borderId="96" xfId="2673" applyBorder="1" applyAlignment="1">
      <alignment horizontal="center" vertical="center" wrapText="1"/>
    </xf>
    <xf numFmtId="0" fontId="8" fillId="0" borderId="6" xfId="2673" applyBorder="1" applyAlignment="1">
      <alignment horizontal="center" vertical="center" wrapText="1"/>
    </xf>
    <xf numFmtId="0" fontId="8" fillId="0" borderId="97" xfId="2673" applyBorder="1" applyAlignment="1">
      <alignment horizontal="center" vertical="center" wrapText="1"/>
    </xf>
    <xf numFmtId="9" fontId="171" fillId="0" borderId="0" xfId="2675" applyFont="1" applyFill="1" applyBorder="1" applyAlignment="1">
      <alignment horizontal="center" vertical="center" wrapText="1"/>
    </xf>
    <xf numFmtId="0" fontId="168" fillId="37" borderId="0" xfId="2673" applyFont="1" applyFill="1" applyAlignment="1">
      <alignment horizontal="left" vertical="center" wrapText="1"/>
    </xf>
    <xf numFmtId="166" fontId="147" fillId="35" borderId="7" xfId="2673" applyNumberFormat="1" applyFont="1" applyFill="1" applyBorder="1" applyAlignment="1">
      <alignment horizontal="center" vertical="center" wrapText="1"/>
    </xf>
    <xf numFmtId="0" fontId="147" fillId="35" borderId="58" xfId="2673" applyFont="1" applyFill="1" applyBorder="1" applyAlignment="1">
      <alignment horizontal="center" vertical="center" wrapText="1"/>
    </xf>
    <xf numFmtId="2" fontId="135" fillId="35" borderId="62" xfId="2673" applyNumberFormat="1" applyFont="1" applyFill="1" applyBorder="1" applyAlignment="1">
      <alignment horizontal="center" vertical="center" wrapText="1"/>
    </xf>
    <xf numFmtId="2" fontId="135" fillId="35" borderId="95" xfId="2673" applyNumberFormat="1" applyFont="1" applyFill="1" applyBorder="1" applyAlignment="1">
      <alignment horizontal="center" vertical="center" wrapText="1"/>
    </xf>
    <xf numFmtId="0" fontId="164" fillId="41" borderId="91" xfId="2673" applyFont="1" applyFill="1" applyBorder="1" applyAlignment="1">
      <alignment horizontal="center" vertical="center" wrapText="1"/>
    </xf>
    <xf numFmtId="0" fontId="164" fillId="41" borderId="92" xfId="2673" applyFont="1" applyFill="1" applyBorder="1" applyAlignment="1">
      <alignment horizontal="center" vertical="center" wrapText="1"/>
    </xf>
    <xf numFmtId="0" fontId="164" fillId="41" borderId="93" xfId="2673" applyFont="1" applyFill="1" applyBorder="1" applyAlignment="1">
      <alignment horizontal="center" vertical="center" wrapText="1"/>
    </xf>
    <xf numFmtId="0" fontId="135" fillId="35" borderId="7" xfId="2673" applyFont="1" applyFill="1" applyBorder="1" applyAlignment="1">
      <alignment horizontal="center" vertical="center" wrapText="1"/>
    </xf>
    <xf numFmtId="0" fontId="135" fillId="35" borderId="58" xfId="2673" applyFont="1" applyFill="1" applyBorder="1" applyAlignment="1">
      <alignment horizontal="center" vertical="center" wrapText="1"/>
    </xf>
    <xf numFmtId="1" fontId="147" fillId="35" borderId="7" xfId="2673" applyNumberFormat="1" applyFont="1" applyFill="1" applyBorder="1" applyAlignment="1">
      <alignment horizontal="center" vertical="center" wrapText="1"/>
    </xf>
    <xf numFmtId="1" fontId="147" fillId="35" borderId="58" xfId="2673" applyNumberFormat="1" applyFont="1" applyFill="1" applyBorder="1" applyAlignment="1">
      <alignment horizontal="center" vertical="center" wrapText="1"/>
    </xf>
    <xf numFmtId="166" fontId="147" fillId="0" borderId="53" xfId="2673" applyNumberFormat="1" applyFont="1" applyBorder="1" applyAlignment="1">
      <alignment horizontal="center" vertical="center" wrapText="1"/>
    </xf>
    <xf numFmtId="0" fontId="147" fillId="0" borderId="54" xfId="2673" applyFont="1" applyBorder="1" applyAlignment="1">
      <alignment horizontal="center" vertical="center" wrapText="1"/>
    </xf>
    <xf numFmtId="9" fontId="135" fillId="0" borderId="64" xfId="2675" applyFont="1" applyFill="1" applyBorder="1" applyAlignment="1">
      <alignment horizontal="center" vertical="center" wrapText="1"/>
    </xf>
    <xf numFmtId="9" fontId="135" fillId="0" borderId="65" xfId="2675" applyFont="1" applyFill="1" applyBorder="1" applyAlignment="1">
      <alignment horizontal="center" vertical="center" wrapText="1"/>
    </xf>
    <xf numFmtId="0" fontId="9" fillId="34" borderId="77" xfId="2670" applyFill="1" applyBorder="1" applyAlignment="1">
      <alignment horizontal="center" vertical="center"/>
    </xf>
    <xf numFmtId="0" fontId="139" fillId="0" borderId="78" xfId="2670" applyFont="1" applyBorder="1" applyAlignment="1">
      <alignment horizontal="left" vertical="center"/>
    </xf>
    <xf numFmtId="0" fontId="112" fillId="38" borderId="3" xfId="1538" applyFill="1" applyBorder="1" applyAlignment="1">
      <alignment horizontal="center" vertical="center"/>
    </xf>
    <xf numFmtId="0" fontId="103" fillId="38" borderId="3" xfId="1538" applyFont="1" applyFill="1" applyBorder="1" applyAlignment="1">
      <alignment horizontal="center" vertical="center" wrapText="1"/>
    </xf>
    <xf numFmtId="0" fontId="49" fillId="0" borderId="3" xfId="1538" applyFont="1" applyBorder="1" applyAlignment="1">
      <alignment horizontal="center"/>
    </xf>
    <xf numFmtId="0" fontId="112" fillId="38" borderId="35" xfId="1538" applyFill="1" applyBorder="1" applyAlignment="1">
      <alignment horizontal="center" vertical="center" wrapText="1"/>
    </xf>
    <xf numFmtId="0" fontId="112" fillId="38" borderId="33" xfId="1538" applyFill="1" applyBorder="1" applyAlignment="1">
      <alignment horizontal="center" vertical="center" wrapText="1"/>
    </xf>
    <xf numFmtId="0" fontId="112" fillId="38" borderId="3" xfId="1538" applyFill="1" applyBorder="1" applyAlignment="1">
      <alignment horizontal="center" vertical="center" wrapText="1"/>
    </xf>
    <xf numFmtId="0" fontId="52" fillId="0" borderId="44" xfId="1538" applyFont="1" applyBorder="1" applyAlignment="1">
      <alignment horizontal="left"/>
    </xf>
    <xf numFmtId="0" fontId="151" fillId="0" borderId="0" xfId="1644" applyFont="1" applyAlignment="1">
      <alignment horizontal="center" vertical="center"/>
    </xf>
    <xf numFmtId="37" fontId="158" fillId="0" borderId="19" xfId="1614" applyNumberFormat="1" applyFont="1" applyBorder="1" applyAlignment="1">
      <alignment horizontal="center"/>
    </xf>
    <xf numFmtId="0" fontId="154" fillId="0" borderId="0" xfId="1614" applyFont="1" applyAlignment="1">
      <alignment horizontal="left" vertical="top" wrapText="1"/>
    </xf>
    <xf numFmtId="37" fontId="152" fillId="0" borderId="0" xfId="1614" applyNumberFormat="1" applyFont="1" applyAlignment="1">
      <alignment horizontal="center"/>
    </xf>
    <xf numFmtId="0" fontId="173" fillId="0" borderId="26" xfId="1614" applyFont="1" applyBorder="1" applyAlignment="1">
      <alignment horizontal="left" vertical="center" wrapText="1"/>
    </xf>
    <xf numFmtId="0" fontId="173" fillId="0" borderId="36" xfId="1614" applyFont="1" applyBorder="1" applyAlignment="1">
      <alignment horizontal="left" vertical="center" wrapText="1"/>
    </xf>
    <xf numFmtId="0" fontId="173" fillId="0" borderId="48" xfId="1614" applyFont="1" applyBorder="1" applyAlignment="1">
      <alignment horizontal="left" vertical="center" wrapText="1"/>
    </xf>
    <xf numFmtId="0" fontId="173" fillId="0" borderId="28" xfId="1614" applyFont="1" applyBorder="1" applyAlignment="1">
      <alignment horizontal="left" vertical="center" wrapText="1"/>
    </xf>
    <xf numFmtId="0" fontId="173" fillId="0" borderId="0" xfId="1614" applyFont="1" applyAlignment="1">
      <alignment horizontal="left" vertical="center" wrapText="1"/>
    </xf>
    <xf numFmtId="0" fontId="173" fillId="0" borderId="37" xfId="1614" applyFont="1" applyBorder="1" applyAlignment="1">
      <alignment horizontal="left" vertical="center" wrapText="1"/>
    </xf>
    <xf numFmtId="0" fontId="157" fillId="0" borderId="0" xfId="1652" applyFont="1" applyAlignment="1">
      <alignment horizontal="center" vertical="center"/>
    </xf>
    <xf numFmtId="0" fontId="152" fillId="0" borderId="0" xfId="1652" applyFont="1" applyAlignment="1">
      <alignment horizontal="center" vertical="center"/>
    </xf>
    <xf numFmtId="0" fontId="156" fillId="35" borderId="53" xfId="1614" applyFont="1" applyFill="1" applyBorder="1" applyAlignment="1">
      <alignment horizontal="center" vertical="center"/>
    </xf>
    <xf numFmtId="0" fontId="156" fillId="35" borderId="54" xfId="1614" applyFont="1" applyFill="1" applyBorder="1" applyAlignment="1">
      <alignment horizontal="center" vertical="center"/>
    </xf>
    <xf numFmtId="0" fontId="156" fillId="35" borderId="35" xfId="1652" applyFont="1" applyFill="1" applyBorder="1" applyAlignment="1">
      <alignment horizontal="center" vertical="center" wrapText="1"/>
    </xf>
    <xf numFmtId="0" fontId="156" fillId="35" borderId="33" xfId="1652" applyFont="1" applyFill="1" applyBorder="1" applyAlignment="1">
      <alignment horizontal="center" vertical="center" wrapText="1"/>
    </xf>
    <xf numFmtId="0" fontId="156" fillId="35" borderId="3" xfId="1614" applyFont="1" applyFill="1" applyBorder="1" applyAlignment="1">
      <alignment horizontal="center" vertical="center"/>
    </xf>
    <xf numFmtId="0" fontId="156" fillId="35" borderId="39" xfId="1614" applyFont="1" applyFill="1" applyBorder="1" applyAlignment="1">
      <alignment horizontal="center" vertical="center"/>
    </xf>
    <xf numFmtId="0" fontId="154" fillId="30" borderId="3" xfId="1614" applyFont="1" applyFill="1" applyBorder="1" applyAlignment="1">
      <alignment horizontal="center" vertical="center"/>
    </xf>
    <xf numFmtId="0" fontId="155" fillId="0" borderId="0" xfId="1652" applyFont="1" applyAlignment="1">
      <alignment horizontal="center" vertical="center"/>
    </xf>
    <xf numFmtId="37" fontId="152" fillId="0" borderId="36" xfId="1614" applyNumberFormat="1" applyFont="1" applyBorder="1" applyAlignment="1">
      <alignment horizontal="center"/>
    </xf>
    <xf numFmtId="0" fontId="156" fillId="35" borderId="51" xfId="1614" applyFont="1" applyFill="1" applyBorder="1" applyAlignment="1">
      <alignment horizontal="center" vertical="center"/>
    </xf>
    <xf numFmtId="0" fontId="156" fillId="35" borderId="49" xfId="1614" applyFont="1" applyFill="1" applyBorder="1" applyAlignment="1">
      <alignment horizontal="center" vertical="center"/>
    </xf>
    <xf numFmtId="0" fontId="156" fillId="35" borderId="52" xfId="1614" applyFont="1" applyFill="1" applyBorder="1" applyAlignment="1">
      <alignment horizontal="center" vertical="center"/>
    </xf>
    <xf numFmtId="0" fontId="156" fillId="35" borderId="21" xfId="1614" applyFont="1" applyFill="1" applyBorder="1" applyAlignment="1">
      <alignment horizontal="center" vertical="center"/>
    </xf>
    <xf numFmtId="0" fontId="156" fillId="35" borderId="33" xfId="1614" applyFont="1" applyFill="1" applyBorder="1" applyAlignment="1">
      <alignment horizontal="center" vertical="center"/>
    </xf>
    <xf numFmtId="0" fontId="156" fillId="35" borderId="52" xfId="1614" applyFont="1" applyFill="1" applyBorder="1" applyAlignment="1">
      <alignment horizontal="center" vertical="center" wrapText="1"/>
    </xf>
    <xf numFmtId="0" fontId="156" fillId="35" borderId="21" xfId="1614" applyFont="1" applyFill="1" applyBorder="1" applyAlignment="1">
      <alignment horizontal="center" vertical="center" wrapText="1"/>
    </xf>
    <xf numFmtId="0" fontId="156" fillId="35" borderId="33" xfId="1614" applyFont="1" applyFill="1" applyBorder="1" applyAlignment="1">
      <alignment horizontal="center" vertical="center" wrapText="1"/>
    </xf>
    <xf numFmtId="0" fontId="115" fillId="33" borderId="7" xfId="0" applyFont="1" applyFill="1" applyBorder="1" applyAlignment="1">
      <alignment horizontal="center"/>
    </xf>
    <xf numFmtId="0" fontId="115" fillId="33" borderId="41" xfId="0" applyFont="1" applyFill="1" applyBorder="1" applyAlignment="1">
      <alignment horizontal="center"/>
    </xf>
    <xf numFmtId="0" fontId="115" fillId="33" borderId="64" xfId="0" applyFont="1" applyFill="1" applyBorder="1" applyAlignment="1">
      <alignment horizontal="center"/>
    </xf>
    <xf numFmtId="0" fontId="115" fillId="33" borderId="3" xfId="0" applyFont="1" applyFill="1" applyBorder="1" applyAlignment="1">
      <alignment horizontal="center"/>
    </xf>
    <xf numFmtId="0" fontId="115" fillId="33" borderId="39" xfId="0" applyFont="1" applyFill="1" applyBorder="1" applyAlignment="1">
      <alignment horizontal="center"/>
    </xf>
    <xf numFmtId="0" fontId="115" fillId="33" borderId="62" xfId="0" applyFont="1" applyFill="1" applyBorder="1" applyAlignment="1">
      <alignment horizontal="center"/>
    </xf>
    <xf numFmtId="0" fontId="115" fillId="33" borderId="63" xfId="0" applyFont="1" applyFill="1" applyBorder="1" applyAlignment="1">
      <alignment horizontal="center"/>
    </xf>
    <xf numFmtId="0" fontId="115" fillId="33" borderId="65" xfId="0" applyFont="1" applyFill="1" applyBorder="1" applyAlignment="1">
      <alignment horizontal="center"/>
    </xf>
    <xf numFmtId="0" fontId="115" fillId="33" borderId="56" xfId="0" applyFont="1" applyFill="1" applyBorder="1" applyAlignment="1">
      <alignment horizontal="center" vertical="center"/>
    </xf>
    <xf numFmtId="0" fontId="115" fillId="33" borderId="57" xfId="0" applyFont="1" applyFill="1" applyBorder="1" applyAlignment="1">
      <alignment horizontal="center" vertical="center"/>
    </xf>
    <xf numFmtId="0" fontId="115" fillId="33" borderId="0" xfId="0" applyFont="1" applyFill="1" applyAlignment="1">
      <alignment horizontal="center" vertical="center" wrapText="1"/>
    </xf>
    <xf numFmtId="0" fontId="115" fillId="33" borderId="37" xfId="0" applyFont="1" applyFill="1" applyBorder="1" applyAlignment="1">
      <alignment horizontal="center" vertical="center" wrapText="1"/>
    </xf>
    <xf numFmtId="0" fontId="115" fillId="33" borderId="44" xfId="0" applyFont="1" applyFill="1" applyBorder="1" applyAlignment="1">
      <alignment horizontal="center" vertical="center" wrapText="1"/>
    </xf>
    <xf numFmtId="0" fontId="115" fillId="33" borderId="45" xfId="0" applyFont="1" applyFill="1" applyBorder="1" applyAlignment="1">
      <alignment horizontal="center" vertical="center" wrapText="1"/>
    </xf>
    <xf numFmtId="15" fontId="115" fillId="33" borderId="3" xfId="0" applyNumberFormat="1" applyFont="1" applyFill="1" applyBorder="1" applyAlignment="1">
      <alignment horizontal="center"/>
    </xf>
    <xf numFmtId="0" fontId="92" fillId="33" borderId="59" xfId="0" applyFont="1" applyFill="1" applyBorder="1" applyAlignment="1">
      <alignment horizontal="center" vertical="center"/>
    </xf>
    <xf numFmtId="0" fontId="92" fillId="33" borderId="40" xfId="0" applyFont="1" applyFill="1" applyBorder="1" applyAlignment="1">
      <alignment horizontal="center" vertical="center"/>
    </xf>
    <xf numFmtId="0" fontId="120" fillId="33" borderId="75" xfId="0" applyFont="1" applyFill="1" applyBorder="1" applyAlignment="1">
      <alignment horizontal="center" vertical="center" wrapText="1"/>
    </xf>
    <xf numFmtId="0" fontId="120" fillId="33" borderId="76" xfId="0" applyFont="1" applyFill="1" applyBorder="1" applyAlignment="1">
      <alignment horizontal="center" vertical="center" wrapText="1"/>
    </xf>
    <xf numFmtId="0" fontId="115" fillId="33" borderId="7" xfId="0" applyFont="1" applyFill="1" applyBorder="1" applyAlignment="1">
      <alignment horizontal="center" vertical="top" wrapText="1"/>
    </xf>
    <xf numFmtId="0" fontId="115" fillId="33" borderId="41" xfId="0" applyFont="1" applyFill="1" applyBorder="1" applyAlignment="1">
      <alignment horizontal="center" vertical="top" wrapText="1"/>
    </xf>
    <xf numFmtId="0" fontId="116" fillId="33" borderId="18" xfId="0" applyFont="1" applyFill="1" applyBorder="1" applyAlignment="1">
      <alignment horizontal="left" vertical="top" wrapText="1"/>
    </xf>
    <xf numFmtId="0" fontId="116" fillId="33" borderId="0" xfId="0" applyFont="1" applyFill="1" applyAlignment="1">
      <alignment horizontal="left" vertical="top" wrapText="1"/>
    </xf>
    <xf numFmtId="0" fontId="92" fillId="33" borderId="80" xfId="0" applyFont="1" applyFill="1" applyBorder="1" applyAlignment="1">
      <alignment horizontal="center" vertical="center"/>
    </xf>
    <xf numFmtId="0" fontId="92" fillId="33" borderId="81" xfId="0" applyFont="1" applyFill="1" applyBorder="1" applyAlignment="1">
      <alignment horizontal="center" vertical="center"/>
    </xf>
    <xf numFmtId="49" fontId="115" fillId="33" borderId="7" xfId="0" applyNumberFormat="1" applyFont="1" applyFill="1" applyBorder="1" applyAlignment="1">
      <alignment horizontal="center" vertical="center"/>
    </xf>
    <xf numFmtId="49" fontId="115" fillId="33" borderId="41" xfId="0" applyNumberFormat="1" applyFont="1" applyFill="1" applyBorder="1" applyAlignment="1">
      <alignment horizontal="center" vertical="center"/>
    </xf>
    <xf numFmtId="0" fontId="119" fillId="33" borderId="73" xfId="0" applyFont="1" applyFill="1" applyBorder="1" applyAlignment="1">
      <alignment horizontal="center" vertical="center"/>
    </xf>
    <xf numFmtId="0" fontId="119" fillId="33" borderId="74" xfId="0" applyFont="1" applyFill="1" applyBorder="1" applyAlignment="1">
      <alignment horizontal="center" vertical="center"/>
    </xf>
    <xf numFmtId="49" fontId="115" fillId="33" borderId="7" xfId="0" applyNumberFormat="1" applyFont="1" applyFill="1" applyBorder="1" applyAlignment="1">
      <alignment horizontal="center" vertical="top" wrapText="1"/>
    </xf>
    <xf numFmtId="49" fontId="115" fillId="33" borderId="41" xfId="0" applyNumberFormat="1" applyFont="1" applyFill="1" applyBorder="1" applyAlignment="1">
      <alignment horizontal="center" vertical="top" wrapText="1"/>
    </xf>
    <xf numFmtId="49" fontId="115" fillId="33" borderId="50" xfId="0" applyNumberFormat="1" applyFont="1" applyFill="1" applyBorder="1" applyAlignment="1">
      <alignment horizontal="center" vertical="center"/>
    </xf>
    <xf numFmtId="0" fontId="92" fillId="33" borderId="60" xfId="0" applyFont="1" applyFill="1" applyBorder="1" applyAlignment="1">
      <alignment horizontal="left" vertical="center"/>
    </xf>
    <xf numFmtId="0" fontId="92" fillId="33" borderId="61" xfId="0" applyFont="1" applyFill="1" applyBorder="1" applyAlignment="1">
      <alignment horizontal="left" vertical="center"/>
    </xf>
    <xf numFmtId="0" fontId="92" fillId="33" borderId="79" xfId="0" applyFont="1" applyFill="1" applyBorder="1" applyAlignment="1">
      <alignment horizontal="left" vertical="center"/>
    </xf>
    <xf numFmtId="0" fontId="133" fillId="33" borderId="60" xfId="0" applyFont="1" applyFill="1" applyBorder="1" applyAlignment="1">
      <alignment horizontal="left" vertical="center"/>
    </xf>
    <xf numFmtId="0" fontId="133" fillId="33" borderId="61" xfId="0" applyFont="1" applyFill="1" applyBorder="1" applyAlignment="1">
      <alignment horizontal="left" vertical="center"/>
    </xf>
    <xf numFmtId="49" fontId="115" fillId="33" borderId="50" xfId="0" applyNumberFormat="1" applyFont="1" applyFill="1" applyBorder="1" applyAlignment="1">
      <alignment horizontal="left" vertical="center"/>
    </xf>
    <xf numFmtId="49" fontId="115" fillId="33" borderId="41" xfId="0" applyNumberFormat="1" applyFont="1" applyFill="1" applyBorder="1" applyAlignment="1">
      <alignment horizontal="left" vertical="center"/>
    </xf>
    <xf numFmtId="0" fontId="116" fillId="33" borderId="18" xfId="0" applyFont="1" applyFill="1" applyBorder="1" applyAlignment="1">
      <alignment horizontal="left"/>
    </xf>
    <xf numFmtId="0" fontId="116" fillId="33" borderId="0" xfId="0" applyFont="1" applyFill="1" applyAlignment="1">
      <alignment horizontal="left"/>
    </xf>
    <xf numFmtId="0" fontId="116" fillId="33" borderId="37" xfId="0" applyFont="1" applyFill="1" applyBorder="1" applyAlignment="1">
      <alignment horizontal="left"/>
    </xf>
    <xf numFmtId="0" fontId="132" fillId="33" borderId="50" xfId="0" applyFont="1" applyFill="1" applyBorder="1" applyAlignment="1">
      <alignment horizontal="center" vertical="center"/>
    </xf>
    <xf numFmtId="0" fontId="132" fillId="33" borderId="7" xfId="0" applyFont="1" applyFill="1" applyBorder="1" applyAlignment="1">
      <alignment horizontal="center" vertical="center"/>
    </xf>
    <xf numFmtId="0" fontId="132" fillId="33" borderId="41" xfId="0" applyFont="1" applyFill="1" applyBorder="1" applyAlignment="1">
      <alignment horizontal="center" vertical="center"/>
    </xf>
    <xf numFmtId="0" fontId="116" fillId="33" borderId="50" xfId="0" applyFont="1" applyFill="1" applyBorder="1" applyAlignment="1">
      <alignment horizontal="center" vertical="center"/>
    </xf>
    <xf numFmtId="0" fontId="116" fillId="33" borderId="7" xfId="0" applyFont="1" applyFill="1" applyBorder="1" applyAlignment="1">
      <alignment horizontal="center" vertical="center"/>
    </xf>
    <xf numFmtId="0" fontId="116" fillId="33" borderId="58" xfId="0" applyFont="1" applyFill="1" applyBorder="1" applyAlignment="1">
      <alignment horizontal="center" vertical="center"/>
    </xf>
    <xf numFmtId="207" fontId="120" fillId="0" borderId="73" xfId="1450" applyNumberFormat="1" applyFont="1" applyBorder="1" applyAlignment="1">
      <alignment horizontal="left" vertical="center"/>
    </xf>
    <xf numFmtId="207" fontId="175" fillId="0" borderId="74" xfId="1450" applyNumberFormat="1" applyFont="1" applyBorder="1" applyAlignment="1">
      <alignment horizontal="left" vertical="center"/>
    </xf>
    <xf numFmtId="49" fontId="133" fillId="33" borderId="59" xfId="0" applyNumberFormat="1" applyFont="1" applyFill="1" applyBorder="1" applyAlignment="1">
      <alignment horizontal="left" vertical="center"/>
    </xf>
    <xf numFmtId="49" fontId="133" fillId="33" borderId="40" xfId="0" applyNumberFormat="1" applyFont="1" applyFill="1" applyBorder="1" applyAlignment="1">
      <alignment horizontal="left" vertical="center"/>
    </xf>
    <xf numFmtId="0" fontId="115" fillId="33" borderId="56" xfId="0" applyFont="1" applyFill="1" applyBorder="1" applyAlignment="1">
      <alignment horizontal="center"/>
    </xf>
    <xf numFmtId="0" fontId="115" fillId="33" borderId="57" xfId="0" applyFont="1" applyFill="1" applyBorder="1" applyAlignment="1">
      <alignment horizontal="center"/>
    </xf>
    <xf numFmtId="0" fontId="131" fillId="35" borderId="55" xfId="0" applyFont="1" applyFill="1" applyBorder="1" applyAlignment="1">
      <alignment horizontal="center" vertical="center"/>
    </xf>
    <xf numFmtId="0" fontId="131" fillId="35" borderId="36" xfId="0" applyFont="1" applyFill="1" applyBorder="1" applyAlignment="1">
      <alignment horizontal="center" vertical="center"/>
    </xf>
    <xf numFmtId="0" fontId="131" fillId="35" borderId="48" xfId="0" applyFont="1" applyFill="1" applyBorder="1" applyAlignment="1">
      <alignment horizontal="center" vertical="center"/>
    </xf>
    <xf numFmtId="0" fontId="131" fillId="35" borderId="43" xfId="0" applyFont="1" applyFill="1" applyBorder="1" applyAlignment="1">
      <alignment horizontal="center" vertical="center"/>
    </xf>
    <xf numFmtId="0" fontId="131" fillId="35" borderId="44" xfId="0" applyFont="1" applyFill="1" applyBorder="1" applyAlignment="1">
      <alignment horizontal="center" vertical="center"/>
    </xf>
    <xf numFmtId="0" fontId="131" fillId="35" borderId="45" xfId="0" applyFont="1" applyFill="1" applyBorder="1" applyAlignment="1">
      <alignment horizontal="center" vertical="center"/>
    </xf>
    <xf numFmtId="0" fontId="123" fillId="35" borderId="26" xfId="1451" applyFont="1" applyFill="1" applyBorder="1" applyAlignment="1">
      <alignment horizontal="center" vertical="center"/>
    </xf>
    <xf numFmtId="0" fontId="123" fillId="35" borderId="36" xfId="1451" applyFont="1" applyFill="1" applyBorder="1" applyAlignment="1">
      <alignment horizontal="center" vertical="center"/>
    </xf>
    <xf numFmtId="0" fontId="123" fillId="35" borderId="48" xfId="1451" applyFont="1" applyFill="1" applyBorder="1" applyAlignment="1">
      <alignment horizontal="center" vertical="center"/>
    </xf>
    <xf numFmtId="0" fontId="123" fillId="35" borderId="28" xfId="1451" applyFont="1" applyFill="1" applyBorder="1" applyAlignment="1">
      <alignment horizontal="center" vertical="center"/>
    </xf>
    <xf numFmtId="0" fontId="123" fillId="35" borderId="0" xfId="1451" applyFont="1" applyFill="1" applyAlignment="1">
      <alignment horizontal="center" vertical="center"/>
    </xf>
    <xf numFmtId="0" fontId="123" fillId="35" borderId="37" xfId="1451" applyFont="1" applyFill="1" applyBorder="1" applyAlignment="1">
      <alignment horizontal="center" vertical="center"/>
    </xf>
    <xf numFmtId="0" fontId="123" fillId="35" borderId="34" xfId="1451" applyFont="1" applyFill="1" applyBorder="1" applyAlignment="1">
      <alignment horizontal="center" vertical="center"/>
    </xf>
    <xf numFmtId="0" fontId="123" fillId="35" borderId="19" xfId="1451" applyFont="1" applyFill="1" applyBorder="1" applyAlignment="1">
      <alignment horizontal="center" vertical="center"/>
    </xf>
    <xf numFmtId="0" fontId="123" fillId="35" borderId="31" xfId="1451" applyFont="1" applyFill="1" applyBorder="1" applyAlignment="1">
      <alignment horizontal="center" vertical="center"/>
    </xf>
    <xf numFmtId="0" fontId="161" fillId="0" borderId="0" xfId="1451" applyFont="1" applyAlignment="1">
      <alignment horizontal="left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horizontal="left" vertical="center" wrapText="1"/>
    </xf>
    <xf numFmtId="0" fontId="116" fillId="33" borderId="0" xfId="0" applyFont="1" applyFill="1" applyAlignment="1">
      <alignment horizontal="center"/>
    </xf>
  </cellXfs>
  <cellStyles count="3389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0 2" xfId="2696" xr:uid="{7D2C8C0F-3D5A-45AA-815A-40835E6121CB}"/>
    <cellStyle name="20% - Accent1 11" xfId="4" xr:uid="{00000000-0005-0000-0000-000003000000}"/>
    <cellStyle name="20% - Accent1 11 2" xfId="2697" xr:uid="{183D15DD-29AA-460D-8BE9-2621AF0E04DA}"/>
    <cellStyle name="20% - Accent1 12" xfId="5" xr:uid="{00000000-0005-0000-0000-000004000000}"/>
    <cellStyle name="20% - Accent1 12 2" xfId="2698" xr:uid="{24945CA3-2F7F-43DF-8FD2-9C595613A8D4}"/>
    <cellStyle name="20% - Accent1 13" xfId="6" xr:uid="{00000000-0005-0000-0000-000005000000}"/>
    <cellStyle name="20% - Accent1 13 2" xfId="2699" xr:uid="{EBC2AE6F-71AA-4E9C-B56C-4A8FA1C4AA91}"/>
    <cellStyle name="20% - Accent1 14" xfId="7" xr:uid="{00000000-0005-0000-0000-000006000000}"/>
    <cellStyle name="20% - Accent1 14 2" xfId="2700" xr:uid="{FAD861CD-C2AA-4087-918B-460D4F024CD5}"/>
    <cellStyle name="20% - Accent1 15" xfId="8" xr:uid="{00000000-0005-0000-0000-000007000000}"/>
    <cellStyle name="20% - Accent1 15 2" xfId="2701" xr:uid="{A253F5F8-6774-4139-BE1F-B719A63DD749}"/>
    <cellStyle name="20% - Accent1 16" xfId="9" xr:uid="{00000000-0005-0000-0000-000008000000}"/>
    <cellStyle name="20% - Accent1 16 2" xfId="2702" xr:uid="{3E32A75B-5833-4E7E-870E-CBF3E37F33AC}"/>
    <cellStyle name="20% - Accent1 17" xfId="2678" xr:uid="{C91A1FC4-10BB-4CFB-8C31-F89AA816ECA2}"/>
    <cellStyle name="20% - Accent1 2" xfId="10" xr:uid="{00000000-0005-0000-0000-000009000000}"/>
    <cellStyle name="20% - Accent1 2 2" xfId="11" xr:uid="{00000000-0005-0000-0000-00000A000000}"/>
    <cellStyle name="20% - Accent1 2 2 2" xfId="2704" xr:uid="{06CFDCE0-687D-42FC-B03F-6CEDBCCF9741}"/>
    <cellStyle name="20% - Accent1 2 3" xfId="12" xr:uid="{00000000-0005-0000-0000-00000B000000}"/>
    <cellStyle name="20% - Accent1 2 3 2" xfId="2705" xr:uid="{F6C5C2CE-56E2-4236-B412-B03C2390BA09}"/>
    <cellStyle name="20% - Accent1 2 4" xfId="2703" xr:uid="{8704EE56-38D8-450C-8E51-7DCCFCDE52FD}"/>
    <cellStyle name="20% - Accent1 3" xfId="13" xr:uid="{00000000-0005-0000-0000-00000C000000}"/>
    <cellStyle name="20% - Accent1 3 2" xfId="2706" xr:uid="{E80D02E2-F421-4910-93ED-D92A7C262F39}"/>
    <cellStyle name="20% - Accent1 4" xfId="14" xr:uid="{00000000-0005-0000-0000-00000D000000}"/>
    <cellStyle name="20% - Accent1 4 2" xfId="2707" xr:uid="{754FEE1F-3B95-4172-8649-3821A5045DD1}"/>
    <cellStyle name="20% - Accent1 5" xfId="15" xr:uid="{00000000-0005-0000-0000-00000E000000}"/>
    <cellStyle name="20% - Accent1 5 2" xfId="2708" xr:uid="{C00A09FA-DAF4-4EA8-A7B2-62AA7D929ECF}"/>
    <cellStyle name="20% - Accent1 6" xfId="16" xr:uid="{00000000-0005-0000-0000-00000F000000}"/>
    <cellStyle name="20% - Accent1 6 2" xfId="2709" xr:uid="{B4F79715-2336-415A-9FE9-51CBECC14F42}"/>
    <cellStyle name="20% - Accent1 7" xfId="17" xr:uid="{00000000-0005-0000-0000-000010000000}"/>
    <cellStyle name="20% - Accent1 7 2" xfId="2710" xr:uid="{81E1585B-FB8B-4524-84C9-A003EB6FC9C5}"/>
    <cellStyle name="20% - Accent1 8" xfId="18" xr:uid="{00000000-0005-0000-0000-000011000000}"/>
    <cellStyle name="20% - Accent1 8 2" xfId="2711" xr:uid="{71F7277F-A757-407C-BAA0-C2C4131393DF}"/>
    <cellStyle name="20% - Accent1 9" xfId="19" xr:uid="{00000000-0005-0000-0000-000012000000}"/>
    <cellStyle name="20% - Accent1 9 2" xfId="2712" xr:uid="{ACECD717-1495-4F08-AF16-E7EE21882803}"/>
    <cellStyle name="20% - Accent2" xfId="20" builtinId="34" customBuiltin="1"/>
    <cellStyle name="20% - Accent2 10" xfId="21" xr:uid="{00000000-0005-0000-0000-000014000000}"/>
    <cellStyle name="20% - Accent2 10 2" xfId="2713" xr:uid="{B6F5531F-D9CF-458D-A3BA-E407B38E6585}"/>
    <cellStyle name="20% - Accent2 11" xfId="22" xr:uid="{00000000-0005-0000-0000-000015000000}"/>
    <cellStyle name="20% - Accent2 11 2" xfId="2714" xr:uid="{89926114-D23A-47AA-948D-E5DA5D03031C}"/>
    <cellStyle name="20% - Accent2 12" xfId="23" xr:uid="{00000000-0005-0000-0000-000016000000}"/>
    <cellStyle name="20% - Accent2 12 2" xfId="2715" xr:uid="{0C15A4D3-4B7E-4E6B-AF18-7853C8434C15}"/>
    <cellStyle name="20% - Accent2 13" xfId="24" xr:uid="{00000000-0005-0000-0000-000017000000}"/>
    <cellStyle name="20% - Accent2 13 2" xfId="2716" xr:uid="{BAC3DE28-1BFD-4082-80C1-7F0E99AFB9F6}"/>
    <cellStyle name="20% - Accent2 14" xfId="25" xr:uid="{00000000-0005-0000-0000-000018000000}"/>
    <cellStyle name="20% - Accent2 14 2" xfId="2717" xr:uid="{4C57DC1C-9EC6-4630-9CA6-C5973332E574}"/>
    <cellStyle name="20% - Accent2 15" xfId="26" xr:uid="{00000000-0005-0000-0000-000019000000}"/>
    <cellStyle name="20% - Accent2 15 2" xfId="2718" xr:uid="{200E3284-CAFF-407E-BCDE-40AD561DAA64}"/>
    <cellStyle name="20% - Accent2 16" xfId="27" xr:uid="{00000000-0005-0000-0000-00001A000000}"/>
    <cellStyle name="20% - Accent2 16 2" xfId="2719" xr:uid="{7671E513-9156-4325-A8D3-8FF66577CEC0}"/>
    <cellStyle name="20% - Accent2 17" xfId="2679" xr:uid="{68D2D26A-AE29-4195-9CA5-2FB0142B23A9}"/>
    <cellStyle name="20% - Accent2 2" xfId="28" xr:uid="{00000000-0005-0000-0000-00001B000000}"/>
    <cellStyle name="20% - Accent2 2 2" xfId="29" xr:uid="{00000000-0005-0000-0000-00001C000000}"/>
    <cellStyle name="20% - Accent2 2 2 2" xfId="2721" xr:uid="{9D58B37F-98F7-4F44-B35B-AEE3A005FAC0}"/>
    <cellStyle name="20% - Accent2 2 3" xfId="30" xr:uid="{00000000-0005-0000-0000-00001D000000}"/>
    <cellStyle name="20% - Accent2 2 3 2" xfId="2722" xr:uid="{22152B1B-B485-46FE-92E7-5400C9FDEBD8}"/>
    <cellStyle name="20% - Accent2 2 4" xfId="2720" xr:uid="{319BFF46-57BF-45B9-83B9-C2246BB7F78B}"/>
    <cellStyle name="20% - Accent2 3" xfId="31" xr:uid="{00000000-0005-0000-0000-00001E000000}"/>
    <cellStyle name="20% - Accent2 3 2" xfId="2723" xr:uid="{4410F5E0-D403-4E96-AE85-98FD14F0CFF1}"/>
    <cellStyle name="20% - Accent2 4" xfId="32" xr:uid="{00000000-0005-0000-0000-00001F000000}"/>
    <cellStyle name="20% - Accent2 4 2" xfId="2724" xr:uid="{1AE3D35A-9EAB-470F-AE7A-8E1C0903295F}"/>
    <cellStyle name="20% - Accent2 5" xfId="33" xr:uid="{00000000-0005-0000-0000-000020000000}"/>
    <cellStyle name="20% - Accent2 5 2" xfId="2725" xr:uid="{BD2199C5-F007-46CD-A96C-A8FA7DB2F9AB}"/>
    <cellStyle name="20% - Accent2 6" xfId="34" xr:uid="{00000000-0005-0000-0000-000021000000}"/>
    <cellStyle name="20% - Accent2 6 2" xfId="2726" xr:uid="{B4A0FB37-9C17-44DF-98F0-E33827650D49}"/>
    <cellStyle name="20% - Accent2 7" xfId="35" xr:uid="{00000000-0005-0000-0000-000022000000}"/>
    <cellStyle name="20% - Accent2 7 2" xfId="2727" xr:uid="{3668854B-A6CF-426F-9CB2-25E7DDF8AE36}"/>
    <cellStyle name="20% - Accent2 8" xfId="36" xr:uid="{00000000-0005-0000-0000-000023000000}"/>
    <cellStyle name="20% - Accent2 8 2" xfId="2728" xr:uid="{B3289DE8-BA94-4F0F-8C58-ADAE302E4D9A}"/>
    <cellStyle name="20% - Accent2 9" xfId="37" xr:uid="{00000000-0005-0000-0000-000024000000}"/>
    <cellStyle name="20% - Accent2 9 2" xfId="2729" xr:uid="{E138A46E-68CC-4AB3-9D13-75FBD2E5E61F}"/>
    <cellStyle name="20% - Accent3" xfId="38" builtinId="38" customBuiltin="1"/>
    <cellStyle name="20% - Accent3 10" xfId="39" xr:uid="{00000000-0005-0000-0000-000026000000}"/>
    <cellStyle name="20% - Accent3 10 2" xfId="2730" xr:uid="{D9B55FD9-B004-4CD7-A60A-661961D83D83}"/>
    <cellStyle name="20% - Accent3 11" xfId="40" xr:uid="{00000000-0005-0000-0000-000027000000}"/>
    <cellStyle name="20% - Accent3 11 2" xfId="2731" xr:uid="{D1D2BBD7-F4EE-4E4B-87E6-5F3D17430D73}"/>
    <cellStyle name="20% - Accent3 12" xfId="41" xr:uid="{00000000-0005-0000-0000-000028000000}"/>
    <cellStyle name="20% - Accent3 12 2" xfId="2732" xr:uid="{F0F5A612-697A-480C-BC7D-5BAC31760D5D}"/>
    <cellStyle name="20% - Accent3 13" xfId="42" xr:uid="{00000000-0005-0000-0000-000029000000}"/>
    <cellStyle name="20% - Accent3 13 2" xfId="2733" xr:uid="{763DFAA3-8CAA-44A1-8DDB-4A395BA58ACF}"/>
    <cellStyle name="20% - Accent3 14" xfId="43" xr:uid="{00000000-0005-0000-0000-00002A000000}"/>
    <cellStyle name="20% - Accent3 14 2" xfId="2734" xr:uid="{CD4EB0CF-B721-4319-A736-F23812B2DBB3}"/>
    <cellStyle name="20% - Accent3 15" xfId="44" xr:uid="{00000000-0005-0000-0000-00002B000000}"/>
    <cellStyle name="20% - Accent3 15 2" xfId="2735" xr:uid="{99694249-5190-4EBF-8D53-E841413F87D2}"/>
    <cellStyle name="20% - Accent3 16" xfId="45" xr:uid="{00000000-0005-0000-0000-00002C000000}"/>
    <cellStyle name="20% - Accent3 16 2" xfId="2736" xr:uid="{97CE5E48-EF80-4775-9622-7863088E137E}"/>
    <cellStyle name="20% - Accent3 17" xfId="2680" xr:uid="{0C473804-9DDE-4339-9DE1-8FCA9BD73C39}"/>
    <cellStyle name="20% - Accent3 2" xfId="46" xr:uid="{00000000-0005-0000-0000-00002D000000}"/>
    <cellStyle name="20% - Accent3 2 2" xfId="47" xr:uid="{00000000-0005-0000-0000-00002E000000}"/>
    <cellStyle name="20% - Accent3 2 2 2" xfId="2738" xr:uid="{A8BAA145-407A-4AFF-9987-072E640A9A60}"/>
    <cellStyle name="20% - Accent3 2 3" xfId="48" xr:uid="{00000000-0005-0000-0000-00002F000000}"/>
    <cellStyle name="20% - Accent3 2 3 2" xfId="2739" xr:uid="{417392CA-6171-43D4-9FB6-C38C479524E6}"/>
    <cellStyle name="20% - Accent3 2 4" xfId="2737" xr:uid="{E1D38E46-35A2-4ECA-9F87-A1B52CC41314}"/>
    <cellStyle name="20% - Accent3 3" xfId="49" xr:uid="{00000000-0005-0000-0000-000030000000}"/>
    <cellStyle name="20% - Accent3 3 2" xfId="2740" xr:uid="{F4CDFD8E-7407-4149-B1F4-33DEE7552A6B}"/>
    <cellStyle name="20% - Accent3 4" xfId="50" xr:uid="{00000000-0005-0000-0000-000031000000}"/>
    <cellStyle name="20% - Accent3 4 2" xfId="2741" xr:uid="{E875CE91-617F-4487-86F8-64F36850755F}"/>
    <cellStyle name="20% - Accent3 5" xfId="51" xr:uid="{00000000-0005-0000-0000-000032000000}"/>
    <cellStyle name="20% - Accent3 5 2" xfId="2742" xr:uid="{FB4A3817-2224-456A-88F6-00A4B75EAF79}"/>
    <cellStyle name="20% - Accent3 6" xfId="52" xr:uid="{00000000-0005-0000-0000-000033000000}"/>
    <cellStyle name="20% - Accent3 6 2" xfId="2743" xr:uid="{12C7F5A2-8C67-4AC5-A932-8DF8EAC06697}"/>
    <cellStyle name="20% - Accent3 7" xfId="53" xr:uid="{00000000-0005-0000-0000-000034000000}"/>
    <cellStyle name="20% - Accent3 7 2" xfId="2744" xr:uid="{D09CEC61-AFE2-425B-A338-5C6492035D4B}"/>
    <cellStyle name="20% - Accent3 8" xfId="54" xr:uid="{00000000-0005-0000-0000-000035000000}"/>
    <cellStyle name="20% - Accent3 8 2" xfId="2745" xr:uid="{B540DCBF-4F35-445C-85B4-43325FF0DC8F}"/>
    <cellStyle name="20% - Accent3 9" xfId="55" xr:uid="{00000000-0005-0000-0000-000036000000}"/>
    <cellStyle name="20% - Accent3 9 2" xfId="2746" xr:uid="{DC50FE81-1D34-4419-9BF6-1C94CE93EA37}"/>
    <cellStyle name="20% - Accent4" xfId="56" builtinId="42" customBuiltin="1"/>
    <cellStyle name="20% - Accent4 10" xfId="57" xr:uid="{00000000-0005-0000-0000-000038000000}"/>
    <cellStyle name="20% - Accent4 10 2" xfId="2747" xr:uid="{6F80F3E3-E725-4212-A813-553D603323AF}"/>
    <cellStyle name="20% - Accent4 11" xfId="58" xr:uid="{00000000-0005-0000-0000-000039000000}"/>
    <cellStyle name="20% - Accent4 11 2" xfId="2748" xr:uid="{040E4D6A-E362-4CAB-9ACA-349B3C757897}"/>
    <cellStyle name="20% - Accent4 12" xfId="59" xr:uid="{00000000-0005-0000-0000-00003A000000}"/>
    <cellStyle name="20% - Accent4 12 2" xfId="2749" xr:uid="{EE350F45-93E4-4672-987E-4035554EF049}"/>
    <cellStyle name="20% - Accent4 13" xfId="60" xr:uid="{00000000-0005-0000-0000-00003B000000}"/>
    <cellStyle name="20% - Accent4 13 2" xfId="2750" xr:uid="{43AA57A7-5DDC-45BB-A26A-1FAD39EBDDD1}"/>
    <cellStyle name="20% - Accent4 14" xfId="61" xr:uid="{00000000-0005-0000-0000-00003C000000}"/>
    <cellStyle name="20% - Accent4 14 2" xfId="2751" xr:uid="{121BC4B6-8427-491E-917E-9FF7ACC73514}"/>
    <cellStyle name="20% - Accent4 15" xfId="62" xr:uid="{00000000-0005-0000-0000-00003D000000}"/>
    <cellStyle name="20% - Accent4 15 2" xfId="2752" xr:uid="{FD9AD110-D4D2-4205-9013-DFC1F9B57321}"/>
    <cellStyle name="20% - Accent4 16" xfId="63" xr:uid="{00000000-0005-0000-0000-00003E000000}"/>
    <cellStyle name="20% - Accent4 16 2" xfId="2753" xr:uid="{4B2D426B-EAAF-43FE-9F1A-6AD442DD3EF3}"/>
    <cellStyle name="20% - Accent4 17" xfId="2681" xr:uid="{434CD574-5488-426B-8201-1919B56F0FCD}"/>
    <cellStyle name="20% - Accent4 2" xfId="64" xr:uid="{00000000-0005-0000-0000-00003F000000}"/>
    <cellStyle name="20% - Accent4 2 2" xfId="65" xr:uid="{00000000-0005-0000-0000-000040000000}"/>
    <cellStyle name="20% - Accent4 2 2 2" xfId="2755" xr:uid="{752993E4-72B1-4562-9B6C-662E8CE438AC}"/>
    <cellStyle name="20% - Accent4 2 3" xfId="66" xr:uid="{00000000-0005-0000-0000-000041000000}"/>
    <cellStyle name="20% - Accent4 2 3 2" xfId="2756" xr:uid="{113B862A-F9DF-43B4-B65E-356D959F648B}"/>
    <cellStyle name="20% - Accent4 2 4" xfId="2754" xr:uid="{AB04E1DB-29FF-4A61-A3D4-9BBD3696E871}"/>
    <cellStyle name="20% - Accent4 3" xfId="67" xr:uid="{00000000-0005-0000-0000-000042000000}"/>
    <cellStyle name="20% - Accent4 3 2" xfId="2757" xr:uid="{9E58ADFE-E359-4F2C-B4E1-D39ADB3C4C81}"/>
    <cellStyle name="20% - Accent4 4" xfId="68" xr:uid="{00000000-0005-0000-0000-000043000000}"/>
    <cellStyle name="20% - Accent4 4 2" xfId="2758" xr:uid="{92281B92-E243-47FB-94F6-68996B264A17}"/>
    <cellStyle name="20% - Accent4 5" xfId="69" xr:uid="{00000000-0005-0000-0000-000044000000}"/>
    <cellStyle name="20% - Accent4 5 2" xfId="2759" xr:uid="{51F3F664-ADBA-4DBD-9A6E-03860F34D5AC}"/>
    <cellStyle name="20% - Accent4 6" xfId="70" xr:uid="{00000000-0005-0000-0000-000045000000}"/>
    <cellStyle name="20% - Accent4 6 2" xfId="2760" xr:uid="{B8AFF458-15DC-4E7F-9E93-1548217FFDE8}"/>
    <cellStyle name="20% - Accent4 7" xfId="71" xr:uid="{00000000-0005-0000-0000-000046000000}"/>
    <cellStyle name="20% - Accent4 7 2" xfId="2761" xr:uid="{88F29643-486B-4625-A6AE-B30F5C11F43E}"/>
    <cellStyle name="20% - Accent4 8" xfId="72" xr:uid="{00000000-0005-0000-0000-000047000000}"/>
    <cellStyle name="20% - Accent4 8 2" xfId="2762" xr:uid="{13F78C70-F4E5-4D95-B32F-6C71D07E9161}"/>
    <cellStyle name="20% - Accent4 9" xfId="73" xr:uid="{00000000-0005-0000-0000-000048000000}"/>
    <cellStyle name="20% - Accent4 9 2" xfId="2763" xr:uid="{BC0C8E84-8D55-4335-9450-2219B9FB1A59}"/>
    <cellStyle name="20% - Accent5" xfId="74" builtinId="46" customBuiltin="1"/>
    <cellStyle name="20% - Accent5 10" xfId="75" xr:uid="{00000000-0005-0000-0000-00004A000000}"/>
    <cellStyle name="20% - Accent5 10 2" xfId="2764" xr:uid="{DC9AB620-B5A3-43EF-8F91-E1C2EFF4C7C2}"/>
    <cellStyle name="20% - Accent5 11" xfId="76" xr:uid="{00000000-0005-0000-0000-00004B000000}"/>
    <cellStyle name="20% - Accent5 11 2" xfId="2765" xr:uid="{7C704FA4-CDEC-425F-B759-EC03BC041F56}"/>
    <cellStyle name="20% - Accent5 12" xfId="77" xr:uid="{00000000-0005-0000-0000-00004C000000}"/>
    <cellStyle name="20% - Accent5 12 2" xfId="2766" xr:uid="{FD0C4E2E-F7B2-4202-ACE0-FF5DD13E08C5}"/>
    <cellStyle name="20% - Accent5 13" xfId="78" xr:uid="{00000000-0005-0000-0000-00004D000000}"/>
    <cellStyle name="20% - Accent5 13 2" xfId="2767" xr:uid="{A26AB01F-D703-4283-9053-FFFC057B0422}"/>
    <cellStyle name="20% - Accent5 14" xfId="79" xr:uid="{00000000-0005-0000-0000-00004E000000}"/>
    <cellStyle name="20% - Accent5 14 2" xfId="2768" xr:uid="{3F15F475-E07E-41E9-86B9-5B25345BDAE2}"/>
    <cellStyle name="20% - Accent5 15" xfId="80" xr:uid="{00000000-0005-0000-0000-00004F000000}"/>
    <cellStyle name="20% - Accent5 15 2" xfId="2769" xr:uid="{FBAB8A4C-0587-4D45-891D-EF2E1A609264}"/>
    <cellStyle name="20% - Accent5 16" xfId="81" xr:uid="{00000000-0005-0000-0000-000050000000}"/>
    <cellStyle name="20% - Accent5 16 2" xfId="2770" xr:uid="{3C560599-936A-43BF-9C98-4D07CC9D1947}"/>
    <cellStyle name="20% - Accent5 17" xfId="2682" xr:uid="{1ABC55B5-799F-4DF1-B35E-8B0FDDBACF4F}"/>
    <cellStyle name="20% - Accent5 2" xfId="82" xr:uid="{00000000-0005-0000-0000-000051000000}"/>
    <cellStyle name="20% - Accent5 2 2" xfId="83" xr:uid="{00000000-0005-0000-0000-000052000000}"/>
    <cellStyle name="20% - Accent5 2 2 2" xfId="2772" xr:uid="{501A5E1E-705E-4172-968D-3FAC61ADA330}"/>
    <cellStyle name="20% - Accent5 2 3" xfId="84" xr:uid="{00000000-0005-0000-0000-000053000000}"/>
    <cellStyle name="20% - Accent5 2 3 2" xfId="2773" xr:uid="{C1440940-FD40-4043-912A-6CD44007E377}"/>
    <cellStyle name="20% - Accent5 2 4" xfId="2771" xr:uid="{1F6122DD-1461-4981-BC3B-AF8265752CF0}"/>
    <cellStyle name="20% - Accent5 3" xfId="85" xr:uid="{00000000-0005-0000-0000-000054000000}"/>
    <cellStyle name="20% - Accent5 3 2" xfId="2774" xr:uid="{92F73980-6BBD-4189-9E05-D3E0F2801CD9}"/>
    <cellStyle name="20% - Accent5 4" xfId="86" xr:uid="{00000000-0005-0000-0000-000055000000}"/>
    <cellStyle name="20% - Accent5 4 2" xfId="2775" xr:uid="{ACAC11BC-9DEA-499A-86B9-4706029A3DF1}"/>
    <cellStyle name="20% - Accent5 5" xfId="87" xr:uid="{00000000-0005-0000-0000-000056000000}"/>
    <cellStyle name="20% - Accent5 5 2" xfId="2776" xr:uid="{5C8F8AD6-2ABC-4720-8B33-06A543CB6EAB}"/>
    <cellStyle name="20% - Accent5 6" xfId="88" xr:uid="{00000000-0005-0000-0000-000057000000}"/>
    <cellStyle name="20% - Accent5 6 2" xfId="2777" xr:uid="{F7FEB536-8AB0-4F7B-B015-72579D130A58}"/>
    <cellStyle name="20% - Accent5 7" xfId="89" xr:uid="{00000000-0005-0000-0000-000058000000}"/>
    <cellStyle name="20% - Accent5 7 2" xfId="2778" xr:uid="{21FA3AF4-3DCE-42F9-8322-2F9316248F22}"/>
    <cellStyle name="20% - Accent5 8" xfId="90" xr:uid="{00000000-0005-0000-0000-000059000000}"/>
    <cellStyle name="20% - Accent5 8 2" xfId="2779" xr:uid="{C158AC3F-ED8A-4338-A41D-AD242918BB6D}"/>
    <cellStyle name="20% - Accent5 9" xfId="91" xr:uid="{00000000-0005-0000-0000-00005A000000}"/>
    <cellStyle name="20% - Accent5 9 2" xfId="2780" xr:uid="{ECE67411-97CA-4666-83BD-A3C9C21CA556}"/>
    <cellStyle name="20% - Accent6" xfId="92" builtinId="50" customBuiltin="1"/>
    <cellStyle name="20% - Accent6 10" xfId="93" xr:uid="{00000000-0005-0000-0000-00005C000000}"/>
    <cellStyle name="20% - Accent6 10 2" xfId="2781" xr:uid="{6F79408C-4E8A-419C-A514-281CDC956980}"/>
    <cellStyle name="20% - Accent6 11" xfId="94" xr:uid="{00000000-0005-0000-0000-00005D000000}"/>
    <cellStyle name="20% - Accent6 11 2" xfId="2782" xr:uid="{D4AFE600-11B3-4129-A56A-9E14523C14DA}"/>
    <cellStyle name="20% - Accent6 12" xfId="95" xr:uid="{00000000-0005-0000-0000-00005E000000}"/>
    <cellStyle name="20% - Accent6 12 2" xfId="2783" xr:uid="{0034AC66-2896-4A18-A577-5A0C8161F911}"/>
    <cellStyle name="20% - Accent6 13" xfId="96" xr:uid="{00000000-0005-0000-0000-00005F000000}"/>
    <cellStyle name="20% - Accent6 13 2" xfId="2784" xr:uid="{D398D48B-2A89-45CA-A308-023D8E439C1E}"/>
    <cellStyle name="20% - Accent6 14" xfId="97" xr:uid="{00000000-0005-0000-0000-000060000000}"/>
    <cellStyle name="20% - Accent6 14 2" xfId="2785" xr:uid="{2E8BAE7C-7C75-4CC2-9CF6-10A55F4602A4}"/>
    <cellStyle name="20% - Accent6 15" xfId="98" xr:uid="{00000000-0005-0000-0000-000061000000}"/>
    <cellStyle name="20% - Accent6 15 2" xfId="2786" xr:uid="{1C534CD6-0668-4F98-B0CD-2DC76898C3B6}"/>
    <cellStyle name="20% - Accent6 16" xfId="99" xr:uid="{00000000-0005-0000-0000-000062000000}"/>
    <cellStyle name="20% - Accent6 16 2" xfId="2787" xr:uid="{C4FE6E83-DEE7-4F35-96B7-30CBE8B66D44}"/>
    <cellStyle name="20% - Accent6 17" xfId="2683" xr:uid="{E4C6B375-27DA-4D54-AAFF-6FA1DAA60209}"/>
    <cellStyle name="20% - Accent6 2" xfId="100" xr:uid="{00000000-0005-0000-0000-000063000000}"/>
    <cellStyle name="20% - Accent6 2 2" xfId="101" xr:uid="{00000000-0005-0000-0000-000064000000}"/>
    <cellStyle name="20% - Accent6 2 2 2" xfId="2789" xr:uid="{21F6738F-A41F-41BB-BFA3-91850ED75EF3}"/>
    <cellStyle name="20% - Accent6 2 3" xfId="102" xr:uid="{00000000-0005-0000-0000-000065000000}"/>
    <cellStyle name="20% - Accent6 2 3 2" xfId="2790" xr:uid="{78480BA5-E4EF-4E1A-9EB8-4C0B811990A8}"/>
    <cellStyle name="20% - Accent6 2 4" xfId="2788" xr:uid="{8509D3BD-A705-4988-891B-CEBC509E9CC4}"/>
    <cellStyle name="20% - Accent6 3" xfId="103" xr:uid="{00000000-0005-0000-0000-000066000000}"/>
    <cellStyle name="20% - Accent6 3 2" xfId="2791" xr:uid="{F18562B9-C4A5-4A96-B67C-77E27C05E3D5}"/>
    <cellStyle name="20% - Accent6 4" xfId="104" xr:uid="{00000000-0005-0000-0000-000067000000}"/>
    <cellStyle name="20% - Accent6 4 2" xfId="2792" xr:uid="{E68AE380-4F06-4DEB-8986-8AF70476AFC8}"/>
    <cellStyle name="20% - Accent6 5" xfId="105" xr:uid="{00000000-0005-0000-0000-000068000000}"/>
    <cellStyle name="20% - Accent6 5 2" xfId="2793" xr:uid="{560AAD72-C5B0-4E2C-9B22-D99FCCD32D9A}"/>
    <cellStyle name="20% - Accent6 6" xfId="106" xr:uid="{00000000-0005-0000-0000-000069000000}"/>
    <cellStyle name="20% - Accent6 6 2" xfId="2794" xr:uid="{D5B02F2C-9606-4BA5-854F-699A71D1C6BA}"/>
    <cellStyle name="20% - Accent6 7" xfId="107" xr:uid="{00000000-0005-0000-0000-00006A000000}"/>
    <cellStyle name="20% - Accent6 7 2" xfId="2795" xr:uid="{DD6C0FA7-3DAF-4F6E-8F55-7E2770E864A6}"/>
    <cellStyle name="20% - Accent6 8" xfId="108" xr:uid="{00000000-0005-0000-0000-00006B000000}"/>
    <cellStyle name="20% - Accent6 8 2" xfId="2796" xr:uid="{17B9E444-DB62-437B-BD16-4A263E92AAD3}"/>
    <cellStyle name="20% - Accent6 9" xfId="109" xr:uid="{00000000-0005-0000-0000-00006C000000}"/>
    <cellStyle name="20% - Accent6 9 2" xfId="2797" xr:uid="{63ED6DA1-BBA8-436D-82BA-AF4E038DD29F}"/>
    <cellStyle name="40% - Accent1" xfId="110" builtinId="31" customBuiltin="1"/>
    <cellStyle name="40% - Accent1 10" xfId="111" xr:uid="{00000000-0005-0000-0000-00006E000000}"/>
    <cellStyle name="40% - Accent1 10 2" xfId="2798" xr:uid="{59C762D4-BB69-4383-A9B2-542EF530932A}"/>
    <cellStyle name="40% - Accent1 11" xfId="112" xr:uid="{00000000-0005-0000-0000-00006F000000}"/>
    <cellStyle name="40% - Accent1 11 2" xfId="2799" xr:uid="{49F83DFD-CDC8-4433-A38F-29D49A2F4F24}"/>
    <cellStyle name="40% - Accent1 12" xfId="113" xr:uid="{00000000-0005-0000-0000-000070000000}"/>
    <cellStyle name="40% - Accent1 12 2" xfId="2800" xr:uid="{7C320D9A-8CEC-48E1-B4C0-6DBB7F790F03}"/>
    <cellStyle name="40% - Accent1 13" xfId="114" xr:uid="{00000000-0005-0000-0000-000071000000}"/>
    <cellStyle name="40% - Accent1 13 2" xfId="2801" xr:uid="{3A373500-6145-4CC7-B0A2-FEEA05153F4F}"/>
    <cellStyle name="40% - Accent1 14" xfId="115" xr:uid="{00000000-0005-0000-0000-000072000000}"/>
    <cellStyle name="40% - Accent1 14 2" xfId="2802" xr:uid="{1A6B0C22-6100-48FE-8DAC-00DD6148A7D9}"/>
    <cellStyle name="40% - Accent1 15" xfId="116" xr:uid="{00000000-0005-0000-0000-000073000000}"/>
    <cellStyle name="40% - Accent1 15 2" xfId="2803" xr:uid="{CC1C2400-5AC5-47DD-B4E6-2CF2F4F899C1}"/>
    <cellStyle name="40% - Accent1 16" xfId="117" xr:uid="{00000000-0005-0000-0000-000074000000}"/>
    <cellStyle name="40% - Accent1 16 2" xfId="2804" xr:uid="{8684C736-A2D1-4B86-800F-F15742610B9B}"/>
    <cellStyle name="40% - Accent1 17" xfId="2684" xr:uid="{AC25A0AC-F4DB-40E5-A941-F0CFF3C01CC8}"/>
    <cellStyle name="40% - Accent1 2" xfId="118" xr:uid="{00000000-0005-0000-0000-000075000000}"/>
    <cellStyle name="40% - Accent1 2 2" xfId="119" xr:uid="{00000000-0005-0000-0000-000076000000}"/>
    <cellStyle name="40% - Accent1 2 2 2" xfId="2806" xr:uid="{B35A92DD-BCA1-4470-AA6D-4BA1AF8474AF}"/>
    <cellStyle name="40% - Accent1 2 3" xfId="120" xr:uid="{00000000-0005-0000-0000-000077000000}"/>
    <cellStyle name="40% - Accent1 2 3 2" xfId="2807" xr:uid="{F60B943F-877F-43B5-81F1-6617DFFEF5FB}"/>
    <cellStyle name="40% - Accent1 2 4" xfId="2805" xr:uid="{3B6716A8-3179-476E-A604-6C9B4CA401E1}"/>
    <cellStyle name="40% - Accent1 3" xfId="121" xr:uid="{00000000-0005-0000-0000-000078000000}"/>
    <cellStyle name="40% - Accent1 3 2" xfId="2808" xr:uid="{2DE46A2A-CB23-46B8-A58F-7473444CA138}"/>
    <cellStyle name="40% - Accent1 4" xfId="122" xr:uid="{00000000-0005-0000-0000-000079000000}"/>
    <cellStyle name="40% - Accent1 4 2" xfId="2809" xr:uid="{90FAD2A5-DFAE-475D-BB04-FB32B0EF80BC}"/>
    <cellStyle name="40% - Accent1 5" xfId="123" xr:uid="{00000000-0005-0000-0000-00007A000000}"/>
    <cellStyle name="40% - Accent1 5 2" xfId="2810" xr:uid="{8DE74C32-2A71-4906-8CF9-212820FBCC5F}"/>
    <cellStyle name="40% - Accent1 6" xfId="124" xr:uid="{00000000-0005-0000-0000-00007B000000}"/>
    <cellStyle name="40% - Accent1 6 2" xfId="2811" xr:uid="{9807F7D9-2759-49FA-889E-BD0EB1E91CCE}"/>
    <cellStyle name="40% - Accent1 7" xfId="125" xr:uid="{00000000-0005-0000-0000-00007C000000}"/>
    <cellStyle name="40% - Accent1 7 2" xfId="2812" xr:uid="{98C0A542-679F-4265-8221-7ECA2C6F4580}"/>
    <cellStyle name="40% - Accent1 8" xfId="126" xr:uid="{00000000-0005-0000-0000-00007D000000}"/>
    <cellStyle name="40% - Accent1 8 2" xfId="2813" xr:uid="{8A9F2022-E1F7-472B-866E-B5FF0C2C0647}"/>
    <cellStyle name="40% - Accent1 9" xfId="127" xr:uid="{00000000-0005-0000-0000-00007E000000}"/>
    <cellStyle name="40% - Accent1 9 2" xfId="2814" xr:uid="{242E3C48-8CF1-4BAD-B90B-DE6296CB1EAE}"/>
    <cellStyle name="40% - Accent2" xfId="128" builtinId="35" customBuiltin="1"/>
    <cellStyle name="40% - Accent2 10" xfId="129" xr:uid="{00000000-0005-0000-0000-000080000000}"/>
    <cellStyle name="40% - Accent2 10 2" xfId="2815" xr:uid="{4D4B8416-9182-4D1E-B8F5-621FF4526389}"/>
    <cellStyle name="40% - Accent2 11" xfId="130" xr:uid="{00000000-0005-0000-0000-000081000000}"/>
    <cellStyle name="40% - Accent2 11 2" xfId="2816" xr:uid="{7D3F35FB-5051-4773-A910-999F5F4B5E8B}"/>
    <cellStyle name="40% - Accent2 12" xfId="131" xr:uid="{00000000-0005-0000-0000-000082000000}"/>
    <cellStyle name="40% - Accent2 12 2" xfId="2817" xr:uid="{068694E8-828C-4805-8A45-B5A39DDEAF01}"/>
    <cellStyle name="40% - Accent2 13" xfId="132" xr:uid="{00000000-0005-0000-0000-000083000000}"/>
    <cellStyle name="40% - Accent2 13 2" xfId="2818" xr:uid="{D5178B3E-9EFA-4764-A976-A36B2479451F}"/>
    <cellStyle name="40% - Accent2 14" xfId="133" xr:uid="{00000000-0005-0000-0000-000084000000}"/>
    <cellStyle name="40% - Accent2 14 2" xfId="2819" xr:uid="{AD72EAF8-5FAB-45EC-81A6-E4F2391A6C97}"/>
    <cellStyle name="40% - Accent2 15" xfId="134" xr:uid="{00000000-0005-0000-0000-000085000000}"/>
    <cellStyle name="40% - Accent2 15 2" xfId="2820" xr:uid="{08996CF2-6B4F-4D34-BC3C-F9B44585FCC0}"/>
    <cellStyle name="40% - Accent2 16" xfId="135" xr:uid="{00000000-0005-0000-0000-000086000000}"/>
    <cellStyle name="40% - Accent2 16 2" xfId="2821" xr:uid="{D8A28FF3-1226-46D4-AC7D-0F0DECB99630}"/>
    <cellStyle name="40% - Accent2 17" xfId="2685" xr:uid="{E9365010-C619-4D45-9FE0-C6E71AB70506}"/>
    <cellStyle name="40% - Accent2 2" xfId="136" xr:uid="{00000000-0005-0000-0000-000087000000}"/>
    <cellStyle name="40% - Accent2 2 2" xfId="137" xr:uid="{00000000-0005-0000-0000-000088000000}"/>
    <cellStyle name="40% - Accent2 2 2 2" xfId="2823" xr:uid="{2D2FD16A-52ED-4BCB-8358-4917CA8E2A75}"/>
    <cellStyle name="40% - Accent2 2 3" xfId="138" xr:uid="{00000000-0005-0000-0000-000089000000}"/>
    <cellStyle name="40% - Accent2 2 3 2" xfId="2824" xr:uid="{6234A67B-F283-4B2C-941D-8E2CB15252C8}"/>
    <cellStyle name="40% - Accent2 2 4" xfId="2822" xr:uid="{A4213BDB-5619-49F7-BC0C-038D8D734E45}"/>
    <cellStyle name="40% - Accent2 3" xfId="139" xr:uid="{00000000-0005-0000-0000-00008A000000}"/>
    <cellStyle name="40% - Accent2 3 2" xfId="2825" xr:uid="{C68204D8-64A6-41DA-A8EC-75695ED23A11}"/>
    <cellStyle name="40% - Accent2 4" xfId="140" xr:uid="{00000000-0005-0000-0000-00008B000000}"/>
    <cellStyle name="40% - Accent2 4 2" xfId="2826" xr:uid="{19AE2872-3E79-4197-AA59-58F1489AC785}"/>
    <cellStyle name="40% - Accent2 5" xfId="141" xr:uid="{00000000-0005-0000-0000-00008C000000}"/>
    <cellStyle name="40% - Accent2 5 2" xfId="2827" xr:uid="{5FC12F99-A4B5-42AA-A8F4-05024CB39A5E}"/>
    <cellStyle name="40% - Accent2 6" xfId="142" xr:uid="{00000000-0005-0000-0000-00008D000000}"/>
    <cellStyle name="40% - Accent2 6 2" xfId="2828" xr:uid="{5DB4528E-FD26-462F-AC14-71DAE87DCB69}"/>
    <cellStyle name="40% - Accent2 7" xfId="143" xr:uid="{00000000-0005-0000-0000-00008E000000}"/>
    <cellStyle name="40% - Accent2 7 2" xfId="2829" xr:uid="{98C4639A-EB35-4607-B6DE-6197D7AD7CEE}"/>
    <cellStyle name="40% - Accent2 8" xfId="144" xr:uid="{00000000-0005-0000-0000-00008F000000}"/>
    <cellStyle name="40% - Accent2 8 2" xfId="2830" xr:uid="{F3481079-80BD-4DBD-9CCD-2EC66FDD64FF}"/>
    <cellStyle name="40% - Accent2 9" xfId="145" xr:uid="{00000000-0005-0000-0000-000090000000}"/>
    <cellStyle name="40% - Accent2 9 2" xfId="2831" xr:uid="{8616FFAD-17DF-4CC6-9B4A-5608E41A5B76}"/>
    <cellStyle name="40% - Accent3" xfId="146" builtinId="39" customBuiltin="1"/>
    <cellStyle name="40% - Accent3 10" xfId="147" xr:uid="{00000000-0005-0000-0000-000092000000}"/>
    <cellStyle name="40% - Accent3 10 2" xfId="2832" xr:uid="{45C70123-EDDB-4993-9764-0813FF3DDEA1}"/>
    <cellStyle name="40% - Accent3 11" xfId="148" xr:uid="{00000000-0005-0000-0000-000093000000}"/>
    <cellStyle name="40% - Accent3 11 2" xfId="2833" xr:uid="{DB822104-74CD-41CC-AFAC-47E8CC541E4A}"/>
    <cellStyle name="40% - Accent3 12" xfId="149" xr:uid="{00000000-0005-0000-0000-000094000000}"/>
    <cellStyle name="40% - Accent3 12 2" xfId="2834" xr:uid="{DFE5A317-AC16-46BD-8919-818B005FD01D}"/>
    <cellStyle name="40% - Accent3 13" xfId="150" xr:uid="{00000000-0005-0000-0000-000095000000}"/>
    <cellStyle name="40% - Accent3 13 2" xfId="2835" xr:uid="{C8746310-B0C1-4C27-9944-E76ECABFE7EE}"/>
    <cellStyle name="40% - Accent3 14" xfId="151" xr:uid="{00000000-0005-0000-0000-000096000000}"/>
    <cellStyle name="40% - Accent3 14 2" xfId="2836" xr:uid="{DF6A5C2A-3091-4698-9593-4B1E25D23A2F}"/>
    <cellStyle name="40% - Accent3 15" xfId="152" xr:uid="{00000000-0005-0000-0000-000097000000}"/>
    <cellStyle name="40% - Accent3 15 2" xfId="2837" xr:uid="{87DAE5BF-7956-4CA9-9ED9-7F6A655FEB45}"/>
    <cellStyle name="40% - Accent3 16" xfId="153" xr:uid="{00000000-0005-0000-0000-000098000000}"/>
    <cellStyle name="40% - Accent3 16 2" xfId="2838" xr:uid="{276E79DA-DAEE-45E0-A00A-3890B64315F2}"/>
    <cellStyle name="40% - Accent3 17" xfId="2686" xr:uid="{AFD35770-A99D-46A6-A61C-6182EC1E7456}"/>
    <cellStyle name="40% - Accent3 2" xfId="154" xr:uid="{00000000-0005-0000-0000-000099000000}"/>
    <cellStyle name="40% - Accent3 2 2" xfId="155" xr:uid="{00000000-0005-0000-0000-00009A000000}"/>
    <cellStyle name="40% - Accent3 2 2 2" xfId="2840" xr:uid="{F1A99AFE-EC6B-4AA8-948C-94A5DEE085EA}"/>
    <cellStyle name="40% - Accent3 2 3" xfId="156" xr:uid="{00000000-0005-0000-0000-00009B000000}"/>
    <cellStyle name="40% - Accent3 2 3 2" xfId="2841" xr:uid="{5C91ACA6-F9F9-4678-BFEC-51326CEF2A6E}"/>
    <cellStyle name="40% - Accent3 2 4" xfId="2839" xr:uid="{596A5290-9B67-43AA-A7F5-21F44D569383}"/>
    <cellStyle name="40% - Accent3 3" xfId="157" xr:uid="{00000000-0005-0000-0000-00009C000000}"/>
    <cellStyle name="40% - Accent3 3 2" xfId="2842" xr:uid="{C7B4BE71-8575-4AD4-913F-20DB6F4AEAAF}"/>
    <cellStyle name="40% - Accent3 4" xfId="158" xr:uid="{00000000-0005-0000-0000-00009D000000}"/>
    <cellStyle name="40% - Accent3 4 2" xfId="2843" xr:uid="{1F2AA788-B2DB-46EB-B3B5-7FD5C32C4692}"/>
    <cellStyle name="40% - Accent3 5" xfId="159" xr:uid="{00000000-0005-0000-0000-00009E000000}"/>
    <cellStyle name="40% - Accent3 5 2" xfId="2844" xr:uid="{40E16755-5B1B-4762-BED9-2832BFA784EA}"/>
    <cellStyle name="40% - Accent3 6" xfId="160" xr:uid="{00000000-0005-0000-0000-00009F000000}"/>
    <cellStyle name="40% - Accent3 6 2" xfId="2845" xr:uid="{EFDCD79E-97C7-4FA8-8652-9190E19098BB}"/>
    <cellStyle name="40% - Accent3 7" xfId="161" xr:uid="{00000000-0005-0000-0000-0000A0000000}"/>
    <cellStyle name="40% - Accent3 7 2" xfId="2846" xr:uid="{D39843AB-C716-471C-811E-59F83073225F}"/>
    <cellStyle name="40% - Accent3 8" xfId="162" xr:uid="{00000000-0005-0000-0000-0000A1000000}"/>
    <cellStyle name="40% - Accent3 8 2" xfId="2847" xr:uid="{CEBC2CBA-40E7-49DF-B3DA-0EC961B8B11C}"/>
    <cellStyle name="40% - Accent3 9" xfId="163" xr:uid="{00000000-0005-0000-0000-0000A2000000}"/>
    <cellStyle name="40% - Accent3 9 2" xfId="2848" xr:uid="{B5894B17-A8FC-4ACD-A76E-017A0B81280C}"/>
    <cellStyle name="40% - Accent4" xfId="164" builtinId="43" customBuiltin="1"/>
    <cellStyle name="40% - Accent4 10" xfId="165" xr:uid="{00000000-0005-0000-0000-0000A4000000}"/>
    <cellStyle name="40% - Accent4 10 2" xfId="2849" xr:uid="{89D65B50-9A8F-4B6E-ADFC-AB061CE71716}"/>
    <cellStyle name="40% - Accent4 11" xfId="166" xr:uid="{00000000-0005-0000-0000-0000A5000000}"/>
    <cellStyle name="40% - Accent4 11 2" xfId="2850" xr:uid="{B06CEAE1-6F5E-466E-B64C-A1783BDADCEA}"/>
    <cellStyle name="40% - Accent4 12" xfId="167" xr:uid="{00000000-0005-0000-0000-0000A6000000}"/>
    <cellStyle name="40% - Accent4 12 2" xfId="2851" xr:uid="{2261C955-C61A-4538-B893-22E47969A478}"/>
    <cellStyle name="40% - Accent4 13" xfId="168" xr:uid="{00000000-0005-0000-0000-0000A7000000}"/>
    <cellStyle name="40% - Accent4 13 2" xfId="2852" xr:uid="{492AE7AC-BBAF-4568-9F65-FD8520FB184B}"/>
    <cellStyle name="40% - Accent4 14" xfId="169" xr:uid="{00000000-0005-0000-0000-0000A8000000}"/>
    <cellStyle name="40% - Accent4 14 2" xfId="2853" xr:uid="{E32C3404-CAE3-4623-B2E2-BE664CB7A7D6}"/>
    <cellStyle name="40% - Accent4 15" xfId="170" xr:uid="{00000000-0005-0000-0000-0000A9000000}"/>
    <cellStyle name="40% - Accent4 15 2" xfId="2854" xr:uid="{8C36B349-D8B2-415B-A2D0-8E5E9E959718}"/>
    <cellStyle name="40% - Accent4 16" xfId="171" xr:uid="{00000000-0005-0000-0000-0000AA000000}"/>
    <cellStyle name="40% - Accent4 16 2" xfId="2855" xr:uid="{3CCBFF52-FBB3-4208-A4FF-AB94FAE7DBF7}"/>
    <cellStyle name="40% - Accent4 17" xfId="2687" xr:uid="{E8ABF0E5-0410-459C-A32B-D5F8BE566310}"/>
    <cellStyle name="40% - Accent4 2" xfId="172" xr:uid="{00000000-0005-0000-0000-0000AB000000}"/>
    <cellStyle name="40% - Accent4 2 2" xfId="173" xr:uid="{00000000-0005-0000-0000-0000AC000000}"/>
    <cellStyle name="40% - Accent4 2 2 2" xfId="2857" xr:uid="{7C969ECF-5D00-455B-8AB1-17790B5BE29D}"/>
    <cellStyle name="40% - Accent4 2 3" xfId="174" xr:uid="{00000000-0005-0000-0000-0000AD000000}"/>
    <cellStyle name="40% - Accent4 2 3 2" xfId="2858" xr:uid="{100BCCB0-DB2C-4640-A8FE-9406B9F70C8B}"/>
    <cellStyle name="40% - Accent4 2 4" xfId="2856" xr:uid="{B00D416A-8AC8-4FA3-91ED-4DFA93664A0C}"/>
    <cellStyle name="40% - Accent4 3" xfId="175" xr:uid="{00000000-0005-0000-0000-0000AE000000}"/>
    <cellStyle name="40% - Accent4 3 2" xfId="2859" xr:uid="{11D8D71C-906B-481B-ABE0-9D308ECB6196}"/>
    <cellStyle name="40% - Accent4 4" xfId="176" xr:uid="{00000000-0005-0000-0000-0000AF000000}"/>
    <cellStyle name="40% - Accent4 4 2" xfId="2860" xr:uid="{8E64B459-CB9A-4248-9554-C2F37D2737A7}"/>
    <cellStyle name="40% - Accent4 5" xfId="177" xr:uid="{00000000-0005-0000-0000-0000B0000000}"/>
    <cellStyle name="40% - Accent4 5 2" xfId="2861" xr:uid="{9123E4EB-D7C0-4D2E-8267-6B7C55918C38}"/>
    <cellStyle name="40% - Accent4 6" xfId="178" xr:uid="{00000000-0005-0000-0000-0000B1000000}"/>
    <cellStyle name="40% - Accent4 6 2" xfId="2862" xr:uid="{AB524A55-5668-4047-A96C-4F4F35A34BAE}"/>
    <cellStyle name="40% - Accent4 7" xfId="179" xr:uid="{00000000-0005-0000-0000-0000B2000000}"/>
    <cellStyle name="40% - Accent4 7 2" xfId="2863" xr:uid="{07C9733F-CA52-40A9-AC3D-8D7C8C372882}"/>
    <cellStyle name="40% - Accent4 8" xfId="180" xr:uid="{00000000-0005-0000-0000-0000B3000000}"/>
    <cellStyle name="40% - Accent4 8 2" xfId="2864" xr:uid="{9D6D9C0F-83D9-4998-B42F-10284CF041BB}"/>
    <cellStyle name="40% - Accent4 9" xfId="181" xr:uid="{00000000-0005-0000-0000-0000B4000000}"/>
    <cellStyle name="40% - Accent4 9 2" xfId="2865" xr:uid="{63A8E609-2F19-48FF-98B6-00C17EC2894C}"/>
    <cellStyle name="40% - Accent5" xfId="182" builtinId="47" customBuiltin="1"/>
    <cellStyle name="40% - Accent5 10" xfId="183" xr:uid="{00000000-0005-0000-0000-0000B6000000}"/>
    <cellStyle name="40% - Accent5 10 2" xfId="2866" xr:uid="{016556E6-D47F-44EE-9D4D-7A9FA86B34C7}"/>
    <cellStyle name="40% - Accent5 11" xfId="184" xr:uid="{00000000-0005-0000-0000-0000B7000000}"/>
    <cellStyle name="40% - Accent5 11 2" xfId="2867" xr:uid="{A22C7FA1-5D85-4DFE-9D6A-8E10BCB44427}"/>
    <cellStyle name="40% - Accent5 12" xfId="185" xr:uid="{00000000-0005-0000-0000-0000B8000000}"/>
    <cellStyle name="40% - Accent5 12 2" xfId="2868" xr:uid="{8D1617A8-C81E-40EC-B6A7-763BFAB7B2CE}"/>
    <cellStyle name="40% - Accent5 13" xfId="186" xr:uid="{00000000-0005-0000-0000-0000B9000000}"/>
    <cellStyle name="40% - Accent5 13 2" xfId="2869" xr:uid="{BFBC113F-C362-4F3D-9944-2B808CF17ACE}"/>
    <cellStyle name="40% - Accent5 14" xfId="187" xr:uid="{00000000-0005-0000-0000-0000BA000000}"/>
    <cellStyle name="40% - Accent5 14 2" xfId="2870" xr:uid="{985152BB-F8A3-47EB-9289-D7591F93E7A9}"/>
    <cellStyle name="40% - Accent5 15" xfId="188" xr:uid="{00000000-0005-0000-0000-0000BB000000}"/>
    <cellStyle name="40% - Accent5 15 2" xfId="2871" xr:uid="{54E0041E-4A23-4647-AC4C-E2A5D5086158}"/>
    <cellStyle name="40% - Accent5 16" xfId="189" xr:uid="{00000000-0005-0000-0000-0000BC000000}"/>
    <cellStyle name="40% - Accent5 16 2" xfId="2872" xr:uid="{CB9243EB-F6DA-4ABD-965B-6A01B65CE507}"/>
    <cellStyle name="40% - Accent5 17" xfId="2688" xr:uid="{58854080-662B-4BC9-9C09-1647759E078D}"/>
    <cellStyle name="40% - Accent5 2" xfId="190" xr:uid="{00000000-0005-0000-0000-0000BD000000}"/>
    <cellStyle name="40% - Accent5 2 2" xfId="191" xr:uid="{00000000-0005-0000-0000-0000BE000000}"/>
    <cellStyle name="40% - Accent5 2 2 2" xfId="2874" xr:uid="{0458E3EB-700F-418A-8F16-37DDECFB515C}"/>
    <cellStyle name="40% - Accent5 2 3" xfId="192" xr:uid="{00000000-0005-0000-0000-0000BF000000}"/>
    <cellStyle name="40% - Accent5 2 3 2" xfId="2875" xr:uid="{4D3932B7-BF3D-4CA2-94A3-303373AE9C66}"/>
    <cellStyle name="40% - Accent5 2 4" xfId="2873" xr:uid="{036E5DE4-46BD-4D04-A874-5371F08A0D55}"/>
    <cellStyle name="40% - Accent5 3" xfId="193" xr:uid="{00000000-0005-0000-0000-0000C0000000}"/>
    <cellStyle name="40% - Accent5 3 2" xfId="2876" xr:uid="{66B20EB9-536F-47F7-98AA-6C880CA71422}"/>
    <cellStyle name="40% - Accent5 4" xfId="194" xr:uid="{00000000-0005-0000-0000-0000C1000000}"/>
    <cellStyle name="40% - Accent5 4 2" xfId="2877" xr:uid="{51A914C1-1218-4E65-B239-2B72523C4385}"/>
    <cellStyle name="40% - Accent5 5" xfId="195" xr:uid="{00000000-0005-0000-0000-0000C2000000}"/>
    <cellStyle name="40% - Accent5 5 2" xfId="2878" xr:uid="{2059779E-08F3-4C74-A7EA-DCD43F640542}"/>
    <cellStyle name="40% - Accent5 6" xfId="196" xr:uid="{00000000-0005-0000-0000-0000C3000000}"/>
    <cellStyle name="40% - Accent5 6 2" xfId="2879" xr:uid="{91DFB89B-6CAA-4043-9055-DDC3FE44AA27}"/>
    <cellStyle name="40% - Accent5 7" xfId="197" xr:uid="{00000000-0005-0000-0000-0000C4000000}"/>
    <cellStyle name="40% - Accent5 7 2" xfId="2880" xr:uid="{7C98AEA8-3C29-4161-955F-BBFA32598FCB}"/>
    <cellStyle name="40% - Accent5 8" xfId="198" xr:uid="{00000000-0005-0000-0000-0000C5000000}"/>
    <cellStyle name="40% - Accent5 8 2" xfId="2881" xr:uid="{627494BF-73EB-4405-A50B-53E6CB73BA49}"/>
    <cellStyle name="40% - Accent5 9" xfId="199" xr:uid="{00000000-0005-0000-0000-0000C6000000}"/>
    <cellStyle name="40% - Accent5 9 2" xfId="2882" xr:uid="{61427D3B-C9AE-4435-911B-7BEE7DDB64A9}"/>
    <cellStyle name="40% - Accent6" xfId="200" builtinId="51" customBuiltin="1"/>
    <cellStyle name="40% - Accent6 10" xfId="201" xr:uid="{00000000-0005-0000-0000-0000C8000000}"/>
    <cellStyle name="40% - Accent6 10 2" xfId="2883" xr:uid="{BE3D90E5-4582-4F33-A750-528E618C16B1}"/>
    <cellStyle name="40% - Accent6 11" xfId="202" xr:uid="{00000000-0005-0000-0000-0000C9000000}"/>
    <cellStyle name="40% - Accent6 11 2" xfId="2884" xr:uid="{24AA4620-4A30-427D-A1CC-5953CAFBA6C0}"/>
    <cellStyle name="40% - Accent6 12" xfId="203" xr:uid="{00000000-0005-0000-0000-0000CA000000}"/>
    <cellStyle name="40% - Accent6 12 2" xfId="2885" xr:uid="{13CAF4B0-838B-4387-BAA0-3F6FC5FB6F76}"/>
    <cellStyle name="40% - Accent6 13" xfId="204" xr:uid="{00000000-0005-0000-0000-0000CB000000}"/>
    <cellStyle name="40% - Accent6 13 2" xfId="2886" xr:uid="{12C40151-FED3-4C8E-B07E-1B4A1F8F17EE}"/>
    <cellStyle name="40% - Accent6 14" xfId="205" xr:uid="{00000000-0005-0000-0000-0000CC000000}"/>
    <cellStyle name="40% - Accent6 14 2" xfId="2887" xr:uid="{D6B6AE06-4523-4AA3-B23C-83B955626845}"/>
    <cellStyle name="40% - Accent6 15" xfId="206" xr:uid="{00000000-0005-0000-0000-0000CD000000}"/>
    <cellStyle name="40% - Accent6 15 2" xfId="2888" xr:uid="{89628979-D9E5-48EC-9DAC-9E253242A9FF}"/>
    <cellStyle name="40% - Accent6 16" xfId="207" xr:uid="{00000000-0005-0000-0000-0000CE000000}"/>
    <cellStyle name="40% - Accent6 16 2" xfId="2889" xr:uid="{F3B30353-ECBC-44E6-A516-9B6C4E4D8C0B}"/>
    <cellStyle name="40% - Accent6 17" xfId="2689" xr:uid="{11268F71-5BEC-413E-9358-016DAC84B4D1}"/>
    <cellStyle name="40% - Accent6 2" xfId="208" xr:uid="{00000000-0005-0000-0000-0000CF000000}"/>
    <cellStyle name="40% - Accent6 2 2" xfId="209" xr:uid="{00000000-0005-0000-0000-0000D0000000}"/>
    <cellStyle name="40% - Accent6 2 2 2" xfId="2891" xr:uid="{C1B56072-C7E8-4C36-B5B3-E139502343AD}"/>
    <cellStyle name="40% - Accent6 2 3" xfId="210" xr:uid="{00000000-0005-0000-0000-0000D1000000}"/>
    <cellStyle name="40% - Accent6 2 3 2" xfId="2892" xr:uid="{14464B7B-C811-45FA-8803-F353914F097D}"/>
    <cellStyle name="40% - Accent6 2 4" xfId="2890" xr:uid="{ECA1AD05-65B1-46A6-BD3D-A37C29785AAE}"/>
    <cellStyle name="40% - Accent6 3" xfId="211" xr:uid="{00000000-0005-0000-0000-0000D2000000}"/>
    <cellStyle name="40% - Accent6 3 2" xfId="2893" xr:uid="{7BF3444B-7E97-433B-9B89-3E6691D89CB5}"/>
    <cellStyle name="40% - Accent6 4" xfId="212" xr:uid="{00000000-0005-0000-0000-0000D3000000}"/>
    <cellStyle name="40% - Accent6 4 2" xfId="2894" xr:uid="{BA144AEC-EB53-45E8-98AE-ECE695960C8E}"/>
    <cellStyle name="40% - Accent6 5" xfId="213" xr:uid="{00000000-0005-0000-0000-0000D4000000}"/>
    <cellStyle name="40% - Accent6 5 2" xfId="2895" xr:uid="{3D25FA87-75E5-4338-8BE9-F4EC08C7F5C7}"/>
    <cellStyle name="40% - Accent6 6" xfId="214" xr:uid="{00000000-0005-0000-0000-0000D5000000}"/>
    <cellStyle name="40% - Accent6 6 2" xfId="2896" xr:uid="{8F9D2F20-2F09-4461-B5CA-86A8A109B603}"/>
    <cellStyle name="40% - Accent6 7" xfId="215" xr:uid="{00000000-0005-0000-0000-0000D6000000}"/>
    <cellStyle name="40% - Accent6 7 2" xfId="2897" xr:uid="{4FA4E282-DF7C-43B5-A30B-4179FE45F9DE}"/>
    <cellStyle name="40% - Accent6 8" xfId="216" xr:uid="{00000000-0005-0000-0000-0000D7000000}"/>
    <cellStyle name="40% - Accent6 8 2" xfId="2898" xr:uid="{932E310D-7C32-4F66-A4ED-4481C80F7DDD}"/>
    <cellStyle name="40% - Accent6 9" xfId="217" xr:uid="{00000000-0005-0000-0000-0000D8000000}"/>
    <cellStyle name="40% - Accent6 9 2" xfId="2899" xr:uid="{93004A36-642B-4624-8DCB-82BFE723394A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0 5" xfId="2695" xr:uid="{82BF7D9A-2C96-4896-BC7A-DF5C00D7B232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2 3" xfId="2901" xr:uid="{56C809E9-E525-4D16-BC9E-FF2A892E9B54}"/>
    <cellStyle name="Comma [0] 11 3" xfId="535" xr:uid="{00000000-0005-0000-0000-000017020000}"/>
    <cellStyle name="Comma [0] 11 4" xfId="2900" xr:uid="{C45CAFA5-6288-4A90-9AEF-95727CECA0C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2 3" xfId="2903" xr:uid="{3AC2B8C4-0C2B-4477-9C81-4A3B771A9682}"/>
    <cellStyle name="Comma [0] 12 3" xfId="539" xr:uid="{00000000-0005-0000-0000-00001B020000}"/>
    <cellStyle name="Comma [0] 12 3 2" xfId="540" xr:uid="{00000000-0005-0000-0000-00001C020000}"/>
    <cellStyle name="Comma [0] 12 3 3" xfId="2904" xr:uid="{5C3B9A18-950F-4DE5-9C52-1F1296869748}"/>
    <cellStyle name="Comma [0] 12 4" xfId="2902" xr:uid="{99BCCA6F-4BFA-416A-9F12-8C5740FF3EE9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2 3" xfId="2905" xr:uid="{EF30CDF9-B34A-4BFF-97B3-94934776C17D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 2 3" xfId="2907" xr:uid="{431B052B-8636-4B9E-B88E-B3362656198D}"/>
    <cellStyle name="Comma [0] 15 3" xfId="2906" xr:uid="{88246A47-5282-43D0-A8C7-336B9B16CA56}"/>
    <cellStyle name="Comma [0] 15_Book2" xfId="550" xr:uid="{00000000-0005-0000-0000-000026020000}"/>
    <cellStyle name="Comma [0] 16" xfId="551" xr:uid="{00000000-0005-0000-0000-000027020000}"/>
    <cellStyle name="Comma [0] 16 2" xfId="2908" xr:uid="{AF254086-5859-45D9-886F-3BB07C0BFC73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2 3" xfId="2910" xr:uid="{7F54D159-D09E-4040-A8B6-00E4D5AA7A1B}"/>
    <cellStyle name="Comma [0] 18 3" xfId="557" xr:uid="{00000000-0005-0000-0000-00002D020000}"/>
    <cellStyle name="Comma [0] 18 4" xfId="2909" xr:uid="{9AE4D7F5-BB85-4403-B2F3-E31A880D4BA7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2 3" xfId="2912" xr:uid="{644C7D1C-7334-47CC-B8D6-A430430C29FC}"/>
    <cellStyle name="Comma [0] 19 3" xfId="561" xr:uid="{00000000-0005-0000-0000-000031020000}"/>
    <cellStyle name="Comma [0] 19 4" xfId="2911" xr:uid="{4C57ACA0-34BA-4478-B820-3AC5B4469BE3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0 4" xfId="2913" xr:uid="{7D772CB3-9728-478C-ACD7-7602CA8C2996}"/>
    <cellStyle name="Comma [0] 2 11" xfId="566" xr:uid="{00000000-0005-0000-0000-000036020000}"/>
    <cellStyle name="Comma [0] 2 11 2" xfId="2914" xr:uid="{B84335E5-D1A8-4C73-ABD6-9CFFA0DB128C}"/>
    <cellStyle name="Comma [0] 2 12" xfId="567" xr:uid="{00000000-0005-0000-0000-000037020000}"/>
    <cellStyle name="Comma [0] 2 13" xfId="2690" xr:uid="{7DACA5CF-B874-4FD0-AC06-A35875BA187A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2 3" xfId="2921" xr:uid="{7C668210-9CFC-48FC-BE47-9DB6C1D10FD4}"/>
    <cellStyle name="Comma [0] 2 2 2 2 2 2 2 3" xfId="576" xr:uid="{00000000-0005-0000-0000-000040020000}"/>
    <cellStyle name="Comma [0] 2 2 2 2 2 2 2 3 2" xfId="577" xr:uid="{00000000-0005-0000-0000-000041020000}"/>
    <cellStyle name="Comma [0] 2 2 2 2 2 2 2 3 3" xfId="2922" xr:uid="{52EB1D73-9647-4505-B93F-CC969CD219C3}"/>
    <cellStyle name="Comma [0] 2 2 2 2 2 2 2 4" xfId="2920" xr:uid="{E692216F-B0B4-4BB9-A627-97233D982EC6}"/>
    <cellStyle name="Comma [0] 2 2 2 2 2 2 3" xfId="578" xr:uid="{00000000-0005-0000-0000-000042020000}"/>
    <cellStyle name="Comma [0] 2 2 2 2 2 2 3 2" xfId="2923" xr:uid="{A77F1E1E-9D60-4752-9DC0-CE5DC06E53B1}"/>
    <cellStyle name="Comma [0] 2 2 2 2 2 2 4" xfId="579" xr:uid="{00000000-0005-0000-0000-000043020000}"/>
    <cellStyle name="Comma [0] 2 2 2 2 2 2 5" xfId="2919" xr:uid="{7A27E7ED-9EFD-4207-8390-5D7A19BEFFD6}"/>
    <cellStyle name="Comma [0] 2 2 2 2 2 3" xfId="580" xr:uid="{00000000-0005-0000-0000-000044020000}"/>
    <cellStyle name="Comma [0] 2 2 2 2 2 3 2" xfId="581" xr:uid="{00000000-0005-0000-0000-000045020000}"/>
    <cellStyle name="Comma [0] 2 2 2 2 2 3 3" xfId="2924" xr:uid="{62D12444-ABF3-4AC1-81CC-37AB5372CDD1}"/>
    <cellStyle name="Comma [0] 2 2 2 2 2 4" xfId="582" xr:uid="{00000000-0005-0000-0000-000046020000}"/>
    <cellStyle name="Comma [0] 2 2 2 2 2 4 2" xfId="583" xr:uid="{00000000-0005-0000-0000-000047020000}"/>
    <cellStyle name="Comma [0] 2 2 2 2 2 4 3" xfId="2925" xr:uid="{A759050E-D27B-4ACD-AF69-B645B0B10A9C}"/>
    <cellStyle name="Comma [0] 2 2 2 2 2 5" xfId="2918" xr:uid="{AB84DAE5-3105-48EE-AFA8-0E5AF34EEB9C}"/>
    <cellStyle name="Comma [0] 2 2 2 2 3" xfId="584" xr:uid="{00000000-0005-0000-0000-000048020000}"/>
    <cellStyle name="Comma [0] 2 2 2 2 3 2" xfId="2926" xr:uid="{18971653-2CA5-48DE-8267-773E1101B5DC}"/>
    <cellStyle name="Comma [0] 2 2 2 2 4" xfId="585" xr:uid="{00000000-0005-0000-0000-000049020000}"/>
    <cellStyle name="Comma [0] 2 2 2 2 4 2" xfId="2927" xr:uid="{E0FEAE12-E0E7-4348-8FEB-F32F57795C1C}"/>
    <cellStyle name="Comma [0] 2 2 2 2 5" xfId="586" xr:uid="{00000000-0005-0000-0000-00004A020000}"/>
    <cellStyle name="Comma [0] 2 2 2 2 6" xfId="2917" xr:uid="{D97EA94B-158F-47CC-98AF-D3820B4C63A3}"/>
    <cellStyle name="Comma [0] 2 2 2 3" xfId="587" xr:uid="{00000000-0005-0000-0000-00004B020000}"/>
    <cellStyle name="Comma [0] 2 2 2 3 2" xfId="588" xr:uid="{00000000-0005-0000-0000-00004C020000}"/>
    <cellStyle name="Comma [0] 2 2 2 3 3" xfId="2928" xr:uid="{8F58E73F-7294-40B6-89C7-70A4DFE29434}"/>
    <cellStyle name="Comma [0] 2 2 2 4" xfId="589" xr:uid="{00000000-0005-0000-0000-00004D020000}"/>
    <cellStyle name="Comma [0] 2 2 2 4 2" xfId="590" xr:uid="{00000000-0005-0000-0000-00004E020000}"/>
    <cellStyle name="Comma [0] 2 2 2 4 3" xfId="2929" xr:uid="{E3A134D9-B0AD-4058-849B-3D50E615E9CC}"/>
    <cellStyle name="Comma [0] 2 2 2 5" xfId="591" xr:uid="{00000000-0005-0000-0000-00004F020000}"/>
    <cellStyle name="Comma [0] 2 2 2 5 2" xfId="592" xr:uid="{00000000-0005-0000-0000-000050020000}"/>
    <cellStyle name="Comma [0] 2 2 2 5 3" xfId="2930" xr:uid="{86A4FE35-4158-4CB0-BDFA-84069A519708}"/>
    <cellStyle name="Comma [0] 2 2 2 6" xfId="593" xr:uid="{00000000-0005-0000-0000-000051020000}"/>
    <cellStyle name="Comma [0] 2 2 2 7" xfId="2916" xr:uid="{18B6EB68-2BB8-4191-B63F-0E5543FD30D3}"/>
    <cellStyle name="Comma [0] 2 2 3" xfId="594" xr:uid="{00000000-0005-0000-0000-000052020000}"/>
    <cellStyle name="Comma [0] 2 2 3 2" xfId="2931" xr:uid="{32E5268B-9DF1-4288-BF30-D20B9C6D2E55}"/>
    <cellStyle name="Comma [0] 2 2 4" xfId="595" xr:uid="{00000000-0005-0000-0000-000053020000}"/>
    <cellStyle name="Comma [0] 2 2 4 2" xfId="2932" xr:uid="{C9CCE147-48D5-4E4B-9D1E-96FC8DCB7AAC}"/>
    <cellStyle name="Comma [0] 2 2 5" xfId="596" xr:uid="{00000000-0005-0000-0000-000054020000}"/>
    <cellStyle name="Comma [0] 2 2 5 2" xfId="2933" xr:uid="{3BA5F741-83D3-4C00-B64C-5D0C44E1BDB1}"/>
    <cellStyle name="Comma [0] 2 2 6" xfId="597" xr:uid="{00000000-0005-0000-0000-000055020000}"/>
    <cellStyle name="Comma [0] 2 2 6 2" xfId="598" xr:uid="{00000000-0005-0000-0000-000056020000}"/>
    <cellStyle name="Comma [0] 2 2 6 3" xfId="2934" xr:uid="{482C77AC-D95B-44E0-BFAB-442C37BE3C0B}"/>
    <cellStyle name="Comma [0] 2 2 7" xfId="2915" xr:uid="{2396C483-A35D-4CC6-BD57-D086B88A80BF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2 2" xfId="2938" xr:uid="{D2CFEC94-0C11-4543-AB8B-8AD644DC9E07}"/>
    <cellStyle name="Comma [0] 2 3 2 2 3" xfId="603" xr:uid="{00000000-0005-0000-0000-00005B020000}"/>
    <cellStyle name="Comma [0] 2 3 2 2 3 2" xfId="2939" xr:uid="{596BCF8D-5EF1-48DD-9FFF-413CD04DFD17}"/>
    <cellStyle name="Comma [0] 2 3 2 2 4" xfId="604" xr:uid="{00000000-0005-0000-0000-00005C020000}"/>
    <cellStyle name="Comma [0] 2 3 2 2 4 2" xfId="2940" xr:uid="{ECB1F4D2-57F4-4718-9001-76BBE3F6A732}"/>
    <cellStyle name="Comma [0] 2 3 2 2 5" xfId="2937" xr:uid="{4F2065BE-C375-489B-AD1D-DDE89C9B7E76}"/>
    <cellStyle name="Comma [0] 2 3 2 3" xfId="605" xr:uid="{00000000-0005-0000-0000-00005D020000}"/>
    <cellStyle name="Comma [0] 2 3 2 3 2" xfId="2941" xr:uid="{CED98DFE-1352-4E51-9F1A-3FA1B827D6EC}"/>
    <cellStyle name="Comma [0] 2 3 2 4" xfId="606" xr:uid="{00000000-0005-0000-0000-00005E020000}"/>
    <cellStyle name="Comma [0] 2 3 2 4 2" xfId="2942" xr:uid="{E98C71C7-A7C3-4B73-9F2A-70516F14EC44}"/>
    <cellStyle name="Comma [0] 2 3 2 5" xfId="607" xr:uid="{00000000-0005-0000-0000-00005F020000}"/>
    <cellStyle name="Comma [0] 2 3 2 5 2" xfId="2943" xr:uid="{554DB2DB-A28C-4ECE-853F-60478B697195}"/>
    <cellStyle name="Comma [0] 2 3 2 6" xfId="608" xr:uid="{00000000-0005-0000-0000-000060020000}"/>
    <cellStyle name="Comma [0] 2 3 2 7" xfId="2936" xr:uid="{8FA5589C-A35D-4B07-817D-AC38D77B0272}"/>
    <cellStyle name="Comma [0] 2 3 3" xfId="609" xr:uid="{00000000-0005-0000-0000-000061020000}"/>
    <cellStyle name="Comma [0] 2 3 3 2" xfId="2944" xr:uid="{75C07F8B-10FA-428F-B5AF-D7408772A93F}"/>
    <cellStyle name="Comma [0] 2 3 4" xfId="610" xr:uid="{00000000-0005-0000-0000-000062020000}"/>
    <cellStyle name="Comma [0] 2 3 4 2" xfId="2945" xr:uid="{99DA39E1-6D04-49F0-AA1D-4C9A9AA2DC2D}"/>
    <cellStyle name="Comma [0] 2 3 5" xfId="611" xr:uid="{00000000-0005-0000-0000-000063020000}"/>
    <cellStyle name="Comma [0] 2 3 5 2" xfId="2946" xr:uid="{88EB56F1-C5A9-4CA0-9060-8E9A1D34AD43}"/>
    <cellStyle name="Comma [0] 2 3 6" xfId="612" xr:uid="{00000000-0005-0000-0000-000064020000}"/>
    <cellStyle name="Comma [0] 2 3 6 2" xfId="2947" xr:uid="{0ABD82E6-C053-4F02-BAAF-725C3DAC707A}"/>
    <cellStyle name="Comma [0] 2 3 7" xfId="613" xr:uid="{00000000-0005-0000-0000-000065020000}"/>
    <cellStyle name="Comma [0] 2 3 8" xfId="614" xr:uid="{00000000-0005-0000-0000-000066020000}"/>
    <cellStyle name="Comma [0] 2 3 9" xfId="2935" xr:uid="{5B83C799-0C03-4FA7-941F-EAC9384A8349}"/>
    <cellStyle name="Comma [0] 2 4" xfId="615" xr:uid="{00000000-0005-0000-0000-000067020000}"/>
    <cellStyle name="Comma [0] 2 4 2" xfId="616" xr:uid="{00000000-0005-0000-0000-000068020000}"/>
    <cellStyle name="Comma [0] 2 4 2 2" xfId="2948" xr:uid="{735D0316-31A6-4B80-9EF8-3721C488AE7C}"/>
    <cellStyle name="Comma [0] 2 4 3" xfId="617" xr:uid="{00000000-0005-0000-0000-000069020000}"/>
    <cellStyle name="Comma [0] 2 4 3 2" xfId="2949" xr:uid="{D22154D5-FB0A-4B6D-AFFB-A32EB77CEC45}"/>
    <cellStyle name="Comma [0] 2 4 4" xfId="618" xr:uid="{00000000-0005-0000-0000-00006A020000}"/>
    <cellStyle name="Comma [0] 2 4 4 2" xfId="2950" xr:uid="{93EE83AB-F827-45C5-A385-BB151E117EA5}"/>
    <cellStyle name="Comma [0] 2 4 5" xfId="619" xr:uid="{00000000-0005-0000-0000-00006B020000}"/>
    <cellStyle name="Comma [0] 2 4 5 2" xfId="620" xr:uid="{00000000-0005-0000-0000-00006C020000}"/>
    <cellStyle name="Comma [0] 2 4 5 3" xfId="2951" xr:uid="{2F5E6198-7C1C-40ED-B127-FD6FB5EB3FE1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2 2" xfId="2953" xr:uid="{68C585C6-B256-4697-8A00-9DB11FD681F2}"/>
    <cellStyle name="Comma [0] 2 5 3" xfId="624" xr:uid="{00000000-0005-0000-0000-000070020000}"/>
    <cellStyle name="Comma [0] 2 5 3 2" xfId="2954" xr:uid="{1CB494BF-573A-4AE9-9D86-1D5D1B966344}"/>
    <cellStyle name="Comma [0] 2 5 4" xfId="625" xr:uid="{00000000-0005-0000-0000-000071020000}"/>
    <cellStyle name="Comma [0] 2 5 4 2" xfId="2955" xr:uid="{32F73D2A-93B2-43B1-BCA7-B5716CBCB738}"/>
    <cellStyle name="Comma [0] 2 5 5" xfId="2952" xr:uid="{26B3FA34-240A-4F6F-9103-476214700031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2 2" xfId="2961" xr:uid="{66D65B6D-B57A-4BD9-B6DA-8842201805E0}"/>
    <cellStyle name="Comma [0] 2 6 2 2 2 2 3" xfId="632" xr:uid="{00000000-0005-0000-0000-000078020000}"/>
    <cellStyle name="Comma [0] 2 6 2 2 2 2 3 2" xfId="2962" xr:uid="{5D16E8D0-318A-4419-8E68-6EFB4576E169}"/>
    <cellStyle name="Comma [0] 2 6 2 2 2 2 4" xfId="633" xr:uid="{00000000-0005-0000-0000-000079020000}"/>
    <cellStyle name="Comma [0] 2 6 2 2 2 2 4 2" xfId="2963" xr:uid="{5187E8D2-8F63-4FBC-A55F-781986F95BA6}"/>
    <cellStyle name="Comma [0] 2 6 2 2 2 2 5" xfId="634" xr:uid="{00000000-0005-0000-0000-00007A020000}"/>
    <cellStyle name="Comma [0] 2 6 2 2 2 2 5 2" xfId="2964" xr:uid="{36C86C94-3A2C-4805-8AD0-A9F48AA7FAFC}"/>
    <cellStyle name="Comma [0] 2 6 2 2 2 2 6" xfId="2960" xr:uid="{5ED57133-7263-4B49-8681-335DAB2B56FC}"/>
    <cellStyle name="Comma [0] 2 6 2 2 2 3" xfId="635" xr:uid="{00000000-0005-0000-0000-00007B020000}"/>
    <cellStyle name="Comma [0] 2 6 2 2 2 3 2" xfId="2965" xr:uid="{573B27F4-3C50-4DA4-9535-A3CAB1A8E888}"/>
    <cellStyle name="Comma [0] 2 6 2 2 2 4" xfId="636" xr:uid="{00000000-0005-0000-0000-00007C020000}"/>
    <cellStyle name="Comma [0] 2 6 2 2 2 4 2" xfId="2966" xr:uid="{CA51E3C2-AE26-4B5B-A1A9-E6D37D6FDB80}"/>
    <cellStyle name="Comma [0] 2 6 2 2 2 5" xfId="637" xr:uid="{00000000-0005-0000-0000-00007D020000}"/>
    <cellStyle name="Comma [0] 2 6 2 2 2 5 2" xfId="2967" xr:uid="{75C7D9BE-EBE6-48B5-AF3D-B42A805100BB}"/>
    <cellStyle name="Comma [0] 2 6 2 2 2 6" xfId="2959" xr:uid="{64914DA9-E908-4050-BD49-E4F63989D574}"/>
    <cellStyle name="Comma [0] 2 6 2 2 3" xfId="638" xr:uid="{00000000-0005-0000-0000-00007E020000}"/>
    <cellStyle name="Comma [0] 2 6 2 2 3 2" xfId="2968" xr:uid="{5D5240EB-ACE1-45A4-AF40-BECDEBAE9853}"/>
    <cellStyle name="Comma [0] 2 6 2 2 4" xfId="639" xr:uid="{00000000-0005-0000-0000-00007F020000}"/>
    <cellStyle name="Comma [0] 2 6 2 2 4 2" xfId="2969" xr:uid="{E7B1C0A4-7E2E-4353-8C1B-66B198346490}"/>
    <cellStyle name="Comma [0] 2 6 2 2 5" xfId="640" xr:uid="{00000000-0005-0000-0000-000080020000}"/>
    <cellStyle name="Comma [0] 2 6 2 2 5 2" xfId="2970" xr:uid="{1B776225-32D8-4A8E-AFC3-AF755FF1E99D}"/>
    <cellStyle name="Comma [0] 2 6 2 2 6" xfId="2958" xr:uid="{80332999-120B-4891-AFDE-A9B76F570B94}"/>
    <cellStyle name="Comma [0] 2 6 2 3" xfId="641" xr:uid="{00000000-0005-0000-0000-000081020000}"/>
    <cellStyle name="Comma [0] 2 6 2 3 2" xfId="2971" xr:uid="{3DAD9B34-3DEA-4549-926C-F7996A1CD24F}"/>
    <cellStyle name="Comma [0] 2 6 2 4" xfId="642" xr:uid="{00000000-0005-0000-0000-000082020000}"/>
    <cellStyle name="Comma [0] 2 6 2 4 2" xfId="2972" xr:uid="{DAC05CB6-3FDE-4AC4-AB10-6EDE70376440}"/>
    <cellStyle name="Comma [0] 2 6 2 5" xfId="643" xr:uid="{00000000-0005-0000-0000-000083020000}"/>
    <cellStyle name="Comma [0] 2 6 2 5 2" xfId="2973" xr:uid="{D82D8FF8-4E97-4260-B91E-9210B8F3D15D}"/>
    <cellStyle name="Comma [0] 2 6 2 6" xfId="2957" xr:uid="{3A1A5F73-B882-4D93-AB58-C1ABC3864011}"/>
    <cellStyle name="Comma [0] 2 6 3" xfId="644" xr:uid="{00000000-0005-0000-0000-000084020000}"/>
    <cellStyle name="Comma [0] 2 6 3 2" xfId="2974" xr:uid="{2AA3CDD8-31FA-4E05-B029-6287B40C5C2C}"/>
    <cellStyle name="Comma [0] 2 6 4" xfId="645" xr:uid="{00000000-0005-0000-0000-000085020000}"/>
    <cellStyle name="Comma [0] 2 6 4 2" xfId="2975" xr:uid="{A45B843A-903C-4D28-BE2A-DFA62308DCEC}"/>
    <cellStyle name="Comma [0] 2 6 5" xfId="646" xr:uid="{00000000-0005-0000-0000-000086020000}"/>
    <cellStyle name="Comma [0] 2 6 5 2" xfId="2976" xr:uid="{39B9C1A7-0CD9-4C18-88BB-1E7F7D48F97B}"/>
    <cellStyle name="Comma [0] 2 6 6" xfId="2956" xr:uid="{A746D29E-45A2-45AE-9052-AD19E2FD2F49}"/>
    <cellStyle name="Comma [0] 2 7" xfId="647" xr:uid="{00000000-0005-0000-0000-000087020000}"/>
    <cellStyle name="Comma [0] 2 7 2" xfId="648" xr:uid="{00000000-0005-0000-0000-000088020000}"/>
    <cellStyle name="Comma [0] 2 7 3" xfId="2977" xr:uid="{9DED3F55-B962-4B15-A181-550B4AF4CFE4}"/>
    <cellStyle name="Comma [0] 2 8" xfId="649" xr:uid="{00000000-0005-0000-0000-000089020000}"/>
    <cellStyle name="Comma [0] 2 8 2" xfId="2978" xr:uid="{3C7CD232-5543-4878-A7D0-A8E81E2AB151}"/>
    <cellStyle name="Comma [0] 2 9" xfId="650" xr:uid="{00000000-0005-0000-0000-00008A020000}"/>
    <cellStyle name="Comma [0] 2 9 2" xfId="2979" xr:uid="{2245032A-2CB2-471D-9872-56BBCE142C98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2 2" xfId="2980" xr:uid="{C0FC8A69-ED86-46BC-BE95-D17284FFFCDA}"/>
    <cellStyle name="Comma [0] 23" xfId="656" xr:uid="{00000000-0005-0000-0000-000090020000}"/>
    <cellStyle name="Comma [0] 23 2" xfId="2981" xr:uid="{F1385260-B0CB-4E72-8E4C-691543042BAB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2 3" xfId="2983" xr:uid="{D44D7F46-8DFB-4ED0-826F-5990A21DF477}"/>
    <cellStyle name="Comma [0] 24 3" xfId="660" xr:uid="{00000000-0005-0000-0000-000094020000}"/>
    <cellStyle name="Comma [0] 24 4" xfId="2982" xr:uid="{831DD181-2641-45C3-9EC6-10D3C9CC518B}"/>
    <cellStyle name="Comma [0] 25" xfId="661" xr:uid="{00000000-0005-0000-0000-000095020000}"/>
    <cellStyle name="Comma [0] 25 2" xfId="2984" xr:uid="{6628C05C-7FA3-4B8D-A85D-4B8C4245C18D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27 3" xfId="2985" xr:uid="{93C28C36-7A54-4C67-A9B8-2CB1E65E9557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2 2" xfId="2987" xr:uid="{9F066240-005A-4A61-B1C7-E82707B253BE}"/>
    <cellStyle name="Comma [0] 3 2 3" xfId="668" xr:uid="{00000000-0005-0000-0000-00009C020000}"/>
    <cellStyle name="Comma [0] 3 2 4" xfId="2986" xr:uid="{3E11F46F-86BF-457D-AAF8-F36350F33CFF}"/>
    <cellStyle name="Comma [0] 3 3" xfId="669" xr:uid="{00000000-0005-0000-0000-00009D020000}"/>
    <cellStyle name="Comma [0] 3 4" xfId="2693" xr:uid="{06019007-843E-48D4-8660-79F251C430F9}"/>
    <cellStyle name="Comma [0] 32" xfId="670" xr:uid="{00000000-0005-0000-0000-00009E020000}"/>
    <cellStyle name="Comma [0] 32 2" xfId="671" xr:uid="{00000000-0005-0000-0000-00009F020000}"/>
    <cellStyle name="Comma [0] 32 3" xfId="2988" xr:uid="{260C6648-A96A-4401-97C7-6D708A1D393D}"/>
    <cellStyle name="Comma [0] 35" xfId="672" xr:uid="{00000000-0005-0000-0000-0000A0020000}"/>
    <cellStyle name="Comma [0] 35 2" xfId="2989" xr:uid="{40F35AD8-CDA9-4210-A287-C9C7D75C0098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2 3" xfId="2991" xr:uid="{5A0BD2ED-0F18-4EF9-A0EE-26594B54A475}"/>
    <cellStyle name="Comma [0] 4 3" xfId="676" xr:uid="{00000000-0005-0000-0000-0000A4020000}"/>
    <cellStyle name="Comma [0] 4 3 2" xfId="677" xr:uid="{00000000-0005-0000-0000-0000A5020000}"/>
    <cellStyle name="Comma [0] 4 3 3" xfId="2992" xr:uid="{4389622B-B0E1-426E-93D0-7F1D9F57611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4 7" xfId="2990" xr:uid="{584A83D2-2DB0-4440-A3F4-AC34826F5805}"/>
    <cellStyle name="Comma [0] 5" xfId="682" xr:uid="{00000000-0005-0000-0000-0000AA020000}"/>
    <cellStyle name="Comma [0] 5 2" xfId="683" xr:uid="{00000000-0005-0000-0000-0000AB020000}"/>
    <cellStyle name="Comma [0] 5 2 2" xfId="2994" xr:uid="{165D2837-E74D-4D73-937E-6AD14E2B82A1}"/>
    <cellStyle name="Comma [0] 5 3" xfId="684" xr:uid="{00000000-0005-0000-0000-0000AC020000}"/>
    <cellStyle name="Comma [0] 5 3 2" xfId="2995" xr:uid="{C96C6F93-357F-45C2-AB12-52E153BFACDC}"/>
    <cellStyle name="Comma [0] 5 4" xfId="2993" xr:uid="{BCBC6E3E-D099-4B6C-A6E0-3D59FC851EEE}"/>
    <cellStyle name="Comma [0] 6" xfId="685" xr:uid="{00000000-0005-0000-0000-0000AD020000}"/>
    <cellStyle name="Comma [0] 6 2" xfId="686" xr:uid="{00000000-0005-0000-0000-0000AE020000}"/>
    <cellStyle name="Comma [0] 6 2 2" xfId="2997" xr:uid="{F70899E8-5E4E-4CA4-B910-CEE61618E7AC}"/>
    <cellStyle name="Comma [0] 6 3" xfId="687" xr:uid="{00000000-0005-0000-0000-0000AF020000}"/>
    <cellStyle name="Comma [0] 6 3 2" xfId="688" xr:uid="{00000000-0005-0000-0000-0000B0020000}"/>
    <cellStyle name="Comma [0] 6 3 3" xfId="2998" xr:uid="{CEC9136D-1201-44F7-8F55-5B4F4D851578}"/>
    <cellStyle name="Comma [0] 6 4" xfId="2996" xr:uid="{689AA435-C4B9-449E-B61E-493F7683EB8D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2 3" xfId="2999" xr:uid="{364155C0-2E3D-4BA2-8A2E-9904044350FB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2 3" xfId="3001" xr:uid="{2EE20CAE-C42B-4908-892E-29A2FE96F83A}"/>
    <cellStyle name="Comma [0] 8 3" xfId="696" xr:uid="{00000000-0005-0000-0000-0000B8020000}"/>
    <cellStyle name="Comma [0] 8 3 2" xfId="697" xr:uid="{00000000-0005-0000-0000-0000B9020000}"/>
    <cellStyle name="Comma [0] 8 3 3" xfId="3002" xr:uid="{FD19AC32-37E0-467E-AD02-D38723F54C9E}"/>
    <cellStyle name="Comma [0] 8 4" xfId="698" xr:uid="{00000000-0005-0000-0000-0000BA020000}"/>
    <cellStyle name="Comma [0] 8 5" xfId="3000" xr:uid="{9B9374DF-C3A1-44DF-9774-A1FB930B93BE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2 3" xfId="3004" xr:uid="{D3CE5C44-B65A-43F6-A17E-3A97422DD89C}"/>
    <cellStyle name="Comma [0] 9 3" xfId="702" xr:uid="{00000000-0005-0000-0000-0000BE020000}"/>
    <cellStyle name="Comma [0] 9 3 2" xfId="703" xr:uid="{00000000-0005-0000-0000-0000BF020000}"/>
    <cellStyle name="Comma [0] 9 3 3" xfId="3005" xr:uid="{E6AB02D5-953B-4829-8BB2-E1CF3E132D53}"/>
    <cellStyle name="Comma [0] 9 4" xfId="3003" xr:uid="{F49A75C6-0625-46F4-9683-B2B3464141AF}"/>
    <cellStyle name="Comma [0] 90" xfId="704" xr:uid="{00000000-0005-0000-0000-0000C0020000}"/>
    <cellStyle name="Comma [0] 90 2" xfId="705" xr:uid="{00000000-0005-0000-0000-0000C1020000}"/>
    <cellStyle name="Comma [0] 90 3" xfId="3006" xr:uid="{628D72EC-5D70-47CB-91B6-8C6E02BD8DAF}"/>
    <cellStyle name="Comma [0] 91" xfId="706" xr:uid="{00000000-0005-0000-0000-0000C2020000}"/>
    <cellStyle name="Comma [0] 91 2" xfId="707" xr:uid="{00000000-0005-0000-0000-0000C3020000}"/>
    <cellStyle name="Comma [0] 91 3" xfId="3007" xr:uid="{5EE2001C-3365-470B-BFC7-B473AD723C29}"/>
    <cellStyle name="Comma [0] 93" xfId="708" xr:uid="{00000000-0005-0000-0000-0000C4020000}"/>
    <cellStyle name="Comma [0] 93 2" xfId="709" xr:uid="{00000000-0005-0000-0000-0000C5020000}"/>
    <cellStyle name="Comma [0] 93 3" xfId="3008" xr:uid="{13245267-8EC3-4BC1-9B8D-2E6966E1B07E}"/>
    <cellStyle name="Comma [0] 94" xfId="710" xr:uid="{00000000-0005-0000-0000-0000C6020000}"/>
    <cellStyle name="Comma [0] 94 2" xfId="711" xr:uid="{00000000-0005-0000-0000-0000C7020000}"/>
    <cellStyle name="Comma [0] 94 3" xfId="3009" xr:uid="{5B4517B4-D4D3-4809-BC2B-28107A57AFCC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2 2 2" xfId="3388" xr:uid="{06E143A4-948E-45DB-91CD-BB4524ED3149}"/>
    <cellStyle name="Comma 10 2 2 3" xfId="3011" xr:uid="{E8BADA5B-B244-4ED0-8E19-35CF583BD885}"/>
    <cellStyle name="Comma 10 2 3" xfId="718" xr:uid="{00000000-0005-0000-0000-0000CE020000}"/>
    <cellStyle name="Comma 10 2 4" xfId="3010" xr:uid="{99181324-E410-4597-9316-24B260B66653}"/>
    <cellStyle name="Comma 10 3" xfId="719" xr:uid="{00000000-0005-0000-0000-0000CF020000}"/>
    <cellStyle name="Comma 10 3 2" xfId="720" xr:uid="{00000000-0005-0000-0000-0000D0020000}"/>
    <cellStyle name="Comma 10 3 3" xfId="3012" xr:uid="{1624CF20-D95A-4D5D-870D-F266408B6BF9}"/>
    <cellStyle name="Comma 10 4" xfId="721" xr:uid="{00000000-0005-0000-0000-0000D1020000}"/>
    <cellStyle name="Comma 10 4 2" xfId="722" xr:uid="{00000000-0005-0000-0000-0000D2020000}"/>
    <cellStyle name="Comma 10 4 3" xfId="3013" xr:uid="{CBDB3A1A-05BF-42E2-88DB-16D724BCEA5D}"/>
    <cellStyle name="Comma 10 5" xfId="723" xr:uid="{00000000-0005-0000-0000-0000D3020000}"/>
    <cellStyle name="Comma 10 5 2" xfId="724" xr:uid="{00000000-0005-0000-0000-0000D4020000}"/>
    <cellStyle name="Comma 10 5 3" xfId="3014" xr:uid="{E74DF241-6BBB-4A92-BBA4-0EC2E944545B}"/>
    <cellStyle name="Comma 10 6" xfId="725" xr:uid="{00000000-0005-0000-0000-0000D5020000}"/>
    <cellStyle name="Comma 10 6 2" xfId="726" xr:uid="{00000000-0005-0000-0000-0000D6020000}"/>
    <cellStyle name="Comma 10 6 3" xfId="3015" xr:uid="{D4296D05-C153-46E6-89B9-366396362C85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1 3" xfId="3016" xr:uid="{9FC251BF-A771-4649-8466-627F29FEC021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2 3" xfId="3018" xr:uid="{0CE27C64-6D45-45A6-B755-C4C815B16A30}"/>
    <cellStyle name="Comma 12 3" xfId="734" xr:uid="{00000000-0005-0000-0000-0000DE020000}"/>
    <cellStyle name="Comma 12 3 2" xfId="735" xr:uid="{00000000-0005-0000-0000-0000DF020000}"/>
    <cellStyle name="Comma 12 3 3" xfId="3019" xr:uid="{EC12DBA7-118E-4954-A2ED-43568E70BEDA}"/>
    <cellStyle name="Comma 12 4" xfId="736" xr:uid="{00000000-0005-0000-0000-0000E0020000}"/>
    <cellStyle name="Comma 12 4 2" xfId="737" xr:uid="{00000000-0005-0000-0000-0000E1020000}"/>
    <cellStyle name="Comma 12 4 3" xfId="3020" xr:uid="{B577EB1F-DDDA-4B07-A6D3-CA5525E99349}"/>
    <cellStyle name="Comma 12 5" xfId="738" xr:uid="{00000000-0005-0000-0000-0000E2020000}"/>
    <cellStyle name="Comma 12 5 2" xfId="739" xr:uid="{00000000-0005-0000-0000-0000E3020000}"/>
    <cellStyle name="Comma 12 5 3" xfId="3021" xr:uid="{26212CBF-2E83-43C5-A1A5-C31C7EEAE8BB}"/>
    <cellStyle name="Comma 12 6" xfId="740" xr:uid="{00000000-0005-0000-0000-0000E4020000}"/>
    <cellStyle name="Comma 12 6 2" xfId="741" xr:uid="{00000000-0005-0000-0000-0000E5020000}"/>
    <cellStyle name="Comma 12 6 3" xfId="3022" xr:uid="{339E7626-38FF-4328-818B-93BEDF3DD077}"/>
    <cellStyle name="Comma 12 7" xfId="742" xr:uid="{00000000-0005-0000-0000-0000E6020000}"/>
    <cellStyle name="Comma 12 8" xfId="3017" xr:uid="{9622A994-3874-46B0-958A-D389F7E731EE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2 3" xfId="3024" xr:uid="{F1E36446-09C1-480C-B039-710911FC658F}"/>
    <cellStyle name="Comma 13 3" xfId="746" xr:uid="{00000000-0005-0000-0000-0000EA020000}"/>
    <cellStyle name="Comma 13 4" xfId="3023" xr:uid="{E775B676-91F3-4A22-9CFD-58DF5296FCB8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2 3" xfId="3027" xr:uid="{83581F20-972A-43C9-8419-BFF7BF04B014}"/>
    <cellStyle name="Comma 14 2 3" xfId="751" xr:uid="{00000000-0005-0000-0000-0000EF020000}"/>
    <cellStyle name="Comma 14 2 4" xfId="3026" xr:uid="{F8247EB5-E4C0-491D-8563-509141C72D57}"/>
    <cellStyle name="Comma 14 3" xfId="752" xr:uid="{00000000-0005-0000-0000-0000F0020000}"/>
    <cellStyle name="Comma 14 4" xfId="3025" xr:uid="{3E868230-2BCF-4773-82E0-2FE389D429C7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2 3" xfId="3029" xr:uid="{E0483F5D-D232-4AE4-94C0-C42CD7321A70}"/>
    <cellStyle name="Comma 15 3" xfId="756" xr:uid="{00000000-0005-0000-0000-0000F4020000}"/>
    <cellStyle name="Comma 15 3 2" xfId="757" xr:uid="{00000000-0005-0000-0000-0000F5020000}"/>
    <cellStyle name="Comma 15 3 3" xfId="3030" xr:uid="{C1B63D54-D6EC-4F58-96FB-5D3460398CFC}"/>
    <cellStyle name="Comma 15 4" xfId="758" xr:uid="{00000000-0005-0000-0000-0000F6020000}"/>
    <cellStyle name="Comma 15 4 2" xfId="759" xr:uid="{00000000-0005-0000-0000-0000F7020000}"/>
    <cellStyle name="Comma 15 4 3" xfId="3031" xr:uid="{57FE5085-1B76-45BD-9075-347E7B7AF522}"/>
    <cellStyle name="Comma 15 5" xfId="760" xr:uid="{00000000-0005-0000-0000-0000F8020000}"/>
    <cellStyle name="Comma 15 6" xfId="3028" xr:uid="{926798E8-FE64-4907-ABF2-6474000ACCCD}"/>
    <cellStyle name="Comma 16" xfId="761" xr:uid="{00000000-0005-0000-0000-0000F9020000}"/>
    <cellStyle name="Comma 16 2" xfId="762" xr:uid="{00000000-0005-0000-0000-0000FA020000}"/>
    <cellStyle name="Comma 16 3" xfId="3032" xr:uid="{E83CAA48-E04A-4993-B356-EE20FCF63485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7 2 3" xfId="3034" xr:uid="{9FB43039-52D9-4443-B3DC-1EC7323B277D}"/>
    <cellStyle name="Comma 17 3" xfId="3033" xr:uid="{818BF886-F484-4354-BBF0-E51D3F2320F9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2 3" xfId="3036" xr:uid="{79EB30D2-A693-4775-8421-B8C559DA9B2E}"/>
    <cellStyle name="Comma 18 3" xfId="769" xr:uid="{00000000-0005-0000-0000-000001030000}"/>
    <cellStyle name="Comma 18 4" xfId="3035" xr:uid="{29BFFF8D-B5C7-4E68-A716-E2340A67FDF9}"/>
    <cellStyle name="Comma 19" xfId="770" xr:uid="{00000000-0005-0000-0000-000002030000}"/>
    <cellStyle name="Comma 19 2" xfId="771" xr:uid="{00000000-0005-0000-0000-000003030000}"/>
    <cellStyle name="Comma 19 2 2" xfId="3038" xr:uid="{5FF9A33F-3558-4023-B379-536C9244B504}"/>
    <cellStyle name="Comma 19 3" xfId="772" xr:uid="{00000000-0005-0000-0000-000004030000}"/>
    <cellStyle name="Comma 19 3 2" xfId="3039" xr:uid="{7D4004BC-F4C9-4715-9D24-8C30366989F3}"/>
    <cellStyle name="Comma 19 4" xfId="773" xr:uid="{00000000-0005-0000-0000-000005030000}"/>
    <cellStyle name="Comma 19 4 2" xfId="3040" xr:uid="{45986635-CE21-460F-AF39-154B29ED41E2}"/>
    <cellStyle name="Comma 19 5" xfId="774" xr:uid="{00000000-0005-0000-0000-000006030000}"/>
    <cellStyle name="Comma 19 6" xfId="3037" xr:uid="{17B7C024-8B2E-412E-A021-999A180B4901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0 3" xfId="3041" xr:uid="{AFDCCA69-8CEF-419A-B182-CBB2CE732D20}"/>
    <cellStyle name="Comma 2 11" xfId="778" xr:uid="{00000000-0005-0000-0000-00000A030000}"/>
    <cellStyle name="Comma 2 11 2" xfId="779" xr:uid="{00000000-0005-0000-0000-00000B030000}"/>
    <cellStyle name="Comma 2 11 3" xfId="3042" xr:uid="{E310980C-D64F-4876-96FD-327EF60F17ED}"/>
    <cellStyle name="Comma 2 12" xfId="780" xr:uid="{00000000-0005-0000-0000-00000C030000}"/>
    <cellStyle name="Comma 2 12 2" xfId="781" xr:uid="{00000000-0005-0000-0000-00000D030000}"/>
    <cellStyle name="Comma 2 12 3" xfId="3043" xr:uid="{5377AD1D-0AC1-4406-905A-530FBD74D56B}"/>
    <cellStyle name="Comma 2 13" xfId="782" xr:uid="{00000000-0005-0000-0000-00000E030000}"/>
    <cellStyle name="Comma 2 13 2" xfId="783" xr:uid="{00000000-0005-0000-0000-00000F030000}"/>
    <cellStyle name="Comma 2 13 3" xfId="3044" xr:uid="{A199919F-E13B-4CE3-B1D7-593EF98959B7}"/>
    <cellStyle name="Comma 2 14" xfId="784" xr:uid="{00000000-0005-0000-0000-000010030000}"/>
    <cellStyle name="Comma 2 14 2" xfId="785" xr:uid="{00000000-0005-0000-0000-000011030000}"/>
    <cellStyle name="Comma 2 14 3" xfId="3045" xr:uid="{C1867373-29E9-44CF-972B-80471AB9ADD5}"/>
    <cellStyle name="Comma 2 15" xfId="786" xr:uid="{00000000-0005-0000-0000-000012030000}"/>
    <cellStyle name="Comma 2 15 2" xfId="787" xr:uid="{00000000-0005-0000-0000-000013030000}"/>
    <cellStyle name="Comma 2 15 3" xfId="3046" xr:uid="{6D140B16-DFF5-4A8A-B483-1270625595C1}"/>
    <cellStyle name="Comma 2 16" xfId="788" xr:uid="{00000000-0005-0000-0000-000014030000}"/>
    <cellStyle name="Comma 2 16 2" xfId="789" xr:uid="{00000000-0005-0000-0000-000015030000}"/>
    <cellStyle name="Comma 2 16 3" xfId="3047" xr:uid="{AD5BC0A1-950A-4B5A-817C-07A09B538519}"/>
    <cellStyle name="Comma 2 17" xfId="790" xr:uid="{00000000-0005-0000-0000-000016030000}"/>
    <cellStyle name="Comma 2 17 2" xfId="791" xr:uid="{00000000-0005-0000-0000-000017030000}"/>
    <cellStyle name="Comma 2 17 3" xfId="3048" xr:uid="{F3A5BB1F-D4A4-43F7-88AF-17534208AEC9}"/>
    <cellStyle name="Comma 2 18" xfId="792" xr:uid="{00000000-0005-0000-0000-000018030000}"/>
    <cellStyle name="Comma 2 18 2" xfId="793" xr:uid="{00000000-0005-0000-0000-000019030000}"/>
    <cellStyle name="Comma 2 18 3" xfId="3049" xr:uid="{E838855B-EDCB-4EF6-8DD5-A81244DBBB83}"/>
    <cellStyle name="Comma 2 19" xfId="794" xr:uid="{00000000-0005-0000-0000-00001A030000}"/>
    <cellStyle name="Comma 2 19 2" xfId="795" xr:uid="{00000000-0005-0000-0000-00001B030000}"/>
    <cellStyle name="Comma 2 19 3" xfId="3050" xr:uid="{B0C17B82-5F9A-438B-B4A3-C807CF362E1C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2 3" xfId="3056" xr:uid="{CE538DE6-5D58-44B6-A6B2-39323CBDC972}"/>
    <cellStyle name="Comma 2 2 2 2 2 2 2 3" xfId="804" xr:uid="{00000000-0005-0000-0000-000024030000}"/>
    <cellStyle name="Comma 2 2 2 2 2 2 2 3 2" xfId="805" xr:uid="{00000000-0005-0000-0000-000025030000}"/>
    <cellStyle name="Comma 2 2 2 2 2 2 2 3 3" xfId="3057" xr:uid="{A912B6DB-EE4A-4651-A2DC-3EF2FC964E42}"/>
    <cellStyle name="Comma 2 2 2 2 2 2 2 4" xfId="3055" xr:uid="{A5F63825-5350-4D7B-9D88-09A52BA42B0B}"/>
    <cellStyle name="Comma 2 2 2 2 2 2 3" xfId="806" xr:uid="{00000000-0005-0000-0000-000026030000}"/>
    <cellStyle name="Comma 2 2 2 2 2 2 3 2" xfId="3058" xr:uid="{4D2EF11E-6DB9-49E1-A02C-F3AC680431D3}"/>
    <cellStyle name="Comma 2 2 2 2 2 2 4" xfId="807" xr:uid="{00000000-0005-0000-0000-000027030000}"/>
    <cellStyle name="Comma 2 2 2 2 2 2 5" xfId="3054" xr:uid="{434ED6B4-2D43-4A57-86AA-96BE2AA2CC6A}"/>
    <cellStyle name="Comma 2 2 2 2 2 3" xfId="808" xr:uid="{00000000-0005-0000-0000-000028030000}"/>
    <cellStyle name="Comma 2 2 2 2 2 3 2" xfId="809" xr:uid="{00000000-0005-0000-0000-000029030000}"/>
    <cellStyle name="Comma 2 2 2 2 2 3 3" xfId="3059" xr:uid="{9C1EF324-FD74-4990-9639-835EB22A52A4}"/>
    <cellStyle name="Comma 2 2 2 2 2 4" xfId="810" xr:uid="{00000000-0005-0000-0000-00002A030000}"/>
    <cellStyle name="Comma 2 2 2 2 2 4 2" xfId="811" xr:uid="{00000000-0005-0000-0000-00002B030000}"/>
    <cellStyle name="Comma 2 2 2 2 2 4 3" xfId="3060" xr:uid="{C2B9D5D3-AEF7-4D9C-8441-9C787B46E48A}"/>
    <cellStyle name="Comma 2 2 2 2 2 5" xfId="3053" xr:uid="{292E16A3-50C0-4300-B2A0-C61C77350C20}"/>
    <cellStyle name="Comma 2 2 2 2 3" xfId="812" xr:uid="{00000000-0005-0000-0000-00002C030000}"/>
    <cellStyle name="Comma 2 2 2 2 3 2" xfId="3061" xr:uid="{77E7F2D4-EB1C-49C4-B9B2-4930A683FA23}"/>
    <cellStyle name="Comma 2 2 2 2 4" xfId="813" xr:uid="{00000000-0005-0000-0000-00002D030000}"/>
    <cellStyle name="Comma 2 2 2 2 4 2" xfId="3062" xr:uid="{EF259039-703B-4878-97EA-1EF79FAA0879}"/>
    <cellStyle name="Comma 2 2 2 2 5" xfId="814" xr:uid="{00000000-0005-0000-0000-00002E030000}"/>
    <cellStyle name="Comma 2 2 2 2 6" xfId="3052" xr:uid="{0373272B-0826-49BA-9FF1-39B70AE684DF}"/>
    <cellStyle name="Comma 2 2 2 3" xfId="815" xr:uid="{00000000-0005-0000-0000-00002F030000}"/>
    <cellStyle name="Comma 2 2 2 3 2" xfId="816" xr:uid="{00000000-0005-0000-0000-000030030000}"/>
    <cellStyle name="Comma 2 2 2 3 3" xfId="3063" xr:uid="{B8EB6C39-C34F-4D87-9075-EEFBF0382F10}"/>
    <cellStyle name="Comma 2 2 2 4" xfId="817" xr:uid="{00000000-0005-0000-0000-000031030000}"/>
    <cellStyle name="Comma 2 2 2 4 2" xfId="818" xr:uid="{00000000-0005-0000-0000-000032030000}"/>
    <cellStyle name="Comma 2 2 2 4 3" xfId="3064" xr:uid="{C8DB41C1-0628-4707-A6A3-C0449242A08C}"/>
    <cellStyle name="Comma 2 2 2 5" xfId="819" xr:uid="{00000000-0005-0000-0000-000033030000}"/>
    <cellStyle name="Comma 2 2 2 5 2" xfId="820" xr:uid="{00000000-0005-0000-0000-000034030000}"/>
    <cellStyle name="Comma 2 2 2 5 3" xfId="3065" xr:uid="{2A1B62FC-872C-48CF-8C35-6E29BB6A25EB}"/>
    <cellStyle name="Comma 2 2 2 6" xfId="3051" xr:uid="{6BB74C52-7C4A-42E6-8EEE-864D18B444ED}"/>
    <cellStyle name="Comma 2 2 3" xfId="821" xr:uid="{00000000-0005-0000-0000-000035030000}"/>
    <cellStyle name="Comma 2 2 3 2" xfId="822" xr:uid="{00000000-0005-0000-0000-000036030000}"/>
    <cellStyle name="Comma 2 2 3 3" xfId="3066" xr:uid="{10AA6034-2BB7-45AC-AF3E-BA103CE5F44B}"/>
    <cellStyle name="Comma 2 2 4" xfId="823" xr:uid="{00000000-0005-0000-0000-000037030000}"/>
    <cellStyle name="Comma 2 2 4 2" xfId="3067" xr:uid="{D327E1DC-367F-4D39-84A6-E24CC3A29998}"/>
    <cellStyle name="Comma 2 2 5" xfId="824" xr:uid="{00000000-0005-0000-0000-000038030000}"/>
    <cellStyle name="Comma 2 2 5 2" xfId="3068" xr:uid="{4BC0779D-8E6A-4D1A-A3B3-265220889FF9}"/>
    <cellStyle name="Comma 2 2 6" xfId="825" xr:uid="{00000000-0005-0000-0000-000039030000}"/>
    <cellStyle name="Comma 2 2 6 2" xfId="3069" xr:uid="{FC8A6416-4D38-4252-93E9-24DDFD334EFF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0 3" xfId="3070" xr:uid="{E8504335-EF0B-40B3-BB11-27915C02D1DC}"/>
    <cellStyle name="Comma 2 21" xfId="829" xr:uid="{00000000-0005-0000-0000-00003D030000}"/>
    <cellStyle name="Comma 2 21 2" xfId="830" xr:uid="{00000000-0005-0000-0000-00003E030000}"/>
    <cellStyle name="Comma 2 21 3" xfId="3071" xr:uid="{534A85AA-F339-4927-8E0A-7F27368C88BB}"/>
    <cellStyle name="Comma 2 22" xfId="831" xr:uid="{00000000-0005-0000-0000-00003F030000}"/>
    <cellStyle name="Comma 2 22 2" xfId="832" xr:uid="{00000000-0005-0000-0000-000040030000}"/>
    <cellStyle name="Comma 2 22 3" xfId="3072" xr:uid="{019EDD3C-1E42-4A89-9D85-4F854F325998}"/>
    <cellStyle name="Comma 2 23" xfId="833" xr:uid="{00000000-0005-0000-0000-000041030000}"/>
    <cellStyle name="Comma 2 23 2" xfId="834" xr:uid="{00000000-0005-0000-0000-000042030000}"/>
    <cellStyle name="Comma 2 23 3" xfId="3073" xr:uid="{CE5A0BC8-EFDA-470A-925C-0AE092386415}"/>
    <cellStyle name="Comma 2 24" xfId="835" xr:uid="{00000000-0005-0000-0000-000043030000}"/>
    <cellStyle name="Comma 2 24 2" xfId="836" xr:uid="{00000000-0005-0000-0000-000044030000}"/>
    <cellStyle name="Comma 2 24 3" xfId="3074" xr:uid="{66A82A04-1B58-4C2E-9645-23D94777C17A}"/>
    <cellStyle name="Comma 2 25" xfId="837" xr:uid="{00000000-0005-0000-0000-000045030000}"/>
    <cellStyle name="Comma 2 25 2" xfId="838" xr:uid="{00000000-0005-0000-0000-000046030000}"/>
    <cellStyle name="Comma 2 25 3" xfId="3075" xr:uid="{D4192D6C-4BA9-41C4-A724-B2A0FF9D1918}"/>
    <cellStyle name="Comma 2 26" xfId="839" xr:uid="{00000000-0005-0000-0000-000047030000}"/>
    <cellStyle name="Comma 2 26 2" xfId="840" xr:uid="{00000000-0005-0000-0000-000048030000}"/>
    <cellStyle name="Comma 2 26 3" xfId="3076" xr:uid="{735FA171-3D24-4D5C-AB35-83AB490C0D30}"/>
    <cellStyle name="Comma 2 27" xfId="841" xr:uid="{00000000-0005-0000-0000-000049030000}"/>
    <cellStyle name="Comma 2 27 2" xfId="842" xr:uid="{00000000-0005-0000-0000-00004A030000}"/>
    <cellStyle name="Comma 2 27 3" xfId="3077" xr:uid="{4F40CF85-B1C9-49D3-A52B-2C972B4DFC2A}"/>
    <cellStyle name="Comma 2 28" xfId="843" xr:uid="{00000000-0005-0000-0000-00004B030000}"/>
    <cellStyle name="Comma 2 28 2" xfId="844" xr:uid="{00000000-0005-0000-0000-00004C030000}"/>
    <cellStyle name="Comma 2 28 3" xfId="3078" xr:uid="{A4DA0430-6849-4B2C-A5F5-72BA4228DB00}"/>
    <cellStyle name="Comma 2 29" xfId="845" xr:uid="{00000000-0005-0000-0000-00004D030000}"/>
    <cellStyle name="Comma 2 29 2" xfId="846" xr:uid="{00000000-0005-0000-0000-00004E030000}"/>
    <cellStyle name="Comma 2 29 3" xfId="3079" xr:uid="{7BD30170-43AC-4F85-A55B-43E9215E9B3A}"/>
    <cellStyle name="Comma 2 3" xfId="847" xr:uid="{00000000-0005-0000-0000-00004F030000}"/>
    <cellStyle name="Comma 2 3 2" xfId="848" xr:uid="{00000000-0005-0000-0000-000050030000}"/>
    <cellStyle name="Comma 2 3 3" xfId="3080" xr:uid="{60D14EEC-05C6-49B0-9F35-6D37685098FC}"/>
    <cellStyle name="Comma 2 30" xfId="849" xr:uid="{00000000-0005-0000-0000-000051030000}"/>
    <cellStyle name="Comma 2 30 2" xfId="850" xr:uid="{00000000-0005-0000-0000-000052030000}"/>
    <cellStyle name="Comma 2 30 3" xfId="3081" xr:uid="{548602E8-C7B2-4F42-BCEA-7A01F379E763}"/>
    <cellStyle name="Comma 2 31" xfId="851" xr:uid="{00000000-0005-0000-0000-000053030000}"/>
    <cellStyle name="Comma 2 31 2" xfId="852" xr:uid="{00000000-0005-0000-0000-000054030000}"/>
    <cellStyle name="Comma 2 31 3" xfId="3082" xr:uid="{74D0E64C-66D9-49E9-9B5B-362590BC2750}"/>
    <cellStyle name="Comma 2 32" xfId="853" xr:uid="{00000000-0005-0000-0000-000055030000}"/>
    <cellStyle name="Comma 2 32 2" xfId="854" xr:uid="{00000000-0005-0000-0000-000056030000}"/>
    <cellStyle name="Comma 2 32 3" xfId="3083" xr:uid="{0C681DF3-E95C-4D7B-B92D-5B49C8453D07}"/>
    <cellStyle name="Comma 2 33" xfId="855" xr:uid="{00000000-0005-0000-0000-000057030000}"/>
    <cellStyle name="Comma 2 33 2" xfId="856" xr:uid="{00000000-0005-0000-0000-000058030000}"/>
    <cellStyle name="Comma 2 33 3" xfId="3084" xr:uid="{98EEB5A4-45EA-41AF-817C-639CA65141CA}"/>
    <cellStyle name="Comma 2 34" xfId="857" xr:uid="{00000000-0005-0000-0000-000059030000}"/>
    <cellStyle name="Comma 2 34 2" xfId="858" xr:uid="{00000000-0005-0000-0000-00005A030000}"/>
    <cellStyle name="Comma 2 34 3" xfId="3085" xr:uid="{95E30297-53F3-42D2-BF25-79B3DAB2AA0A}"/>
    <cellStyle name="Comma 2 35" xfId="859" xr:uid="{00000000-0005-0000-0000-00005B030000}"/>
    <cellStyle name="Comma 2 35 2" xfId="860" xr:uid="{00000000-0005-0000-0000-00005C030000}"/>
    <cellStyle name="Comma 2 35 3" xfId="3086" xr:uid="{D49C1B0E-A666-45C7-AEE7-D8319AEFCB3D}"/>
    <cellStyle name="Comma 2 36" xfId="861" xr:uid="{00000000-0005-0000-0000-00005D030000}"/>
    <cellStyle name="Comma 2 36 2" xfId="862" xr:uid="{00000000-0005-0000-0000-00005E030000}"/>
    <cellStyle name="Comma 2 36 3" xfId="3087" xr:uid="{9082B455-17FA-4C1A-8D63-E796ADE46D61}"/>
    <cellStyle name="Comma 2 37" xfId="863" xr:uid="{00000000-0005-0000-0000-00005F030000}"/>
    <cellStyle name="Comma 2 37 2" xfId="864" xr:uid="{00000000-0005-0000-0000-000060030000}"/>
    <cellStyle name="Comma 2 37 3" xfId="3088" xr:uid="{6FD2996F-B042-47C1-A7A4-E645E12016AF}"/>
    <cellStyle name="Comma 2 38" xfId="865" xr:uid="{00000000-0005-0000-0000-000061030000}"/>
    <cellStyle name="Comma 2 38 2" xfId="866" xr:uid="{00000000-0005-0000-0000-000062030000}"/>
    <cellStyle name="Comma 2 38 3" xfId="3089" xr:uid="{19A2A224-DC0F-40C6-B85F-3C7438EB6AF8}"/>
    <cellStyle name="Comma 2 39" xfId="867" xr:uid="{00000000-0005-0000-0000-000063030000}"/>
    <cellStyle name="Comma 2 39 2" xfId="868" xr:uid="{00000000-0005-0000-0000-000064030000}"/>
    <cellStyle name="Comma 2 39 3" xfId="3090" xr:uid="{8D82E791-171C-48D3-B277-B43C6914926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0 3" xfId="3091" xr:uid="{E1BE61A9-2B6C-484E-B003-1D61146AFE42}"/>
    <cellStyle name="Comma 2 41" xfId="875" xr:uid="{00000000-0005-0000-0000-00006B030000}"/>
    <cellStyle name="Comma 2 41 2" xfId="876" xr:uid="{00000000-0005-0000-0000-00006C030000}"/>
    <cellStyle name="Comma 2 41 3" xfId="3092" xr:uid="{23D27F6F-D27C-4011-A778-6AFA311F3030}"/>
    <cellStyle name="Comma 2 42" xfId="877" xr:uid="{00000000-0005-0000-0000-00006D030000}"/>
    <cellStyle name="Comma 2 42 2" xfId="878" xr:uid="{00000000-0005-0000-0000-00006E030000}"/>
    <cellStyle name="Comma 2 42 3" xfId="3093" xr:uid="{CA392237-F2D7-41A8-BC19-3D872EA343EE}"/>
    <cellStyle name="Comma 2 43" xfId="879" xr:uid="{00000000-0005-0000-0000-00006F030000}"/>
    <cellStyle name="Comma 2 43 2" xfId="880" xr:uid="{00000000-0005-0000-0000-000070030000}"/>
    <cellStyle name="Comma 2 43 3" xfId="3094" xr:uid="{F11FB0F4-086E-4415-9358-B340202D30C7}"/>
    <cellStyle name="Comma 2 44" xfId="881" xr:uid="{00000000-0005-0000-0000-000071030000}"/>
    <cellStyle name="Comma 2 44 2" xfId="882" xr:uid="{00000000-0005-0000-0000-000072030000}"/>
    <cellStyle name="Comma 2 44 3" xfId="3095" xr:uid="{6329D4E8-B5B6-4A54-842E-9AD756199C37}"/>
    <cellStyle name="Comma 2 45" xfId="883" xr:uid="{00000000-0005-0000-0000-000073030000}"/>
    <cellStyle name="Comma 2 45 2" xfId="884" xr:uid="{00000000-0005-0000-0000-000074030000}"/>
    <cellStyle name="Comma 2 45 3" xfId="3096" xr:uid="{16FABC5D-E010-497A-AF1C-7154B5FD46EF}"/>
    <cellStyle name="Comma 2 46" xfId="885" xr:uid="{00000000-0005-0000-0000-000075030000}"/>
    <cellStyle name="Comma 2 46 2" xfId="886" xr:uid="{00000000-0005-0000-0000-000076030000}"/>
    <cellStyle name="Comma 2 46 3" xfId="3097" xr:uid="{DE889437-008A-4667-A4D6-E2E669833A90}"/>
    <cellStyle name="Comma 2 47" xfId="887" xr:uid="{00000000-0005-0000-0000-000077030000}"/>
    <cellStyle name="Comma 2 47 2" xfId="888" xr:uid="{00000000-0005-0000-0000-000078030000}"/>
    <cellStyle name="Comma 2 47 3" xfId="3098" xr:uid="{86213DB4-6907-449B-B678-5A16F2F75006}"/>
    <cellStyle name="Comma 2 48" xfId="889" xr:uid="{00000000-0005-0000-0000-000079030000}"/>
    <cellStyle name="Comma 2 48 2" xfId="890" xr:uid="{00000000-0005-0000-0000-00007A030000}"/>
    <cellStyle name="Comma 2 48 3" xfId="3099" xr:uid="{4E3EB5AA-72F2-4A49-8B5C-5C72FC9C2979}"/>
    <cellStyle name="Comma 2 49" xfId="891" xr:uid="{00000000-0005-0000-0000-00007B030000}"/>
    <cellStyle name="Comma 2 49 2" xfId="892" xr:uid="{00000000-0005-0000-0000-00007C030000}"/>
    <cellStyle name="Comma 2 49 3" xfId="3100" xr:uid="{C69917E3-0734-4657-BEA3-AC98A4F91924}"/>
    <cellStyle name="Comma 2 5" xfId="893" xr:uid="{00000000-0005-0000-0000-00007D030000}"/>
    <cellStyle name="Comma 2 5 2" xfId="894" xr:uid="{00000000-0005-0000-0000-00007E030000}"/>
    <cellStyle name="Comma 2 5 3" xfId="3101" xr:uid="{E3E5D57C-90D3-4AC1-B755-B3438091000A}"/>
    <cellStyle name="Comma 2 50" xfId="895" xr:uid="{00000000-0005-0000-0000-00007F030000}"/>
    <cellStyle name="Comma 2 50 2" xfId="896" xr:uid="{00000000-0005-0000-0000-000080030000}"/>
    <cellStyle name="Comma 2 50 3" xfId="3102" xr:uid="{56BB6E67-307E-4BE6-84D2-B9A61B7F67D9}"/>
    <cellStyle name="Comma 2 51" xfId="897" xr:uid="{00000000-0005-0000-0000-000081030000}"/>
    <cellStyle name="Comma 2 51 2" xfId="898" xr:uid="{00000000-0005-0000-0000-000082030000}"/>
    <cellStyle name="Comma 2 51 3" xfId="3103" xr:uid="{8DEF2FC8-3DB7-46F2-A6B9-77FB00CE3C2E}"/>
    <cellStyle name="Comma 2 52" xfId="899" xr:uid="{00000000-0005-0000-0000-000083030000}"/>
    <cellStyle name="Comma 2 52 2" xfId="900" xr:uid="{00000000-0005-0000-0000-000084030000}"/>
    <cellStyle name="Comma 2 52 3" xfId="3104" xr:uid="{9730646B-60A6-4736-8081-35235C4DA134}"/>
    <cellStyle name="Comma 2 53" xfId="901" xr:uid="{00000000-0005-0000-0000-000085030000}"/>
    <cellStyle name="Comma 2 53 2" xfId="902" xr:uid="{00000000-0005-0000-0000-000086030000}"/>
    <cellStyle name="Comma 2 53 3" xfId="3105" xr:uid="{18E9A742-7482-4343-B446-6A74407F4B89}"/>
    <cellStyle name="Comma 2 54" xfId="903" xr:uid="{00000000-0005-0000-0000-000087030000}"/>
    <cellStyle name="Comma 2 54 2" xfId="904" xr:uid="{00000000-0005-0000-0000-000088030000}"/>
    <cellStyle name="Comma 2 54 3" xfId="3106" xr:uid="{1AF6AE64-DB8F-4B33-80B7-97EB80C88A92}"/>
    <cellStyle name="Comma 2 55" xfId="905" xr:uid="{00000000-0005-0000-0000-000089030000}"/>
    <cellStyle name="Comma 2 55 2" xfId="906" xr:uid="{00000000-0005-0000-0000-00008A030000}"/>
    <cellStyle name="Comma 2 55 3" xfId="3107" xr:uid="{8A08F75A-DF72-405E-83F6-F80F4A04D56D}"/>
    <cellStyle name="Comma 2 56" xfId="907" xr:uid="{00000000-0005-0000-0000-00008B030000}"/>
    <cellStyle name="Comma 2 56 2" xfId="908" xr:uid="{00000000-0005-0000-0000-00008C030000}"/>
    <cellStyle name="Comma 2 56 3" xfId="3108" xr:uid="{8577900C-603E-45C0-A1C8-DDCCCB68F57B}"/>
    <cellStyle name="Comma 2 57" xfId="909" xr:uid="{00000000-0005-0000-0000-00008D030000}"/>
    <cellStyle name="Comma 2 57 2" xfId="910" xr:uid="{00000000-0005-0000-0000-00008E030000}"/>
    <cellStyle name="Comma 2 57 3" xfId="3109" xr:uid="{4548BFEC-6F08-43C1-908B-AE03047B0833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2 3" xfId="3111" xr:uid="{78A87053-F310-469E-B75E-8F3C3CE3B64F}"/>
    <cellStyle name="Comma 2 58 3" xfId="914" xr:uid="{00000000-0005-0000-0000-000092030000}"/>
    <cellStyle name="Comma 2 58 3 2" xfId="915" xr:uid="{00000000-0005-0000-0000-000093030000}"/>
    <cellStyle name="Comma 2 58 3 3" xfId="3112" xr:uid="{E5C93B72-736D-4014-A3A7-8119EA45EA36}"/>
    <cellStyle name="Comma 2 58 4" xfId="916" xr:uid="{00000000-0005-0000-0000-000094030000}"/>
    <cellStyle name="Comma 2 58 4 2" xfId="917" xr:uid="{00000000-0005-0000-0000-000095030000}"/>
    <cellStyle name="Comma 2 58 4 3" xfId="3113" xr:uid="{12B0CA1A-DD18-42EB-8EA2-C30D64AB2CDB}"/>
    <cellStyle name="Comma 2 58 5" xfId="918" xr:uid="{00000000-0005-0000-0000-000096030000}"/>
    <cellStyle name="Comma 2 58 6" xfId="3110" xr:uid="{ABE3D2C6-A385-4141-8220-5CF5002296B0}"/>
    <cellStyle name="Comma 2 59" xfId="919" xr:uid="{00000000-0005-0000-0000-000097030000}"/>
    <cellStyle name="Comma 2 59 2" xfId="920" xr:uid="{00000000-0005-0000-0000-000098030000}"/>
    <cellStyle name="Comma 2 59 3" xfId="3114" xr:uid="{966D8D74-63D8-4F83-86F7-D90B48B13ADE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60 3" xfId="3115" xr:uid="{CBA10FC1-71F5-491F-A746-48348529D2D0}"/>
    <cellStyle name="Comma 2 61" xfId="2691" xr:uid="{119929EB-FFF5-4EB7-A063-EB104631357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8 3" xfId="3116" xr:uid="{7895E14F-6B9F-4E5D-987E-6DCCE641A2AB}"/>
    <cellStyle name="Comma 2 9" xfId="948" xr:uid="{00000000-0005-0000-0000-0000B4030000}"/>
    <cellStyle name="Comma 2 9 2" xfId="949" xr:uid="{00000000-0005-0000-0000-0000B5030000}"/>
    <cellStyle name="Comma 2 9 3" xfId="3117" xr:uid="{3C0C8D29-A8FC-4B22-B2C2-CD5619F4FCE5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2 3" xfId="3119" xr:uid="{BBE64F19-6DDB-4B0E-855F-8DBE7DE85715}"/>
    <cellStyle name="Comma 20 3" xfId="953" xr:uid="{00000000-0005-0000-0000-0000B9030000}"/>
    <cellStyle name="Comma 20 4" xfId="3118" xr:uid="{8DA3A481-B15C-44B5-8BD9-7EF501D94F04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2 3" xfId="3121" xr:uid="{1ADD6D14-A05B-40A4-8BC2-B83F674A8B02}"/>
    <cellStyle name="Comma 21 3" xfId="957" xr:uid="{00000000-0005-0000-0000-0000BD030000}"/>
    <cellStyle name="Comma 21 4" xfId="3120" xr:uid="{6560BB67-FD92-48F6-89B1-3B42D040D167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2 3" xfId="3123" xr:uid="{8662D34A-87FE-4E93-8D66-C4B9E2E8EC06}"/>
    <cellStyle name="Comma 22 3" xfId="961" xr:uid="{00000000-0005-0000-0000-0000C1030000}"/>
    <cellStyle name="Comma 22 4" xfId="3122" xr:uid="{AB787142-AA86-4106-9348-74B1F9707EEB}"/>
    <cellStyle name="Comma 23" xfId="962" xr:uid="{00000000-0005-0000-0000-0000C2030000}"/>
    <cellStyle name="Comma 23 2" xfId="963" xr:uid="{00000000-0005-0000-0000-0000C3030000}"/>
    <cellStyle name="Comma 23 3" xfId="3124" xr:uid="{C3C12BA6-2BD7-45B0-B747-B5DF41DE496F}"/>
    <cellStyle name="Comma 24" xfId="964" xr:uid="{00000000-0005-0000-0000-0000C4030000}"/>
    <cellStyle name="Comma 24 2" xfId="965" xr:uid="{00000000-0005-0000-0000-0000C5030000}"/>
    <cellStyle name="Comma 24 3" xfId="3125" xr:uid="{D1D0B624-15C5-4D4F-AB58-7A0B51960085}"/>
    <cellStyle name="Comma 25" xfId="966" xr:uid="{00000000-0005-0000-0000-0000C6030000}"/>
    <cellStyle name="Comma 25 2" xfId="967" xr:uid="{00000000-0005-0000-0000-0000C7030000}"/>
    <cellStyle name="Comma 25 3" xfId="3126" xr:uid="{1ABB76CA-D37E-40F3-8545-FC2C2CD95BAC}"/>
    <cellStyle name="Comma 26" xfId="968" xr:uid="{00000000-0005-0000-0000-0000C8030000}"/>
    <cellStyle name="Comma 26 2" xfId="969" xr:uid="{00000000-0005-0000-0000-0000C9030000}"/>
    <cellStyle name="Comma 26 3" xfId="3127" xr:uid="{FB999719-5279-46B4-9C20-889A05C67A86}"/>
    <cellStyle name="Comma 27" xfId="970" xr:uid="{00000000-0005-0000-0000-0000CA030000}"/>
    <cellStyle name="Comma 27 2" xfId="3128" xr:uid="{C30E9176-0C1A-48BE-B80B-5D2B7874FBD2}"/>
    <cellStyle name="Comma 28" xfId="971" xr:uid="{00000000-0005-0000-0000-0000CB030000}"/>
    <cellStyle name="Comma 28 2" xfId="972" xr:uid="{00000000-0005-0000-0000-0000CC030000}"/>
    <cellStyle name="Comma 28 3" xfId="3129" xr:uid="{85586FC9-F66B-4578-A216-BA54751C58DB}"/>
    <cellStyle name="Comma 29" xfId="973" xr:uid="{00000000-0005-0000-0000-0000CD030000}"/>
    <cellStyle name="Comma 29 2" xfId="974" xr:uid="{00000000-0005-0000-0000-0000CE030000}"/>
    <cellStyle name="Comma 29 3" xfId="3130" xr:uid="{558B8A42-9040-4FDA-A128-90AF94E0CF18}"/>
    <cellStyle name="Comma 3" xfId="975" xr:uid="{00000000-0005-0000-0000-0000CF030000}"/>
    <cellStyle name="Comma 3 10" xfId="976" xr:uid="{00000000-0005-0000-0000-0000D0030000}"/>
    <cellStyle name="Comma 3 11" xfId="3131" xr:uid="{1C12E760-6CAF-4BD4-BD12-3F13EC8F695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2 2" xfId="3135" xr:uid="{E221B4BD-1615-4D46-8777-5E4692689AC4}"/>
    <cellStyle name="Comma 3 2 2 2 3" xfId="981" xr:uid="{00000000-0005-0000-0000-0000D5030000}"/>
    <cellStyle name="Comma 3 2 2 2 3 2" xfId="3136" xr:uid="{8EEF7E98-A6E6-4B52-9E47-B6350A63318C}"/>
    <cellStyle name="Comma 3 2 2 2 4" xfId="982" xr:uid="{00000000-0005-0000-0000-0000D6030000}"/>
    <cellStyle name="Comma 3 2 2 2 4 2" xfId="3137" xr:uid="{9A2DF3B3-EB7A-4424-B65F-7B12AC49DE9B}"/>
    <cellStyle name="Comma 3 2 2 2 5" xfId="3134" xr:uid="{F3332EE1-586C-4AEB-B321-EFC9BBFEE295}"/>
    <cellStyle name="Comma 3 2 2 3" xfId="983" xr:uid="{00000000-0005-0000-0000-0000D7030000}"/>
    <cellStyle name="Comma 3 2 2 3 2" xfId="3138" xr:uid="{767F3952-CD37-427F-94F9-42C19890A6F9}"/>
    <cellStyle name="Comma 3 2 2 4" xfId="984" xr:uid="{00000000-0005-0000-0000-0000D8030000}"/>
    <cellStyle name="Comma 3 2 2 4 2" xfId="3139" xr:uid="{C6207382-D4E7-4B74-B8B7-F8E01C04BF7F}"/>
    <cellStyle name="Comma 3 2 2 5" xfId="985" xr:uid="{00000000-0005-0000-0000-0000D9030000}"/>
    <cellStyle name="Comma 3 2 2 5 2" xfId="3140" xr:uid="{7F06C688-C1FE-46D2-BEBE-4D6C53B90CE0}"/>
    <cellStyle name="Comma 3 2 2 6" xfId="3133" xr:uid="{510301FD-500C-4E5E-A635-63EF1EEAD036}"/>
    <cellStyle name="Comma 3 2 3" xfId="986" xr:uid="{00000000-0005-0000-0000-0000DA030000}"/>
    <cellStyle name="Comma 3 2 3 2" xfId="3141" xr:uid="{EF0D8DE0-3C5E-4E75-914A-88F2701EAB23}"/>
    <cellStyle name="Comma 3 2 4" xfId="987" xr:uid="{00000000-0005-0000-0000-0000DB030000}"/>
    <cellStyle name="Comma 3 2 4 2" xfId="3142" xr:uid="{F770057D-8D5F-4B9E-AEDB-33A888FFAA72}"/>
    <cellStyle name="Comma 3 2 5" xfId="988" xr:uid="{00000000-0005-0000-0000-0000DC030000}"/>
    <cellStyle name="Comma 3 2 5 2" xfId="3143" xr:uid="{D1950CEB-18F2-406D-879E-1ACA57621145}"/>
    <cellStyle name="Comma 3 2 6" xfId="989" xr:uid="{00000000-0005-0000-0000-0000DD030000}"/>
    <cellStyle name="Comma 3 2 7" xfId="3132" xr:uid="{876C8944-47A0-4EF2-AF00-52615A4B248D}"/>
    <cellStyle name="Comma 3 3" xfId="990" xr:uid="{00000000-0005-0000-0000-0000DE030000}"/>
    <cellStyle name="Comma 3 3 2" xfId="991" xr:uid="{00000000-0005-0000-0000-0000DF030000}"/>
    <cellStyle name="Comma 3 3 2 2" xfId="3145" xr:uid="{995BE09D-6D21-4F72-86C4-092F00C91DB9}"/>
    <cellStyle name="Comma 3 3 3" xfId="992" xr:uid="{00000000-0005-0000-0000-0000E0030000}"/>
    <cellStyle name="Comma 3 3 3 2" xfId="3146" xr:uid="{33DE9018-6CD5-4817-9680-C7B6CACC0BA4}"/>
    <cellStyle name="Comma 3 3 4" xfId="993" xr:uid="{00000000-0005-0000-0000-0000E1030000}"/>
    <cellStyle name="Comma 3 3 4 2" xfId="3147" xr:uid="{262BCFD5-2872-49B4-A206-7369120B3481}"/>
    <cellStyle name="Comma 3 3 5" xfId="3144" xr:uid="{1131D518-BDB7-488A-B1F2-B2C8942B1862}"/>
    <cellStyle name="Comma 3 4" xfId="994" xr:uid="{00000000-0005-0000-0000-0000E2030000}"/>
    <cellStyle name="Comma 3 4 2" xfId="995" xr:uid="{00000000-0005-0000-0000-0000E3030000}"/>
    <cellStyle name="Comma 3 4 2 2" xfId="3149" xr:uid="{47FA7E18-FC74-4AF4-807E-707EF684CEDA}"/>
    <cellStyle name="Comma 3 4 3" xfId="996" xr:uid="{00000000-0005-0000-0000-0000E4030000}"/>
    <cellStyle name="Comma 3 4 3 2" xfId="3150" xr:uid="{0C120D9D-80D9-4E59-86B9-95540507C15C}"/>
    <cellStyle name="Comma 3 4 4" xfId="997" xr:uid="{00000000-0005-0000-0000-0000E5030000}"/>
    <cellStyle name="Comma 3 4 4 2" xfId="3151" xr:uid="{A3FED434-C322-43AF-A473-349673162E1B}"/>
    <cellStyle name="Comma 3 4 5" xfId="3148" xr:uid="{3447AD81-1124-4869-9F48-2EC210490C11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2 2" xfId="3157" xr:uid="{A020DDAE-D95C-475F-B8EB-8A9505299CC0}"/>
    <cellStyle name="Comma 3 5 2 2 2 2 3" xfId="1004" xr:uid="{00000000-0005-0000-0000-0000EC030000}"/>
    <cellStyle name="Comma 3 5 2 2 2 2 3 2" xfId="3158" xr:uid="{2005CAB7-DAF1-43F4-B804-BDA5D9AADB9F}"/>
    <cellStyle name="Comma 3 5 2 2 2 2 4" xfId="1005" xr:uid="{00000000-0005-0000-0000-0000ED030000}"/>
    <cellStyle name="Comma 3 5 2 2 2 2 4 2" xfId="3159" xr:uid="{40A8EAD9-8C14-4309-AEE0-BDD768DF57AF}"/>
    <cellStyle name="Comma 3 5 2 2 2 2 5" xfId="1006" xr:uid="{00000000-0005-0000-0000-0000EE030000}"/>
    <cellStyle name="Comma 3 5 2 2 2 2 5 2" xfId="3160" xr:uid="{B80D2D68-E28B-40B6-9B5B-001B91B876A7}"/>
    <cellStyle name="Comma 3 5 2 2 2 2 6" xfId="3156" xr:uid="{3857FC0A-1FC3-4D3B-AD6C-F4AF28714095}"/>
    <cellStyle name="Comma 3 5 2 2 2 3" xfId="1007" xr:uid="{00000000-0005-0000-0000-0000EF030000}"/>
    <cellStyle name="Comma 3 5 2 2 2 3 2" xfId="3161" xr:uid="{C31BD69B-4DC1-4840-A42D-1DC8A7F5135B}"/>
    <cellStyle name="Comma 3 5 2 2 2 4" xfId="1008" xr:uid="{00000000-0005-0000-0000-0000F0030000}"/>
    <cellStyle name="Comma 3 5 2 2 2 4 2" xfId="3162" xr:uid="{D1293590-74C9-48A2-BF7A-789FD6F13F62}"/>
    <cellStyle name="Comma 3 5 2 2 2 5" xfId="1009" xr:uid="{00000000-0005-0000-0000-0000F1030000}"/>
    <cellStyle name="Comma 3 5 2 2 2 5 2" xfId="3163" xr:uid="{DDB635BC-7792-4AA2-80F1-4D933746255A}"/>
    <cellStyle name="Comma 3 5 2 2 2 6" xfId="3155" xr:uid="{685EB41F-89B6-4981-B598-311A336FE9CD}"/>
    <cellStyle name="Comma 3 5 2 2 3" xfId="1010" xr:uid="{00000000-0005-0000-0000-0000F2030000}"/>
    <cellStyle name="Comma 3 5 2 2 3 2" xfId="3164" xr:uid="{F168003E-ACDA-4971-B3FE-E779BF6B1582}"/>
    <cellStyle name="Comma 3 5 2 2 4" xfId="1011" xr:uid="{00000000-0005-0000-0000-0000F3030000}"/>
    <cellStyle name="Comma 3 5 2 2 4 2" xfId="3165" xr:uid="{AE03CCA9-E1E4-424E-9559-4104058C84F2}"/>
    <cellStyle name="Comma 3 5 2 2 5" xfId="1012" xr:uid="{00000000-0005-0000-0000-0000F4030000}"/>
    <cellStyle name="Comma 3 5 2 2 5 2" xfId="3166" xr:uid="{F379E24D-982A-4DA2-A4E7-BADDC47ACF0D}"/>
    <cellStyle name="Comma 3 5 2 2 6" xfId="3154" xr:uid="{98D8CABE-A6EE-40E8-B814-FEB8908F3E34}"/>
    <cellStyle name="Comma 3 5 2 3" xfId="1013" xr:uid="{00000000-0005-0000-0000-0000F5030000}"/>
    <cellStyle name="Comma 3 5 2 3 2" xfId="3167" xr:uid="{38C63C08-3075-4F4B-8573-856AC1CDEE63}"/>
    <cellStyle name="Comma 3 5 2 4" xfId="1014" xr:uid="{00000000-0005-0000-0000-0000F6030000}"/>
    <cellStyle name="Comma 3 5 2 4 2" xfId="3168" xr:uid="{060EF659-4517-41F9-AA73-A1916C5A3B28}"/>
    <cellStyle name="Comma 3 5 2 5" xfId="1015" xr:uid="{00000000-0005-0000-0000-0000F7030000}"/>
    <cellStyle name="Comma 3 5 2 5 2" xfId="3169" xr:uid="{4D25AC0A-33FD-49EE-8E49-0A462C22678D}"/>
    <cellStyle name="Comma 3 5 2 6" xfId="3153" xr:uid="{7C4D74B8-52C8-4AB0-A2E7-2AC1DC9422C4}"/>
    <cellStyle name="Comma 3 5 3" xfId="1016" xr:uid="{00000000-0005-0000-0000-0000F8030000}"/>
    <cellStyle name="Comma 3 5 3 2" xfId="1017" xr:uid="{00000000-0005-0000-0000-0000F9030000}"/>
    <cellStyle name="Comma 3 5 3 2 2" xfId="3171" xr:uid="{A57B6CF2-F74B-4886-996F-F562D4BC3933}"/>
    <cellStyle name="Comma 3 5 3 3" xfId="1018" xr:uid="{00000000-0005-0000-0000-0000FA030000}"/>
    <cellStyle name="Comma 3 5 3 3 2" xfId="3172" xr:uid="{6E7C0D8E-CAE6-4087-AE74-EB1FC9E6EE97}"/>
    <cellStyle name="Comma 3 5 3 4" xfId="1019" xr:uid="{00000000-0005-0000-0000-0000FB030000}"/>
    <cellStyle name="Comma 3 5 3 4 2" xfId="3173" xr:uid="{960A11AB-DDDE-4472-8E7F-3B703287FE67}"/>
    <cellStyle name="Comma 3 5 3 5" xfId="3170" xr:uid="{FA321AEC-0517-42B4-A463-8676DDCC91B8}"/>
    <cellStyle name="Comma 3 5 4" xfId="1020" xr:uid="{00000000-0005-0000-0000-0000FC030000}"/>
    <cellStyle name="Comma 3 5 4 2" xfId="3174" xr:uid="{4889B9FC-8607-4130-9BE7-92A0236736E5}"/>
    <cellStyle name="Comma 3 5 5" xfId="1021" xr:uid="{00000000-0005-0000-0000-0000FD030000}"/>
    <cellStyle name="Comma 3 5 5 2" xfId="3175" xr:uid="{A2030E3F-08FC-48E9-A02D-95E70DB3D81C}"/>
    <cellStyle name="Comma 3 5 6" xfId="1022" xr:uid="{00000000-0005-0000-0000-0000FE030000}"/>
    <cellStyle name="Comma 3 5 6 2" xfId="3176" xr:uid="{0B894AB4-20EC-4670-965E-4E6C9E2FFF60}"/>
    <cellStyle name="Comma 3 5 7" xfId="3152" xr:uid="{17672DDB-D8B5-4B3D-815A-9C588A497E52}"/>
    <cellStyle name="Comma 3 6" xfId="1023" xr:uid="{00000000-0005-0000-0000-0000FF030000}"/>
    <cellStyle name="Comma 3 6 2" xfId="3177" xr:uid="{08DBC276-C119-426D-847F-735FD99AA96B}"/>
    <cellStyle name="Comma 3 7" xfId="1024" xr:uid="{00000000-0005-0000-0000-000000040000}"/>
    <cellStyle name="Comma 3 7 2" xfId="3178" xr:uid="{0B70389D-AAA6-42F3-ABB8-F7B0BBA02B7F}"/>
    <cellStyle name="Comma 3 8" xfId="1025" xr:uid="{00000000-0005-0000-0000-000001040000}"/>
    <cellStyle name="Comma 3 8 2" xfId="3179" xr:uid="{451AFB79-B914-461E-821A-03ACD7FA0605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0 3" xfId="3180" xr:uid="{DBE703DA-CA5C-4F97-8D00-7C1C36D015D4}"/>
    <cellStyle name="Comma 31" xfId="1030" xr:uid="{00000000-0005-0000-0000-000006040000}"/>
    <cellStyle name="Comma 31 2" xfId="1031" xr:uid="{00000000-0005-0000-0000-000007040000}"/>
    <cellStyle name="Comma 31 3" xfId="3181" xr:uid="{8BD5B314-B7AA-4484-84BE-A0C67953456F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3 4" xfId="3182" xr:uid="{9F82FAF5-27C0-45C9-84D7-C51609381F8D}"/>
    <cellStyle name="Comma 34" xfId="1038" xr:uid="{00000000-0005-0000-0000-00000E040000}"/>
    <cellStyle name="Comma 34 2" xfId="1039" xr:uid="{00000000-0005-0000-0000-00000F040000}"/>
    <cellStyle name="Comma 34 3" xfId="3183" xr:uid="{290D026B-C2AE-4BFB-95A7-23045EB5D076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7 3" xfId="3184" xr:uid="{CFB81A28-96E9-4FC7-B4DE-5FA54AF0B23B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2 3" xfId="3186" xr:uid="{F7828FDB-280A-4DB2-A34D-13055E70D125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 6" xfId="3185" xr:uid="{DB7B830A-8ED3-475D-9BE0-A00F7F10C261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2 3" xfId="3187" xr:uid="{C0A33045-EC4F-4689-9FC0-9AACC9E26ED7}"/>
    <cellStyle name="Comma 45" xfId="1056" xr:uid="{00000000-0005-0000-0000-000020040000}"/>
    <cellStyle name="Comma 45 2" xfId="1057" xr:uid="{00000000-0005-0000-0000-000021040000}"/>
    <cellStyle name="Comma 45 3" xfId="3188" xr:uid="{0B8CEAE7-25EB-4EB1-976A-B083792EC9F7}"/>
    <cellStyle name="Comma 46" xfId="1058" xr:uid="{00000000-0005-0000-0000-000022040000}"/>
    <cellStyle name="Comma 46 2" xfId="1059" xr:uid="{00000000-0005-0000-0000-000023040000}"/>
    <cellStyle name="Comma 46 3" xfId="3189" xr:uid="{1F6CA30F-699C-407F-B511-70F041083585}"/>
    <cellStyle name="Comma 47" xfId="1060" xr:uid="{00000000-0005-0000-0000-000024040000}"/>
    <cellStyle name="Comma 47 2" xfId="1061" xr:uid="{00000000-0005-0000-0000-000025040000}"/>
    <cellStyle name="Comma 47 3" xfId="3190" xr:uid="{AEBE1380-B8FF-46B3-904B-55EC2EF60ED2}"/>
    <cellStyle name="Comma 48" xfId="1062" xr:uid="{00000000-0005-0000-0000-000026040000}"/>
    <cellStyle name="Comma 48 2" xfId="1063" xr:uid="{00000000-0005-0000-0000-000027040000}"/>
    <cellStyle name="Comma 48 3" xfId="3191" xr:uid="{5D415D29-14F6-4D51-B808-4067398BE1C0}"/>
    <cellStyle name="Comma 49" xfId="1064" xr:uid="{00000000-0005-0000-0000-000028040000}"/>
    <cellStyle name="Comma 49 2" xfId="1065" xr:uid="{00000000-0005-0000-0000-000029040000}"/>
    <cellStyle name="Comma 49 3" xfId="3192" xr:uid="{E9F78AAF-A5FE-49F1-B348-5828CC61D922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2 3" xfId="3193" xr:uid="{11197C28-5A30-4D7F-B516-24F3CC8C711E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0 3" xfId="3194" xr:uid="{F38B95C0-2520-4988-A7C3-052494202073}"/>
    <cellStyle name="Comma 51" xfId="1072" xr:uid="{00000000-0005-0000-0000-000030040000}"/>
    <cellStyle name="Comma 51 2" xfId="1073" xr:uid="{00000000-0005-0000-0000-000031040000}"/>
    <cellStyle name="Comma 51 3" xfId="3195" xr:uid="{78123E01-2BFA-4228-BD91-30EA91418C39}"/>
    <cellStyle name="Comma 52" xfId="1074" xr:uid="{00000000-0005-0000-0000-000032040000}"/>
    <cellStyle name="Comma 52 2" xfId="1075" xr:uid="{00000000-0005-0000-0000-000033040000}"/>
    <cellStyle name="Comma 52 3" xfId="3196" xr:uid="{617E6A58-3CD2-4746-8BB7-1993A4ABE718}"/>
    <cellStyle name="Comma 58" xfId="1076" xr:uid="{00000000-0005-0000-0000-000034040000}"/>
    <cellStyle name="Comma 58 2" xfId="1077" xr:uid="{00000000-0005-0000-0000-000035040000}"/>
    <cellStyle name="Comma 58 3" xfId="3197" xr:uid="{FF6F2D01-C2D5-4BD3-8A80-F034540D2D0B}"/>
    <cellStyle name="Comma 59" xfId="1078" xr:uid="{00000000-0005-0000-0000-000036040000}"/>
    <cellStyle name="Comma 59 2" xfId="1079" xr:uid="{00000000-0005-0000-0000-000037040000}"/>
    <cellStyle name="Comma 59 3" xfId="3198" xr:uid="{3CD6B4B8-BC11-4563-A15D-E1F35A8DD545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 2 3" xfId="3200" xr:uid="{CE698371-5B17-48D0-A1C8-7248F3664BE6}"/>
    <cellStyle name="Comma 6 3" xfId="3199" xr:uid="{931473CD-1404-47D7-B23E-F95DB265C92C}"/>
    <cellStyle name="Comma 62" xfId="1083" xr:uid="{00000000-0005-0000-0000-00003B040000}"/>
    <cellStyle name="Comma 62 2" xfId="1084" xr:uid="{00000000-0005-0000-0000-00003C040000}"/>
    <cellStyle name="Comma 62 3" xfId="3201" xr:uid="{74D48D40-EEEB-4642-8E2F-0F1E1A72FB61}"/>
    <cellStyle name="Comma 63" xfId="1085" xr:uid="{00000000-0005-0000-0000-00003D040000}"/>
    <cellStyle name="Comma 63 2" xfId="1086" xr:uid="{00000000-0005-0000-0000-00003E040000}"/>
    <cellStyle name="Comma 63 3" xfId="3202" xr:uid="{D85E5FCF-6A48-459E-AB81-A49ECBD3157C}"/>
    <cellStyle name="Comma 66" xfId="1087" xr:uid="{00000000-0005-0000-0000-00003F040000}"/>
    <cellStyle name="Comma 66 2" xfId="3203" xr:uid="{5B849F2D-25FB-4A0C-86EA-AD9A31722FC6}"/>
    <cellStyle name="Comma 67" xfId="1088" xr:uid="{00000000-0005-0000-0000-000040040000}"/>
    <cellStyle name="Comma 67 2" xfId="1089" xr:uid="{00000000-0005-0000-0000-000041040000}"/>
    <cellStyle name="Comma 67 3" xfId="3204" xr:uid="{9158DC6C-F342-4405-91FA-89D24E5F151A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2 3" xfId="3206" xr:uid="{8E31267B-C2A8-4C73-9DC7-B87522850602}"/>
    <cellStyle name="Comma 7 3" xfId="1093" xr:uid="{00000000-0005-0000-0000-000045040000}"/>
    <cellStyle name="Comma 7 3 2" xfId="1094" xr:uid="{00000000-0005-0000-0000-000046040000}"/>
    <cellStyle name="Comma 7 3 3" xfId="3207" xr:uid="{648F0BE3-19F6-40CE-8536-897CE90C6E10}"/>
    <cellStyle name="Comma 7 4" xfId="3205" xr:uid="{B12EFE5C-D056-4BAE-B5DA-7C1A3BF49D5E}"/>
    <cellStyle name="Comma 72" xfId="1095" xr:uid="{00000000-0005-0000-0000-000047040000}"/>
    <cellStyle name="Comma 72 2" xfId="3208" xr:uid="{139C9FD7-F04C-4FBE-A742-C8277169828F}"/>
    <cellStyle name="Comma 74" xfId="1096" xr:uid="{00000000-0005-0000-0000-000048040000}"/>
    <cellStyle name="Comma 74 2" xfId="1097" xr:uid="{00000000-0005-0000-0000-000049040000}"/>
    <cellStyle name="Comma 74 3" xfId="3209" xr:uid="{A83B0356-F25D-40E1-88D6-CB99F31B36AC}"/>
    <cellStyle name="Comma 75" xfId="1098" xr:uid="{00000000-0005-0000-0000-00004A040000}"/>
    <cellStyle name="Comma 75 2" xfId="1099" xr:uid="{00000000-0005-0000-0000-00004B040000}"/>
    <cellStyle name="Comma 75 3" xfId="3210" xr:uid="{B3B9310D-B0DE-4223-9104-E83DC45A99B8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2 3" xfId="3213" xr:uid="{8971175D-897D-4AE1-AD6B-222E20BFBB24}"/>
    <cellStyle name="Comma 8 2 3" xfId="1104" xr:uid="{00000000-0005-0000-0000-000050040000}"/>
    <cellStyle name="Comma 8 2 4" xfId="3212" xr:uid="{27C17A73-FA94-4E80-84C4-AD3DCC26A00F}"/>
    <cellStyle name="Comma 8 3" xfId="1105" xr:uid="{00000000-0005-0000-0000-000051040000}"/>
    <cellStyle name="Comma 8 4" xfId="3211" xr:uid="{AB0C3E73-BFFB-41C9-B5BA-01B4275A2DA9}"/>
    <cellStyle name="Comma 82" xfId="1106" xr:uid="{00000000-0005-0000-0000-000052040000}"/>
    <cellStyle name="Comma 82 2" xfId="1107" xr:uid="{00000000-0005-0000-0000-000053040000}"/>
    <cellStyle name="Comma 82 3" xfId="3214" xr:uid="{D687BE1B-E3BB-4964-BA0E-8280A9CAA302}"/>
    <cellStyle name="Comma 83" xfId="1108" xr:uid="{00000000-0005-0000-0000-000054040000}"/>
    <cellStyle name="Comma 83 2" xfId="1109" xr:uid="{00000000-0005-0000-0000-000055040000}"/>
    <cellStyle name="Comma 83 3" xfId="3215" xr:uid="{780B7EE8-5550-4279-82AB-1E74BF71339B}"/>
    <cellStyle name="Comma 85" xfId="1110" xr:uid="{00000000-0005-0000-0000-000056040000}"/>
    <cellStyle name="Comma 85 2" xfId="1111" xr:uid="{00000000-0005-0000-0000-000057040000}"/>
    <cellStyle name="Comma 85 3" xfId="3216" xr:uid="{1DAA1A9F-27B1-45A2-B55C-7067F16DAD86}"/>
    <cellStyle name="Comma 86" xfId="1112" xr:uid="{00000000-0005-0000-0000-000058040000}"/>
    <cellStyle name="Comma 86 2" xfId="1113" xr:uid="{00000000-0005-0000-0000-000059040000}"/>
    <cellStyle name="Comma 86 3" xfId="3217" xr:uid="{AD1EB67B-94CC-4400-BD5E-B645041C80CB}"/>
    <cellStyle name="Comma 89" xfId="1114" xr:uid="{00000000-0005-0000-0000-00005A040000}"/>
    <cellStyle name="Comma 89 2" xfId="3218" xr:uid="{B0087802-3BF4-4FDE-AA2C-B664F360661D}"/>
    <cellStyle name="Comma 9" xfId="1115" xr:uid="{00000000-0005-0000-0000-00005B040000}"/>
    <cellStyle name="Comma 9 2" xfId="1116" xr:uid="{00000000-0005-0000-0000-00005C040000}"/>
    <cellStyle name="Comma 9 2 2" xfId="3220" xr:uid="{F71699F3-3B3B-4FB2-89CD-A500BB3159A4}"/>
    <cellStyle name="Comma 9 3" xfId="1117" xr:uid="{00000000-0005-0000-0000-00005D040000}"/>
    <cellStyle name="Comma 9 3 2" xfId="3221" xr:uid="{51C18A76-9A74-4396-9DBF-C25BC8B4C409}"/>
    <cellStyle name="Comma 9 4" xfId="1118" xr:uid="{00000000-0005-0000-0000-00005E040000}"/>
    <cellStyle name="Comma 9 5" xfId="3219" xr:uid="{1EE17F7A-D5B8-4A73-A9A0-00424B40BDD0}"/>
    <cellStyle name="Comma 98" xfId="1119" xr:uid="{00000000-0005-0000-0000-00005F040000}"/>
    <cellStyle name="Comma 98 2" xfId="3222" xr:uid="{72830CE0-02C4-4D46-8A97-7DC21722AAAD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2 2" xfId="3223" xr:uid="{95FCC82A-2D1B-44A0-B680-2535DF12917B}"/>
    <cellStyle name="Currency [0] 3" xfId="1127" xr:uid="{00000000-0005-0000-0000-000067040000}"/>
    <cellStyle name="Currency [0] 3 2" xfId="3224" xr:uid="{6D8E86FE-8B13-4B0A-8443-555E9B35E747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2 2" xfId="3225" xr:uid="{469804F7-3008-40EE-8475-096C81A1903B}"/>
    <cellStyle name="Normal 16 3" xfId="1573" xr:uid="{00000000-0005-0000-0000-000026060000}"/>
    <cellStyle name="Normal 16 3 2" xfId="1574" xr:uid="{00000000-0005-0000-0000-000027060000}"/>
    <cellStyle name="Normal 16 3 2 2" xfId="3227" xr:uid="{80BCC00F-B4BA-4216-AF57-D314180E88FD}"/>
    <cellStyle name="Normal 16 3 3" xfId="3226" xr:uid="{BF46592C-7D9B-4E6A-A3BB-D6BB178D27C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 5" xfId="3228" xr:uid="{00E13CB6-6496-4455-9335-8882C57C172D}"/>
    <cellStyle name="Normal 18_4_Pembangunan JTM Baru Penyulang CPU 5" xfId="1596" xr:uid="{00000000-0005-0000-0000-00003D060000}"/>
    <cellStyle name="Normal 19" xfId="1597" xr:uid="{00000000-0005-0000-0000-00003E060000}"/>
    <cellStyle name="Normal 19 2" xfId="3229" xr:uid="{A9578905-9ACF-477E-895A-BCA084DCC6E7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6 2" xfId="3230" xr:uid="{1F218859-7734-4D1F-AE59-BA59E34B6CA2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2 2" xfId="3232" xr:uid="{40BD4EB5-9E35-4456-A74C-0718FFCDF708}"/>
    <cellStyle name="Normal 2 11 3" xfId="1618" xr:uid="{00000000-0005-0000-0000-000053060000}"/>
    <cellStyle name="Normal 2 11 3 2" xfId="3233" xr:uid="{174BE4FE-933D-4145-A6E6-512C9E3975C4}"/>
    <cellStyle name="Normal 2 11 4" xfId="1619" xr:uid="{00000000-0005-0000-0000-000054060000}"/>
    <cellStyle name="Normal 2 11 4 2" xfId="3234" xr:uid="{5DE56B66-9BA1-4A42-9035-CDE8F118CD1B}"/>
    <cellStyle name="Normal 2 11 5" xfId="3231" xr:uid="{37706F11-C1ED-4FCA-A0B1-0AABDFC4E71A}"/>
    <cellStyle name="Normal 2 12" xfId="1620" xr:uid="{00000000-0005-0000-0000-000055060000}"/>
    <cellStyle name="Normal 2 12 2" xfId="1621" xr:uid="{00000000-0005-0000-0000-000056060000}"/>
    <cellStyle name="Normal 2 12 2 2" xfId="3236" xr:uid="{459196FE-F4B4-4F89-BC3B-98DE7FCB3B77}"/>
    <cellStyle name="Normal 2 12 3" xfId="3235" xr:uid="{16C84BE4-D66D-42B0-B754-0C24BAC8391F}"/>
    <cellStyle name="Normal 2 12_SR DERET_ASLI" xfId="1622" xr:uid="{00000000-0005-0000-0000-000057060000}"/>
    <cellStyle name="Normal 2 13" xfId="1623" xr:uid="{00000000-0005-0000-0000-000058060000}"/>
    <cellStyle name="Normal 2 13 2" xfId="3237" xr:uid="{A09F2046-923A-4D22-85B8-1CF03F9D0D67}"/>
    <cellStyle name="Normal 2 14" xfId="1624" xr:uid="{00000000-0005-0000-0000-000059060000}"/>
    <cellStyle name="Normal 2 15" xfId="1625" xr:uid="{00000000-0005-0000-0000-00005A060000}"/>
    <cellStyle name="Normal 2 15 2" xfId="3238" xr:uid="{BCAD801C-2AB4-49B0-8C8E-1E14F89C9BD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0 2" xfId="3239" xr:uid="{7B513C56-06D9-4ACB-886F-46D882696D20}"/>
    <cellStyle name="Normal 2 2 11" xfId="1636" xr:uid="{00000000-0005-0000-0000-000065060000}"/>
    <cellStyle name="Normal 2 2 11 2" xfId="3240" xr:uid="{2AA80F82-6862-4DE9-81CC-A3FB1C18DED9}"/>
    <cellStyle name="Normal 2 2 12" xfId="1637" xr:uid="{00000000-0005-0000-0000-000066060000}"/>
    <cellStyle name="Normal 2 2 12 2" xfId="3241" xr:uid="{CA783BF4-8540-4F0A-A2C8-74A5FF901CF4}"/>
    <cellStyle name="Normal 2 2 13" xfId="1638" xr:uid="{00000000-0005-0000-0000-000067060000}"/>
    <cellStyle name="Normal 2 2 13 2" xfId="3242" xr:uid="{7E198B14-004D-4F32-B384-E73A0990EA79}"/>
    <cellStyle name="Normal 2 2 14" xfId="1639" xr:uid="{00000000-0005-0000-0000-000068060000}"/>
    <cellStyle name="Normal 2 2 14 2" xfId="3243" xr:uid="{F69A8638-E557-4FF9-AB38-7BE0DAD53FE4}"/>
    <cellStyle name="Normal 2 2 15" xfId="1640" xr:uid="{00000000-0005-0000-0000-000069060000}"/>
    <cellStyle name="Normal 2 2 15 2" xfId="3244" xr:uid="{F7D2C6F3-5459-4DE1-A13F-C9DCA548B3BA}"/>
    <cellStyle name="Normal 2 2 16" xfId="1641" xr:uid="{00000000-0005-0000-0000-00006A060000}"/>
    <cellStyle name="Normal 2 2 16 2" xfId="3245" xr:uid="{1E607877-055E-4349-ADBC-A6CED71C36AC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4 2" xfId="3246" xr:uid="{F35A8890-7C0F-49FC-ABDC-97F5D02302AC}"/>
    <cellStyle name="Normal 2 2 5" xfId="1674" xr:uid="{00000000-0005-0000-0000-00008B060000}"/>
    <cellStyle name="Normal 2 2 5 2" xfId="3247" xr:uid="{588C7E93-0BF6-4944-9A17-FD7B71128867}"/>
    <cellStyle name="Normal 2 2 6" xfId="1675" xr:uid="{00000000-0005-0000-0000-00008C060000}"/>
    <cellStyle name="Normal 2 2 6 2" xfId="3248" xr:uid="{5A8BE77A-6266-47E9-9860-ED67ABBFC909}"/>
    <cellStyle name="Normal 2 2 7" xfId="1676" xr:uid="{00000000-0005-0000-0000-00008D060000}"/>
    <cellStyle name="Normal 2 2 7 2" xfId="3249" xr:uid="{37E211E3-B185-434E-A067-861D36F60559}"/>
    <cellStyle name="Normal 2 2 8" xfId="1677" xr:uid="{00000000-0005-0000-0000-00008E060000}"/>
    <cellStyle name="Normal 2 2 8 2" xfId="3250" xr:uid="{058AB265-E415-40BB-8A82-C90B8AE796D7}"/>
    <cellStyle name="Normal 2 2 9" xfId="1678" xr:uid="{00000000-0005-0000-0000-00008F060000}"/>
    <cellStyle name="Normal 2 2 9 2" xfId="3251" xr:uid="{EC5DD65B-9D99-48BE-871C-3395949AFE5F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 4" xfId="2694" xr:uid="{B37BEAAF-FB27-40B1-9038-FD4B8C20F131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 3" xfId="3252" xr:uid="{4A28238C-69BF-406C-BD0B-7493632CABDE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 2" xfId="3253" xr:uid="{66C99F88-08AE-4FB5-B926-6E75D4D05C2E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10" xfId="3254" xr:uid="{9DA8B097-FF12-4490-8DA0-C8DA1F98C3F6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 2" xfId="3255" xr:uid="{8A69BF62-6B54-4D79-B82F-D047755DAD6A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 7" xfId="3256" xr:uid="{9DCF3126-65FD-431F-97FF-31FD047276AE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 3" xfId="3257" xr:uid="{7B527FBC-D906-4207-93EB-01313229CC0E}"/>
    <cellStyle name="Normal 21_DATA DINGO &amp; IMG _OK" xfId="1884" xr:uid="{00000000-0005-0000-0000-00005D070000}"/>
    <cellStyle name="Normal 22" xfId="1885" xr:uid="{00000000-0005-0000-0000-00005E070000}"/>
    <cellStyle name="Normal 22 2" xfId="3258" xr:uid="{DA1100D7-310A-4637-A096-379E4A3F86A8}"/>
    <cellStyle name="Normal 23" xfId="1886" xr:uid="{00000000-0005-0000-0000-00005F070000}"/>
    <cellStyle name="Normal 23 2" xfId="3259" xr:uid="{67E4670F-3F33-4688-AFA5-BCC4B6AA72C5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 5" xfId="2692" xr:uid="{44F62430-6188-47B9-AE7F-EB79CCC4D478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2 2" xfId="3261" xr:uid="{3E159338-D3F9-4B3D-B88D-4FE22516BED2}"/>
    <cellStyle name="Normal 8 3" xfId="2024" xr:uid="{00000000-0005-0000-0000-0000E9070000}"/>
    <cellStyle name="Normal 8 4" xfId="3260" xr:uid="{E2C51F0A-73AE-43E6-AC62-98B10C0EB78F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2 2" xfId="3265" xr:uid="{8F350100-C739-4180-A068-5F2FB842C2D3}"/>
    <cellStyle name="Normal 9 2 2 3" xfId="2046" xr:uid="{00000000-0005-0000-0000-0000FF070000}"/>
    <cellStyle name="Normal 9 2 2 3 2" xfId="3266" xr:uid="{F98B19BD-1C5E-4CDF-831C-74A602721705}"/>
    <cellStyle name="Normal 9 2 2 4" xfId="2047" xr:uid="{00000000-0005-0000-0000-000000080000}"/>
    <cellStyle name="Normal 9 2 2 4 2" xfId="3267" xr:uid="{D45E1165-7AA8-4D8C-B870-EADC19DF329D}"/>
    <cellStyle name="Normal 9 2 2 5" xfId="3264" xr:uid="{2AD69DF0-E355-4710-88F4-614B539DD7AA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2 2" xfId="3271" xr:uid="{4EEE29F5-48CC-4E50-B2E0-BF2B437DA8CF}"/>
    <cellStyle name="Normal 9 2 3 2 2 3" xfId="2052" xr:uid="{00000000-0005-0000-0000-000005080000}"/>
    <cellStyle name="Normal 9 2 3 2 2 3 2" xfId="3272" xr:uid="{60547F14-E138-4E27-99BF-836F02F0C2B2}"/>
    <cellStyle name="Normal 9 2 3 2 2 4" xfId="2053" xr:uid="{00000000-0005-0000-0000-000006080000}"/>
    <cellStyle name="Normal 9 2 3 2 2 4 2" xfId="3273" xr:uid="{F270A88A-D725-4C3B-B446-ABDA2A909B3D}"/>
    <cellStyle name="Normal 9 2 3 2 2 5" xfId="2054" xr:uid="{00000000-0005-0000-0000-000007080000}"/>
    <cellStyle name="Normal 9 2 3 2 2 5 2" xfId="3274" xr:uid="{7EC60295-A1E6-4E17-A437-D5CF1716BBE9}"/>
    <cellStyle name="Normal 9 2 3 2 2 6" xfId="3270" xr:uid="{DDF173A5-1711-4179-8AB5-C05CB9DC0351}"/>
    <cellStyle name="Normal 9 2 3 2 3" xfId="2055" xr:uid="{00000000-0005-0000-0000-000008080000}"/>
    <cellStyle name="Normal 9 2 3 2 3 2" xfId="2056" xr:uid="{00000000-0005-0000-0000-000009080000}"/>
    <cellStyle name="Normal 9 2 3 2 3 2 2" xfId="3276" xr:uid="{50A97F65-30E7-45BA-880F-93A33ED3EA30}"/>
    <cellStyle name="Normal 9 2 3 2 3 3" xfId="2057" xr:uid="{00000000-0005-0000-0000-00000A080000}"/>
    <cellStyle name="Normal 9 2 3 2 3 3 2" xfId="3277" xr:uid="{583C6C70-B038-4025-A938-70C9A2E2D481}"/>
    <cellStyle name="Normal 9 2 3 2 3 4" xfId="2058" xr:uid="{00000000-0005-0000-0000-00000B080000}"/>
    <cellStyle name="Normal 9 2 3 2 3 4 2" xfId="3278" xr:uid="{693F7350-8994-47C1-83DC-6989E8CC626D}"/>
    <cellStyle name="Normal 9 2 3 2 3 5" xfId="3275" xr:uid="{4E86051E-815F-481F-9D76-D810D018F615}"/>
    <cellStyle name="Normal 9 2 3 2 4" xfId="2059" xr:uid="{00000000-0005-0000-0000-00000C080000}"/>
    <cellStyle name="Normal 9 2 3 2 4 2" xfId="3279" xr:uid="{161C1D75-B03F-46EB-A5DA-6F940E3D62B2}"/>
    <cellStyle name="Normal 9 2 3 2 5" xfId="2060" xr:uid="{00000000-0005-0000-0000-00000D080000}"/>
    <cellStyle name="Normal 9 2 3 2 5 2" xfId="3280" xr:uid="{7FAC3F97-4F56-4E16-B732-190C4B8F3AEA}"/>
    <cellStyle name="Normal 9 2 3 2 6" xfId="2061" xr:uid="{00000000-0005-0000-0000-00000E080000}"/>
    <cellStyle name="Normal 9 2 3 2 6 2" xfId="3281" xr:uid="{D6EE37A7-674E-413E-96F4-5EFF87607155}"/>
    <cellStyle name="Normal 9 2 3 2 7" xfId="3269" xr:uid="{4A6B2967-2281-48A2-B71B-10FD663B16B1}"/>
    <cellStyle name="Normal 9 2 3 2_PETA POHON LITA TRW I 2010" xfId="2062" xr:uid="{00000000-0005-0000-0000-00000F080000}"/>
    <cellStyle name="Normal 9 2 3 3" xfId="2063" xr:uid="{00000000-0005-0000-0000-000010080000}"/>
    <cellStyle name="Normal 9 2 3 3 2" xfId="3282" xr:uid="{1627B9F1-161D-4473-B751-CA12F922FF38}"/>
    <cellStyle name="Normal 9 2 3 4" xfId="2064" xr:uid="{00000000-0005-0000-0000-000011080000}"/>
    <cellStyle name="Normal 9 2 3 4 2" xfId="3283" xr:uid="{E015B166-91A6-4A9C-901E-7EB8C70FBEA9}"/>
    <cellStyle name="Normal 9 2 3 5" xfId="2065" xr:uid="{00000000-0005-0000-0000-000012080000}"/>
    <cellStyle name="Normal 9 2 3 5 2" xfId="3284" xr:uid="{2D83EB4F-9E32-4FA9-8388-69789D3FF168}"/>
    <cellStyle name="Normal 9 2 3 6" xfId="3268" xr:uid="{115D64E1-AEAD-420B-85B8-521898BC46FE}"/>
    <cellStyle name="Normal 9 2 3_FORMAT PETA&amp;LOKASI RABAS2 JUNI 2010" xfId="2066" xr:uid="{00000000-0005-0000-0000-000013080000}"/>
    <cellStyle name="Normal 9 2 4" xfId="2067" xr:uid="{00000000-0005-0000-0000-000014080000}"/>
    <cellStyle name="Normal 9 2 4 2" xfId="3285" xr:uid="{A74933A4-0E17-42A8-8E25-AA6002297A55}"/>
    <cellStyle name="Normal 9 2 5" xfId="2068" xr:uid="{00000000-0005-0000-0000-000015080000}"/>
    <cellStyle name="Normal 9 2 5 2" xfId="3286" xr:uid="{9D3AD664-C763-43B9-AB34-13B5F0C02F31}"/>
    <cellStyle name="Normal 9 2 6" xfId="2069" xr:uid="{00000000-0005-0000-0000-000016080000}"/>
    <cellStyle name="Normal 9 2 6 2" xfId="3287" xr:uid="{A69E97E8-177A-4257-A916-2DA0209075A4}"/>
    <cellStyle name="Normal 9 2 7" xfId="3263" xr:uid="{B7D90789-1A48-466A-A456-97AC1D65C5F8}"/>
    <cellStyle name="Normal 9 2_ENTRI RABAS-RABAS TRW IV_LT_qq" xfId="2070" xr:uid="{00000000-0005-0000-0000-000017080000}"/>
    <cellStyle name="Normal 9 3" xfId="2071" xr:uid="{00000000-0005-0000-0000-000018080000}"/>
    <cellStyle name="Normal 9 3 2" xfId="3288" xr:uid="{DCC14D17-598E-4D77-AD62-BAB16B2394FE}"/>
    <cellStyle name="Normal 9 4" xfId="2072" xr:uid="{00000000-0005-0000-0000-000019080000}"/>
    <cellStyle name="Normal 9 4 2" xfId="3289" xr:uid="{94479833-7524-47AF-A727-43F916D2AE65}"/>
    <cellStyle name="Normal 9 5" xfId="2073" xr:uid="{00000000-0005-0000-0000-00001A080000}"/>
    <cellStyle name="Normal 9 5 2" xfId="3290" xr:uid="{00DA6A47-9CD7-4250-8A98-198C482F37E4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 8" xfId="3262" xr:uid="{7D930580-CBA0-45C0-962B-5257BAEA215B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 4" xfId="3291" xr:uid="{635301BC-F383-4E63-BF06-A50CA37FCD63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 4" xfId="3292" xr:uid="{FC7A31D4-D0D5-4DC0-9A7C-2D437D486A01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 4" xfId="3293" xr:uid="{D50CF4AC-B985-4C69-81E1-3BDA35AF95F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 4" xfId="3294" xr:uid="{1F04B7CF-6F4D-4E5C-B9E3-2932436C5F49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 4" xfId="3295" xr:uid="{5C632049-1586-4B5A-9123-1A05AFD9A02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 4" xfId="3296" xr:uid="{E3B5CF06-C930-4B74-A8B7-98418645863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 4" xfId="3297" xr:uid="{B289E0C4-5219-4328-AC08-6E5162768C21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 4" xfId="3298" xr:uid="{A022EFBD-0457-43FE-93A2-9680FCED381E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 4" xfId="3299" xr:uid="{20B1DF31-EE27-4BF4-9C5F-CB505333A17B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 4" xfId="3300" xr:uid="{7D5523E1-E51F-43FA-9C11-61AE1ECCD06A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 4" xfId="3301" xr:uid="{DF392157-20FB-4C10-AC87-00CA2B72942E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 4" xfId="3302" xr:uid="{2DE4B2FC-83A0-42D7-94B8-94B0547F0684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 4" xfId="3303" xr:uid="{54DE021C-7E40-4199-BB26-9C931E4F2FEC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 4" xfId="3304" xr:uid="{89E1DADF-8075-420F-8FEA-FA29055B5505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 4" xfId="3305" xr:uid="{8505BD6A-B679-47FB-A836-85B46333D10C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 4" xfId="3306" xr:uid="{F2AAE5A1-C9B7-46F7-A1D2-A6FA25CC02E5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 4" xfId="3307" xr:uid="{9B262350-0361-47E3-B23D-C3EFDD4AFE3F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 4" xfId="3308" xr:uid="{F8AA5604-C2D9-4BE0-B93D-9A34B1900D2B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 4" xfId="3309" xr:uid="{B5ACD420-A955-4AF6-9320-2EF6F5AD10C9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 4" xfId="3310" xr:uid="{61BF7309-909A-4ECA-B0AE-E074E4D3769C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 4" xfId="3311" xr:uid="{7093E9B6-ED01-45E0-BEC8-A2F2498F82EA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 4" xfId="3312" xr:uid="{4A7AED1F-3FC2-4C72-B973-8AF1D1B8ACDA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 4" xfId="3313" xr:uid="{24DB31D7-9DB4-467D-B95E-F0141D29C108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 4" xfId="3314" xr:uid="{D59BE19E-0575-4AF6-842F-E0BFB23AB60A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 4" xfId="3315" xr:uid="{9EBB00CF-22C4-430E-B2A9-891E8141BA22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 4" xfId="3316" xr:uid="{5E8F4200-D52D-4291-BDA0-96B2B0949589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 4" xfId="3317" xr:uid="{44B22F36-8559-4FBC-8FC5-88C3AEB460F1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 4" xfId="3318" xr:uid="{DCD141E3-E3B2-4EB9-8A62-746BE733B7B1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 4" xfId="3319" xr:uid="{2AB9B911-8824-40B6-B1FF-1885532D25C7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 4" xfId="3320" xr:uid="{8DA3D6C4-A746-4F96-A1BC-AF4943EAEA31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 4" xfId="3321" xr:uid="{C898CEFB-A1A9-4083-879D-94769BB17A0F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 4" xfId="3322" xr:uid="{919DCAFD-BA45-4718-8F96-8AEF4E0E0177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 4" xfId="3323" xr:uid="{22A8AD11-F50E-42E3-867A-1EF75F3B0F6C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 4" xfId="3324" xr:uid="{37ADA00E-43B3-4467-9C41-A2D09F2A8622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 4" xfId="3325" xr:uid="{7CEDF028-2CCC-4D96-B89C-27E3600BD081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 4" xfId="3326" xr:uid="{71D3340D-4E70-4BF5-8C08-A8151F7FB7D3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 4" xfId="3327" xr:uid="{626AA525-C2FF-4DC6-9BE0-104D273D2CCA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 4" xfId="3328" xr:uid="{E79AC231-CFB8-4D87-B05C-317D4419DA07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 4" xfId="3329" xr:uid="{C592B71B-8874-41FC-9CE1-95C9B48FCA3E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 4" xfId="3330" xr:uid="{BB0ABEC9-B454-4F77-834C-6D611339CF04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 4" xfId="3331" xr:uid="{71C853B7-736D-4801-B9FD-393232A7E1E2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 4" xfId="3332" xr:uid="{4A540369-4FAD-42A7-9CF0-8DE0EB3AB369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 4" xfId="3333" xr:uid="{9CF2F042-3B53-40BB-9D37-89DA46C9BAAC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 4" xfId="3334" xr:uid="{16808FD0-904B-4EF0-AE2E-96D0A166EB7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 4" xfId="3335" xr:uid="{96678D52-40D5-4321-A6B8-177DED92CCE3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 4" xfId="3336" xr:uid="{7B758A73-490D-4951-94FD-64039D089986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 4" xfId="3337" xr:uid="{B6470EC2-4A3D-4F01-AF60-F61B55ACB861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 4" xfId="3338" xr:uid="{171EA315-9363-46C1-B053-286CD271FCA4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 4" xfId="3339" xr:uid="{FC1FFDCA-E227-471E-AC42-2CC6A6D58D84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 4" xfId="3340" xr:uid="{BA2B0224-85F1-4C99-8702-2F088FFF9A85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 4" xfId="3341" xr:uid="{01A20DE4-A345-447B-9688-84BD6B61BB48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 4" xfId="3342" xr:uid="{0F6AAF5E-DBDE-4B3B-BE82-533A4842E6B1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 4" xfId="3343" xr:uid="{BFE5131E-F159-4CF4-AC7E-5B687C0D0158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 4" xfId="3344" xr:uid="{0939E711-E70E-44FC-8AF8-6EF4F68302DA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 4" xfId="3345" xr:uid="{CA6ECB73-DBF2-4037-9B0E-9DC3B2279B9C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 4" xfId="3346" xr:uid="{9117C561-A2A7-463B-8EB7-96CB7B3F2EB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 4" xfId="3347" xr:uid="{18B86224-717E-4BE5-AEF4-219EE9E90F24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 4" xfId="3348" xr:uid="{FAA7F6CE-FB6F-4C49-82DB-30E61BFFB3D5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 4" xfId="3349" xr:uid="{CE352438-E17A-43B1-B0DA-37B3E816F236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 4" xfId="3350" xr:uid="{62463FE0-83C0-4B86-8705-E4B5A1ED376C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 4" xfId="3351" xr:uid="{5326EB08-B7DB-4850-86AA-689A98FA75AE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 4" xfId="3352" xr:uid="{D9FA8E9A-0515-48DB-97FE-65AEB04846EB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 4" xfId="3353" xr:uid="{262FA922-FC5B-49C6-85F9-FDB3DFD4364C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2 2" xfId="3357" xr:uid="{DD7486DE-E2C2-4A39-B9B8-D6378B0F9E3A}"/>
    <cellStyle name="Percent 2 2 2 2 2 3" xfId="2528" xr:uid="{00000000-0005-0000-0000-0000E2090000}"/>
    <cellStyle name="Percent 2 2 2 2 2 3 2" xfId="3358" xr:uid="{00259B44-6ADD-4D0E-BD9D-EE1B25027B7C}"/>
    <cellStyle name="Percent 2 2 2 2 2 4" xfId="2529" xr:uid="{00000000-0005-0000-0000-0000E3090000}"/>
    <cellStyle name="Percent 2 2 2 2 2 4 2" xfId="3359" xr:uid="{1DAAB991-791B-451E-8AF9-2A7072F9A302}"/>
    <cellStyle name="Percent 2 2 2 2 2 5" xfId="2530" xr:uid="{00000000-0005-0000-0000-0000E4090000}"/>
    <cellStyle name="Percent 2 2 2 2 2 5 2" xfId="3360" xr:uid="{13B07252-A48C-4E8E-9BC5-9F43CB367FC7}"/>
    <cellStyle name="Percent 2 2 2 2 2 6" xfId="3356" xr:uid="{57F717F2-70A9-48EA-996C-1FDE7F63B093}"/>
    <cellStyle name="Percent 2 2 2 2 3" xfId="2531" xr:uid="{00000000-0005-0000-0000-0000E5090000}"/>
    <cellStyle name="Percent 2 2 2 2 3 2" xfId="3361" xr:uid="{4F23627D-E730-40B2-9256-C1893F84E964}"/>
    <cellStyle name="Percent 2 2 2 2 4" xfId="2532" xr:uid="{00000000-0005-0000-0000-0000E6090000}"/>
    <cellStyle name="Percent 2 2 2 2 4 2" xfId="3362" xr:uid="{7D4F670E-A5F3-40C1-A089-2D965529FDB6}"/>
    <cellStyle name="Percent 2 2 2 2 5" xfId="2533" xr:uid="{00000000-0005-0000-0000-0000E7090000}"/>
    <cellStyle name="Percent 2 2 2 2 5 2" xfId="3363" xr:uid="{CF3D46E1-1664-4669-8DBA-944C713820E0}"/>
    <cellStyle name="Percent 2 2 2 2 6" xfId="3355" xr:uid="{33234A2F-8380-4FBE-A1B0-E0DA3FD196B7}"/>
    <cellStyle name="Percent 2 2 2 3" xfId="2534" xr:uid="{00000000-0005-0000-0000-0000E8090000}"/>
    <cellStyle name="Percent 2 2 2 3 2" xfId="3364" xr:uid="{F6ED7FAE-5254-4767-B1AF-29F0982267BA}"/>
    <cellStyle name="Percent 2 2 2 4" xfId="2535" xr:uid="{00000000-0005-0000-0000-0000E9090000}"/>
    <cellStyle name="Percent 2 2 2 4 2" xfId="3365" xr:uid="{025FB050-A47C-471B-9057-194CAF7204F0}"/>
    <cellStyle name="Percent 2 2 2 5" xfId="2536" xr:uid="{00000000-0005-0000-0000-0000EA090000}"/>
    <cellStyle name="Percent 2 2 2 5 2" xfId="3366" xr:uid="{BCD720D7-B99B-496E-B492-CC76A9AEEE70}"/>
    <cellStyle name="Percent 2 2 2 6" xfId="2537" xr:uid="{00000000-0005-0000-0000-0000EB090000}"/>
    <cellStyle name="Percent 2 2 2 6 2" xfId="3367" xr:uid="{160F3877-FFC2-47BE-AD19-CD46F5B20C80}"/>
    <cellStyle name="Percent 2 2 2 7" xfId="2538" xr:uid="{00000000-0005-0000-0000-0000EC090000}"/>
    <cellStyle name="Percent 2 2 2 7 2" xfId="3368" xr:uid="{5604B4FD-D7D6-4785-8B30-303A5568E711}"/>
    <cellStyle name="Percent 2 2 2 8" xfId="3354" xr:uid="{BDC82254-05A1-45B8-889D-EFF86F44891B}"/>
    <cellStyle name="Percent 2 2 3" xfId="2539" xr:uid="{00000000-0005-0000-0000-0000ED090000}"/>
    <cellStyle name="Percent 2 2 3 2" xfId="3369" xr:uid="{D6C2D333-DE03-4AD8-936F-8EBAF2D95470}"/>
    <cellStyle name="Percent 2 2 4" xfId="2540" xr:uid="{00000000-0005-0000-0000-0000EE090000}"/>
    <cellStyle name="Percent 2 2 4 2" xfId="3370" xr:uid="{439D4188-3BAE-4367-BEEB-446B8E57D6B7}"/>
    <cellStyle name="Percent 2 2 5" xfId="2541" xr:uid="{00000000-0005-0000-0000-0000EF090000}"/>
    <cellStyle name="Percent 2 2 5 2" xfId="3371" xr:uid="{D48371FA-8F4E-4A46-81CF-6839B3BFFB9B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3 3" xfId="3372" xr:uid="{64E8287F-D1AE-4D25-972A-2F26578A16A3}"/>
    <cellStyle name="Percent 2 4" xfId="2546" xr:uid="{00000000-0005-0000-0000-0000F4090000}"/>
    <cellStyle name="Percent 2 4 2" xfId="3373" xr:uid="{EE9CC049-22CB-4AF6-AB8D-99C159BF05FE}"/>
    <cellStyle name="Percent 2 5" xfId="2547" xr:uid="{00000000-0005-0000-0000-0000F5090000}"/>
    <cellStyle name="Percent 2 5 2" xfId="3374" xr:uid="{6201348D-87C3-46E1-A64E-686A4208D4D0}"/>
    <cellStyle name="Percent 2 6" xfId="2548" xr:uid="{00000000-0005-0000-0000-0000F6090000}"/>
    <cellStyle name="Percent 2 6 2" xfId="3375" xr:uid="{C617A310-C6F5-4C9C-B18E-A49F46A8D29B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2 2" xfId="3378" xr:uid="{34A78789-1DEA-4AE6-B7BB-609ECE0F7C42}"/>
    <cellStyle name="Percent 5 2 3" xfId="2558" xr:uid="{00000000-0005-0000-0000-0000000A0000}"/>
    <cellStyle name="Percent 5 2 3 2" xfId="3379" xr:uid="{6B864B3D-F607-451F-BF07-960043CB4780}"/>
    <cellStyle name="Percent 5 2 4" xfId="2559" xr:uid="{00000000-0005-0000-0000-0000010A0000}"/>
    <cellStyle name="Percent 5 2 4 2" xfId="3380" xr:uid="{5BCD40C2-0186-48A1-A1DE-F6FB7C14C149}"/>
    <cellStyle name="Percent 5 2 5" xfId="2560" xr:uid="{00000000-0005-0000-0000-0000020A0000}"/>
    <cellStyle name="Percent 5 2 5 2" xfId="3381" xr:uid="{6629C552-C4FC-4AC1-A279-BB68B969038A}"/>
    <cellStyle name="Percent 5 2 6" xfId="2561" xr:uid="{00000000-0005-0000-0000-0000030A0000}"/>
    <cellStyle name="Percent 5 2 6 2" xfId="2562" xr:uid="{00000000-0005-0000-0000-0000040A0000}"/>
    <cellStyle name="Percent 5 2 7" xfId="3377" xr:uid="{7899507C-8EFE-4460-974F-3275793A3418}"/>
    <cellStyle name="Percent 5 3" xfId="2563" xr:uid="{00000000-0005-0000-0000-0000050A0000}"/>
    <cellStyle name="Percent 5 3 2" xfId="3382" xr:uid="{27B9418B-7B11-498C-BE81-BD848022CBB3}"/>
    <cellStyle name="Percent 5 4" xfId="2564" xr:uid="{00000000-0005-0000-0000-0000060A0000}"/>
    <cellStyle name="Percent 5 4 2" xfId="3383" xr:uid="{4172EAB5-259F-4B02-85CF-59DC3E2A750C}"/>
    <cellStyle name="Percent 5 5" xfId="2565" xr:uid="{00000000-0005-0000-0000-0000070A0000}"/>
    <cellStyle name="Percent 5 5 2" xfId="3384" xr:uid="{4BABFE33-1A53-4961-86CF-DB46740E1C4B}"/>
    <cellStyle name="Percent 5 6" xfId="3376" xr:uid="{F044D5E5-F63A-432E-904A-52D0C5953DFE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8 2" xfId="3385" xr:uid="{90CDB688-06A2-4304-9803-D9734EDDDABE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bt2 3" xfId="3386" xr:uid="{C388C377-9D31-4001-8867-7FA674D891F0}"/>
    <cellStyle name="subt1" xfId="2589" xr:uid="{00000000-0005-0000-0000-00001F0A0000}"/>
    <cellStyle name="subt1 2" xfId="2590" xr:uid="{00000000-0005-0000-0000-0000200A0000}"/>
    <cellStyle name="subt1 3" xfId="3387" xr:uid="{465694C6-D059-4306-8695-F4759D8BF803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49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tyles" Target="style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haredStrings" Target="sharedString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calcChain" Target="calcChain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emf"/><Relationship Id="rId13" Type="http://schemas.openxmlformats.org/officeDocument/2006/relationships/image" Target="../media/image28.emf"/><Relationship Id="rId3" Type="http://schemas.openxmlformats.org/officeDocument/2006/relationships/image" Target="../media/image18.emf"/><Relationship Id="rId7" Type="http://schemas.openxmlformats.org/officeDocument/2006/relationships/image" Target="../media/image22.emf"/><Relationship Id="rId12" Type="http://schemas.openxmlformats.org/officeDocument/2006/relationships/image" Target="../media/image27.emf"/><Relationship Id="rId2" Type="http://schemas.openxmlformats.org/officeDocument/2006/relationships/image" Target="../media/image17.emf"/><Relationship Id="rId1" Type="http://schemas.openxmlformats.org/officeDocument/2006/relationships/image" Target="../media/image16.emf"/><Relationship Id="rId6" Type="http://schemas.openxmlformats.org/officeDocument/2006/relationships/image" Target="../media/image21.emf"/><Relationship Id="rId11" Type="http://schemas.openxmlformats.org/officeDocument/2006/relationships/image" Target="../media/image26.emf"/><Relationship Id="rId5" Type="http://schemas.openxmlformats.org/officeDocument/2006/relationships/image" Target="../media/image20.emf"/><Relationship Id="rId10" Type="http://schemas.openxmlformats.org/officeDocument/2006/relationships/image" Target="../media/image25.emf"/><Relationship Id="rId4" Type="http://schemas.openxmlformats.org/officeDocument/2006/relationships/image" Target="../media/image19.emf"/><Relationship Id="rId9" Type="http://schemas.openxmlformats.org/officeDocument/2006/relationships/image" Target="../media/image24.emf"/><Relationship Id="rId14" Type="http://schemas.openxmlformats.org/officeDocument/2006/relationships/image" Target="../media/image29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117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118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536721" y="146775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581296</xdr:colOff>
      <xdr:row>36</xdr:row>
      <xdr:rowOff>108927</xdr:rowOff>
    </xdr:from>
    <xdr:to>
      <xdr:col>19</xdr:col>
      <xdr:colOff>600565</xdr:colOff>
      <xdr:row>38</xdr:row>
      <xdr:rowOff>219778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7A26FD-1A1F-43FD-8851-B607D1B8D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3656523" y="8542882"/>
          <a:ext cx="885178" cy="59576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15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394608</xdr:colOff>
      <xdr:row>56</xdr:row>
      <xdr:rowOff>81642</xdr:rowOff>
    </xdr:from>
    <xdr:to>
      <xdr:col>12</xdr:col>
      <xdr:colOff>41108</xdr:colOff>
      <xdr:row>59</xdr:row>
      <xdr:rowOff>185508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80D4E3E-6DDD-4D88-8962-7FA1CEEF9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0899322" y="27295928"/>
          <a:ext cx="1007214" cy="67536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78709</xdr:colOff>
      <xdr:row>23</xdr:row>
      <xdr:rowOff>78075</xdr:rowOff>
    </xdr:from>
    <xdr:to>
      <xdr:col>15</xdr:col>
      <xdr:colOff>310151</xdr:colOff>
      <xdr:row>23</xdr:row>
      <xdr:rowOff>92640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55663F0D-54C9-48A3-9BDA-485C0206CA10}"/>
            </a:ext>
          </a:extLst>
        </xdr:cNvPr>
        <xdr:cNvCxnSpPr>
          <a:cxnSpLocks/>
        </xdr:cNvCxnSpPr>
      </xdr:nvCxnSpPr>
      <xdr:spPr>
        <a:xfrm flipH="1" flipV="1">
          <a:off x="2669509" y="3611850"/>
          <a:ext cx="2898442" cy="14565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346387</xdr:colOff>
      <xdr:row>1</xdr:row>
      <xdr:rowOff>78442</xdr:rowOff>
    </xdr:from>
    <xdr:to>
      <xdr:col>21</xdr:col>
      <xdr:colOff>61686</xdr:colOff>
      <xdr:row>6</xdr:row>
      <xdr:rowOff>91566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2D6474E8-45FB-41D1-9237-637ED47057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756152" y="235324"/>
          <a:ext cx="858299" cy="797536"/>
        </a:xfrm>
        <a:prstGeom prst="rect">
          <a:avLst/>
        </a:prstGeom>
      </xdr:spPr>
    </xdr:pic>
    <xdr:clientData/>
  </xdr:twoCellAnchor>
  <xdr:twoCellAnchor>
    <xdr:from>
      <xdr:col>26</xdr:col>
      <xdr:colOff>23969</xdr:colOff>
      <xdr:row>5</xdr:row>
      <xdr:rowOff>38072</xdr:rowOff>
    </xdr:from>
    <xdr:to>
      <xdr:col>29</xdr:col>
      <xdr:colOff>311192</xdr:colOff>
      <xdr:row>16</xdr:row>
      <xdr:rowOff>142121</xdr:rowOff>
    </xdr:to>
    <xdr:grpSp>
      <xdr:nvGrpSpPr>
        <xdr:cNvPr id="98" name="Group 97">
          <a:extLst>
            <a:ext uri="{FF2B5EF4-FFF2-40B4-BE49-F238E27FC236}">
              <a16:creationId xmlns:a16="http://schemas.microsoft.com/office/drawing/2014/main" id="{B0220285-EE97-4E6E-A95C-45576091A7EB}"/>
            </a:ext>
          </a:extLst>
        </xdr:cNvPr>
        <xdr:cNvGrpSpPr/>
      </xdr:nvGrpSpPr>
      <xdr:grpSpPr>
        <a:xfrm>
          <a:off x="9515351" y="822484"/>
          <a:ext cx="1486253" cy="1829755"/>
          <a:chOff x="9713886" y="808452"/>
          <a:chExt cx="1342558" cy="1766630"/>
        </a:xfrm>
      </xdr:grpSpPr>
      <xdr:grpSp>
        <xdr:nvGrpSpPr>
          <xdr:cNvPr id="100" name="Group 13">
            <a:extLst>
              <a:ext uri="{FF2B5EF4-FFF2-40B4-BE49-F238E27FC236}">
                <a16:creationId xmlns:a16="http://schemas.microsoft.com/office/drawing/2014/main" id="{50C9901A-C801-0776-8FE4-B2C270794108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161" name="Oval 1">
              <a:extLst>
                <a:ext uri="{FF2B5EF4-FFF2-40B4-BE49-F238E27FC236}">
                  <a16:creationId xmlns:a16="http://schemas.microsoft.com/office/drawing/2014/main" id="{5FF210CF-F4E7-3D2B-931B-2E7D3D8CA5C4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62" name="Straight Connector 3">
              <a:extLst>
                <a:ext uri="{FF2B5EF4-FFF2-40B4-BE49-F238E27FC236}">
                  <a16:creationId xmlns:a16="http://schemas.microsoft.com/office/drawing/2014/main" id="{762C6821-1D93-EE49-F11E-3DB5AABA0D16}"/>
                </a:ext>
              </a:extLst>
            </xdr:cNvPr>
            <xdr:cNvCxnSpPr>
              <a:stCxn id="118" idx="1"/>
              <a:endCxn id="118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3" name="Straight Connector 7">
              <a:extLst>
                <a:ext uri="{FF2B5EF4-FFF2-40B4-BE49-F238E27FC236}">
                  <a16:creationId xmlns:a16="http://schemas.microsoft.com/office/drawing/2014/main" id="{1B71846B-C579-5610-4EB6-7B7798435E84}"/>
                </a:ext>
              </a:extLst>
            </xdr:cNvPr>
            <xdr:cNvCxnSpPr>
              <a:stCxn id="118" idx="3"/>
              <a:endCxn id="118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01" name="Oval 100">
            <a:extLst>
              <a:ext uri="{FF2B5EF4-FFF2-40B4-BE49-F238E27FC236}">
                <a16:creationId xmlns:a16="http://schemas.microsoft.com/office/drawing/2014/main" id="{1ED72490-DD0F-F5B2-9D07-9FDBFF9CBA22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02" name="Group 101">
            <a:extLst>
              <a:ext uri="{FF2B5EF4-FFF2-40B4-BE49-F238E27FC236}">
                <a16:creationId xmlns:a16="http://schemas.microsoft.com/office/drawing/2014/main" id="{205F34CF-2A28-583B-0529-95EF820167E1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158" name="Oval 157">
              <a:extLst>
                <a:ext uri="{FF2B5EF4-FFF2-40B4-BE49-F238E27FC236}">
                  <a16:creationId xmlns:a16="http://schemas.microsoft.com/office/drawing/2014/main" id="{C3F28DCD-DC48-0552-3329-10C656561C84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59" name="Straight Connector 158">
              <a:extLst>
                <a:ext uri="{FF2B5EF4-FFF2-40B4-BE49-F238E27FC236}">
                  <a16:creationId xmlns:a16="http://schemas.microsoft.com/office/drawing/2014/main" id="{F1CBA8F2-FE4F-39C6-8FAF-84768DBC520D}"/>
                </a:ext>
              </a:extLst>
            </xdr:cNvPr>
            <xdr:cNvCxnSpPr>
              <a:stCxn id="158" idx="1"/>
              <a:endCxn id="158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0" name="Straight Connector 159">
              <a:extLst>
                <a:ext uri="{FF2B5EF4-FFF2-40B4-BE49-F238E27FC236}">
                  <a16:creationId xmlns:a16="http://schemas.microsoft.com/office/drawing/2014/main" id="{193210BB-409A-7954-57CC-062A331656F6}"/>
                </a:ext>
              </a:extLst>
            </xdr:cNvPr>
            <xdr:cNvCxnSpPr>
              <a:stCxn id="158" idx="3"/>
              <a:endCxn id="158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03" name="Oval 102">
            <a:extLst>
              <a:ext uri="{FF2B5EF4-FFF2-40B4-BE49-F238E27FC236}">
                <a16:creationId xmlns:a16="http://schemas.microsoft.com/office/drawing/2014/main" id="{F02B710D-E15D-AA89-9665-0CC769BFB090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04" name="Straight Connector 103">
            <a:extLst>
              <a:ext uri="{FF2B5EF4-FFF2-40B4-BE49-F238E27FC236}">
                <a16:creationId xmlns:a16="http://schemas.microsoft.com/office/drawing/2014/main" id="{60384C31-6FCB-D2C4-0E0F-2E649056AAE9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5" name="Straight Connector 104">
            <a:extLst>
              <a:ext uri="{FF2B5EF4-FFF2-40B4-BE49-F238E27FC236}">
                <a16:creationId xmlns:a16="http://schemas.microsoft.com/office/drawing/2014/main" id="{01E2B950-29B2-1848-AF25-6F0E0904341B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7" name="Straight Connector 106">
            <a:extLst>
              <a:ext uri="{FF2B5EF4-FFF2-40B4-BE49-F238E27FC236}">
                <a16:creationId xmlns:a16="http://schemas.microsoft.com/office/drawing/2014/main" id="{54B67F37-6DDC-578E-2CE0-DFE1705C93D8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9" name="Straight Connector 108">
            <a:extLst>
              <a:ext uri="{FF2B5EF4-FFF2-40B4-BE49-F238E27FC236}">
                <a16:creationId xmlns:a16="http://schemas.microsoft.com/office/drawing/2014/main" id="{31F3EC0C-6A4C-8FCA-A44F-AC48EC5D7460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0" name="Straight Connector 109">
            <a:extLst>
              <a:ext uri="{FF2B5EF4-FFF2-40B4-BE49-F238E27FC236}">
                <a16:creationId xmlns:a16="http://schemas.microsoft.com/office/drawing/2014/main" id="{05AD8B54-0AC0-B7F0-3D77-466C53073A16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1" name="Straight Connector 110">
            <a:extLst>
              <a:ext uri="{FF2B5EF4-FFF2-40B4-BE49-F238E27FC236}">
                <a16:creationId xmlns:a16="http://schemas.microsoft.com/office/drawing/2014/main" id="{4C89575F-E9A9-4E6A-8315-4A539A817DF0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2" name="Straight Connector 111">
            <a:extLst>
              <a:ext uri="{FF2B5EF4-FFF2-40B4-BE49-F238E27FC236}">
                <a16:creationId xmlns:a16="http://schemas.microsoft.com/office/drawing/2014/main" id="{5998B5BA-A3BE-E234-564D-CD863F59CECC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3" name="Straight Connector 112">
            <a:extLst>
              <a:ext uri="{FF2B5EF4-FFF2-40B4-BE49-F238E27FC236}">
                <a16:creationId xmlns:a16="http://schemas.microsoft.com/office/drawing/2014/main" id="{B164A5BD-E660-0ED4-7643-39E4750F9741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4" name="Straight Connector 113">
            <a:extLst>
              <a:ext uri="{FF2B5EF4-FFF2-40B4-BE49-F238E27FC236}">
                <a16:creationId xmlns:a16="http://schemas.microsoft.com/office/drawing/2014/main" id="{02560172-58A2-F70E-8398-72A7DD6E66CC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5" name="Straight Connector 114">
            <a:extLst>
              <a:ext uri="{FF2B5EF4-FFF2-40B4-BE49-F238E27FC236}">
                <a16:creationId xmlns:a16="http://schemas.microsoft.com/office/drawing/2014/main" id="{BAED6733-4F62-727A-6367-25EC7E3509F9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6" name="Straight Connector 115">
            <a:extLst>
              <a:ext uri="{FF2B5EF4-FFF2-40B4-BE49-F238E27FC236}">
                <a16:creationId xmlns:a16="http://schemas.microsoft.com/office/drawing/2014/main" id="{48073994-7726-FBA4-29A9-E67BD670DF9A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7" name="Straight Connector 116">
            <a:extLst>
              <a:ext uri="{FF2B5EF4-FFF2-40B4-BE49-F238E27FC236}">
                <a16:creationId xmlns:a16="http://schemas.microsoft.com/office/drawing/2014/main" id="{3A10A7BA-D8F2-457F-18D7-39C5629A1113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8" name="Straight Connector 50">
            <a:extLst>
              <a:ext uri="{FF2B5EF4-FFF2-40B4-BE49-F238E27FC236}">
                <a16:creationId xmlns:a16="http://schemas.microsoft.com/office/drawing/2014/main" id="{A48ACB9E-DB2C-5482-BD0D-17818437C24E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9" name="Straight Connector 118">
            <a:extLst>
              <a:ext uri="{FF2B5EF4-FFF2-40B4-BE49-F238E27FC236}">
                <a16:creationId xmlns:a16="http://schemas.microsoft.com/office/drawing/2014/main" id="{26A2B502-9AD4-AE10-D55B-59AF1C84280B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0" name="Straight Connector 52">
            <a:extLst>
              <a:ext uri="{FF2B5EF4-FFF2-40B4-BE49-F238E27FC236}">
                <a16:creationId xmlns:a16="http://schemas.microsoft.com/office/drawing/2014/main" id="{2A50B355-713A-5306-DEF5-2813E63F066E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1" name="Straight Connector 120">
            <a:extLst>
              <a:ext uri="{FF2B5EF4-FFF2-40B4-BE49-F238E27FC236}">
                <a16:creationId xmlns:a16="http://schemas.microsoft.com/office/drawing/2014/main" id="{2E46E561-9ED4-FFAB-8E91-4B4A7C837827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2" name="Straight Connector 121">
            <a:extLst>
              <a:ext uri="{FF2B5EF4-FFF2-40B4-BE49-F238E27FC236}">
                <a16:creationId xmlns:a16="http://schemas.microsoft.com/office/drawing/2014/main" id="{6100DD25-324C-7EE6-E16C-4157668F3B76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3" name="Straight Connector 122">
            <a:extLst>
              <a:ext uri="{FF2B5EF4-FFF2-40B4-BE49-F238E27FC236}">
                <a16:creationId xmlns:a16="http://schemas.microsoft.com/office/drawing/2014/main" id="{783D031E-237B-C782-6AA5-40AB9166972C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4" name="Straight Connector 123">
            <a:extLst>
              <a:ext uri="{FF2B5EF4-FFF2-40B4-BE49-F238E27FC236}">
                <a16:creationId xmlns:a16="http://schemas.microsoft.com/office/drawing/2014/main" id="{544036DA-7162-B315-70F8-41114D46A032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5" name="Straight Connector 124">
            <a:extLst>
              <a:ext uri="{FF2B5EF4-FFF2-40B4-BE49-F238E27FC236}">
                <a16:creationId xmlns:a16="http://schemas.microsoft.com/office/drawing/2014/main" id="{06DA957E-B201-6D9C-DE91-93254E2E2AB7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6" name="Straight Connector 125">
            <a:extLst>
              <a:ext uri="{FF2B5EF4-FFF2-40B4-BE49-F238E27FC236}">
                <a16:creationId xmlns:a16="http://schemas.microsoft.com/office/drawing/2014/main" id="{AFF13467-09EE-1738-6526-D89443F802F5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7" name="Straight Connector 126">
            <a:extLst>
              <a:ext uri="{FF2B5EF4-FFF2-40B4-BE49-F238E27FC236}">
                <a16:creationId xmlns:a16="http://schemas.microsoft.com/office/drawing/2014/main" id="{61661414-1DB8-836C-E270-81F6813D9654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8" name="Isosceles Triangle 127">
            <a:extLst>
              <a:ext uri="{FF2B5EF4-FFF2-40B4-BE49-F238E27FC236}">
                <a16:creationId xmlns:a16="http://schemas.microsoft.com/office/drawing/2014/main" id="{CAA7B0CB-CCEC-CEC2-346D-55BCC5B1C729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29" name="Isosceles Triangle 128">
            <a:extLst>
              <a:ext uri="{FF2B5EF4-FFF2-40B4-BE49-F238E27FC236}">
                <a16:creationId xmlns:a16="http://schemas.microsoft.com/office/drawing/2014/main" id="{D58C91C4-2BED-646A-0FE6-B34DEEACEB91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30" name="Group 73">
            <a:extLst>
              <a:ext uri="{FF2B5EF4-FFF2-40B4-BE49-F238E27FC236}">
                <a16:creationId xmlns:a16="http://schemas.microsoft.com/office/drawing/2014/main" id="{08552458-3D8C-CE19-2F7A-62E95A8513F1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156" name="TextBox 155">
              <a:extLst>
                <a:ext uri="{FF2B5EF4-FFF2-40B4-BE49-F238E27FC236}">
                  <a16:creationId xmlns:a16="http://schemas.microsoft.com/office/drawing/2014/main" id="{49D0E229-2B8E-C108-3DD9-8B759C8D5240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157" name="Straight Connector 156">
              <a:extLst>
                <a:ext uri="{FF2B5EF4-FFF2-40B4-BE49-F238E27FC236}">
                  <a16:creationId xmlns:a16="http://schemas.microsoft.com/office/drawing/2014/main" id="{14539FCB-D89D-2884-260F-41CEC915BBDD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1" name="Group 74">
            <a:extLst>
              <a:ext uri="{FF2B5EF4-FFF2-40B4-BE49-F238E27FC236}">
                <a16:creationId xmlns:a16="http://schemas.microsoft.com/office/drawing/2014/main" id="{0A652D11-CE4C-B844-B3EF-62A803970F9B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154" name="TextBox 153">
              <a:extLst>
                <a:ext uri="{FF2B5EF4-FFF2-40B4-BE49-F238E27FC236}">
                  <a16:creationId xmlns:a16="http://schemas.microsoft.com/office/drawing/2014/main" id="{0D1C1100-84E2-239C-9A72-426777E3FF6E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155" name="Straight Connector 154">
              <a:extLst>
                <a:ext uri="{FF2B5EF4-FFF2-40B4-BE49-F238E27FC236}">
                  <a16:creationId xmlns:a16="http://schemas.microsoft.com/office/drawing/2014/main" id="{FD41C644-60AA-884E-BDB7-EDBF245FE343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2" name="Group 89">
            <a:extLst>
              <a:ext uri="{FF2B5EF4-FFF2-40B4-BE49-F238E27FC236}">
                <a16:creationId xmlns:a16="http://schemas.microsoft.com/office/drawing/2014/main" id="{F167137F-D4B0-1397-5D25-F0893FCE2079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150" name="Straight Connector 149">
              <a:extLst>
                <a:ext uri="{FF2B5EF4-FFF2-40B4-BE49-F238E27FC236}">
                  <a16:creationId xmlns:a16="http://schemas.microsoft.com/office/drawing/2014/main" id="{8922B58E-C463-5272-5B92-CEC79DE25191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1" name="Straight Connector 79">
              <a:extLst>
                <a:ext uri="{FF2B5EF4-FFF2-40B4-BE49-F238E27FC236}">
                  <a16:creationId xmlns:a16="http://schemas.microsoft.com/office/drawing/2014/main" id="{B43B55BE-F998-02E6-25F5-ECF496F07E2B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2" name="Straight Connector 80">
              <a:extLst>
                <a:ext uri="{FF2B5EF4-FFF2-40B4-BE49-F238E27FC236}">
                  <a16:creationId xmlns:a16="http://schemas.microsoft.com/office/drawing/2014/main" id="{04B550B3-FA10-EFCF-E2AB-FAA679F66B1A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3" name="Straight Connector 88">
              <a:extLst>
                <a:ext uri="{FF2B5EF4-FFF2-40B4-BE49-F238E27FC236}">
                  <a16:creationId xmlns:a16="http://schemas.microsoft.com/office/drawing/2014/main" id="{CFCC0818-65BC-C4B3-B978-CE6E0D5563F3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3" name="Group 90">
            <a:extLst>
              <a:ext uri="{FF2B5EF4-FFF2-40B4-BE49-F238E27FC236}">
                <a16:creationId xmlns:a16="http://schemas.microsoft.com/office/drawing/2014/main" id="{87368B0D-E0CD-3EC2-D9A0-0DECB970356B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146" name="Straight Connector 145">
              <a:extLst>
                <a:ext uri="{FF2B5EF4-FFF2-40B4-BE49-F238E27FC236}">
                  <a16:creationId xmlns:a16="http://schemas.microsoft.com/office/drawing/2014/main" id="{1773F9F8-E733-B7FE-1BE9-0E51F202F454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7" name="Straight Connector 146">
              <a:extLst>
                <a:ext uri="{FF2B5EF4-FFF2-40B4-BE49-F238E27FC236}">
                  <a16:creationId xmlns:a16="http://schemas.microsoft.com/office/drawing/2014/main" id="{4B815E5A-9254-EAB0-25B5-DB58F08EADB0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8" name="Straight Connector 147">
              <a:extLst>
                <a:ext uri="{FF2B5EF4-FFF2-40B4-BE49-F238E27FC236}">
                  <a16:creationId xmlns:a16="http://schemas.microsoft.com/office/drawing/2014/main" id="{71E14BAF-F324-EAD6-04F5-4B844C20A56E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9" name="Straight Connector 148">
              <a:extLst>
                <a:ext uri="{FF2B5EF4-FFF2-40B4-BE49-F238E27FC236}">
                  <a16:creationId xmlns:a16="http://schemas.microsoft.com/office/drawing/2014/main" id="{9D1016D4-6D69-38A3-56AA-375D12578899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134" name="Straight Connector 133">
            <a:extLst>
              <a:ext uri="{FF2B5EF4-FFF2-40B4-BE49-F238E27FC236}">
                <a16:creationId xmlns:a16="http://schemas.microsoft.com/office/drawing/2014/main" id="{2E37EC39-5E35-AD5A-5CF1-9E60DCC1786B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5" name="Straight Connector 134">
            <a:extLst>
              <a:ext uri="{FF2B5EF4-FFF2-40B4-BE49-F238E27FC236}">
                <a16:creationId xmlns:a16="http://schemas.microsoft.com/office/drawing/2014/main" id="{2F93CE7D-A8B4-47AE-2780-128DC91FD3EE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6" name="Straight Arrow Connector 135">
            <a:extLst>
              <a:ext uri="{FF2B5EF4-FFF2-40B4-BE49-F238E27FC236}">
                <a16:creationId xmlns:a16="http://schemas.microsoft.com/office/drawing/2014/main" id="{543B080B-B410-476D-D7E4-29233BCF46BD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Arrow Connector 136">
            <a:extLst>
              <a:ext uri="{FF2B5EF4-FFF2-40B4-BE49-F238E27FC236}">
                <a16:creationId xmlns:a16="http://schemas.microsoft.com/office/drawing/2014/main" id="{9CE5843D-0E3D-41C4-D873-C5DD09EE3E3F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38" name="Group 155">
            <a:extLst>
              <a:ext uri="{FF2B5EF4-FFF2-40B4-BE49-F238E27FC236}">
                <a16:creationId xmlns:a16="http://schemas.microsoft.com/office/drawing/2014/main" id="{BCD8227E-6ADC-0C2E-C628-5734318E5A17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143" name="Isosceles Triangle 142">
              <a:extLst>
                <a:ext uri="{FF2B5EF4-FFF2-40B4-BE49-F238E27FC236}">
                  <a16:creationId xmlns:a16="http://schemas.microsoft.com/office/drawing/2014/main" id="{D5D0619C-2A09-8145-869D-DC68D98672FF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4" name="Isosceles Triangle 143">
              <a:extLst>
                <a:ext uri="{FF2B5EF4-FFF2-40B4-BE49-F238E27FC236}">
                  <a16:creationId xmlns:a16="http://schemas.microsoft.com/office/drawing/2014/main" id="{63569B17-CB95-BB1D-EEE2-A6BBA1434CD6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5" name="Isosceles Triangle 144">
              <a:extLst>
                <a:ext uri="{FF2B5EF4-FFF2-40B4-BE49-F238E27FC236}">
                  <a16:creationId xmlns:a16="http://schemas.microsoft.com/office/drawing/2014/main" id="{46E673B2-C5B4-81B5-1CE7-F1AE02D23F25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139" name="Group 134">
            <a:extLst>
              <a:ext uri="{FF2B5EF4-FFF2-40B4-BE49-F238E27FC236}">
                <a16:creationId xmlns:a16="http://schemas.microsoft.com/office/drawing/2014/main" id="{DE7D50AE-A8C0-40C8-BB73-94D53503059C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140" name="Isosceles Triangle 139">
              <a:extLst>
                <a:ext uri="{FF2B5EF4-FFF2-40B4-BE49-F238E27FC236}">
                  <a16:creationId xmlns:a16="http://schemas.microsoft.com/office/drawing/2014/main" id="{4C0D222E-E798-E1DC-0354-54940B5E541F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1" name="Isosceles Triangle 140">
              <a:extLst>
                <a:ext uri="{FF2B5EF4-FFF2-40B4-BE49-F238E27FC236}">
                  <a16:creationId xmlns:a16="http://schemas.microsoft.com/office/drawing/2014/main" id="{8CD2A0A7-05D6-F795-2C8E-E98E18B3555F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2" name="Isosceles Triangle 141">
              <a:extLst>
                <a:ext uri="{FF2B5EF4-FFF2-40B4-BE49-F238E27FC236}">
                  <a16:creationId xmlns:a16="http://schemas.microsoft.com/office/drawing/2014/main" id="{06E89104-C584-3527-D3B1-38B5C9AA9D92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10</xdr:col>
      <xdr:colOff>301868</xdr:colOff>
      <xdr:row>21</xdr:row>
      <xdr:rowOff>124340</xdr:rowOff>
    </xdr:from>
    <xdr:to>
      <xdr:col>11</xdr:col>
      <xdr:colOff>6766</xdr:colOff>
      <xdr:row>22</xdr:row>
      <xdr:rowOff>77362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2926B344-BD56-C85C-AFC0-3C8C6EA3F3C9}"/>
            </a:ext>
          </a:extLst>
        </xdr:cNvPr>
        <xdr:cNvGrpSpPr/>
      </xdr:nvGrpSpPr>
      <xdr:grpSpPr>
        <a:xfrm>
          <a:off x="3663633" y="3418869"/>
          <a:ext cx="85898" cy="10990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63" name="Oval 62">
            <a:extLst>
              <a:ext uri="{FF2B5EF4-FFF2-40B4-BE49-F238E27FC236}">
                <a16:creationId xmlns:a16="http://schemas.microsoft.com/office/drawing/2014/main" id="{BAEA9263-A487-E17A-2FC7-FD9198266376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64" name="Straight Connector 63">
            <a:extLst>
              <a:ext uri="{FF2B5EF4-FFF2-40B4-BE49-F238E27FC236}">
                <a16:creationId xmlns:a16="http://schemas.microsoft.com/office/drawing/2014/main" id="{83295401-B9B5-8C94-78B8-F47069292D71}"/>
              </a:ext>
            </a:extLst>
          </xdr:cNvPr>
          <xdr:cNvCxnSpPr>
            <a:stCxn id="63" idx="1"/>
            <a:endCxn id="6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Connector 64">
            <a:extLst>
              <a:ext uri="{FF2B5EF4-FFF2-40B4-BE49-F238E27FC236}">
                <a16:creationId xmlns:a16="http://schemas.microsoft.com/office/drawing/2014/main" id="{2D2606B5-ADA4-B18F-2C67-6DB3CD53513C}"/>
              </a:ext>
            </a:extLst>
          </xdr:cNvPr>
          <xdr:cNvCxnSpPr>
            <a:stCxn id="63" idx="3"/>
            <a:endCxn id="6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109904</xdr:colOff>
      <xdr:row>17</xdr:row>
      <xdr:rowOff>7328</xdr:rowOff>
    </xdr:from>
    <xdr:to>
      <xdr:col>10</xdr:col>
      <xdr:colOff>109053</xdr:colOff>
      <xdr:row>19</xdr:row>
      <xdr:rowOff>106467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55D83670-65CC-1E07-8204-BFBB3FD64F6E}"/>
            </a:ext>
          </a:extLst>
        </xdr:cNvPr>
        <xdr:cNvSpPr/>
      </xdr:nvSpPr>
      <xdr:spPr>
        <a:xfrm>
          <a:off x="2703635" y="2645020"/>
          <a:ext cx="761149" cy="406870"/>
        </a:xfrm>
        <a:prstGeom prst="rect">
          <a:avLst/>
        </a:prstGeom>
        <a:noFill/>
        <a:ln w="952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800">
              <a:solidFill>
                <a:srgbClr val="FF0000"/>
              </a:solidFill>
            </a:rPr>
            <a:t>DENTAL CARE</a:t>
          </a:r>
        </a:p>
      </xdr:txBody>
    </xdr:sp>
    <xdr:clientData/>
  </xdr:twoCellAnchor>
  <xdr:twoCellAnchor>
    <xdr:from>
      <xdr:col>15</xdr:col>
      <xdr:colOff>79927</xdr:colOff>
      <xdr:row>21</xdr:row>
      <xdr:rowOff>130803</xdr:rowOff>
    </xdr:from>
    <xdr:to>
      <xdr:col>15</xdr:col>
      <xdr:colOff>168293</xdr:colOff>
      <xdr:row>22</xdr:row>
      <xdr:rowOff>76785</xdr:rowOff>
    </xdr:to>
    <xdr:grpSp>
      <xdr:nvGrpSpPr>
        <xdr:cNvPr id="194" name="Group 193">
          <a:extLst>
            <a:ext uri="{FF2B5EF4-FFF2-40B4-BE49-F238E27FC236}">
              <a16:creationId xmlns:a16="http://schemas.microsoft.com/office/drawing/2014/main" id="{0BEB2CA7-FAE1-4216-B454-86D95AB96ED1}"/>
            </a:ext>
          </a:extLst>
        </xdr:cNvPr>
        <xdr:cNvGrpSpPr/>
      </xdr:nvGrpSpPr>
      <xdr:grpSpPr>
        <a:xfrm>
          <a:off x="5346692" y="3425332"/>
          <a:ext cx="88366" cy="10286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95" name="Oval 194">
            <a:extLst>
              <a:ext uri="{FF2B5EF4-FFF2-40B4-BE49-F238E27FC236}">
                <a16:creationId xmlns:a16="http://schemas.microsoft.com/office/drawing/2014/main" id="{3A9A7417-3DE1-1256-91DF-135137BC7181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96" name="Straight Connector 195">
            <a:extLst>
              <a:ext uri="{FF2B5EF4-FFF2-40B4-BE49-F238E27FC236}">
                <a16:creationId xmlns:a16="http://schemas.microsoft.com/office/drawing/2014/main" id="{ED734F8D-B90C-2365-AE95-08F088C83F07}"/>
              </a:ext>
            </a:extLst>
          </xdr:cNvPr>
          <xdr:cNvCxnSpPr>
            <a:stCxn id="195" idx="1"/>
            <a:endCxn id="195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7" name="Straight Connector 196">
            <a:extLst>
              <a:ext uri="{FF2B5EF4-FFF2-40B4-BE49-F238E27FC236}">
                <a16:creationId xmlns:a16="http://schemas.microsoft.com/office/drawing/2014/main" id="{B5735C1E-0C63-10F6-9744-924DD2840E7C}"/>
              </a:ext>
            </a:extLst>
          </xdr:cNvPr>
          <xdr:cNvCxnSpPr>
            <a:stCxn id="195" idx="3"/>
            <a:endCxn id="195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344734</xdr:colOff>
      <xdr:row>21</xdr:row>
      <xdr:rowOff>121339</xdr:rowOff>
    </xdr:from>
    <xdr:to>
      <xdr:col>13</xdr:col>
      <xdr:colOff>52100</xdr:colOff>
      <xdr:row>22</xdr:row>
      <xdr:rowOff>70634</xdr:rowOff>
    </xdr:to>
    <xdr:grpSp>
      <xdr:nvGrpSpPr>
        <xdr:cNvPr id="198" name="Group 197">
          <a:extLst>
            <a:ext uri="{FF2B5EF4-FFF2-40B4-BE49-F238E27FC236}">
              <a16:creationId xmlns:a16="http://schemas.microsoft.com/office/drawing/2014/main" id="{63D31E2A-D9A9-4E69-8CE3-B5863046C98F}"/>
            </a:ext>
          </a:extLst>
        </xdr:cNvPr>
        <xdr:cNvGrpSpPr/>
      </xdr:nvGrpSpPr>
      <xdr:grpSpPr>
        <a:xfrm>
          <a:off x="4468499" y="3415868"/>
          <a:ext cx="88366" cy="106178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99" name="Oval 198">
            <a:extLst>
              <a:ext uri="{FF2B5EF4-FFF2-40B4-BE49-F238E27FC236}">
                <a16:creationId xmlns:a16="http://schemas.microsoft.com/office/drawing/2014/main" id="{8551EEA2-4C4B-1784-1403-223454D00F08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00" name="Straight Connector 199">
            <a:extLst>
              <a:ext uri="{FF2B5EF4-FFF2-40B4-BE49-F238E27FC236}">
                <a16:creationId xmlns:a16="http://schemas.microsoft.com/office/drawing/2014/main" id="{82E12FE7-548B-914B-262F-A60D3E4DF8DA}"/>
              </a:ext>
            </a:extLst>
          </xdr:cNvPr>
          <xdr:cNvCxnSpPr>
            <a:stCxn id="199" idx="1"/>
            <a:endCxn id="199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1" name="Straight Connector 200">
            <a:extLst>
              <a:ext uri="{FF2B5EF4-FFF2-40B4-BE49-F238E27FC236}">
                <a16:creationId xmlns:a16="http://schemas.microsoft.com/office/drawing/2014/main" id="{F3F35516-3744-9567-70C6-1F8DA6F5AF23}"/>
              </a:ext>
            </a:extLst>
          </xdr:cNvPr>
          <xdr:cNvCxnSpPr>
            <a:stCxn id="199" idx="3"/>
            <a:endCxn id="199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18065</xdr:colOff>
      <xdr:row>21</xdr:row>
      <xdr:rowOff>98092</xdr:rowOff>
    </xdr:from>
    <xdr:to>
      <xdr:col>9</xdr:col>
      <xdr:colOff>106431</xdr:colOff>
      <xdr:row>22</xdr:row>
      <xdr:rowOff>44073</xdr:rowOff>
    </xdr:to>
    <xdr:grpSp>
      <xdr:nvGrpSpPr>
        <xdr:cNvPr id="23" name="Group 22">
          <a:extLst>
            <a:ext uri="{FF2B5EF4-FFF2-40B4-BE49-F238E27FC236}">
              <a16:creationId xmlns:a16="http://schemas.microsoft.com/office/drawing/2014/main" id="{E0994C96-1360-4FCD-B953-09CD11F4341F}"/>
            </a:ext>
          </a:extLst>
        </xdr:cNvPr>
        <xdr:cNvGrpSpPr/>
      </xdr:nvGrpSpPr>
      <xdr:grpSpPr>
        <a:xfrm>
          <a:off x="2998830" y="3392621"/>
          <a:ext cx="88366" cy="102864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4" name="Oval 23">
            <a:extLst>
              <a:ext uri="{FF2B5EF4-FFF2-40B4-BE49-F238E27FC236}">
                <a16:creationId xmlns:a16="http://schemas.microsoft.com/office/drawing/2014/main" id="{A4F32670-51BB-A89C-80E1-C6982B10DE6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5" name="Straight Connector 24">
            <a:extLst>
              <a:ext uri="{FF2B5EF4-FFF2-40B4-BE49-F238E27FC236}">
                <a16:creationId xmlns:a16="http://schemas.microsoft.com/office/drawing/2014/main" id="{75DFD8BA-77A3-B611-CC34-B2CF8E12E9F9}"/>
              </a:ext>
            </a:extLst>
          </xdr:cNvPr>
          <xdr:cNvCxnSpPr>
            <a:stCxn id="24" idx="1"/>
            <a:endCxn id="24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" name="Straight Connector 25">
            <a:extLst>
              <a:ext uri="{FF2B5EF4-FFF2-40B4-BE49-F238E27FC236}">
                <a16:creationId xmlns:a16="http://schemas.microsoft.com/office/drawing/2014/main" id="{A5DBBC6D-B51B-7A35-6F9E-4EE2E7C2D7DD}"/>
              </a:ext>
            </a:extLst>
          </xdr:cNvPr>
          <xdr:cNvCxnSpPr>
            <a:stCxn id="24" idx="3"/>
            <a:endCxn id="24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327863</xdr:colOff>
      <xdr:row>22</xdr:row>
      <xdr:rowOff>54066</xdr:rowOff>
    </xdr:from>
    <xdr:to>
      <xdr:col>15</xdr:col>
      <xdr:colOff>92868</xdr:colOff>
      <xdr:row>22</xdr:row>
      <xdr:rowOff>61256</xdr:rowOff>
    </xdr:to>
    <xdr:cxnSp macro="">
      <xdr:nvCxnSpPr>
        <xdr:cNvPr id="31" name="Straight Connector 30">
          <a:extLst>
            <a:ext uri="{FF2B5EF4-FFF2-40B4-BE49-F238E27FC236}">
              <a16:creationId xmlns:a16="http://schemas.microsoft.com/office/drawing/2014/main" id="{675F6835-F7F2-44BD-B4FE-514C01C56ED6}"/>
            </a:ext>
          </a:extLst>
        </xdr:cNvPr>
        <xdr:cNvCxnSpPr>
          <a:endCxn id="195" idx="3"/>
        </xdr:cNvCxnSpPr>
      </xdr:nvCxnSpPr>
      <xdr:spPr>
        <a:xfrm>
          <a:off x="3680663" y="3435441"/>
          <a:ext cx="1670005" cy="7190"/>
        </a:xfrm>
        <a:prstGeom prst="line">
          <a:avLst/>
        </a:prstGeom>
        <a:ln w="635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62248</xdr:colOff>
      <xdr:row>22</xdr:row>
      <xdr:rowOff>44073</xdr:rowOff>
    </xdr:from>
    <xdr:to>
      <xdr:col>10</xdr:col>
      <xdr:colOff>329751</xdr:colOff>
      <xdr:row>22</xdr:row>
      <xdr:rowOff>47941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B0F8BE4A-A9AF-49EF-95BF-CC80CEC2F5D9}"/>
            </a:ext>
          </a:extLst>
        </xdr:cNvPr>
        <xdr:cNvCxnSpPr>
          <a:endCxn id="24" idx="4"/>
        </xdr:cNvCxnSpPr>
      </xdr:nvCxnSpPr>
      <xdr:spPr>
        <a:xfrm flipH="1" flipV="1">
          <a:off x="3034048" y="3425448"/>
          <a:ext cx="648503" cy="3868"/>
        </a:xfrm>
        <a:prstGeom prst="line">
          <a:avLst/>
        </a:prstGeom>
        <a:ln w="635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264304</xdr:colOff>
      <xdr:row>20</xdr:row>
      <xdr:rowOff>73881</xdr:rowOff>
    </xdr:from>
    <xdr:to>
      <xdr:col>10</xdr:col>
      <xdr:colOff>216094</xdr:colOff>
      <xdr:row>21</xdr:row>
      <xdr:rowOff>116073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id="{F7EA8915-4CC9-4477-AEE1-6018C6025FC9}"/>
            </a:ext>
          </a:extLst>
        </xdr:cNvPr>
        <xdr:cNvSpPr/>
      </xdr:nvSpPr>
      <xdr:spPr>
        <a:xfrm rot="21299299">
          <a:off x="3239035" y="3173169"/>
          <a:ext cx="332790" cy="196058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rgbClr val="FF0000"/>
              </a:solidFill>
            </a:rPr>
            <a:t>///</a:t>
          </a:r>
        </a:p>
      </xdr:txBody>
    </xdr:sp>
    <xdr:clientData/>
  </xdr:twoCellAnchor>
  <xdr:twoCellAnchor>
    <xdr:from>
      <xdr:col>9</xdr:col>
      <xdr:colOff>131459</xdr:colOff>
      <xdr:row>19</xdr:row>
      <xdr:rowOff>113794</xdr:rowOff>
    </xdr:from>
    <xdr:to>
      <xdr:col>10</xdr:col>
      <xdr:colOff>323848</xdr:colOff>
      <xdr:row>22</xdr:row>
      <xdr:rowOff>31246</xdr:rowOff>
    </xdr:to>
    <xdr:cxnSp macro="">
      <xdr:nvCxnSpPr>
        <xdr:cNvPr id="99" name="Straight Connector 98">
          <a:extLst>
            <a:ext uri="{FF2B5EF4-FFF2-40B4-BE49-F238E27FC236}">
              <a16:creationId xmlns:a16="http://schemas.microsoft.com/office/drawing/2014/main" id="{236B0FE2-5DD7-4CB9-8C1D-EE401CA27C0B}"/>
            </a:ext>
          </a:extLst>
        </xdr:cNvPr>
        <xdr:cNvCxnSpPr/>
      </xdr:nvCxnSpPr>
      <xdr:spPr>
        <a:xfrm>
          <a:off x="3106190" y="3059217"/>
          <a:ext cx="573389" cy="379048"/>
        </a:xfrm>
        <a:prstGeom prst="line">
          <a:avLst/>
        </a:prstGeom>
        <a:ln w="635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278424</xdr:colOff>
      <xdr:row>20</xdr:row>
      <xdr:rowOff>139212</xdr:rowOff>
    </xdr:from>
    <xdr:to>
      <xdr:col>11</xdr:col>
      <xdr:colOff>36635</xdr:colOff>
      <xdr:row>21</xdr:row>
      <xdr:rowOff>131885</xdr:rowOff>
    </xdr:to>
    <xdr:sp macro="" textlink="">
      <xdr:nvSpPr>
        <xdr:cNvPr id="2" name="Isosceles Triangle 1">
          <a:extLst>
            <a:ext uri="{FF2B5EF4-FFF2-40B4-BE49-F238E27FC236}">
              <a16:creationId xmlns:a16="http://schemas.microsoft.com/office/drawing/2014/main" id="{910A1ADD-9071-4955-B112-1F4B94D51645}"/>
            </a:ext>
          </a:extLst>
        </xdr:cNvPr>
        <xdr:cNvSpPr/>
      </xdr:nvSpPr>
      <xdr:spPr>
        <a:xfrm>
          <a:off x="3634155" y="3238500"/>
          <a:ext cx="139211" cy="146539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10</xdr:col>
      <xdr:colOff>161192</xdr:colOff>
      <xdr:row>17</xdr:row>
      <xdr:rowOff>14654</xdr:rowOff>
    </xdr:from>
    <xdr:to>
      <xdr:col>12</xdr:col>
      <xdr:colOff>373673</xdr:colOff>
      <xdr:row>21</xdr:row>
      <xdr:rowOff>80595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A3277A72-67B4-4971-8FDD-E34F6E158963}"/>
            </a:ext>
          </a:extLst>
        </xdr:cNvPr>
        <xdr:cNvSpPr/>
      </xdr:nvSpPr>
      <xdr:spPr>
        <a:xfrm>
          <a:off x="3516923" y="2652346"/>
          <a:ext cx="974481" cy="681403"/>
        </a:xfrm>
        <a:prstGeom prst="rect">
          <a:avLst/>
        </a:prstGeom>
        <a:noFill/>
        <a:ln w="952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800">
              <a:solidFill>
                <a:srgbClr val="FF0000"/>
              </a:solidFill>
            </a:rPr>
            <a:t>PUSKERMAS DEMAK 1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  <xdr:twoCellAnchor>
    <xdr:from>
      <xdr:col>13</xdr:col>
      <xdr:colOff>261937</xdr:colOff>
      <xdr:row>30</xdr:row>
      <xdr:rowOff>142875</xdr:rowOff>
    </xdr:from>
    <xdr:to>
      <xdr:col>13</xdr:col>
      <xdr:colOff>285750</xdr:colOff>
      <xdr:row>35</xdr:row>
      <xdr:rowOff>71437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C8CB9580-7F65-92F0-64F0-FDEAD2BC3A20}"/>
            </a:ext>
          </a:extLst>
        </xdr:cNvPr>
        <xdr:cNvCxnSpPr/>
      </xdr:nvCxnSpPr>
      <xdr:spPr>
        <a:xfrm flipH="1">
          <a:off x="6929437" y="5048250"/>
          <a:ext cx="23813" cy="762000"/>
        </a:xfrm>
        <a:prstGeom prst="line">
          <a:avLst/>
        </a:prstGeom>
        <a:ln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47625</xdr:colOff>
      <xdr:row>29</xdr:row>
      <xdr:rowOff>71437</xdr:rowOff>
    </xdr:from>
    <xdr:to>
      <xdr:col>13</xdr:col>
      <xdr:colOff>523875</xdr:colOff>
      <xdr:row>31</xdr:row>
      <xdr:rowOff>71437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DF980771-817D-758B-0ED5-476DF0442A9F}"/>
            </a:ext>
          </a:extLst>
        </xdr:cNvPr>
        <xdr:cNvSpPr/>
      </xdr:nvSpPr>
      <xdr:spPr>
        <a:xfrm>
          <a:off x="6715125" y="4810125"/>
          <a:ext cx="476250" cy="333375"/>
        </a:xfrm>
        <a:prstGeom prst="rect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190500</xdr:colOff>
      <xdr:row>13</xdr:row>
      <xdr:rowOff>27213</xdr:rowOff>
    </xdr:from>
    <xdr:to>
      <xdr:col>18</xdr:col>
      <xdr:colOff>308648</xdr:colOff>
      <xdr:row>42</xdr:row>
      <xdr:rowOff>112250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A856751-C17B-822B-54B4-19DA3B53AD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22071" y="2299606"/>
          <a:ext cx="8078327" cy="482032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C/Users/jokohadiwidayat/Documents/POPSD/REKAP%20DATA%20PRK%202014/RAPAT%20POKJA%20AO/SEMARANG%2017-18%20FEBRUARI%202009/BK-DHU-04/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WORKING%20AREA/laporan%20FGTM/oktober%202016/Users/asus/Documents/Documents%20and%20Settings/lilik/Local%20Settings/Temporary%20Internet%20Files/OLK4E/Documents%20and%20Settings/tania%20savana.OPDIST-CAD3CA88/My%20Documents/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/Data%20KANTOR/Kantor%202021/PBPD/1.%20WORKING%20AREA/laporan%20FGTM/oktober%202016/Users/asus/Documents/Documents%20and%20Settings/lilik/Local%20Settings/Temporary%20Internet%20Files/OLK4E/Documents%20and%20Settings/tania%20savana.OPDIST-CAD3CA88/My%20Documents/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macair\Documents\SUCOFINDO\DISNAKER\K:\A-Presentasi2004\2005formnewrev2\2005newformrev2\RKAP2005%20UNIT\TM1\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Kantor%202023/PB-PD/3.%20KKP%20PB-PD%20TR%20Kolektif/05.%20Perum%20BALEWARNA-27022023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[Book1.xls]ttings_Administrat_2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  <sheetName val="graf2"/>
      <sheetName val="L_23"/>
      <sheetName val="PkRp"/>
      <sheetName val="PROGRAM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  <sheetName val="BOQ"/>
      <sheetName val="Basic"/>
      <sheetName val="Alat"/>
      <sheetName val="STRUKTUR"/>
      <sheetName val="CiMaPlbStd"/>
      <sheetName val="hal 14b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-R"/>
      <sheetName val="DAF- PEG"/>
      <sheetName val="Peralatan"/>
      <sheetName val="Basic Price"/>
      <sheetName val="NP-7"/>
      <sheetName val="HSLAIN-LAIN"/>
      <sheetName val="61005"/>
      <sheetName val="61007"/>
      <sheetName val="MAP"/>
      <sheetName val="H.Dasar"/>
      <sheetName val="CashFlow"/>
      <sheetName val="REKAP"/>
      <sheetName val="Beltra  (7)"/>
      <sheetName val="Inv_MALUK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MEMO"/>
      <sheetName val="Breakdown Target"/>
      <sheetName val="2013"/>
      <sheetName val="DTU"/>
      <sheetName val="DeVIASI"/>
      <sheetName val="KoMposisi"/>
      <sheetName val="Kamus"/>
      <sheetName val="W-NAD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  <sheetName val="JAN09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  <sheetData sheetId="1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ipeg-U(12D2)"/>
      <sheetName val="BBaku(12C3)"/>
      <sheetName val="BiLuOp(14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INDEX"/>
      <sheetName val="W-NAD"/>
      <sheetName val="prod03"/>
      <sheetName val="REFERENSI"/>
      <sheetName val="aruskas"/>
      <sheetName val="Hal-1"/>
      <sheetName val="Data"/>
      <sheetName val="DeVIASI"/>
      <sheetName val="KoMposisi"/>
      <sheetName val="L20Keu"/>
      <sheetName val="ASUMSI"/>
      <sheetName val="dengan pembangkitan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Bipeg-U(12D2)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item"/>
      <sheetName val="MENU1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Cover"/>
      <sheetName val="Daftar I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MENU1"/>
      <sheetName val="Listrik Mati 05"/>
      <sheetName val="Tabel Kode"/>
      <sheetName val="rkap2008"/>
      <sheetName val="Smg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 refreshError="1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/>
      <sheetData sheetId="16">
        <row r="5">
          <cell r="A5" t="str">
            <v>A</v>
          </cell>
        </row>
      </sheetData>
      <sheetData sheetId="17"/>
      <sheetData sheetId="18"/>
      <sheetData sheetId="19"/>
      <sheetData sheetId="20"/>
      <sheetData sheetId="2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  <sheetName val="DeVIASI"/>
      <sheetName val="KoMposisi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al 14b"/>
      <sheetName val="TABGAJI"/>
      <sheetName val="FORM-B"/>
      <sheetName val="Template-WBS APP"/>
      <sheetName val="dengan pembangkitan"/>
      <sheetName val="AHS-JTR"/>
      <sheetName val="PESUT TW2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DATA JML KEL"/>
      <sheetName val="Hopf"/>
      <sheetName val="LR"/>
      <sheetName val="PSP Master JEIA "/>
      <sheetName val="Cover_sheet"/>
      <sheetName val="DC REAL PER TW"/>
      <sheetName val="3-DIV2"/>
      <sheetName val="FJ per BLN"/>
      <sheetName val="AnalisaFas.O&amp;P"/>
      <sheetName val="As"/>
      <sheetName val="JSiar"/>
      <sheetName val="Hyp"/>
      <sheetName val="input-cost"/>
      <sheetName val="Usulan"/>
      <sheetName val="JAN07"/>
      <sheetName val="4SM00369 &amp; 4SM00370 "/>
      <sheetName val="RKAP"/>
      <sheetName val="007 CRANE MILL UNIT 3"/>
      <sheetName val="REFERENSI"/>
      <sheetName val="Data Customer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>
        <row r="120">
          <cell r="H120">
            <v>9000</v>
          </cell>
        </row>
      </sheetData>
      <sheetData sheetId="214"/>
      <sheetData sheetId="215"/>
      <sheetData sheetId="216"/>
      <sheetData sheetId="217">
        <row r="120">
          <cell r="H120">
            <v>9000</v>
          </cell>
        </row>
      </sheetData>
      <sheetData sheetId="218"/>
      <sheetData sheetId="219">
        <row r="120">
          <cell r="H120">
            <v>9000</v>
          </cell>
        </row>
      </sheetData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Smg"/>
      <sheetName val="Chart1"/>
      <sheetName val="DeVIASI"/>
      <sheetName val="KoMposisi"/>
      <sheetName val="PMT"/>
      <sheetName val="Data"/>
      <sheetName val="DTU"/>
      <sheetName val="harga material hps 2013"/>
      <sheetName val="RAB"/>
      <sheetName val="JAN07"/>
      <sheetName val="Kamus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REFERENSI"/>
      <sheetName val="Analisa Upah &amp; Bahan Plum"/>
      <sheetName val="HRG BHN"/>
      <sheetName val="Bill of Qty MEP"/>
      <sheetName val="LR"/>
      <sheetName val="RKS"/>
      <sheetName val="aruskas"/>
      <sheetName val="Hal-1"/>
      <sheetName val="Sheet5"/>
      <sheetName val="Harga BBM Indonesia"/>
      <sheetName val="PUNCAK-89"/>
      <sheetName val="Resume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MENU"/>
      <sheetName val="PARAMETER"/>
      <sheetName val="Rekap PMG."/>
      <sheetName val="Fixset"/>
      <sheetName val="Format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2">
          <cell r="D2">
            <v>390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Neraca seAPJ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W-NAD"/>
      <sheetName val="HPSI-Portion"/>
      <sheetName val="JAN09"/>
      <sheetName val="LR"/>
      <sheetName val="Kamus"/>
      <sheetName val="Cover"/>
      <sheetName val="Sheet5"/>
      <sheetName val="MATERIAL juni 05"/>
      <sheetName val="D2. ANALISA HS INSHAR"/>
      <sheetName val="Harga BBM Indonesia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Fixset"/>
      <sheetName val="x"/>
      <sheetName val="01 A"/>
      <sheetName val="PMT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master rab"/>
      <sheetName val="Format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Harga BBM Indonesia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dengan pembangkitan"/>
      <sheetName val="Urai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E3. ANALISA HS HAR TEK SUTM"/>
      <sheetName val="E6. ANALISA HS HAR"/>
      <sheetName val="PMT"/>
      <sheetName val="JAN07"/>
      <sheetName val="Kontrak vs Realisasi Gas"/>
      <sheetName val="D2. ANALISA HS INSHAR"/>
      <sheetName val="Asumsi"/>
      <sheetName val="Neraca seAPJ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Cover"/>
      <sheetName val="L-R"/>
      <sheetName val="W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Cover"/>
      <sheetName val="Rekap PMG."/>
      <sheetName val="Usulan"/>
      <sheetName val="FORM-B"/>
      <sheetName val="UPDATE 25 JANUARI 2007"/>
      <sheetName val="DeVIASI"/>
      <sheetName val="KoMposisi"/>
      <sheetName val="BERKAS"/>
      <sheetName val="Database"/>
      <sheetName val="data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Asumsi"/>
      <sheetName val="NerSubsis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LAMP_1L"/>
      <sheetName val="LAMP_4L"/>
      <sheetName val="LAMP_5L"/>
      <sheetName val="LAMP_7L"/>
      <sheetName val="PMT"/>
      <sheetName val="Smg"/>
      <sheetName val="NO. PRK"/>
      <sheetName val="Cover"/>
      <sheetName val="D2. ANALISA HS INSHAR"/>
      <sheetName val="Asumsi"/>
      <sheetName val="ca"/>
      <sheetName val="LR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Data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Jasa"/>
      <sheetName val="Mat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DB"/>
      <sheetName val="JURNAL"/>
      <sheetName val="BB PUSAT"/>
      <sheetName val="DTstok"/>
      <sheetName val="JAN07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NO. PRK"/>
      <sheetName val="UPDATE 25 JANUARI 2007"/>
      <sheetName val="Sudah Berjalan"/>
      <sheetName val="W-NAD"/>
      <sheetName val="SuMBER"/>
      <sheetName val="PMT"/>
      <sheetName val="beban"/>
      <sheetName val="INPBA"/>
      <sheetName val="HARGA SATU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Rekap PMG."/>
      <sheetName val="Neraca seAPJ"/>
      <sheetName val="APBN"/>
      <sheetName val="Jasa"/>
      <sheetName val="Mat"/>
      <sheetName val="sr"/>
      <sheetName val="HB2"/>
      <sheetName val="Sensitivitas"/>
      <sheetName val="Analisa"/>
      <sheetName val="Blangko Analisa"/>
      <sheetName val="Blangko RAB"/>
      <sheetName val="HPS"/>
      <sheetName val="impedansi"/>
      <sheetName val="DTU"/>
      <sheetName val="JAN07"/>
      <sheetName val="entry REC  trip"/>
      <sheetName val="Hal-1"/>
      <sheetName val="Sudah Berjalan"/>
      <sheetName val="FORM-B"/>
      <sheetName val="LAIN2"/>
      <sheetName val="x"/>
      <sheetName val="W-NAD"/>
      <sheetName val="Kamus"/>
      <sheetName val="01 A"/>
      <sheetName val="UshDeb00"/>
      <sheetName val="PMT"/>
      <sheetName val="LR"/>
      <sheetName val="Submission Form"/>
      <sheetName val="Laba Rugi"/>
      <sheetName val="Sheet3"/>
      <sheetName val="TRANS"/>
      <sheetName val="ca"/>
      <sheetName val="D2. ANL WAKTU INSHAR"/>
      <sheetName val="RKS"/>
      <sheetName val="DeVIASI"/>
      <sheetName val="KoMposisi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TRANS"/>
      <sheetName val="tabel"/>
      <sheetName val="HB BARU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Jasa"/>
      <sheetName val="Mat"/>
      <sheetName val="HB2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Gangg_PL"/>
      <sheetName val="ANALISA SNI'08(ubh bgsting)"/>
      <sheetName val="見積書"/>
      <sheetName val="Rupiah"/>
      <sheetName val="SortSheet"/>
      <sheetName val="rekmodiPtk (MAP)"/>
      <sheetName val="sept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ca"/>
      <sheetName val="Penyulang Padam"/>
      <sheetName val="Tabel Wilayah-cabang"/>
      <sheetName val="KALK_GES"/>
      <sheetName val="SL3"/>
      <sheetName val="LabaRugi"/>
      <sheetName val="Quote"/>
      <sheetName val="RAB"/>
      <sheetName val="W-NAD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W1"/>
      <sheetName val="entry REC  trip"/>
      <sheetName val="TDL 2020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 refreshError="1"/>
      <sheetData sheetId="129"/>
      <sheetData sheetId="130" refreshError="1"/>
      <sheetData sheetId="131" refreshError="1"/>
      <sheetData sheetId="132" refreshError="1"/>
      <sheetData sheetId="133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Rekap PMG.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JAN09"/>
      <sheetName val="Alat dan Perabot"/>
      <sheetName val="HPP"/>
      <sheetName val="Legend"/>
      <sheetName val="kali-2001"/>
      <sheetName val="FORM A12BJI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areto_BAM#3"/>
      <sheetName val="Pengendalian "/>
      <sheetName val="SYARAT TEKNIS DAN SLA"/>
      <sheetName val="BA Kerusakan"/>
      <sheetName val="RPBJ"/>
      <sheetName val="nota dinas"/>
      <sheetName val="TUG-5"/>
      <sheetName val="Komposisi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Div2"/>
      <sheetName val="Div3"/>
      <sheetName val="Div4"/>
      <sheetName val="Div5"/>
      <sheetName val="Div6"/>
      <sheetName val="Div7"/>
      <sheetName val="Div8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/>
      <sheetData sheetId="579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28" sqref="C28"/>
    </sheetView>
  </sheetViews>
  <sheetFormatPr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16" t="s">
        <v>1134</v>
      </c>
      <c r="C4" s="516"/>
      <c r="D4" s="516"/>
      <c r="E4" s="516"/>
      <c r="F4" s="516"/>
      <c r="G4" s="516"/>
      <c r="H4" s="516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17" t="s">
        <v>0</v>
      </c>
      <c r="C7" s="517" t="s">
        <v>1</v>
      </c>
      <c r="D7" s="518" t="s">
        <v>42</v>
      </c>
      <c r="E7" s="518" t="s">
        <v>43</v>
      </c>
      <c r="F7" s="518" t="s">
        <v>1135</v>
      </c>
      <c r="G7" s="519" t="s">
        <v>41</v>
      </c>
      <c r="H7" s="515" t="s">
        <v>1042</v>
      </c>
      <c r="I7" s="515" t="s">
        <v>1137</v>
      </c>
      <c r="J7" s="515" t="s">
        <v>1026</v>
      </c>
      <c r="K7" s="509" t="s">
        <v>1024</v>
      </c>
      <c r="L7" s="510"/>
    </row>
    <row r="8" spans="1:12" ht="15" customHeight="1">
      <c r="B8" s="517"/>
      <c r="C8" s="517"/>
      <c r="D8" s="518"/>
      <c r="E8" s="518"/>
      <c r="F8" s="518"/>
      <c r="G8" s="519"/>
      <c r="H8" s="515"/>
      <c r="I8" s="515"/>
      <c r="J8" s="515"/>
      <c r="K8" s="511"/>
      <c r="L8" s="512"/>
    </row>
    <row r="9" spans="1:12" ht="15" customHeight="1">
      <c r="B9" s="517"/>
      <c r="C9" s="517"/>
      <c r="D9" s="518"/>
      <c r="E9" s="518"/>
      <c r="F9" s="518"/>
      <c r="G9" s="519"/>
      <c r="H9" s="515"/>
      <c r="I9" s="515"/>
      <c r="J9" s="515"/>
      <c r="K9" s="513"/>
      <c r="L9" s="514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5(80) A; kls 1 (Pengukuran Langsung)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1427400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Langsung Daya 6.6 kVA MCCB 10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3564900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 t="str">
        <f t="shared" ca="1" si="0"/>
        <v/>
      </c>
      <c r="C14" s="109" t="str">
        <f t="shared" ca="1" si="1"/>
        <v/>
      </c>
      <c r="D14" s="101" t="str">
        <f ca="1">IF(ISERROR(OFFSET('HARGA SATUAN'!$D$6,MATCH(C14,'HARGA SATUAN'!$C$7:$C$1492,0),0)),"",OFFSET('HARGA SATUAN'!$D$6,MATCH(C14,'HARGA SATUAN'!$C$7:$C$1492,0),0))</f>
        <v/>
      </c>
      <c r="E14" s="101">
        <f ca="1">IF(B14="+","Unit",IF(ISERROR(OFFSET('HARGA SATUAN'!$E$6,MATCH(C14,'HARGA SATUAN'!$C$7:$C$1492,0),0)),"",OFFSET('HARGA SATUAN'!$E$6,MATCH(C14,'HARGA SATUAN'!$C$7:$C$1492,0),0)))</f>
        <v>0</v>
      </c>
      <c r="F14" s="138" t="str">
        <f t="shared" ca="1" si="2"/>
        <v/>
      </c>
      <c r="G14" s="41">
        <f ca="1">IF(ISERROR(OFFSET('HARGA SATUAN'!$I$6,MATCH(C14,'HARGA SATUAN'!$C$7:$C$1492,0),0)),"",OFFSET('HARGA SATUAN'!$I$6,MATCH(C14,'HARGA SATUAN'!$C$7:$C$1492,0),0))</f>
        <v>0</v>
      </c>
      <c r="H14" s="136" t="str">
        <f ca="1">IF(B14="","",#REF!)</f>
        <v/>
      </c>
      <c r="I14" s="136" t="str">
        <f ca="1">IF(B14="","",#REF!)</f>
        <v/>
      </c>
      <c r="J14" s="136" t="str">
        <f ca="1">IF(B14="","",#REF!)</f>
        <v/>
      </c>
      <c r="K14" s="136" t="str">
        <f ca="1">IF(B14="","",#REF!)</f>
        <v/>
      </c>
      <c r="L14" s="136" t="str">
        <f ca="1">IF(C14="","",#REF!)</f>
        <v/>
      </c>
    </row>
    <row r="15" spans="1:12" s="137" customFormat="1">
      <c r="A15" s="112">
        <v>4</v>
      </c>
      <c r="B15" s="134" t="str">
        <f t="shared" ca="1" si="0"/>
        <v/>
      </c>
      <c r="C15" s="109" t="str">
        <f t="shared" ca="1" si="1"/>
        <v/>
      </c>
      <c r="D15" s="101" t="str">
        <f ca="1">IF(ISERROR(OFFSET('HARGA SATUAN'!$D$6,MATCH(C15,'HARGA SATUAN'!$C$7:$C$1492,0),0)),"",OFFSET('HARGA SATUAN'!$D$6,MATCH(C15,'HARGA SATUAN'!$C$7:$C$1492,0),0))</f>
        <v/>
      </c>
      <c r="E15" s="101">
        <f ca="1">IF(B15="+","Unit",IF(ISERROR(OFFSET('HARGA SATUAN'!$E$6,MATCH(C15,'HARGA SATUAN'!$C$7:$C$1492,0),0)),"",OFFSET('HARGA SATUAN'!$E$6,MATCH(C15,'HARGA SATUAN'!$C$7:$C$1492,0),0)))</f>
        <v>0</v>
      </c>
      <c r="F15" s="138" t="str">
        <f t="shared" ca="1" si="2"/>
        <v/>
      </c>
      <c r="G15" s="41">
        <f ca="1">IF(ISERROR(OFFSET('HARGA SATUAN'!$I$6,MATCH(C15,'HARGA SATUAN'!$C$7:$C$1492,0),0)),"",OFFSET('HARGA SATUAN'!$I$6,MATCH(C15,'HARGA SATUAN'!$C$7:$C$1492,0),0))</f>
        <v>0</v>
      </c>
      <c r="H15" s="136" t="str">
        <f ca="1">IF(B15="","",#REF!)</f>
        <v/>
      </c>
      <c r="I15" s="136" t="str">
        <f ca="1">IF(B15="","",#REF!)</f>
        <v/>
      </c>
      <c r="J15" s="136" t="str">
        <f ca="1">IF(B15="","",#REF!)</f>
        <v/>
      </c>
      <c r="K15" s="136" t="str">
        <f ca="1">IF(B15="","",#REF!)</f>
        <v/>
      </c>
      <c r="L15" s="136" t="str">
        <f ca="1">IF(C15="","",#REF!)</f>
        <v/>
      </c>
    </row>
    <row r="16" spans="1:12" s="137" customFormat="1">
      <c r="A16" s="112">
        <v>5</v>
      </c>
      <c r="B16" s="134" t="str">
        <f t="shared" ca="1" si="0"/>
        <v/>
      </c>
      <c r="C16" s="109" t="str">
        <f t="shared" ca="1" si="1"/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38" t="str">
        <f t="shared" ca="1" si="2"/>
        <v/>
      </c>
      <c r="G16" s="41">
        <f ca="1">IF(ISERROR(OFFSET('HARGA SATUAN'!$I$6,MATCH(C16,'HARGA SATUAN'!$C$7:$C$1492,0),0)),"",OFFSET('HARGA SATUAN'!$I$6,MATCH(C16,'HARGA SATUAN'!$C$7:$C$1492,0),0))</f>
        <v>0</v>
      </c>
      <c r="H16" s="136" t="str">
        <f ca="1">IF(B16="","",#REF!)</f>
        <v/>
      </c>
      <c r="I16" s="136" t="str">
        <f ca="1">IF(B16="","",#REF!)</f>
        <v/>
      </c>
      <c r="J16" s="136" t="str">
        <f ca="1">IF(B16="","",#REF!)</f>
        <v/>
      </c>
      <c r="K16" s="136" t="str">
        <f ca="1">IF(B16="","",#REF!)</f>
        <v/>
      </c>
      <c r="L16" s="136" t="str">
        <f ca="1">IF(C16="","",#REF!)</f>
        <v/>
      </c>
    </row>
    <row r="17" spans="1:12" s="137" customFormat="1">
      <c r="A17" s="112">
        <v>6</v>
      </c>
      <c r="B17" s="134" t="str">
        <f t="shared" ca="1" si="0"/>
        <v/>
      </c>
      <c r="C17" s="109" t="str">
        <f t="shared" ca="1" si="1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38" t="str">
        <f t="shared" ca="1" si="2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136" t="str">
        <f ca="1">IF(B17="","",#REF!)</f>
        <v/>
      </c>
      <c r="I17" s="136" t="str">
        <f ca="1">IF(B17="","",#REF!)</f>
        <v/>
      </c>
      <c r="J17" s="136" t="str">
        <f ca="1">IF(B17="","",#REF!)</f>
        <v/>
      </c>
      <c r="K17" s="136" t="str">
        <f ca="1">IF(B17="","",#REF!)</f>
        <v/>
      </c>
      <c r="L17" s="136" t="str">
        <f ca="1">IF(C17="","",#REF!)</f>
        <v/>
      </c>
    </row>
    <row r="18" spans="1:12" s="137" customFormat="1">
      <c r="A18" s="112">
        <v>7</v>
      </c>
      <c r="B18" s="134" t="str">
        <f t="shared" ca="1" si="0"/>
        <v/>
      </c>
      <c r="C18" s="109" t="str">
        <f t="shared" ca="1" si="1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38" t="str">
        <f t="shared" ca="1" si="2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136" t="str">
        <f ca="1">IF(B18="","",#REF!)</f>
        <v/>
      </c>
      <c r="I18" s="136" t="str">
        <f ca="1">IF(B18="","",#REF!)</f>
        <v/>
      </c>
      <c r="J18" s="136" t="str">
        <f ca="1">IF(B18="","",#REF!)</f>
        <v/>
      </c>
      <c r="K18" s="136" t="str">
        <f ca="1">IF(B18="","",#REF!)</f>
        <v/>
      </c>
      <c r="L18" s="136" t="str">
        <f ca="1">IF(C18="","",#REF!)</f>
        <v/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38" t="str">
        <f t="shared" ca="1" si="2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38" t="str">
        <f t="shared" ca="1" si="2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SUMIFS(RAB!$F$14:$F$40,RAB!$C$14:$C$40,C714)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SUMIFS(RAB!$F$14:$F$40,RAB!$C$14:$C$40,C715)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SUMIFS(RAB!$F$14:$F$40,RAB!$C$14:$C$40,C716)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SUMIFS(RAB!$F$14:$F$40,RAB!$C$14:$C$40,C717)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SUMIFS(RAB!$F$14:$F$40,RAB!$C$14:$C$40,C718)</f>
        <v>1</v>
      </c>
      <c r="E718" s="26">
        <f t="shared" ca="1" si="33"/>
        <v>1</v>
      </c>
      <c r="F718" s="26">
        <f ca="1">IF(D718=0,0,SUM($E$713:E718))</f>
        <v>1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SUMIFS(RAB!$F$14:$F$40,RAB!$C$14:$C$40,C719)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SUMIFS(RAB!$F$14:$F$40,RAB!$C$14:$C$40,C720)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SUMIFS(RAB!$F$14:$F$40,RAB!$C$14:$C$40,C721)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SUMIFS(RAB!$F$14:$F$40,RAB!$C$14:$C$40,C722)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SUMIFS(RAB!$F$14:$F$40,RAB!$C$14:$C$40,C723)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SUMIFS(RAB!$F$14:$F$40,RAB!$C$14:$C$40,C724)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SUMIFS(RAB!$F$14:$F$40,RAB!$C$14:$C$40,C725)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SUMIFS(RAB!$F$14:$F$40,RAB!$C$14:$C$40,C726)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SUMIFS(RAB!$F$14:$F$40,RAB!$C$14:$C$40,C727)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SUMIFS(RAB!$F$14:$F$40,RAB!$C$14:$C$40,C728)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SUMIFS(RAB!$F$14:$F$40,RAB!$C$14:$C$40,C729)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SUMIFS(RAB!$F$14:$F$40,RAB!$C$14:$C$40,C730)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SUMIFS(RAB!$F$14:$F$40,RAB!$C$14:$C$40,C731)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SUMIFS(RAB!$F$14:$F$40,RAB!$C$14:$C$40,C732)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SUMIFS(RAB!$F$14:$F$40,RAB!$C$14:$C$40,C733)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SUMIFS(RAB!$F$14:$F$40,RAB!$C$14:$C$40,C734)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SUMIFS(RAB!$F$14:$F$40,RAB!$C$14:$C$40,C735)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SUMIFS(RAB!$F$14:$F$40,RAB!$C$14:$C$40,C736)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SUMIFS(RAB!$F$14:$F$40,RAB!$C$14:$C$40,C737)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SUMIFS(RAB!$F$14:$F$40,RAB!$C$14:$C$40,C738)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SUMIFS(RAB!$F$14:$F$40,RAB!$C$14:$C$40,C739)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SUMIFS(RAB!$F$14:$F$40,RAB!$C$14:$C$40,C740)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SUMIFS(RAB!$F$14:$F$40,RAB!$C$14:$C$40,C741)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SUMIFS(RAB!$F$14:$F$40,RAB!$C$14:$C$40,C742)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SUMIFS(RAB!$F$14:$F$40,RAB!$C$14:$C$40,C743)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SUMIFS(RAB!$F$14:$F$40,RAB!$C$14:$C$40,C744)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SUMIFS(RAB!$F$14:$F$40,RAB!$C$14:$C$40,C745)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SUMIFS(RAB!$F$14:$F$40,RAB!$C$14:$C$40,C746)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SUMIFS(RAB!$F$14:$F$40,RAB!$C$14:$C$40,C747)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SUMIFS(RAB!$F$14:$F$40,RAB!$C$14:$C$40,C748)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SUMIFS(RAB!$F$14:$F$40,RAB!$C$14:$C$40,C749)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SUMIFS(RAB!$F$14:$F$40,RAB!$C$14:$C$40,C750)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SUMIFS(RAB!$F$14:$F$40,RAB!$C$14:$C$40,C751)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SUMIFS(RAB!$F$14:$F$40,RAB!$C$14:$C$40,C752)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SUMIFS(RAB!$F$14:$F$40,RAB!$C$14:$C$40,C753)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SUMIFS(RAB!$F$14:$F$40,RAB!$C$14:$C$40,C754)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SUMIFS(RAB!$F$14:$F$40,RAB!$C$14:$C$40,C755)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SUMIFS(RAB!$F$14:$F$40,RAB!$C$14:$C$40,C756)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SUMIFS(RAB!$F$14:$F$40,RAB!$C$14:$C$40,C757)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SUMIFS(RAB!$F$14:$F$40,RAB!$C$14:$C$40,C758)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SUMIFS(RAB!$F$14:$F$40,RAB!$C$14:$C$40,C759)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SUMIFS(RAB!$F$14:$F$40,RAB!$C$14:$C$40,C760)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SUMIFS(RAB!$F$14:$F$40,RAB!$C$14:$C$40,C761)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SUMIFS(RAB!$F$14:$F$40,RAB!$C$14:$C$40,C762)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SUMIFS(RAB!$F$14:$F$40,RAB!$C$14:$C$40,C763)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SUMIFS(RAB!$F$14:$F$40,RAB!$C$14:$C$40,C764)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SUMIFS(RAB!$F$14:$F$40,RAB!$C$14:$C$40,C765)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SUMIFS(RAB!$F$14:$F$40,RAB!$C$14:$C$40,C766)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SUMIFS(RAB!$F$14:$F$40,RAB!$C$14:$C$40,C767)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SUMIFS(RAB!$F$14:$F$40,RAB!$C$14:$C$40,C768)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SUMIFS(RAB!$F$14:$F$40,RAB!$C$14:$C$40,C769)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SUMIFS(RAB!$F$14:$F$40,RAB!$C$14:$C$40,C770)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SUMIFS(RAB!$F$14:$F$40,RAB!$C$14:$C$40,C771)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SUMIFS(RAB!$F$14:$F$40,RAB!$C$14:$C$40,C772)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SUMIFS(RAB!$F$14:$F$40,RAB!$C$14:$C$40,C773)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SUMIFS(RAB!$F$14:$F$40,RAB!$C$14:$C$40,C774)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SUMIFS(RAB!$F$14:$F$40,RAB!$C$14:$C$40,C775)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SUMIFS(RAB!$F$14:$F$40,RAB!$C$14:$C$40,C776)</f>
        <v>1</v>
      </c>
      <c r="E776" s="26">
        <f t="shared" ca="1" si="33"/>
        <v>1</v>
      </c>
      <c r="F776" s="26">
        <f ca="1">IF(D776=0,0,SUM($E$713:E776))</f>
        <v>2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SUMIFS(RAB!$F$14:$F$40,RAB!$C$14:$C$40,C777)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SUMIFS(RAB!$F$14:$F$40,RAB!$C$14:$C$40,C778)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SUMIFS(RAB!$F$14:$F$40,RAB!$C$14:$C$40,C779)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SUMIFS(RAB!$F$14:$F$40,RAB!$C$14:$C$40,C780)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SUMIFS(RAB!$F$14:$F$40,RAB!$C$14:$C$40,C781)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SUMIFS(RAB!$F$14:$F$40,RAB!$C$14:$C$40,C782)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SUMIFS(RAB!$F$14:$F$40,RAB!$C$14:$C$40,C783)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SUMIFS(RAB!$F$14:$F$40,RAB!$C$14:$C$40,C784)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SUMIFS(RAB!$F$14:$F$40,RAB!$C$14:$C$40,C785)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SUMIFS(RAB!$F$14:$F$40,RAB!$C$14:$C$40,C786)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SUMIFS(RAB!$F$14:$F$40,RAB!$C$14:$C$40,C787)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SUMIFS(RAB!$F$14:$F$40,RAB!$C$14:$C$40,C788)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SUMIFS(RAB!$F$14:$F$40,RAB!$C$14:$C$40,C789)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SUMIFS(RAB!$F$14:$F$40,RAB!$C$14:$C$40,C790)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SUMIFS(RAB!$F$14:$F$40,RAB!$C$14:$C$40,C791)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SUMIFS(RAB!$F$14:$F$40,RAB!$C$14:$C$40,C792)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SUMIFS(RAB!$F$14:$F$40,RAB!$C$14:$C$40,C793)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SUMIFS(RAB!$F$14:$F$40,RAB!$C$14:$C$40,C794)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SUMIFS(RAB!$F$14:$F$40,RAB!$C$14:$C$40,C795)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SUMIFS(RAB!$F$14:$F$40,RAB!$C$14:$C$40,C796)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SUMIFS(RAB!$F$14:$F$40,RAB!$C$14:$C$40,C797)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SUMIFS(RAB!$F$14:$F$40,RAB!$C$14:$C$40,C798)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SUMIFS(RAB!$F$14:$F$40,RAB!$C$14:$C$40,C799)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SUMIFS(RAB!$F$14:$F$40,RAB!$C$14:$C$40,C800)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SUMIFS(RAB!$F$14:$F$40,RAB!$C$14:$C$40,C801)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SUMIFS(RAB!$F$14:$F$40,RAB!$C$14:$C$40,C802)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SUMIFS(RAB!$F$14:$F$40,RAB!$C$14:$C$40,C803)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SUMIFS(RAB!$F$14:$F$40,RAB!$C$14:$C$40,C804)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SUMIFS(RAB!$F$14:$F$40,RAB!$C$14:$C$40,C805)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SUMIFS(RAB!$F$14:$F$40,RAB!$C$14:$C$40,C806)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SUMIFS(RAB!$F$14:$F$40,RAB!$C$14:$C$40,C807)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SUMIFS(RAB!$F$14:$F$40,RAB!$C$14:$C$40,C808)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SUMIFS(RAB!$F$14:$F$40,RAB!$C$14:$C$40,C809)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SUMIFS(RAB!$F$14:$F$40,RAB!$C$14:$C$40,C810)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SUMIFS(RAB!$F$14:$F$40,RAB!$C$14:$C$40,C811)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SUMIFS(RAB!$F$14:$F$40,RAB!$C$14:$C$40,C812)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SUMIFS(RAB!$F$14:$F$40,RAB!$C$14:$C$40,C813)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SUMIFS(RAB!$F$14:$F$40,RAB!$C$14:$C$40,C814)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SUMIFS(RAB!$F$14:$F$40,RAB!$C$14:$C$40,C815)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SUMIFS(RAB!$F$14:$F$40,RAB!$C$14:$C$40,C816)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SUMIFS(RAB!$F$14:$F$40,RAB!$C$14:$C$40,C817)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SUMIFS(RAB!$F$14:$F$40,RAB!$C$14:$C$40,C818)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SUMIFS(RAB!$F$14:$F$40,RAB!$C$14:$C$40,C819)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SUMIFS(RAB!$F$14:$F$40,RAB!$C$14:$C$40,C820)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SUMIFS(RAB!$F$14:$F$40,RAB!$C$14:$C$40,C821)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SUMIFS(RAB!$F$14:$F$40,RAB!$C$14:$C$40,C822)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SUMIFS(RAB!$F$14:$F$40,RAB!$C$14:$C$40,C823)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SUMIFS(RAB!$F$14:$F$40,RAB!$C$14:$C$40,C824)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SUMIFS(RAB!$F$14:$F$40,RAB!$C$14:$C$40,C825)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SUMIFS(RAB!$F$14:$F$40,RAB!$C$14:$C$40,C826)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SUMIFS(RAB!$F$14:$F$40,RAB!$C$14:$C$40,C827)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SUMIFS(RAB!$F$14:$F$40,RAB!$C$14:$C$40,C828)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SUMIFS(RAB!$F$14:$F$40,RAB!$C$14:$C$40,C829)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SUMIFS(RAB!$F$14:$F$40,RAB!$C$14:$C$40,C830)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SUMIFS(RAB!$F$14:$F$40,RAB!$C$14:$C$40,C831)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SUMIFS(RAB!$F$14:$F$40,RAB!$C$14:$C$40,C832)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SUMIFS(RAB!$F$14:$F$40,RAB!$C$14:$C$40,C833)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SUMIFS(RAB!$F$14:$F$40,RAB!$C$14:$C$40,C834)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SUMIFS(RAB!$F$14:$F$40,RAB!$C$14:$C$40,C835)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SUMIFS(RAB!$F$14:$F$40,RAB!$C$14:$C$40,C836)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SUMIFS(RAB!$F$14:$F$40,RAB!$C$14:$C$40,C837)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SUMIFS(RAB!$F$14:$F$40,RAB!$C$14:$C$40,C838)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SUMIFS(RAB!$F$14:$F$40,RAB!$C$14:$C$40,C839)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SUMIFS(RAB!$F$14:$F$40,RAB!$C$14:$C$40,C840)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SUMIFS(RAB!$F$14:$F$40,RAB!$C$14:$C$40,C841)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SUMIFS(RAB!$F$14:$F$40,RAB!$C$14:$C$40,C842)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SUMIFS(RAB!$F$14:$F$40,RAB!$C$14:$C$40,C843)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SUMIFS(RAB!$F$14:$F$40,RAB!$C$14:$C$40,C844)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SUMIFS(RAB!$F$14:$F$40,RAB!$C$14:$C$40,C845)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SUMIFS(RAB!$F$14:$F$40,RAB!$C$14:$C$40,C846)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SUMIFS(RAB!$F$14:$F$40,RAB!$C$14:$C$40,C847)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SUMIFS(RAB!$F$14:$F$40,RAB!$C$14:$C$40,C848)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SUMIFS(RAB!$F$14:$F$40,RAB!$C$14:$C$40,C849)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SUMIFS(RAB!$F$14:$F$40,RAB!$C$14:$C$40,C850)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SUMIFS(RAB!$F$14:$F$40,RAB!$C$14:$C$40,C851)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SUMIFS(RAB!$F$14:$F$40,RAB!$C$14:$C$40,C852)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SUMIFS(RAB!$F$14:$F$40,RAB!$C$14:$C$40,C853)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SUMIFS(RAB!$F$14:$F$40,RAB!$C$14:$C$40,C854)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SUMIFS(RAB!$F$14:$F$40,RAB!$C$14:$C$40,C855)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SUMIFS(RAB!$F$14:$F$40,RAB!$C$14:$C$40,C856)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SUMIFS(RAB!$F$14:$F$40,RAB!$C$14:$C$40,C857)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SUMIFS(RAB!$F$14:$F$40,RAB!$C$14:$C$40,C858)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SUMIFS(RAB!$F$14:$F$40,RAB!$C$14:$C$40,C859)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SUMIFS(RAB!$F$14:$F$40,RAB!$C$14:$C$40,C860)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SUMIFS(RAB!$F$14:$F$40,RAB!$C$14:$C$40,C861)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SUMIFS(RAB!$F$14:$F$40,RAB!$C$14:$C$40,C862)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SUMIFS(RAB!$F$14:$F$40,RAB!$C$14:$C$40,C863)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SUMIFS(RAB!$F$14:$F$40,RAB!$C$14:$C$40,C864)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SUMIFS(RAB!$F$14:$F$40,RAB!$C$14:$C$40,C865)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SUMIFS(RAB!$F$14:$F$40,RAB!$C$14:$C$40,C866)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SUMIFS(RAB!$F$14:$F$40,RAB!$C$14:$C$40,C867)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SUMIFS(RAB!$F$14:$F$40,RAB!$C$14:$C$40,C868)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SUMIFS(RAB!$F$14:$F$40,RAB!$C$14:$C$40,C869)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SUMIFS(RAB!$F$14:$F$40,RAB!$C$14:$C$40,C870)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SUMIFS(RAB!$F$14:$F$40,RAB!$C$14:$C$40,C871)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SUMIFS(RAB!$F$14:$F$40,RAB!$C$14:$C$40,C872)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SUMIFS(RAB!$F$14:$F$40,RAB!$C$14:$C$40,C873)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SUMIFS(RAB!$F$14:$F$40,RAB!$C$14:$C$40,C874)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SUMIFS(RAB!$F$14:$F$40,RAB!$C$14:$C$40,C875)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SUMIFS(RAB!$F$14:$F$40,RAB!$C$14:$C$40,C876)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SUMIFS(RAB!$F$14:$F$40,RAB!$C$14:$C$40,C877)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SUMIFS(RAB!$F$14:$F$40,RAB!$C$14:$C$40,C878)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SUMIFS(RAB!$F$14:$F$40,RAB!$C$14:$C$40,C879)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SUMIFS(RAB!$F$14:$F$40,RAB!$C$14:$C$40,C880)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SUMIFS(RAB!$F$14:$F$40,RAB!$C$14:$C$40,C881)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SUMIFS(RAB!$F$14:$F$40,RAB!$C$14:$C$40,C882)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SUMIFS(RAB!$F$14:$F$40,RAB!$C$14:$C$40,C883)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SUMIFS(RAB!$F$14:$F$40,RAB!$C$14:$C$40,C884)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SUMIFS(RAB!$F$14:$F$40,RAB!$C$14:$C$40,C885)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SUMIFS(RAB!$F$14:$F$40,RAB!$C$14:$C$40,C886)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SUMIFS(RAB!$F$14:$F$40,RAB!$C$14:$C$40,C887)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SUMIFS(RAB!$F$14:$F$40,RAB!$C$14:$C$40,C888)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SUMIFS(RAB!$F$14:$F$40,RAB!$C$14:$C$40,C889)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SUMIFS(RAB!$F$14:$F$40,RAB!$C$14:$C$40,C890)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SUMIFS(RAB!$F$14:$F$40,RAB!$C$14:$C$40,C891)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SUMIFS(RAB!$F$14:$F$40,RAB!$C$14:$C$40,C892)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SUMIFS(RAB!$F$14:$F$40,RAB!$C$14:$C$40,C893)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SUMIFS(RAB!$F$14:$F$40,RAB!$C$14:$C$40,C894)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SUMIFS(RAB!$F$14:$F$40,RAB!$C$14:$C$40,C895)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SUMIFS(RAB!$F$14:$F$40,RAB!$C$14:$C$40,C896)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SUMIFS(RAB!$F$14:$F$40,RAB!$C$14:$C$40,C897)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SUMIFS(RAB!$F$14:$F$40,RAB!$C$14:$C$40,C898)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SUMIFS(RAB!$F$14:$F$40,RAB!$C$14:$C$40,C899)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SUMIFS(RAB!$F$14:$F$40,RAB!$C$14:$C$40,C900)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SUMIFS(RAB!$F$14:$F$40,RAB!$C$14:$C$40,C901)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SUMIFS(RAB!$F$14:$F$40,RAB!$C$14:$C$40,C902)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SUMIFS(RAB!$F$14:$F$40,RAB!$C$14:$C$40,C903)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SUMIFS(RAB!$F$14:$F$40,RAB!$C$14:$C$40,C904)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SUMIFS(RAB!$F$14:$F$40,RAB!$C$14:$C$40,C905)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SUMIFS(RAB!$F$14:$F$40,RAB!$C$14:$C$40,C906)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SUMIFS(RAB!$F$14:$F$40,RAB!$C$14:$C$40,C907)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SUMIFS(RAB!$F$14:$F$40,RAB!$C$14:$C$40,C908)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SUMIFS(RAB!$F$14:$F$40,RAB!$C$14:$C$40,C909)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SUMIFS(RAB!$F$14:$F$40,RAB!$C$14:$C$40,C910)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SUMIFS(RAB!$F$14:$F$40,RAB!$C$14:$C$40,C911)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SUMIFS(RAB!$F$14:$F$40,RAB!$C$14:$C$40,C912)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SUMIFS(RAB!$F$14:$F$40,RAB!$C$14:$C$40,C913)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SUMIFS(RAB!$F$14:$F$40,RAB!$C$14:$C$40,C914)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SUMIFS(RAB!$F$14:$F$40,RAB!$C$14:$C$40,C915)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SUMIFS(RAB!$F$14:$F$40,RAB!$C$14:$C$40,C916)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SUMIFS(RAB!$F$14:$F$40,RAB!$C$14:$C$40,C917)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SUMIFS(RAB!$F$14:$F$40,RAB!$C$14:$C$40,C918)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SUMIFS(RAB!$F$14:$F$40,RAB!$C$14:$C$40,C919)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SUMIFS(RAB!$F$14:$F$40,RAB!$C$14:$C$40,C920)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SUMIFS(RAB!$F$14:$F$40,RAB!$C$14:$C$40,C921)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SUMIFS(RAB!$F$14:$F$40,RAB!$C$14:$C$40,C922)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SUMIFS(RAB!$F$14:$F$40,RAB!$C$14:$C$40,C923)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SUMIFS(RAB!$F$14:$F$40,RAB!$C$14:$C$40,C924)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SUMIFS(RAB!$F$14:$F$40,RAB!$C$14:$C$40,C925)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SUMIFS(RAB!$F$14:$F$40,RAB!$C$14:$C$40,C926)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SUMIFS(RAB!$F$14:$F$40,RAB!$C$14:$C$40,C927)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SUMIFS(RAB!$F$14:$F$40,RAB!$C$14:$C$40,C928)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SUMIFS(RAB!$F$14:$F$40,RAB!$C$14:$C$40,C929)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SUMIFS(RAB!$F$14:$F$40,RAB!$C$14:$C$40,C930)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SUMIFS(RAB!$F$14:$F$40,RAB!$C$14:$C$40,C931)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SUMIFS(RAB!$F$14:$F$40,RAB!$C$14:$C$40,C932)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SUMIFS(RAB!$F$14:$F$40,RAB!$C$14:$C$40,C933)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SUMIFS(RAB!$F$14:$F$40,RAB!$C$14:$C$40,C934)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SUMIFS(RAB!$F$14:$F$40,RAB!$C$14:$C$40,C935)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SUMIFS(RAB!$F$14:$F$40,RAB!$C$14:$C$40,C936)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SUMIFS(RAB!$F$14:$F$40,RAB!$C$14:$C$40,C937)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SUMIFS(RAB!$F$14:$F$40,RAB!$C$14:$C$40,C938)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SUMIFS(RAB!$F$14:$F$40,RAB!$C$14:$C$40,C939)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SUMIFS(RAB!$F$14:$F$40,RAB!$C$14:$C$40,C940)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SUMIFS(RAB!$F$14:$F$40,RAB!$C$14:$C$40,C941)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SUMIFS(RAB!$F$14:$F$40,RAB!$C$14:$C$40,C942)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SUMIFS(RAB!$F$14:$F$40,RAB!$C$14:$C$40,C943)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SUMIFS(RAB!$F$14:$F$40,RAB!$C$14:$C$40,C944)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SUMIFS(RAB!$F$14:$F$40,RAB!$C$14:$C$40,C945)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SUMIFS(RAB!$F$14:$F$40,RAB!$C$14:$C$40,C946)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SUMIFS(RAB!$F$14:$F$40,RAB!$C$14:$C$40,C947)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SUMIFS(RAB!$F$14:$F$40,RAB!$C$14:$C$40,C948)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SUMIFS(RAB!$F$14:$F$40,RAB!$C$14:$C$40,C949)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SUMIFS(RAB!$F$14:$F$40,RAB!$C$14:$C$40,C950)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SUMIFS(RAB!$F$14:$F$40,RAB!$C$14:$C$40,C951)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SUMIFS(RAB!$F$14:$F$40,RAB!$C$14:$C$40,C952)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SUMIFS(RAB!$F$14:$F$40,RAB!$C$14:$C$40,C953)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SUMIFS(RAB!$F$14:$F$40,RAB!$C$14:$C$40,C954)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SUMIFS(RAB!$F$14:$F$40,RAB!$C$14:$C$40,C955)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SUMIFS(RAB!$F$14:$F$40,RAB!$C$14:$C$40,C956)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SUMIFS(RAB!$F$14:$F$40,RAB!$C$14:$C$40,C957)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SUMIFS(RAB!$F$14:$F$40,RAB!$C$14:$C$40,C958)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SUMIFS(RAB!$F$14:$F$40,RAB!$C$14:$C$40,C959)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SUMIFS(RAB!$F$14:$F$40,RAB!$C$14:$C$40,C960)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SUMIFS(RAB!$F$14:$F$40,RAB!$C$14:$C$40,C961)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SUMIFS(RAB!$F$14:$F$40,RAB!$C$14:$C$40,C962)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SUMIFS(RAB!$F$14:$F$40,RAB!$C$14:$C$40,C963)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SUMIFS(RAB!$F$14:$F$40,RAB!$C$14:$C$40,C964)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SUMIFS(RAB!$F$14:$F$40,RAB!$C$14:$C$40,C965)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SUMIFS(RAB!$F$14:$F$40,RAB!$C$14:$C$40,C966)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SUMIFS(RAB!$F$14:$F$40,RAB!$C$14:$C$40,C967)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SUMIFS(RAB!$F$14:$F$40,RAB!$C$14:$C$40,C968)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SUMIFS(RAB!$F$14:$F$40,RAB!$C$14:$C$40,C969)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SUMIFS(RAB!$F$14:$F$40,RAB!$C$14:$C$40,C970)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SUMIFS(RAB!$F$14:$F$40,RAB!$C$14:$C$40,C971)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SUMIFS(RAB!$F$14:$F$40,RAB!$C$14:$C$40,C972)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SUMIFS(RAB!$F$14:$F$40,RAB!$C$14:$C$40,C973)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SUMIFS(RAB!$F$14:$F$40,RAB!$C$14:$C$40,C974)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SUMIFS(RAB!$F$14:$F$40,RAB!$C$14:$C$40,C975)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SUMIFS(RAB!$F$14:$F$40,RAB!$C$14:$C$40,C976)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SUMIFS(RAB!$F$14:$F$40,RAB!$C$14:$C$40,C977)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SUMIFS(RAB!$F$14:$F$40,RAB!$C$14:$C$40,C978)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SUMIFS(RAB!$F$14:$F$40,RAB!$C$14:$C$40,C979)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SUMIFS(RAB!$F$14:$F$40,RAB!$C$14:$C$40,C980)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SUMIFS(RAB!$F$14:$F$40,RAB!$C$14:$C$40,C981)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SUMIFS(RAB!$F$14:$F$40,RAB!$C$14:$C$40,C982)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SUMIFS(RAB!$F$14:$F$40,RAB!$C$14:$C$40,C983)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SUMIFS(RAB!$F$14:$F$40,RAB!$C$14:$C$40,C984)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SUMIFS(RAB!$F$14:$F$40,RAB!$C$14:$C$40,C985)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SUMIFS(RAB!$F$14:$F$40,RAB!$C$14:$C$40,C986)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SUMIFS(RAB!$F$14:$F$40,RAB!$C$14:$C$40,C987)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SUMIFS(RAB!$F$14:$F$40,RAB!$C$14:$C$40,C988)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SUMIFS(RAB!$F$14:$F$40,RAB!$C$14:$C$40,C989)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SUMIFS(RAB!$F$14:$F$40,RAB!$C$14:$C$40,C990)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SUMIFS(RAB!$F$14:$F$40,RAB!$C$14:$C$40,C991)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SUMIFS(RAB!$F$14:$F$40,RAB!$C$14:$C$40,C992)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SUMIFS(RAB!$F$14:$F$40,RAB!$C$14:$C$40,C993)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SUMIFS(RAB!$F$14:$F$40,RAB!$C$14:$C$40,C994)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SUMIFS(RAB!$F$14:$F$40,RAB!$C$14:$C$40,C995)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SUMIFS(RAB!$F$14:$F$40,RAB!$C$14:$C$40,C996)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SUMIFS(RAB!$F$14:$F$40,RAB!$C$14:$C$40,C997)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SUMIFS(RAB!$F$14:$F$40,RAB!$C$14:$C$40,C998)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SUMIFS(RAB!$F$14:$F$40,RAB!$C$14:$C$40,C999)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SUMIFS(RAB!$F$14:$F$40,RAB!$C$14:$C$40,C1000)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SUMIFS(RAB!$F$14:$F$40,RAB!$C$14:$C$40,C1001)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SUMIFS(RAB!$F$14:$F$40,RAB!$C$14:$C$40,C1002)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SUMIFS(RAB!$F$14:$F$40,RAB!$C$14:$C$40,C1003)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SUMIFS(RAB!$F$14:$F$40,RAB!$C$14:$C$40,C1004)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SUMIFS(RAB!$F$14:$F$40,RAB!$C$14:$C$40,C1005)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SUMIFS(RAB!$F$14:$F$40,RAB!$C$14:$C$40,C1006)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SUMIFS(RAB!$F$14:$F$40,RAB!$C$14:$C$40,C1007)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SUMIFS(RAB!$F$14:$F$40,RAB!$C$14:$C$40,C1008)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SUMIFS(RAB!$F$14:$F$40,RAB!$C$14:$C$40,C1009)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SUMIFS(RAB!$F$14:$F$40,RAB!$C$14:$C$40,C1010)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SUMIFS(RAB!$F$14:$F$40,RAB!$C$14:$C$40,C1011)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SUMIFS(RAB!$F$14:$F$40,RAB!$C$14:$C$40,C1012)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SUMIFS(RAB!$F$14:$F$40,RAB!$C$14:$C$40,C1013)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SUMIFS(RAB!$F$14:$F$40,RAB!$C$14:$C$40,C1014)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SUMIFS(RAB!$F$14:$F$40,RAB!$C$14:$C$40,C1015)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SUMIFS(RAB!$F$14:$F$40,RAB!$C$14:$C$40,C1016)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SUMIFS(RAB!$F$14:$F$40,RAB!$C$14:$C$40,C1017)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SUMIFS(RAB!$F$14:$F$40,RAB!$C$14:$C$40,C1018)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SUMIFS(RAB!$F$14:$F$40,RAB!$C$14:$C$40,C1019)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SUMIFS(RAB!$F$14:$F$40,RAB!$C$14:$C$40,C1020)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SUMIFS(RAB!$F$14:$F$40,RAB!$C$14:$C$40,C1021)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SUMIFS(RAB!$F$14:$F$40,RAB!$C$14:$C$40,C1022)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SUMIFS(RAB!$F$14:$F$40,RAB!$C$14:$C$40,C1023)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SUMIFS(RAB!$F$14:$F$40,RAB!$C$14:$C$40,C1024)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SUMIFS(RAB!$F$14:$F$40,RAB!$C$14:$C$40,C1025)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SUMIFS(RAB!$F$14:$F$40,RAB!$C$14:$C$40,C1026)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SUMIFS(RAB!$F$14:$F$40,RAB!$C$14:$C$40,C1027)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SUMIFS(RAB!$F$14:$F$40,RAB!$C$14:$C$40,C1028)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SUMIFS(RAB!$F$14:$F$40,RAB!$C$14:$C$40,C1029)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SUMIFS(RAB!$F$14:$F$40,RAB!$C$14:$C$40,C1030)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SUMIFS(RAB!$F$14:$F$40,RAB!$C$14:$C$40,C1031)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SUMIFS(RAB!$F$14:$F$40,RAB!$C$14:$C$40,C1032)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SUMIFS(RAB!$F$14:$F$40,RAB!$C$14:$C$40,C1033)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SUMIFS(RAB!$F$14:$F$40,RAB!$C$14:$C$40,C1034)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SUMIFS(RAB!$F$14:$F$40,RAB!$C$14:$C$40,C1035)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SUMIFS(RAB!$F$14:$F$40,RAB!$C$14:$C$40,C1036)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SUMIFS(RAB!$F$14:$F$40,RAB!$C$14:$C$40,C1037)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SUMIFS(RAB!$F$14:$F$40,RAB!$C$14:$C$40,C1038)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SUMIFS(RAB!$F$14:$F$40,RAB!$C$14:$C$40,C1039)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SUMIFS(RAB!$F$14:$F$40,RAB!$C$14:$C$40,C1040)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SUMIFS(RAB!$F$14:$F$40,RAB!$C$14:$C$40,C1041)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SUMIFS(RAB!$F$14:$F$40,RAB!$C$14:$C$40,C1042)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SUMIFS(RAB!$F$14:$F$40,RAB!$C$14:$C$40,C1043)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SUMIFS(RAB!$F$14:$F$40,RAB!$C$14:$C$40,C1044)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SUMIFS(RAB!$F$14:$F$40,RAB!$C$14:$C$40,C1045)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SUMIFS(RAB!$F$14:$F$40,RAB!$C$14:$C$40,C1046)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SUMIFS(RAB!$F$14:$F$40,RAB!$C$14:$C$40,C1047)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SUMIFS(RAB!$F$14:$F$40,RAB!$C$14:$C$40,C1048)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SUMIFS(RAB!$F$14:$F$40,RAB!$C$14:$C$40,C1049)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SUMIFS(RAB!$F$14:$F$40,RAB!$C$14:$C$40,C1050)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SUMIFS(RAB!$F$14:$F$40,RAB!$C$14:$C$40,C1051)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SUMIFS(RAB!$F$14:$F$40,RAB!$C$14:$C$40,C1052)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SUMIFS(RAB!$F$14:$F$40,RAB!$C$14:$C$40,C1053)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SUMIFS(RAB!$F$14:$F$40,RAB!$C$14:$C$40,C1054)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SUMIFS(RAB!$F$14:$F$40,RAB!$C$14:$C$40,C1055)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SUMIFS(RAB!$F$14:$F$40,RAB!$C$14:$C$40,C1056)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SUMIFS(RAB!$F$14:$F$40,RAB!$C$14:$C$40,C1057)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SUMIFS(RAB!$F$14:$F$40,RAB!$C$14:$C$40,C1058)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SUMIFS(RAB!$F$14:$F$40,RAB!$C$14:$C$40,C1059)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SUMIFS(RAB!$F$14:$F$40,RAB!$C$14:$C$40,C1060)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SUMIFS(RAB!$F$14:$F$40,RAB!$C$14:$C$40,C1061)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SUMIFS(RAB!$F$14:$F$40,RAB!$C$14:$C$40,C1062)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SUMIFS(RAB!$F$14:$F$40,RAB!$C$14:$C$40,C1063)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SUMIFS(RAB!$F$14:$F$40,RAB!$C$14:$C$40,C1064)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SUMIFS(RAB!$F$14:$F$40,RAB!$C$14:$C$40,C1065)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SUMIFS(RAB!$F$14:$F$40,RAB!$C$14:$C$40,C1066)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SUMIFS(RAB!$F$14:$F$40,RAB!$C$14:$C$40,C1067)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SUMIFS(RAB!$F$14:$F$40,RAB!$C$14:$C$40,C1068)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SUMIFS(RAB!$F$14:$F$40,RAB!$C$14:$C$40,C1069)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SUMIFS(RAB!$F$14:$F$40,RAB!$C$14:$C$40,C1070)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SUMIFS(RAB!$F$14:$F$40,RAB!$C$14:$C$40,C1071)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SUMIFS(RAB!$F$14:$F$40,RAB!$C$14:$C$40,C1072)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SUMIFS(RAB!$F$14:$F$40,RAB!$C$14:$C$40,C1073)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SUMIFS(RAB!$F$14:$F$40,RAB!$C$14:$C$40,C1074)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SUMIFS(RAB!$F$14:$F$40,RAB!$C$14:$C$40,C1075)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SUMIFS(RAB!$F$14:$F$40,RAB!$C$14:$C$40,C1076)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SUMIFS(RAB!$F$14:$F$40,RAB!$C$14:$C$40,C1077)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SUMIFS(RAB!$F$14:$F$40,RAB!$C$14:$C$40,C1078)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SUMIFS(RAB!$F$14:$F$40,RAB!$C$14:$C$40,C1079)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SUMIFS(RAB!$F$14:$F$40,RAB!$C$14:$C$40,C1080)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SUMIFS(RAB!$F$14:$F$40,RAB!$C$14:$C$40,C1081)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SUMIFS(RAB!$F$14:$F$40,RAB!$C$14:$C$40,C1082)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SUMIFS(RAB!$F$14:$F$40,RAB!$C$14:$C$40,C1083)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SUMIFS(RAB!$F$14:$F$40,RAB!$C$14:$C$40,C1084)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SUMIFS(RAB!$F$14:$F$40,RAB!$C$14:$C$40,C1085)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SUMIFS(RAB!$F$14:$F$40,RAB!$C$14:$C$40,C1086)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SUMIFS(RAB!$F$14:$F$40,RAB!$C$14:$C$40,C1087)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SUMIFS(RAB!$F$14:$F$40,RAB!$C$14:$C$40,C1088)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SUMIFS(RAB!$F$14:$F$40,RAB!$C$14:$C$40,C1089)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SUMIFS(RAB!$F$14:$F$40,RAB!$C$14:$C$40,C1090)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SUMIFS(RAB!$F$14:$F$40,RAB!$C$14:$C$40,C1091)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SUMIFS(RAB!$F$14:$F$40,RAB!$C$14:$C$40,C1092)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SUMIFS(RAB!$F$14:$F$40,RAB!$C$14:$C$40,C1093)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SUMIFS(RAB!$F$14:$F$40,RAB!$C$14:$C$40,C1094)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SUMIFS(RAB!$F$14:$F$40,RAB!$C$14:$C$40,C1095)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SUMIFS(RAB!$F$14:$F$40,RAB!$C$14:$C$40,C1096)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SUMIFS(RAB!$F$14:$F$40,RAB!$C$14:$C$40,C1097)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SUMIFS(RAB!$F$14:$F$40,RAB!$C$14:$C$40,C1098)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SUMIFS(RAB!$F$14:$F$40,RAB!$C$14:$C$40,C1099)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SUMIFS(RAB!$F$14:$F$40,RAB!$C$14:$C$40,C1100)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SUMIFS(RAB!$F$14:$F$40,RAB!$C$14:$C$40,C1101)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SUMIFS(RAB!$F$14:$F$40,RAB!$C$14:$C$40,C1102)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SUMIFS(RAB!$F$14:$F$40,RAB!$C$14:$C$40,C1103)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SUMIFS(RAB!$F$14:$F$40,RAB!$C$14:$C$40,C1104)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SUMIFS(RAB!$F$14:$F$40,RAB!$C$14:$C$40,C1105)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SUMIFS(RAB!$F$14:$F$40,RAB!$C$14:$C$40,C1106)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SUMIFS(RAB!$F$14:$F$40,RAB!$C$14:$C$40,C1107)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SUMIFS(RAB!$F$14:$F$40,RAB!$C$14:$C$40,C1108)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SUMIFS(RAB!$F$14:$F$40,RAB!$C$14:$C$40,C1109)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SUMIFS(RAB!$F$14:$F$40,RAB!$C$14:$C$40,C1110)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SUMIFS(RAB!$F$14:$F$40,RAB!$C$14:$C$40,C1111)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SUMIFS(RAB!$F$14:$F$40,RAB!$C$14:$C$40,C1112)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SUMIFS(RAB!$F$14:$F$40,RAB!$C$14:$C$40,C1113)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SUMIFS(RAB!$F$14:$F$40,RAB!$C$14:$C$40,C1114)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SUMIFS(RAB!$F$14:$F$40,RAB!$C$14:$C$40,C1115)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SUMIFS(RAB!$F$14:$F$40,RAB!$C$14:$C$40,C1116)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SUMIFS(RAB!$F$14:$F$40,RAB!$C$14:$C$40,C1117)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SUMIFS(RAB!$F$14:$F$40,RAB!$C$14:$C$40,C1118)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SUMIFS(RAB!$F$14:$F$40,RAB!$C$14:$C$40,C1119)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SUMIFS(RAB!$F$14:$F$40,RAB!$C$14:$C$40,C1120)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SUMIFS(RAB!$F$14:$F$40,RAB!$C$14:$C$40,C1121)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SUMIFS(RAB!$F$14:$F$40,RAB!$C$14:$C$40,C1122)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SUMIFS(RAB!$F$14:$F$40,RAB!$C$14:$C$40,C1123)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SUMIFS(RAB!$F$14:$F$40,RAB!$C$14:$C$40,C1124)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SUMIFS(RAB!$F$14:$F$40,RAB!$C$14:$C$40,C1125)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SUMIFS(RAB!$F$14:$F$40,RAB!$C$14:$C$40,C1126)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SUMIFS(RAB!$F$14:$F$40,RAB!$C$14:$C$40,C1127)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SUMIFS(RAB!$F$14:$F$40,RAB!$C$14:$C$40,C1128)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SUMIFS(RAB!$F$14:$F$40,RAB!$C$14:$C$40,C1129)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SUMIFS(RAB!$F$14:$F$40,RAB!$C$14:$C$40,C1130)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SUMIFS(RAB!$F$14:$F$40,RAB!$C$14:$C$40,C1131)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SUMIFS(RAB!$F$14:$F$40,RAB!$C$14:$C$40,C1132)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SUMIFS(RAB!$F$14:$F$40,RAB!$C$14:$C$40,C1133)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SUMIFS(RAB!$F$14:$F$40,RAB!$C$14:$C$40,C1134)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SUMIFS(RAB!$F$14:$F$40,RAB!$C$14:$C$40,C1135)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SUMIFS(RAB!$F$14:$F$40,RAB!$C$14:$C$40,C1136)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SUMIFS(RAB!$F$14:$F$40,RAB!$C$14:$C$40,C1137)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SUMIFS(RAB!$F$14:$F$40,RAB!$C$14:$C$40,C1138)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SUMIFS(RAB!$F$14:$F$40,RAB!$C$14:$C$40,C1139)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SUMIFS(RAB!$F$14:$F$40,RAB!$C$14:$C$40,C1140)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SUMIFS(RAB!$F$14:$F$40,RAB!$C$14:$C$40,C1141)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SUMIFS(RAB!$F$14:$F$40,RAB!$C$14:$C$40,C1142)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SUMIFS(RAB!$F$14:$F$40,RAB!$C$14:$C$40,C1143)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SUMIFS(RAB!$F$14:$F$40,RAB!$C$14:$C$40,C1144)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SUMIFS(RAB!$F$14:$F$40,RAB!$C$14:$C$40,C1145)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SUMIFS(RAB!$F$14:$F$40,RAB!$C$14:$C$40,C1146)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SUMIFS(RAB!$F$14:$F$40,RAB!$C$14:$C$40,C1147)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SUMIFS(RAB!$F$14:$F$40,RAB!$C$14:$C$40,C1148)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SUMIFS(RAB!$F$14:$F$40,RAB!$C$14:$C$40,C1149)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SUMIFS(RAB!$F$14:$F$40,RAB!$C$14:$C$40,C1150)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SUMIFS(RAB!$F$14:$F$40,RAB!$C$14:$C$40,C1151)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SUMIFS(RAB!$F$14:$F$40,RAB!$C$14:$C$40,C1152)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SUMIFS(RAB!$F$14:$F$40,RAB!$C$14:$C$40,C1153)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SUMIFS(RAB!$F$14:$F$40,RAB!$C$14:$C$40,C1154)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SUMIFS(RAB!$F$14:$F$40,RAB!$C$14:$C$40,C1155)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SUMIFS(RAB!$F$14:$F$40,RAB!$C$14:$C$40,C1156)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SUMIFS(RAB!$F$14:$F$40,RAB!$C$14:$C$40,C1157)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SUMIFS(RAB!$F$14:$F$40,RAB!$C$14:$C$40,C1158)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SUMIFS(RAB!$F$14:$F$40,RAB!$C$14:$C$40,C1159)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SUMIFS(RAB!$F$14:$F$40,RAB!$C$14:$C$40,C1160)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SUMIFS(RAB!$F$14:$F$40,RAB!$C$14:$C$40,C1161)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SUMIFS(RAB!$F$14:$F$40,RAB!$C$14:$C$40,C1162)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SUMIFS(RAB!$F$14:$F$40,RAB!$C$14:$C$40,C1163)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SUMIFS(RAB!$F$14:$F$40,RAB!$C$14:$C$40,C1164)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SUMIFS(RAB!$F$14:$F$40,RAB!$C$14:$C$40,C1165)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SUMIFS(RAB!$F$14:$F$40,RAB!$C$14:$C$40,C1166)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SUMIFS(RAB!$F$14:$F$40,RAB!$C$14:$C$40,C1167)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SUMIFS(RAB!$F$14:$F$40,RAB!$C$14:$C$40,C1168)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SUMIFS(RAB!$F$14:$F$40,RAB!$C$14:$C$40,C1169)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SUMIFS(RAB!$F$14:$F$40,RAB!$C$14:$C$40,C1170)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SUMIFS(RAB!$F$14:$F$40,RAB!$C$14:$C$40,C1171)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SUMIFS(RAB!$F$14:$F$40,RAB!$C$14:$C$40,C1172)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SUMIFS(RAB!$F$14:$F$40,RAB!$C$14:$C$40,C1173)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SUMIFS(RAB!$F$14:$F$40,RAB!$C$14:$C$40,C1174)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SUMIFS(RAB!$F$14:$F$40,RAB!$C$14:$C$40,C1175)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SUMIFS(RAB!$F$14:$F$40,RAB!$C$14:$C$40,C1176)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SUMIFS(RAB!$F$14:$F$40,RAB!$C$14:$C$40,C1177)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SUMIFS(RAB!$F$14:$F$40,RAB!$C$14:$C$40,C1178)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SUMIFS(RAB!$F$14:$F$40,RAB!$C$14:$C$40,C1179)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SUMIFS(RAB!$F$14:$F$40,RAB!$C$14:$C$40,C1180)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SUMIFS(RAB!$F$14:$F$40,RAB!$C$14:$C$40,C1181)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SUMIFS(RAB!$F$14:$F$40,RAB!$C$14:$C$40,C1182)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SUMIFS(RAB!$F$14:$F$40,RAB!$C$14:$C$40,C1183)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SUMIFS(RAB!$F$14:$F$40,RAB!$C$14:$C$40,C1184)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SUMIFS(RAB!$F$14:$F$40,RAB!$C$14:$C$40,C1185)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SUMIFS(RAB!$F$14:$F$40,RAB!$C$14:$C$40,C1186)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SUMIFS(RAB!$F$14:$F$40,RAB!$C$14:$C$40,C1187)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SUMIFS(RAB!$F$14:$F$40,RAB!$C$14:$C$40,C1188)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SUMIFS(RAB!$F$14:$F$40,RAB!$C$14:$C$40,C1189)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SUMIFS(RAB!$F$14:$F$40,RAB!$C$14:$C$40,C1190)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SUMIFS(RAB!$F$14:$F$40,RAB!$C$14:$C$40,C1191)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SUMIFS(RAB!$F$14:$F$40,RAB!$C$14:$C$40,C1192)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SUMIFS(RAB!$F$14:$F$40,RAB!$C$14:$C$40,C1193)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SUMIFS(RAB!$F$14:$F$40,RAB!$C$14:$C$40,C1194)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SUMIFS(RAB!$F$14:$F$40,RAB!$C$14:$C$40,C1195)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SUMIFS(RAB!$F$14:$F$40,RAB!$C$14:$C$40,C1196)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SUMIFS(RAB!$F$14:$F$40,RAB!$C$14:$C$40,C1197)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SUMIFS(RAB!$F$14:$F$40,RAB!$C$14:$C$40,C1198)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SUMIFS(RAB!$F$14:$F$40,RAB!$C$14:$C$40,C1199)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SUMIFS(RAB!$F$14:$F$40,RAB!$C$14:$C$40,C1200)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SUMIFS(RAB!$F$14:$F$40,RAB!$C$14:$C$40,C1201)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SUMIFS(RAB!$F$14:$F$40,RAB!$C$14:$C$40,C1202)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SUMIFS(RAB!$F$14:$F$40,RAB!$C$14:$C$40,C1203)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SUMIFS(RAB!$F$14:$F$40,RAB!$C$14:$C$40,C1204)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SUMIFS(RAB!$F$14:$F$40,RAB!$C$14:$C$40,C1205)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SUMIFS(RAB!$F$14:$F$40,RAB!$C$14:$C$40,C1206)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SUMIFS(RAB!$F$14:$F$40,RAB!$C$14:$C$40,C1207)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SUMIFS(RAB!$F$14:$F$40,RAB!$C$14:$C$40,C1208)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SUMIFS(RAB!$F$14:$F$40,RAB!$C$14:$C$40,C1209)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SUMIFS(RAB!$F$14:$F$40,RAB!$C$14:$C$40,C1210)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SUMIFS(RAB!$F$14:$F$40,RAB!$C$14:$C$40,C1211)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SUMIFS(RAB!$F$14:$F$40,RAB!$C$14:$C$40,C1212)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SUMIFS(RAB!$F$14:$F$40,RAB!$C$14:$C$40,C1213)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SUMIFS(RAB!$F$14:$F$40,RAB!$C$14:$C$40,C1214)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SUMIFS(RAB!$F$14:$F$40,RAB!$C$14:$C$40,C1215)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SUMIFS(RAB!$F$14:$F$40,RAB!$C$14:$C$40,C1216)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SUMIFS(RAB!$F$14:$F$40,RAB!$C$14:$C$40,C1217)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SUMIFS(RAB!$F$14:$F$40,RAB!$C$14:$C$40,C1218)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SUMIFS(RAB!$F$14:$F$40,RAB!$C$14:$C$40,C1219)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SUMIFS(RAB!$F$14:$F$40,RAB!$C$14:$C$40,C1220)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SUMIFS(RAB!$F$14:$F$40,RAB!$C$14:$C$40,C1221)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SUMIFS(RAB!$F$14:$F$40,RAB!$C$14:$C$40,C1222)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SUMIFS(RAB!$F$14:$F$40,RAB!$C$14:$C$40,C1223)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SUMIFS(RAB!$F$14:$F$40,RAB!$C$14:$C$40,C1224)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SUMIFS(RAB!$F$14:$F$40,RAB!$C$14:$C$40,C1225)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SUMIFS(RAB!$F$14:$F$40,RAB!$C$14:$C$40,C1226)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SUMIFS(RAB!$F$14:$F$40,RAB!$C$14:$C$40,C1227)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SUMIFS(RAB!$F$14:$F$40,RAB!$C$14:$C$40,C1228)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SUMIFS(RAB!$F$14:$F$40,RAB!$C$14:$C$40,C1229)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SUMIFS(RAB!$F$14:$F$40,RAB!$C$14:$C$40,C1230)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SUMIFS(RAB!$F$14:$F$40,RAB!$C$14:$C$40,C1231)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SUMIFS(RAB!$F$14:$F$40,RAB!$C$14:$C$40,C1232)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SUMIFS(RAB!$F$14:$F$40,RAB!$C$14:$C$40,C1233)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SUMIFS(RAB!$F$14:$F$40,RAB!$C$14:$C$40,C1234)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SUMIFS(RAB!$F$14:$F$40,RAB!$C$14:$C$40,C1235)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SUMIFS(RAB!$F$14:$F$40,RAB!$C$14:$C$40,C1236)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SUMIFS(RAB!$F$14:$F$40,RAB!$C$14:$C$40,C1237)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SUMIFS(RAB!$F$14:$F$40,RAB!$C$14:$C$40,C1238)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SUMIFS(RAB!$F$14:$F$40,RAB!$C$14:$C$40,C1239)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SUMIFS(RAB!$F$14:$F$40,RAB!$C$14:$C$40,C1240)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SUMIFS(RAB!$F$14:$F$40,RAB!$C$14:$C$40,C1241)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SUMIFS(RAB!$F$14:$F$40,RAB!$C$14:$C$40,C1242)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SUMIFS(RAB!$F$14:$F$40,RAB!$C$14:$C$40,C1243)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SUMIFS(RAB!$F$14:$F$40,RAB!$C$14:$C$40,C1244)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SUMIFS(RAB!$F$14:$F$40,RAB!$C$14:$C$40,C1245)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SUMIFS(RAB!$F$14:$F$40,RAB!$C$14:$C$40,C1246)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SUMIFS(RAB!$F$14:$F$40,RAB!$C$14:$C$40,C1247)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SUMIFS(RAB!$F$14:$F$40,RAB!$C$14:$C$40,C1248)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SUMIFS(RAB!$F$14:$F$40,RAB!$C$14:$C$40,C1249)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SUMIFS(RAB!$F$14:$F$40,RAB!$C$14:$C$40,C1250)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SUMIFS(RAB!$F$14:$F$40,RAB!$C$14:$C$40,C1251)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SUMIFS(RAB!$F$14:$F$40,RAB!$C$14:$C$40,C1252)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SUMIFS(RAB!$F$14:$F$40,RAB!$C$14:$C$40,C1253)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SUMIFS(RAB!$F$14:$F$40,RAB!$C$14:$C$40,C1254)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SUMIFS(RAB!$F$14:$F$40,RAB!$C$14:$C$40,C1255)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SUMIFS(RAB!$F$14:$F$40,RAB!$C$14:$C$40,C1256)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SUMIFS(RAB!$F$14:$F$40,RAB!$C$14:$C$40,C1257)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SUMIFS(RAB!$F$14:$F$40,RAB!$C$14:$C$40,C1258)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SUMIFS(RAB!$F$14:$F$40,RAB!$C$14:$C$40,C1259)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SUMIFS(RAB!$F$14:$F$40,RAB!$C$14:$C$40,C1260)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SUMIFS(RAB!$F$14:$F$40,RAB!$C$14:$C$40,C1261)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SUMIFS(RAB!$F$14:$F$40,RAB!$C$14:$C$40,C1262)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SUMIFS(RAB!$F$14:$F$40,RAB!$C$14:$C$40,C1263)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SUMIFS(RAB!$F$14:$F$40,RAB!$C$14:$C$40,C1264)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SUMIFS(RAB!$F$14:$F$40,RAB!$C$14:$C$40,C1265)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SUMIFS(RAB!$F$14:$F$40,RAB!$C$14:$C$40,C1266)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SUMIFS(RAB!$F$14:$F$40,RAB!$C$14:$C$40,C1267)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SUMIFS(RAB!$F$14:$F$40,RAB!$C$14:$C$40,C1268)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SUMIFS(RAB!$F$14:$F$40,RAB!$C$14:$C$40,C1269)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SUMIFS(RAB!$F$14:$F$40,RAB!$C$14:$C$40,C1270)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SUMIFS(RAB!$F$14:$F$40,RAB!$C$14:$C$40,C1271)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SUMIFS(RAB!$F$14:$F$40,RAB!$C$14:$C$40,C1272)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SUMIFS(RAB!$F$14:$F$40,RAB!$C$14:$C$40,C1273)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SUMIFS(RAB!$F$14:$F$40,RAB!$C$14:$C$40,C1274)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SUMIFS(RAB!$F$14:$F$40,RAB!$C$14:$C$40,C1275)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SUMIFS(RAB!$F$14:$F$40,RAB!$C$14:$C$40,C1276)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SUMIFS(RAB!$F$14:$F$40,RAB!$C$14:$C$40,C1277)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SUMIFS(RAB!$F$14:$F$40,RAB!$C$14:$C$40,C1278)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SUMIFS(RAB!$F$14:$F$40,RAB!$C$14:$C$40,C1279)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SUMIFS(RAB!$F$14:$F$40,RAB!$C$14:$C$40,C1280)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SUMIFS(RAB!$F$14:$F$40,RAB!$C$14:$C$40,C1281)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SUMIFS(RAB!$F$14:$F$40,RAB!$C$14:$C$40,C1282)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SUMIFS(RAB!$F$14:$F$40,RAB!$C$14:$C$40,C1283)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SUMIFS(RAB!$F$14:$F$40,RAB!$C$14:$C$40,C1284)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SUMIFS(RAB!$F$14:$F$40,RAB!$C$14:$C$40,C1285)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SUMIFS(RAB!$F$14:$F$40,RAB!$C$14:$C$40,C1286)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SUMIFS(RAB!$F$14:$F$40,RAB!$C$14:$C$40,C1287)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SUMIFS(RAB!$F$14:$F$40,RAB!$C$14:$C$40,C1288)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SUMIFS(RAB!$F$14:$F$40,RAB!$C$14:$C$40,C1289)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SUMIFS(RAB!$F$14:$F$40,RAB!$C$14:$C$40,C1290)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SUMIFS(RAB!$F$14:$F$40,RAB!$C$14:$C$40,C1291)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SUMIFS(RAB!$F$14:$F$40,RAB!$C$14:$C$40,C1292)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SUMIFS(RAB!$F$14:$F$40,RAB!$C$14:$C$40,C1293)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SUMIFS(RAB!$F$14:$F$40,RAB!$C$14:$C$40,C1294)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SUMIFS(RAB!$F$14:$F$40,RAB!$C$14:$C$40,C1295)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SUMIFS(RAB!$F$14:$F$40,RAB!$C$14:$C$40,C1296)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SUMIFS(RAB!$F$14:$F$40,RAB!$C$14:$C$40,C1297)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SUMIFS(RAB!$F$14:$F$40,RAB!$C$14:$C$40,C1298)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SUMIFS(RAB!$F$14:$F$40,RAB!$C$14:$C$40,C1299)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SUMIFS(RAB!$F$14:$F$40,RAB!$C$14:$C$40,C1300)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SUMIFS(RAB!$F$14:$F$40,RAB!$C$14:$C$40,C1301)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SUMIFS(RAB!$F$14:$F$40,RAB!$C$14:$C$40,C1302)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SUMIFS(RAB!$F$14:$F$40,RAB!$C$14:$C$40,C1303)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SUMIFS(RAB!$F$14:$F$40,RAB!$C$14:$C$40,C1304)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SUMIFS(RAB!$F$14:$F$40,RAB!$C$14:$C$40,C1305)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SUMIFS(RAB!$F$14:$F$40,RAB!$C$14:$C$40,C1306)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SUMIFS(RAB!$F$14:$F$40,RAB!$C$14:$C$40,C1307)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SUMIFS(RAB!$F$14:$F$40,RAB!$C$14:$C$40,C1308)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SUMIFS(RAB!$F$14:$F$40,RAB!$C$14:$C$40,C1309)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SUMIFS(RAB!$F$14:$F$40,RAB!$C$14:$C$40,C1310)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SUMIFS(RAB!$F$14:$F$40,RAB!$C$14:$C$40,C1311)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SUMIFS(RAB!$F$14:$F$40,RAB!$C$14:$C$40,C1312)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SUMIFS(RAB!$F$14:$F$40,RAB!$C$14:$C$40,C1313)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SUMIFS(RAB!$F$14:$F$40,RAB!$C$14:$C$40,C1314)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SUMIFS(RAB!$F$14:$F$40,RAB!$C$14:$C$40,C1315)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SUMIFS(RAB!$F$14:$F$40,RAB!$C$14:$C$40,C1316)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SUMIFS(RAB!$F$14:$F$40,RAB!$C$14:$C$40,C1317)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SUMIFS(RAB!$F$14:$F$40,RAB!$C$14:$C$40,C1318)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SUMIFS(RAB!$F$14:$F$40,RAB!$C$14:$C$40,C1319)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SUMIFS(RAB!$F$14:$F$40,RAB!$C$14:$C$40,C1320)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48" priority="5" operator="equal">
      <formula>0</formula>
    </cfRule>
  </conditionalFormatting>
  <conditionalFormatting sqref="A10:L65536">
    <cfRule type="cellIs" dxfId="47" priority="1" operator="equal">
      <formula>0</formula>
    </cfRule>
  </conditionalFormatting>
  <conditionalFormatting sqref="C12:C711">
    <cfRule type="cellIs" dxfId="46" priority="66" stopIfTrue="1" operator="equal">
      <formula>0</formula>
    </cfRule>
  </conditionalFormatting>
  <conditionalFormatting sqref="E712:E65536">
    <cfRule type="cellIs" dxfId="45" priority="16" stopIfTrue="1" operator="equal">
      <formula>0</formula>
    </cfRule>
  </conditionalFormatting>
  <conditionalFormatting sqref="G1:G11 E6:E11 E1:E3 H7 H10:H11 F10:F711 G712:G65536">
    <cfRule type="cellIs" dxfId="44" priority="69" stopIfTrue="1" operator="equal">
      <formula>0</formula>
    </cfRule>
  </conditionalFormatting>
  <conditionalFormatting sqref="G12:H711">
    <cfRule type="cellIs" dxfId="43" priority="12" stopIfTrue="1" operator="equal">
      <formula>0</formula>
    </cfRule>
  </conditionalFormatting>
  <conditionalFormatting sqref="I7:K7">
    <cfRule type="cellIs" dxfId="42" priority="4" stopIfTrue="1" operator="equal">
      <formula>0</formula>
    </cfRule>
  </conditionalFormatting>
  <conditionalFormatting sqref="I10:L711">
    <cfRule type="cellIs" dxfId="41" priority="2" stopIfTrue="1" operator="equal">
      <formula>0</formula>
    </cfRule>
  </conditionalFormatting>
  <conditionalFormatting sqref="L1:L6">
    <cfRule type="cellIs" dxfId="40" priority="10" operator="equal">
      <formula>0</formula>
    </cfRule>
  </conditionalFormatting>
  <conditionalFormatting sqref="M1:IV1048576 A8:G9">
    <cfRule type="cellIs" dxfId="39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7" sqref="D27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20" t="s">
        <v>1127</v>
      </c>
      <c r="C4" s="520"/>
      <c r="D4" s="520"/>
      <c r="E4" s="520"/>
      <c r="F4" s="520"/>
      <c r="G4" s="520"/>
      <c r="H4" s="520"/>
      <c r="I4" s="520"/>
      <c r="J4" s="520"/>
      <c r="K4" s="520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44" t="str">
        <f>RAB!G6</f>
        <v>ZAKARIA DENTAL CARE PEMUDA</v>
      </c>
      <c r="H6" s="544"/>
      <c r="I6" s="544"/>
      <c r="J6" s="544"/>
      <c r="K6" s="544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JL PEMUDA, BINTORO, KEC DEMAK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21" t="s">
        <v>0</v>
      </c>
      <c r="C11" s="523" t="s">
        <v>1</v>
      </c>
      <c r="D11" s="526" t="s">
        <v>42</v>
      </c>
      <c r="E11" s="526" t="s">
        <v>43</v>
      </c>
      <c r="F11" s="526" t="s">
        <v>2</v>
      </c>
      <c r="G11" s="528" t="s">
        <v>41</v>
      </c>
      <c r="H11" s="526" t="s">
        <v>3</v>
      </c>
      <c r="I11" s="526"/>
      <c r="J11" s="526"/>
      <c r="K11" s="531"/>
      <c r="M11" s="33"/>
      <c r="N11" s="33"/>
      <c r="O11" s="33"/>
      <c r="P11" s="33"/>
      <c r="R11" s="34"/>
      <c r="S11" s="74"/>
      <c r="T11" s="74"/>
    </row>
    <row r="12" spans="1:21" ht="15" customHeight="1">
      <c r="B12" s="522"/>
      <c r="C12" s="524"/>
      <c r="D12" s="527"/>
      <c r="E12" s="527"/>
      <c r="F12" s="527"/>
      <c r="G12" s="529"/>
      <c r="H12" s="535" t="s">
        <v>46</v>
      </c>
      <c r="I12" s="535" t="s">
        <v>5</v>
      </c>
      <c r="J12" s="527" t="s">
        <v>47</v>
      </c>
      <c r="K12" s="534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22"/>
      <c r="C13" s="525"/>
      <c r="D13" s="527"/>
      <c r="E13" s="527"/>
      <c r="F13" s="527"/>
      <c r="G13" s="530"/>
      <c r="H13" s="536"/>
      <c r="I13" s="536"/>
      <c r="J13" s="527"/>
      <c r="K13" s="534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 t="str">
        <f ca="1">IF(C16="","",A16)</f>
        <v/>
      </c>
      <c r="C16" s="109" t="str">
        <f t="shared" ref="C16:C35" ca="1" si="4">IF(ISERROR(OFFSET($C$56,MATCH(A16,$F$57:$F$76,0),0)),"",OFFSET($C$56,MATCH(A16,$F$57:$F$76,0),0))</f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01" t="str">
        <f t="shared" ref="F16:F36" ca="1" si="5">IF(ISERROR(OFFSET($D$56,MATCH(A16,$F$57:$F$76,0),0)),"",OFFSET($D$56,MATCH(A16,$F$57:$F$76,0),0))</f>
        <v/>
      </c>
      <c r="G16" s="41">
        <f ca="1">IF(ISERROR(OFFSET('HARGA SATUAN'!$I$6,MATCH(C16,'HARGA SATUAN'!$C$7:$C$1492,0),0)),"",OFFSET('HARGA SATUAN'!$I$6,MATCH(C16,'HARGA SATUAN'!$C$7:$C$1492,0),0))</f>
        <v>0</v>
      </c>
      <c r="H16" s="42">
        <f t="shared" ca="1" si="1"/>
        <v>0</v>
      </c>
      <c r="I16" s="42">
        <f t="shared" ca="1" si="2"/>
        <v>0</v>
      </c>
      <c r="J16" s="42">
        <f t="shared" ca="1" si="3"/>
        <v>0</v>
      </c>
      <c r="K16" s="43">
        <f t="shared" ca="1" si="0"/>
        <v>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45" t="s">
        <v>1008</v>
      </c>
      <c r="D38" s="545"/>
      <c r="E38" s="545"/>
      <c r="F38" s="545"/>
      <c r="G38" s="77" t="s">
        <v>9</v>
      </c>
      <c r="H38" s="55">
        <f ca="1">SUM(H14:H37)</f>
        <v>0</v>
      </c>
      <c r="I38" s="55">
        <f ca="1">SUM(I14:I37)</f>
        <v>0</v>
      </c>
      <c r="J38" s="55">
        <f ca="1">SUM(J14:J37)</f>
        <v>0</v>
      </c>
      <c r="K38" s="55">
        <f ca="1">SUM(K14:K37)</f>
        <v>0</v>
      </c>
      <c r="L38" s="44"/>
      <c r="R38" s="99"/>
      <c r="S38" s="99"/>
      <c r="T38" s="99"/>
    </row>
    <row r="39" spans="1:20" s="36" customFormat="1">
      <c r="A39" s="30"/>
      <c r="B39" s="56"/>
      <c r="C39" s="546" t="s">
        <v>462</v>
      </c>
      <c r="D39" s="546"/>
      <c r="E39" s="546"/>
      <c r="F39" s="546"/>
      <c r="G39" s="59" t="s">
        <v>9</v>
      </c>
      <c r="H39" s="60">
        <f ca="1">H38*0.1</f>
        <v>0</v>
      </c>
      <c r="I39" s="60">
        <f ca="1">I38*0.1</f>
        <v>0</v>
      </c>
      <c r="J39" s="60">
        <f ca="1">J38*0.1</f>
        <v>0</v>
      </c>
      <c r="K39" s="60">
        <f ca="1">K38*0.1</f>
        <v>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37" t="s">
        <v>463</v>
      </c>
      <c r="D40" s="537"/>
      <c r="E40" s="537"/>
      <c r="F40" s="537"/>
      <c r="G40" s="61" t="s">
        <v>9</v>
      </c>
      <c r="H40" s="78">
        <f ca="1">SUM(H38:H39)</f>
        <v>0</v>
      </c>
      <c r="I40" s="78">
        <f ca="1">SUM(I38:I39)</f>
        <v>0</v>
      </c>
      <c r="J40" s="61">
        <f ca="1">SUM(J38:J39)</f>
        <v>0</v>
      </c>
      <c r="K40" s="61">
        <f ca="1">SUM(K38:K39)</f>
        <v>0</v>
      </c>
      <c r="L40" s="44"/>
      <c r="R40" s="99"/>
      <c r="S40" s="99"/>
      <c r="T40" s="99"/>
    </row>
    <row r="41" spans="1:20" s="36" customFormat="1">
      <c r="A41" s="30"/>
      <c r="B41" s="538" t="e">
        <f ca="1">"Terbilang : ( "&amp;L42&amp;" Rupiah )"</f>
        <v>#NAME?</v>
      </c>
      <c r="C41" s="539"/>
      <c r="D41" s="539"/>
      <c r="E41" s="539"/>
      <c r="F41" s="539"/>
      <c r="G41" s="539"/>
      <c r="H41" s="539"/>
      <c r="I41" s="539"/>
      <c r="J41" s="539"/>
      <c r="K41" s="540"/>
      <c r="L41" s="44"/>
      <c r="R41" s="58"/>
      <c r="S41" s="58"/>
      <c r="T41" s="58"/>
    </row>
    <row r="42" spans="1:20" s="36" customFormat="1">
      <c r="A42" s="30"/>
      <c r="B42" s="541"/>
      <c r="C42" s="542"/>
      <c r="D42" s="542"/>
      <c r="E42" s="542"/>
      <c r="F42" s="542"/>
      <c r="G42" s="542"/>
      <c r="H42" s="542"/>
      <c r="I42" s="542"/>
      <c r="J42" s="542"/>
      <c r="K42" s="543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32"/>
      <c r="I45" s="532"/>
      <c r="J45" s="533"/>
      <c r="K45" s="533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32"/>
      <c r="I46" s="532"/>
      <c r="J46" s="533"/>
      <c r="K46" s="533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32"/>
      <c r="I47" s="532"/>
      <c r="J47" s="533"/>
      <c r="K47" s="533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32"/>
      <c r="I52" s="532"/>
      <c r="J52" s="533"/>
      <c r="K52" s="533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SUMIFS(RAB!$F$14:$F$40,RAB!$C$14:$C$40,'REKAP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SUMIFS(RAB!$F$14:$F$40,RAB!$C$14:$C$40,'REKAP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SUMIFS(RAB!$F$14:$F$40,RAB!$C$14:$C$40,'REKAP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SUMIFS(RAB!$F$14:$F$40,RAB!$C$14:$C$40,'REKAP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SUMIFS(RAB!$F$14:$F$40,RAB!$C$14:$C$40,'REKAP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SUMIFS(RAB!$F$14:$F$40,RAB!$C$14:$C$40,'REKAP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SUMIFS(RAB!$F$14:$F$40,RAB!$C$14:$C$40,'REKAP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SUMIFS(RAB!$F$14:$F$40,RAB!$C$14:$C$40,'REKAP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SUMIFS(RAB!$F$14:$F$40,RAB!$C$14:$C$40,'REKAP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SUMIFS(RAB!$F$14:$F$40,RAB!$C$14:$C$40,'REKAP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SUMIFS(RAB!$F$14:$F$40,RAB!$C$14:$C$40,'REKAP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SUMIFS(RAB!$F$14:$F$40,RAB!$C$14:$C$40,'REKAP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SUMIFS(RAB!$F$14:$F$40,RAB!$C$14:$C$40,'REKAP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SUMIFS(RAB!$F$14:$F$40,RAB!$C$14:$C$40,'REKAP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SUMIFS(RAB!$F$14:$F$40,RAB!$C$14:$C$40,'REKAP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SUMIFS(RAB!$F$14:$F$40,RAB!$C$14:$C$40,'REKAP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SUMIFS(RAB!$F$14:$F$40,RAB!$C$14:$C$40,'REKAP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SUMIFS(RAB!$F$14:$F$40,RAB!$C$14:$C$40,'REKAP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SUMIFS(RAB!$F$14:$F$40,RAB!$C$14:$C$40,'REKAP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SUMIFS(RAB!$F$14:$F$40,RAB!$C$14:$C$40,'REKAP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38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37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20" t="s">
        <v>1034</v>
      </c>
      <c r="C4" s="520"/>
      <c r="D4" s="520"/>
      <c r="E4" s="520"/>
      <c r="F4" s="520"/>
      <c r="G4" s="520"/>
      <c r="H4" s="520"/>
      <c r="I4" s="520"/>
      <c r="J4" s="520"/>
      <c r="K4" s="520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44" t="str">
        <f>RAB!G6</f>
        <v>ZAKARIA DENTAL CARE PEMUDA</v>
      </c>
      <c r="H6" s="544"/>
      <c r="I6" s="544"/>
      <c r="J6" s="544"/>
      <c r="K6" s="544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JL PEMUDA, BINTORO, KEC DEMAK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21" t="s">
        <v>0</v>
      </c>
      <c r="C11" s="523" t="s">
        <v>1</v>
      </c>
      <c r="D11" s="526" t="s">
        <v>42</v>
      </c>
      <c r="E11" s="526" t="s">
        <v>43</v>
      </c>
      <c r="F11" s="526" t="s">
        <v>2</v>
      </c>
      <c r="G11" s="528" t="s">
        <v>41</v>
      </c>
      <c r="H11" s="526" t="s">
        <v>3</v>
      </c>
      <c r="I11" s="526"/>
      <c r="J11" s="526"/>
      <c r="K11" s="531"/>
      <c r="M11" s="33"/>
      <c r="N11" s="33"/>
      <c r="O11" s="33"/>
      <c r="P11" s="33"/>
      <c r="R11" s="34"/>
      <c r="S11" s="74"/>
      <c r="T11" s="74"/>
    </row>
    <row r="12" spans="1:21" ht="15" customHeight="1">
      <c r="B12" s="522"/>
      <c r="C12" s="524"/>
      <c r="D12" s="527"/>
      <c r="E12" s="527"/>
      <c r="F12" s="527"/>
      <c r="G12" s="529"/>
      <c r="H12" s="535" t="s">
        <v>46</v>
      </c>
      <c r="I12" s="535" t="s">
        <v>5</v>
      </c>
      <c r="J12" s="527" t="s">
        <v>47</v>
      </c>
      <c r="K12" s="534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22"/>
      <c r="C13" s="525"/>
      <c r="D13" s="527"/>
      <c r="E13" s="527"/>
      <c r="F13" s="527"/>
      <c r="G13" s="530"/>
      <c r="H13" s="536"/>
      <c r="I13" s="536"/>
      <c r="J13" s="527"/>
      <c r="K13" s="534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5(80) A; kls 1 (Pengukuran Langsung)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1427400</v>
      </c>
      <c r="H16" s="42">
        <f t="shared" ca="1" si="1"/>
        <v>1427400</v>
      </c>
      <c r="I16" s="42">
        <f t="shared" ca="1" si="2"/>
        <v>0</v>
      </c>
      <c r="J16" s="42">
        <f t="shared" ca="1" si="3"/>
        <v>0</v>
      </c>
      <c r="K16" s="43">
        <f t="shared" ca="1" si="0"/>
        <v>1427400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Langsung Daya 6.6 kVA MCCB 10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3564900</v>
      </c>
      <c r="H17" s="42">
        <f t="shared" ca="1" si="1"/>
        <v>3564900</v>
      </c>
      <c r="I17" s="42">
        <f t="shared" ca="1" si="2"/>
        <v>0</v>
      </c>
      <c r="J17" s="42">
        <f t="shared" ca="1" si="3"/>
        <v>0</v>
      </c>
      <c r="K17" s="43">
        <f t="shared" ca="1" si="0"/>
        <v>3564900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4"/>
        <v/>
      </c>
      <c r="C18" s="109" t="str">
        <f t="shared" ca="1" si="5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6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4"/>
        <v/>
      </c>
      <c r="C19" s="109" t="str">
        <f t="shared" ca="1" si="5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6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4"/>
        <v/>
      </c>
      <c r="C20" s="109" t="str">
        <f t="shared" ca="1" si="5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6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4"/>
        <v/>
      </c>
      <c r="C21" s="109" t="str">
        <f t="shared" ca="1" si="5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6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4"/>
        <v/>
      </c>
      <c r="C22" s="109" t="str">
        <f t="shared" ca="1" si="5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6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6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45" t="s">
        <v>1008</v>
      </c>
      <c r="D168" s="545"/>
      <c r="E168" s="545"/>
      <c r="F168" s="545"/>
      <c r="G168" s="77" t="s">
        <v>9</v>
      </c>
      <c r="H168" s="55">
        <f ca="1">SUM(H14:H167)</f>
        <v>4992300</v>
      </c>
      <c r="I168" s="55">
        <f ca="1">SUM(I14:I167)</f>
        <v>0</v>
      </c>
      <c r="J168" s="55">
        <f ca="1">SUM(J14:J167)</f>
        <v>0</v>
      </c>
      <c r="K168" s="55">
        <f ca="1">SUM(K14:K167)</f>
        <v>4992300</v>
      </c>
      <c r="L168" s="44"/>
      <c r="R168" s="99"/>
      <c r="S168" s="99"/>
      <c r="T168" s="99"/>
    </row>
    <row r="169" spans="1:20" s="36" customFormat="1">
      <c r="A169" s="30"/>
      <c r="B169" s="56"/>
      <c r="C169" s="546" t="s">
        <v>462</v>
      </c>
      <c r="D169" s="546"/>
      <c r="E169" s="546"/>
      <c r="F169" s="546"/>
      <c r="G169" s="59" t="s">
        <v>9</v>
      </c>
      <c r="H169" s="60">
        <f ca="1">H168*0.1</f>
        <v>499230</v>
      </c>
      <c r="I169" s="60">
        <f ca="1">I168*0.1</f>
        <v>0</v>
      </c>
      <c r="J169" s="60">
        <f ca="1">J168*0.1</f>
        <v>0</v>
      </c>
      <c r="K169" s="60">
        <f ca="1">K168*0.1</f>
        <v>499230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37" t="s">
        <v>463</v>
      </c>
      <c r="D170" s="537"/>
      <c r="E170" s="537"/>
      <c r="F170" s="537"/>
      <c r="G170" s="61" t="s">
        <v>9</v>
      </c>
      <c r="H170" s="78">
        <f ca="1">SUM(H168:H169)</f>
        <v>5491530</v>
      </c>
      <c r="I170" s="78">
        <f ca="1">SUM(I168:I169)</f>
        <v>0</v>
      </c>
      <c r="J170" s="61">
        <f ca="1">SUM(J168:J169)</f>
        <v>0</v>
      </c>
      <c r="K170" s="61">
        <f ca="1">SUM(K168:K169)</f>
        <v>5491530</v>
      </c>
      <c r="L170" s="44"/>
      <c r="R170" s="99"/>
      <c r="S170" s="99"/>
      <c r="T170" s="99"/>
    </row>
    <row r="171" spans="1:20" s="36" customFormat="1">
      <c r="A171" s="30"/>
      <c r="B171" s="538" t="e">
        <f ca="1">"Terbilang : ( "&amp;L172&amp;" Rupiah )"</f>
        <v>#NAME?</v>
      </c>
      <c r="C171" s="539"/>
      <c r="D171" s="539"/>
      <c r="E171" s="539"/>
      <c r="F171" s="539"/>
      <c r="G171" s="539"/>
      <c r="H171" s="539"/>
      <c r="I171" s="539"/>
      <c r="J171" s="539"/>
      <c r="K171" s="540"/>
      <c r="L171" s="44"/>
      <c r="R171" s="58"/>
      <c r="S171" s="58"/>
      <c r="T171" s="58"/>
    </row>
    <row r="172" spans="1:20" s="36" customFormat="1">
      <c r="A172" s="30"/>
      <c r="B172" s="541"/>
      <c r="C172" s="542"/>
      <c r="D172" s="542"/>
      <c r="E172" s="542"/>
      <c r="F172" s="542"/>
      <c r="G172" s="542"/>
      <c r="H172" s="542"/>
      <c r="I172" s="542"/>
      <c r="J172" s="542"/>
      <c r="K172" s="543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32"/>
      <c r="I175" s="532"/>
      <c r="J175" s="533"/>
      <c r="K175" s="533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32"/>
      <c r="I176" s="532"/>
      <c r="J176" s="533"/>
      <c r="K176" s="533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32"/>
      <c r="I177" s="532"/>
      <c r="J177" s="533"/>
      <c r="K177" s="533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32"/>
      <c r="I182" s="532"/>
      <c r="J182" s="533"/>
      <c r="K182" s="533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SUMIFS(RAB!$F$14:$F$40,RAB!$C$14:$C$40,C224)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SUMIFS(RAB!$F$14:$F$40,RAB!$C$14:$C$40,C225)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SUMIFS(RAB!$F$14:$F$40,RAB!$C$14:$C$40,C226)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SUMIFS(RAB!$F$14:$F$40,RAB!$C$14:$C$40,C227)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SUMIFS(RAB!$F$14:$F$40,RAB!$C$14:$C$40,C228)</f>
        <v>1</v>
      </c>
      <c r="E228" s="24">
        <f t="shared" ca="1" si="21"/>
        <v>1</v>
      </c>
      <c r="F228" s="24">
        <f ca="1">IF(D228=0,0,SUM($E$223:E228))</f>
        <v>1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SUMIFS(RAB!$F$14:$F$40,RAB!$C$14:$C$40,C229)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SUMIFS(RAB!$F$14:$F$40,RAB!$C$14:$C$40,C230)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SUMIFS(RAB!$F$14:$F$40,RAB!$C$14:$C$40,C231)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SUMIFS(RAB!$F$14:$F$40,RAB!$C$14:$C$40,C232)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SUMIFS(RAB!$F$14:$F$40,RAB!$C$14:$C$40,C233)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SUMIFS(RAB!$F$14:$F$40,RAB!$C$14:$C$40,C234)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SUMIFS(RAB!$F$14:$F$40,RAB!$C$14:$C$40,C235)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SUMIFS(RAB!$F$14:$F$40,RAB!$C$14:$C$40,C236)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SUMIFS(RAB!$F$14:$F$40,RAB!$C$14:$C$40,C237)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SUMIFS(RAB!$F$14:$F$40,RAB!$C$14:$C$40,C238)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SUMIFS(RAB!$F$14:$F$40,RAB!$C$14:$C$40,C239)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SUMIFS(RAB!$F$14:$F$40,RAB!$C$14:$C$40,C240)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SUMIFS(RAB!$F$14:$F$40,RAB!$C$14:$C$40,C241)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SUMIFS(RAB!$F$14:$F$40,RAB!$C$14:$C$40,C242)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SUMIFS(RAB!$F$14:$F$40,RAB!$C$14:$C$40,C243)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SUMIFS(RAB!$F$14:$F$40,RAB!$C$14:$C$40,C244)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SUMIFS(RAB!$F$14:$F$40,RAB!$C$14:$C$40,C245)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SUMIFS(RAB!$F$14:$F$40,RAB!$C$14:$C$40,C246)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SUMIFS(RAB!$F$14:$F$40,RAB!$C$14:$C$40,C247)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SUMIFS(RAB!$F$14:$F$40,RAB!$C$14:$C$40,C248)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SUMIFS(RAB!$F$14:$F$40,RAB!$C$14:$C$40,C249)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SUMIFS(RAB!$F$14:$F$40,RAB!$C$14:$C$40,C250)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SUMIFS(RAB!$F$14:$F$40,RAB!$C$14:$C$40,C251)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SUMIFS(RAB!$F$14:$F$40,RAB!$C$14:$C$40,C252)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SUMIFS(RAB!$F$14:$F$40,RAB!$C$14:$C$40,C253)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SUMIFS(RAB!$F$14:$F$40,RAB!$C$14:$C$40,C254)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SUMIFS(RAB!$F$14:$F$40,RAB!$C$14:$C$40,C255)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SUMIFS(RAB!$F$14:$F$40,RAB!$C$14:$C$40,C256)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SUMIFS(RAB!$F$14:$F$40,RAB!$C$14:$C$40,C257)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SUMIFS(RAB!$F$14:$F$40,RAB!$C$14:$C$40,C258)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SUMIFS(RAB!$F$14:$F$40,RAB!$C$14:$C$40,C259)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SUMIFS(RAB!$F$14:$F$40,RAB!$C$14:$C$40,C260)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SUMIFS(RAB!$F$14:$F$40,RAB!$C$14:$C$40,C261)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SUMIFS(RAB!$F$14:$F$40,RAB!$C$14:$C$40,C262)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SUMIFS(RAB!$F$14:$F$40,RAB!$C$14:$C$40,C263)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SUMIFS(RAB!$F$14:$F$40,RAB!$C$14:$C$40,C264)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SUMIFS(RAB!$F$14:$F$40,RAB!$C$14:$C$40,C265)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SUMIFS(RAB!$F$14:$F$40,RAB!$C$14:$C$40,C266)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SUMIFS(RAB!$F$14:$F$40,RAB!$C$14:$C$40,C267)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SUMIFS(RAB!$F$14:$F$40,RAB!$C$14:$C$40,C268)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SUMIFS(RAB!$F$14:$F$40,RAB!$C$14:$C$40,C269)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SUMIFS(RAB!$F$14:$F$40,RAB!$C$14:$C$40,C270)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SUMIFS(RAB!$F$14:$F$40,RAB!$C$14:$C$40,C271)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SUMIFS(RAB!$F$14:$F$40,RAB!$C$14:$C$40,C272)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SUMIFS(RAB!$F$14:$F$40,RAB!$C$14:$C$40,C273)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SUMIFS(RAB!$F$14:$F$40,RAB!$C$14:$C$40,C274)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SUMIFS(RAB!$F$14:$F$40,RAB!$C$14:$C$40,C275)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SUMIFS(RAB!$F$14:$F$40,RAB!$C$14:$C$40,C276)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SUMIFS(RAB!$F$14:$F$40,RAB!$C$14:$C$40,C277)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SUMIFS(RAB!$F$14:$F$40,RAB!$C$14:$C$40,C278)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SUMIFS(RAB!$F$14:$F$40,RAB!$C$14:$C$40,C279)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SUMIFS(RAB!$F$14:$F$40,RAB!$C$14:$C$40,C280)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SUMIFS(RAB!$F$14:$F$40,RAB!$C$14:$C$40,C281)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SUMIFS(RAB!$F$14:$F$40,RAB!$C$14:$C$40,C282)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SUMIFS(RAB!$F$14:$F$40,RAB!$C$14:$C$40,C283)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SUMIFS(RAB!$F$14:$F$40,RAB!$C$14:$C$40,C284)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SUMIFS(RAB!$F$14:$F$40,RAB!$C$14:$C$40,C285)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SUMIFS(RAB!$F$14:$F$40,RAB!$C$14:$C$40,C286)</f>
        <v>1</v>
      </c>
      <c r="E286" s="24">
        <f t="shared" ca="1" si="21"/>
        <v>1</v>
      </c>
      <c r="F286" s="24">
        <f ca="1">IF(D286=0,0,SUM($E$223:E286))</f>
        <v>2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SUMIFS(RAB!$F$14:$F$40,RAB!$C$14:$C$40,C287)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SUMIFS(RAB!$F$14:$F$40,RAB!$C$14:$C$40,C288)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SUMIFS(RAB!$F$14:$F$40,RAB!$C$14:$C$40,C289)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SUMIFS(RAB!$F$14:$F$40,RAB!$C$14:$C$40,C290)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SUMIFS(RAB!$F$14:$F$40,RAB!$C$14:$C$40,C291)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SUMIFS(RAB!$F$14:$F$40,RAB!$C$14:$C$40,C292)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SUMIFS(RAB!$F$14:$F$40,RAB!$C$14:$C$40,C293)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SUMIFS(RAB!$F$14:$F$40,RAB!$C$14:$C$40,C294)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SUMIFS(RAB!$F$14:$F$40,RAB!$C$14:$C$40,C295)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SUMIFS(RAB!$F$14:$F$40,RAB!$C$14:$C$40,C296)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SUMIFS(RAB!$F$14:$F$40,RAB!$C$14:$C$40,C297)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SUMIFS(RAB!$F$14:$F$40,RAB!$C$14:$C$40,C298)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SUMIFS(RAB!$F$14:$F$40,RAB!$C$14:$C$40,C299)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SUMIFS(RAB!$F$14:$F$40,RAB!$C$14:$C$40,C300)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SUMIFS(RAB!$F$14:$F$40,RAB!$C$14:$C$40,C301)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SUMIFS(RAB!$F$14:$F$40,RAB!$C$14:$C$40,C302)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SUMIFS(RAB!$F$14:$F$40,RAB!$C$14:$C$40,C303)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SUMIFS(RAB!$F$14:$F$40,RAB!$C$14:$C$40,C304)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SUMIFS(RAB!$F$14:$F$40,RAB!$C$14:$C$40,C305)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SUMIFS(RAB!$F$14:$F$40,RAB!$C$14:$C$40,C306)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SUMIFS(RAB!$F$14:$F$40,RAB!$C$14:$C$40,C307)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SUMIFS(RAB!$F$14:$F$40,RAB!$C$14:$C$40,C308)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SUMIFS(RAB!$F$14:$F$40,RAB!$C$14:$C$40,C309)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SUMIFS(RAB!$F$14:$F$40,RAB!$C$14:$C$40,C310)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SUMIFS(RAB!$F$14:$F$40,RAB!$C$14:$C$40,C311)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SUMIFS(RAB!$F$14:$F$40,RAB!$C$14:$C$40,C312)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SUMIFS(RAB!$F$14:$F$40,RAB!$C$14:$C$40,C313)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SUMIFS(RAB!$F$14:$F$40,RAB!$C$14:$C$40,C314)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SUMIFS(RAB!$F$14:$F$40,RAB!$C$14:$C$40,C315)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SUMIFS(RAB!$F$14:$F$40,RAB!$C$14:$C$40,C316)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SUMIFS(RAB!$F$14:$F$40,RAB!$C$14:$C$40,C317)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SUMIFS(RAB!$F$14:$F$40,RAB!$C$14:$C$40,C318)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SUMIFS(RAB!$F$14:$F$40,RAB!$C$14:$C$40,C319)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SUMIFS(RAB!$F$14:$F$40,RAB!$C$14:$C$40,C320)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SUMIFS(RAB!$F$14:$F$40,RAB!$C$14:$C$40,C321)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SUMIFS(RAB!$F$14:$F$40,RAB!$C$14:$C$40,C322)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SUMIFS(RAB!$F$14:$F$40,RAB!$C$14:$C$40,C323)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SUMIFS(RAB!$F$14:$F$40,RAB!$C$14:$C$40,C324)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SUMIFS(RAB!$F$14:$F$40,RAB!$C$14:$C$40,C325)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SUMIFS(RAB!$F$14:$F$40,RAB!$C$14:$C$40,C326)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SUMIFS(RAB!$F$14:$F$40,RAB!$C$14:$C$40,C327)</f>
        <v>0</v>
      </c>
      <c r="E327" s="24">
        <f t="shared" ca="1" si="22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SUMIFS(RAB!$F$14:$F$40,RAB!$C$14:$C$40,C328)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SUMIFS(RAB!$F$14:$F$40,RAB!$C$14:$C$40,C329)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SUMIFS(RAB!$F$14:$F$40,RAB!$C$14:$C$40,C330)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SUMIFS(RAB!$F$14:$F$40,RAB!$C$14:$C$40,C331)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SUMIFS(RAB!$F$14:$F$40,RAB!$C$14:$C$40,C332)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SUMIFS(RAB!$F$14:$F$40,RAB!$C$14:$C$40,C333)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SUMIFS(RAB!$F$14:$F$40,RAB!$C$14:$C$40,C334)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SUMIFS(RAB!$F$14:$F$40,RAB!$C$14:$C$40,C335)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SUMIFS(RAB!$F$14:$F$40,RAB!$C$14:$C$40,C336)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SUMIFS(RAB!$F$14:$F$40,RAB!$C$14:$C$40,C337)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SUMIFS(RAB!$F$14:$F$40,RAB!$C$14:$C$40,C338)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SUMIFS(RAB!$F$14:$F$40,RAB!$C$14:$C$40,C339)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SUMIFS(RAB!$F$14:$F$40,RAB!$C$14:$C$40,C340)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SUMIFS(RAB!$F$14:$F$40,RAB!$C$14:$C$40,C341)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SUMIFS(RAB!$F$14:$F$40,RAB!$C$14:$C$40,C342)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SUMIFS(RAB!$F$14:$F$40,RAB!$C$14:$C$40,C343)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SUMIFS(RAB!$F$14:$F$40,RAB!$C$14:$C$40,C344)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SUMIFS(RAB!$F$14:$F$40,RAB!$C$14:$C$40,C345)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SUMIFS(RAB!$F$14:$F$40,RAB!$C$14:$C$40,C346)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SUMIFS(RAB!$F$14:$F$40,RAB!$C$14:$C$40,C347)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SUMIFS(RAB!$F$14:$F$40,RAB!$C$14:$C$40,C348)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SUMIFS(RAB!$F$14:$F$40,RAB!$C$14:$C$40,C349)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SUMIFS(RAB!$F$14:$F$40,RAB!$C$14:$C$40,C350)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SUMIFS(RAB!$F$14:$F$40,RAB!$C$14:$C$40,C351)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SUMIFS(RAB!$F$14:$F$40,RAB!$C$14:$C$40,C352)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SUMIFS(RAB!$F$14:$F$40,RAB!$C$14:$C$40,C353)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SUMIFS(RAB!$F$14:$F$40,RAB!$C$14:$C$40,C354)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SUMIFS(RAB!$F$14:$F$40,RAB!$C$14:$C$40,C355)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SUMIFS(RAB!$F$14:$F$40,RAB!$C$14:$C$40,C356)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SUMIFS(RAB!$F$14:$F$40,RAB!$C$14:$C$40,C357)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SUMIFS(RAB!$F$14:$F$40,RAB!$C$14:$C$40,C358)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SUMIFS(RAB!$F$14:$F$40,RAB!$C$14:$C$40,C359)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SUMIFS(RAB!$F$14:$F$40,RAB!$C$14:$C$40,C360)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SUMIFS(RAB!$F$14:$F$40,RAB!$C$14:$C$40,C361)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SUMIFS(RAB!$F$14:$F$40,RAB!$C$14:$C$40,C362)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SUMIFS(RAB!$F$14:$F$40,RAB!$C$14:$C$40,C363)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SUMIFS(RAB!$F$14:$F$40,RAB!$C$14:$C$40,C364)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SUMIFS(RAB!$F$14:$F$40,RAB!$C$14:$C$40,C365)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SUMIFS(RAB!$F$14:$F$40,RAB!$C$14:$C$40,C366)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SUMIFS(RAB!$F$14:$F$40,RAB!$C$14:$C$40,C367)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SUMIFS(RAB!$F$14:$F$40,RAB!$C$14:$C$40,C368)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SUMIFS(RAB!$F$14:$F$40,RAB!$C$14:$C$40,C369)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SUMIFS(RAB!$F$14:$F$40,RAB!$C$14:$C$40,C370)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SUMIFS(RAB!$F$14:$F$40,RAB!$C$14:$C$40,C371)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SUMIFS(RAB!$F$14:$F$40,RAB!$C$14:$C$40,C372)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SUMIFS(RAB!$F$14:$F$40,RAB!$C$14:$C$40,C373)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36" priority="5" operator="equal">
      <formula>0</formula>
    </cfRule>
  </conditionalFormatting>
  <conditionalFormatting sqref="C16:C165">
    <cfRule type="cellIs" dxfId="35" priority="4" stopIfTrue="1" operator="equal">
      <formula>0</formula>
    </cfRule>
  </conditionalFormatting>
  <conditionalFormatting sqref="C16:E165">
    <cfRule type="cellIs" dxfId="34" priority="1" operator="equal">
      <formula>0</formula>
    </cfRule>
  </conditionalFormatting>
  <conditionalFormatting sqref="D224:F373">
    <cfRule type="cellIs" dxfId="33" priority="8" operator="equal">
      <formula>0</formula>
    </cfRule>
  </conditionalFormatting>
  <conditionalFormatting sqref="E1:E3 G1:G115 E6:E15 H12:I12 N13 F14:F15 H14:K115 E166:K166 G166:G223 E167:F167 H167:K167">
    <cfRule type="cellIs" dxfId="32" priority="43" stopIfTrue="1" operator="equal">
      <formula>0</formula>
    </cfRule>
  </conditionalFormatting>
  <conditionalFormatting sqref="E171:E65536">
    <cfRule type="cellIs" dxfId="31" priority="9" stopIfTrue="1" operator="equal">
      <formula>0</formula>
    </cfRule>
  </conditionalFormatting>
  <conditionalFormatting sqref="G224">
    <cfRule type="cellIs" dxfId="30" priority="10" operator="equal">
      <formula>0</formula>
    </cfRule>
  </conditionalFormatting>
  <conditionalFormatting sqref="G225:G65536">
    <cfRule type="cellIs" dxfId="29" priority="14" stopIfTrue="1" operator="equal">
      <formula>0</formula>
    </cfRule>
  </conditionalFormatting>
  <conditionalFormatting sqref="R14:T166 G116:K165">
    <cfRule type="cellIs" dxfId="28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60"/>
    </row>
    <row r="4" spans="4:4" ht="57" customHeight="1">
      <c r="D4" s="460">
        <v>3</v>
      </c>
    </row>
    <row r="5" spans="4:4" ht="57" customHeight="1">
      <c r="D5" s="460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196" activePane="bottomRight" state="frozen"/>
      <selection activeCell="D209" sqref="D209"/>
      <selection pane="topRight" activeCell="D209" sqref="D209"/>
      <selection pane="bottomLeft" activeCell="D209" sqref="D209"/>
      <selection pane="bottomRight" activeCell="C214" sqref="C214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48" t="s">
        <v>41</v>
      </c>
      <c r="C2" s="548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49" t="s">
        <v>23</v>
      </c>
      <c r="C4" s="550" t="s">
        <v>1012</v>
      </c>
      <c r="D4" s="550" t="s">
        <v>42</v>
      </c>
      <c r="E4" s="549" t="s">
        <v>43</v>
      </c>
      <c r="F4" s="108" t="s">
        <v>1609</v>
      </c>
      <c r="G4" s="108" t="s">
        <v>1608</v>
      </c>
      <c r="H4" s="547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49"/>
      <c r="C5" s="550"/>
      <c r="D5" s="550"/>
      <c r="E5" s="549"/>
      <c r="F5" s="93"/>
      <c r="G5" s="93"/>
      <c r="H5" s="547"/>
      <c r="I5" s="193" t="s">
        <v>1608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9"/>
      <c r="E8" s="280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9" t="s">
        <v>44</v>
      </c>
      <c r="E9" s="280" t="s">
        <v>8</v>
      </c>
      <c r="F9" s="281">
        <v>294100</v>
      </c>
      <c r="G9" s="281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9" t="s">
        <v>45</v>
      </c>
      <c r="E10" s="280" t="s">
        <v>8</v>
      </c>
      <c r="F10" s="281">
        <v>1719200</v>
      </c>
      <c r="G10" s="281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9" t="s">
        <v>44</v>
      </c>
      <c r="E11" s="280" t="s">
        <v>8</v>
      </c>
      <c r="F11" s="281">
        <v>151000</v>
      </c>
      <c r="G11" s="281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9" t="s">
        <v>44</v>
      </c>
      <c r="E12" s="280" t="s">
        <v>8</v>
      </c>
      <c r="F12" s="281">
        <v>1430000</v>
      </c>
      <c r="G12" s="281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9" t="s">
        <v>44</v>
      </c>
      <c r="E13" s="280" t="s">
        <v>8</v>
      </c>
      <c r="F13" s="281">
        <v>16495000</v>
      </c>
      <c r="G13" s="281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9" t="s">
        <v>44</v>
      </c>
      <c r="E14" s="280" t="s">
        <v>8</v>
      </c>
      <c r="F14" s="281">
        <v>1281430</v>
      </c>
      <c r="G14" s="281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9" t="s">
        <v>44</v>
      </c>
      <c r="E15" s="280" t="s">
        <v>8</v>
      </c>
      <c r="F15" s="281">
        <v>1344430</v>
      </c>
      <c r="G15" s="281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9" t="s">
        <v>44</v>
      </c>
      <c r="E16" s="280" t="s">
        <v>8</v>
      </c>
      <c r="F16" s="281">
        <v>1350430</v>
      </c>
      <c r="G16" s="281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9" t="s">
        <v>45</v>
      </c>
      <c r="E17" s="280" t="s">
        <v>14</v>
      </c>
      <c r="F17" s="281">
        <v>1000000</v>
      </c>
      <c r="G17" s="281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9" t="s">
        <v>44</v>
      </c>
      <c r="E18" s="280" t="s">
        <v>8</v>
      </c>
      <c r="F18" s="281">
        <v>35000</v>
      </c>
      <c r="G18" s="281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9" t="s">
        <v>44</v>
      </c>
      <c r="E19" s="280" t="s">
        <v>8</v>
      </c>
      <c r="F19" s="281">
        <v>35000</v>
      </c>
      <c r="G19" s="281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9" t="s">
        <v>44</v>
      </c>
      <c r="E20" s="280" t="s">
        <v>8</v>
      </c>
      <c r="F20" s="281">
        <v>35000</v>
      </c>
      <c r="G20" s="281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9" t="s">
        <v>44</v>
      </c>
      <c r="E21" s="280" t="s">
        <v>8</v>
      </c>
      <c r="F21" s="281">
        <v>35000</v>
      </c>
      <c r="G21" s="281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9" t="s">
        <v>44</v>
      </c>
      <c r="E22" s="280" t="s">
        <v>8</v>
      </c>
      <c r="F22" s="281">
        <v>35000</v>
      </c>
      <c r="G22" s="281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9" t="s">
        <v>44</v>
      </c>
      <c r="E23" s="280" t="s">
        <v>8</v>
      </c>
      <c r="F23" s="281">
        <v>35000</v>
      </c>
      <c r="G23" s="281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9" t="s">
        <v>44</v>
      </c>
      <c r="E24" s="280" t="s">
        <v>8</v>
      </c>
      <c r="F24" s="281">
        <v>35000</v>
      </c>
      <c r="G24" s="281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9" t="s">
        <v>44</v>
      </c>
      <c r="E25" s="280" t="s">
        <v>8</v>
      </c>
      <c r="F25" s="281">
        <v>35000</v>
      </c>
      <c r="G25" s="281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9" t="s">
        <v>44</v>
      </c>
      <c r="E26" s="280" t="s">
        <v>8</v>
      </c>
      <c r="F26" s="281">
        <v>35000</v>
      </c>
      <c r="G26" s="281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9" t="s">
        <v>44</v>
      </c>
      <c r="E27" s="280" t="s">
        <v>8</v>
      </c>
      <c r="F27" s="281">
        <v>155100</v>
      </c>
      <c r="G27" s="281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9" t="s">
        <v>44</v>
      </c>
      <c r="E28" s="280" t="s">
        <v>8</v>
      </c>
      <c r="F28" s="281">
        <v>155100</v>
      </c>
      <c r="G28" s="281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9" t="s">
        <v>44</v>
      </c>
      <c r="E29" s="280" t="s">
        <v>8</v>
      </c>
      <c r="F29" s="281">
        <v>155100</v>
      </c>
      <c r="G29" s="281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9" t="s">
        <v>44</v>
      </c>
      <c r="E30" s="280" t="s">
        <v>8</v>
      </c>
      <c r="F30" s="281">
        <v>155100</v>
      </c>
      <c r="G30" s="281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9" t="s">
        <v>44</v>
      </c>
      <c r="E31" s="280" t="s">
        <v>8</v>
      </c>
      <c r="F31" s="281">
        <v>155100</v>
      </c>
      <c r="G31" s="281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9" t="s">
        <v>45</v>
      </c>
      <c r="E32" s="280" t="s">
        <v>8</v>
      </c>
      <c r="F32" s="281">
        <v>723500</v>
      </c>
      <c r="G32" s="281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9" t="s">
        <v>45</v>
      </c>
      <c r="E33" s="280" t="s">
        <v>8</v>
      </c>
      <c r="F33" s="281">
        <v>723500</v>
      </c>
      <c r="G33" s="281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9" t="s">
        <v>45</v>
      </c>
      <c r="E34" s="280" t="s">
        <v>8</v>
      </c>
      <c r="F34" s="281">
        <v>757500</v>
      </c>
      <c r="G34" s="281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9" t="s">
        <v>45</v>
      </c>
      <c r="E35" s="280" t="s">
        <v>8</v>
      </c>
      <c r="F35" s="281">
        <v>757500</v>
      </c>
      <c r="G35" s="281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1552</v>
      </c>
      <c r="D36" s="279" t="s">
        <v>45</v>
      </c>
      <c r="E36" s="280" t="s">
        <v>8</v>
      </c>
      <c r="F36" s="281">
        <v>733500</v>
      </c>
      <c r="G36" s="281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1553</v>
      </c>
      <c r="D37" s="279" t="s">
        <v>45</v>
      </c>
      <c r="E37" s="280" t="s">
        <v>8</v>
      </c>
      <c r="F37" s="281">
        <v>823500</v>
      </c>
      <c r="G37" s="281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1554</v>
      </c>
      <c r="D38" s="279" t="s">
        <v>45</v>
      </c>
      <c r="E38" s="280" t="s">
        <v>8</v>
      </c>
      <c r="F38" s="281">
        <v>1156500</v>
      </c>
      <c r="G38" s="281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1555</v>
      </c>
      <c r="D39" s="279" t="s">
        <v>45</v>
      </c>
      <c r="E39" s="280" t="s">
        <v>8</v>
      </c>
      <c r="F39" s="281">
        <v>1237500</v>
      </c>
      <c r="G39" s="281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1556</v>
      </c>
      <c r="D40" s="279" t="s">
        <v>45</v>
      </c>
      <c r="E40" s="280" t="s">
        <v>8</v>
      </c>
      <c r="F40" s="281">
        <v>1287000</v>
      </c>
      <c r="G40" s="281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1557</v>
      </c>
      <c r="D41" s="279" t="s">
        <v>45</v>
      </c>
      <c r="E41" s="280" t="s">
        <v>8</v>
      </c>
      <c r="F41" s="281">
        <v>1336500</v>
      </c>
      <c r="G41" s="281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1558</v>
      </c>
      <c r="D42" s="279" t="s">
        <v>45</v>
      </c>
      <c r="E42" s="280" t="s">
        <v>8</v>
      </c>
      <c r="F42" s="281">
        <v>1336500</v>
      </c>
      <c r="G42" s="281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1559</v>
      </c>
      <c r="D43" s="279" t="s">
        <v>45</v>
      </c>
      <c r="E43" s="280" t="s">
        <v>8</v>
      </c>
      <c r="F43" s="281">
        <v>2866500</v>
      </c>
      <c r="G43" s="281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9" t="s">
        <v>45</v>
      </c>
      <c r="E44" s="280" t="s">
        <v>8</v>
      </c>
      <c r="F44" s="281">
        <v>545000</v>
      </c>
      <c r="G44" s="281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9" t="s">
        <v>45</v>
      </c>
      <c r="E45" s="280" t="s">
        <v>8</v>
      </c>
      <c r="F45" s="281">
        <v>545000</v>
      </c>
      <c r="G45" s="281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9" t="s">
        <v>44</v>
      </c>
      <c r="E46" s="280" t="s">
        <v>8</v>
      </c>
      <c r="F46" s="281">
        <v>2250810</v>
      </c>
      <c r="G46" s="281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9" t="s">
        <v>44</v>
      </c>
      <c r="E47" s="280" t="s">
        <v>8</v>
      </c>
      <c r="F47" s="281">
        <v>2250810</v>
      </c>
      <c r="G47" s="281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9" t="s">
        <v>44</v>
      </c>
      <c r="E48" s="280" t="s">
        <v>8</v>
      </c>
      <c r="F48" s="281">
        <v>2250810</v>
      </c>
      <c r="G48" s="281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9" t="s">
        <v>44</v>
      </c>
      <c r="E49" s="280" t="s">
        <v>8</v>
      </c>
      <c r="F49" s="281">
        <v>2250810</v>
      </c>
      <c r="G49" s="281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9" t="s">
        <v>44</v>
      </c>
      <c r="E50" s="280" t="s">
        <v>8</v>
      </c>
      <c r="F50" s="281">
        <v>2250810</v>
      </c>
      <c r="G50" s="281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9" t="s">
        <v>44</v>
      </c>
      <c r="E51" s="280" t="s">
        <v>8</v>
      </c>
      <c r="F51" s="281">
        <v>2250810</v>
      </c>
      <c r="G51" s="281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9" t="s">
        <v>44</v>
      </c>
      <c r="E52" s="280" t="s">
        <v>8</v>
      </c>
      <c r="F52" s="281">
        <v>2250810</v>
      </c>
      <c r="G52" s="281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9" t="s">
        <v>44</v>
      </c>
      <c r="E53" s="280" t="s">
        <v>8</v>
      </c>
      <c r="F53" s="281">
        <v>2250810</v>
      </c>
      <c r="G53" s="281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9" t="s">
        <v>44</v>
      </c>
      <c r="E54" s="280" t="s">
        <v>8</v>
      </c>
      <c r="F54" s="281">
        <v>2250810</v>
      </c>
      <c r="G54" s="281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9" t="s">
        <v>44</v>
      </c>
      <c r="E55" s="280" t="s">
        <v>8</v>
      </c>
      <c r="F55" s="281">
        <v>2250810</v>
      </c>
      <c r="G55" s="281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9" t="s">
        <v>44</v>
      </c>
      <c r="E56" s="280" t="s">
        <v>8</v>
      </c>
      <c r="F56" s="281">
        <v>2250810</v>
      </c>
      <c r="G56" s="281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9" t="s">
        <v>44</v>
      </c>
      <c r="E57" s="280" t="s">
        <v>8</v>
      </c>
      <c r="F57" s="281">
        <v>2250810</v>
      </c>
      <c r="G57" s="281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9" t="s">
        <v>44</v>
      </c>
      <c r="E58" s="280" t="s">
        <v>8</v>
      </c>
      <c r="F58" s="281">
        <v>2250810</v>
      </c>
      <c r="G58" s="281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9" t="s">
        <v>44</v>
      </c>
      <c r="E59" s="280" t="s">
        <v>8</v>
      </c>
      <c r="F59" s="281">
        <v>2250810</v>
      </c>
      <c r="G59" s="281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9" t="s">
        <v>44</v>
      </c>
      <c r="E60" s="280" t="s">
        <v>8</v>
      </c>
      <c r="F60" s="281">
        <v>2250810</v>
      </c>
      <c r="G60" s="281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9" t="s">
        <v>44</v>
      </c>
      <c r="E61" s="280" t="s">
        <v>8</v>
      </c>
      <c r="F61" s="281">
        <v>2250810</v>
      </c>
      <c r="G61" s="281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9" t="s">
        <v>44</v>
      </c>
      <c r="E62" s="280" t="s">
        <v>8</v>
      </c>
      <c r="F62" s="281">
        <v>2250810</v>
      </c>
      <c r="G62" s="281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9" t="s">
        <v>44</v>
      </c>
      <c r="E63" s="280" t="s">
        <v>8</v>
      </c>
      <c r="F63" s="281">
        <v>2250810</v>
      </c>
      <c r="G63" s="281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9" t="s">
        <v>44</v>
      </c>
      <c r="E64" s="280" t="s">
        <v>8</v>
      </c>
      <c r="F64" s="281">
        <v>2250810</v>
      </c>
      <c r="G64" s="281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9" t="s">
        <v>44</v>
      </c>
      <c r="E65" s="280" t="s">
        <v>8</v>
      </c>
      <c r="F65" s="281">
        <v>2250810</v>
      </c>
      <c r="G65" s="281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9" t="s">
        <v>44</v>
      </c>
      <c r="E66" s="280" t="s">
        <v>8</v>
      </c>
      <c r="F66" s="281">
        <v>7034000</v>
      </c>
      <c r="G66" s="281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9" t="s">
        <v>44</v>
      </c>
      <c r="E67" s="280" t="s">
        <v>8</v>
      </c>
      <c r="F67" s="281">
        <v>7034000</v>
      </c>
      <c r="G67" s="281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9" t="s">
        <v>44</v>
      </c>
      <c r="E68" s="280" t="s">
        <v>8</v>
      </c>
      <c r="F68" s="281">
        <v>3826640</v>
      </c>
      <c r="G68" s="281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9" t="s">
        <v>44</v>
      </c>
      <c r="E69" s="280" t="s">
        <v>8</v>
      </c>
      <c r="F69" s="281">
        <v>3826640</v>
      </c>
      <c r="G69" s="281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9" t="s">
        <v>44</v>
      </c>
      <c r="E70" s="280" t="s">
        <v>8</v>
      </c>
      <c r="F70" s="281">
        <v>3826640</v>
      </c>
      <c r="G70" s="281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9" t="s">
        <v>44</v>
      </c>
      <c r="E71" s="280" t="s">
        <v>8</v>
      </c>
      <c r="F71" s="281">
        <v>3826640</v>
      </c>
      <c r="G71" s="281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9" t="s">
        <v>44</v>
      </c>
      <c r="E72" s="280" t="s">
        <v>8</v>
      </c>
      <c r="F72" s="281">
        <v>3826640</v>
      </c>
      <c r="G72" s="281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9" t="s">
        <v>44</v>
      </c>
      <c r="E73" s="280" t="s">
        <v>8</v>
      </c>
      <c r="F73" s="281">
        <v>3826640</v>
      </c>
      <c r="G73" s="281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9" t="s">
        <v>44</v>
      </c>
      <c r="E74" s="280" t="s">
        <v>8</v>
      </c>
      <c r="F74" s="281">
        <v>3826640</v>
      </c>
      <c r="G74" s="281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9" t="s">
        <v>44</v>
      </c>
      <c r="E75" s="280" t="s">
        <v>8</v>
      </c>
      <c r="F75" s="281">
        <v>3826640</v>
      </c>
      <c r="G75" s="281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9" t="s">
        <v>44</v>
      </c>
      <c r="E76" s="280" t="s">
        <v>8</v>
      </c>
      <c r="F76" s="281">
        <v>3826640</v>
      </c>
      <c r="G76" s="281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9" t="s">
        <v>44</v>
      </c>
      <c r="E77" s="280" t="s">
        <v>8</v>
      </c>
      <c r="F77" s="281">
        <v>3826640</v>
      </c>
      <c r="G77" s="281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9" t="s">
        <v>44</v>
      </c>
      <c r="E78" s="280" t="s">
        <v>8</v>
      </c>
      <c r="F78" s="281">
        <v>3826640</v>
      </c>
      <c r="G78" s="281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9" t="s">
        <v>44</v>
      </c>
      <c r="E79" s="280" t="s">
        <v>8</v>
      </c>
      <c r="F79" s="281">
        <v>3826640</v>
      </c>
      <c r="G79" s="281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9" t="s">
        <v>44</v>
      </c>
      <c r="E80" s="280" t="s">
        <v>8</v>
      </c>
      <c r="F80" s="281">
        <v>3826640</v>
      </c>
      <c r="G80" s="281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9" t="s">
        <v>44</v>
      </c>
      <c r="E81" s="280" t="s">
        <v>8</v>
      </c>
      <c r="F81" s="281">
        <v>3826640</v>
      </c>
      <c r="G81" s="281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9" t="s">
        <v>44</v>
      </c>
      <c r="E82" s="280" t="s">
        <v>8</v>
      </c>
      <c r="F82" s="281">
        <v>3826640</v>
      </c>
      <c r="G82" s="281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9" t="s">
        <v>44</v>
      </c>
      <c r="E83" s="280" t="s">
        <v>8</v>
      </c>
      <c r="F83" s="281">
        <v>3826640</v>
      </c>
      <c r="G83" s="281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9" t="s">
        <v>44</v>
      </c>
      <c r="E84" s="280" t="s">
        <v>8</v>
      </c>
      <c r="F84" s="281">
        <v>3551000</v>
      </c>
      <c r="G84" s="281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9" t="s">
        <v>44</v>
      </c>
      <c r="E85" s="280" t="s">
        <v>8</v>
      </c>
      <c r="F85" s="281">
        <v>4585000</v>
      </c>
      <c r="G85" s="281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9" t="s">
        <v>48</v>
      </c>
      <c r="E86" s="280"/>
      <c r="F86" s="281"/>
      <c r="G86" s="281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9" t="s">
        <v>48</v>
      </c>
      <c r="E87" s="280"/>
      <c r="F87" s="281"/>
      <c r="G87" s="281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9" t="s">
        <v>44</v>
      </c>
      <c r="E88" s="280" t="s">
        <v>14</v>
      </c>
      <c r="F88" s="281">
        <v>2980000</v>
      </c>
      <c r="G88" s="281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9" t="s">
        <v>44</v>
      </c>
      <c r="E89" s="280" t="s">
        <v>14</v>
      </c>
      <c r="F89" s="281">
        <v>2980000</v>
      </c>
      <c r="G89" s="281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9" t="s">
        <v>44</v>
      </c>
      <c r="E90" s="280" t="s">
        <v>14</v>
      </c>
      <c r="F90" s="281">
        <v>2980000</v>
      </c>
      <c r="G90" s="281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9" t="s">
        <v>44</v>
      </c>
      <c r="E91" s="280" t="s">
        <v>14</v>
      </c>
      <c r="F91" s="281">
        <v>2980000</v>
      </c>
      <c r="G91" s="281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9" t="s">
        <v>44</v>
      </c>
      <c r="E92" s="280" t="s">
        <v>14</v>
      </c>
      <c r="F92" s="281">
        <v>2980000</v>
      </c>
      <c r="G92" s="281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9" t="s">
        <v>44</v>
      </c>
      <c r="E93" s="280" t="s">
        <v>14</v>
      </c>
      <c r="F93" s="281">
        <v>2980000</v>
      </c>
      <c r="G93" s="281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9" t="s">
        <v>44</v>
      </c>
      <c r="E94" s="280" t="s">
        <v>14</v>
      </c>
      <c r="F94" s="281">
        <v>2980000</v>
      </c>
      <c r="G94" s="281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9" t="s">
        <v>44</v>
      </c>
      <c r="E95" s="280" t="s">
        <v>14</v>
      </c>
      <c r="F95" s="281">
        <v>2980000</v>
      </c>
      <c r="G95" s="281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9" t="s">
        <v>44</v>
      </c>
      <c r="E96" s="280" t="s">
        <v>14</v>
      </c>
      <c r="F96" s="281">
        <v>12249100</v>
      </c>
      <c r="G96" s="281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9" t="s">
        <v>44</v>
      </c>
      <c r="E97" s="280" t="s">
        <v>14</v>
      </c>
      <c r="F97" s="281">
        <v>12249100</v>
      </c>
      <c r="G97" s="281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9" t="s">
        <v>44</v>
      </c>
      <c r="E98" s="280" t="s">
        <v>14</v>
      </c>
      <c r="F98" s="281">
        <v>12764100</v>
      </c>
      <c r="G98" s="281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9" t="s">
        <v>44</v>
      </c>
      <c r="E99" s="280" t="s">
        <v>14</v>
      </c>
      <c r="F99" s="281">
        <v>12764100</v>
      </c>
      <c r="G99" s="281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9" t="s">
        <v>44</v>
      </c>
      <c r="E100" s="280" t="s">
        <v>14</v>
      </c>
      <c r="F100" s="281">
        <v>13444100</v>
      </c>
      <c r="G100" s="281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9" t="s">
        <v>44</v>
      </c>
      <c r="E101" s="280" t="s">
        <v>14</v>
      </c>
      <c r="F101" s="281">
        <v>13444100</v>
      </c>
      <c r="G101" s="281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9" t="s">
        <v>44</v>
      </c>
      <c r="E102" s="280" t="s">
        <v>14</v>
      </c>
      <c r="F102" s="281">
        <v>13444100</v>
      </c>
      <c r="G102" s="281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9" t="s">
        <v>44</v>
      </c>
      <c r="E103" s="280" t="s">
        <v>14</v>
      </c>
      <c r="F103" s="281">
        <v>14119100</v>
      </c>
      <c r="G103" s="281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9" t="s">
        <v>44</v>
      </c>
      <c r="E104" s="280" t="s">
        <v>14</v>
      </c>
      <c r="F104" s="281">
        <v>3050000</v>
      </c>
      <c r="G104" s="281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9" t="s">
        <v>45</v>
      </c>
      <c r="E105" s="280" t="s">
        <v>24</v>
      </c>
      <c r="F105" s="281">
        <v>61350.369301283834</v>
      </c>
      <c r="G105" s="281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9" t="s">
        <v>45</v>
      </c>
      <c r="E106" s="280" t="s">
        <v>24</v>
      </c>
      <c r="F106" s="281">
        <v>297606.44984038931</v>
      </c>
      <c r="G106" s="281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9" t="s">
        <v>45</v>
      </c>
      <c r="E107" s="280" t="s">
        <v>8</v>
      </c>
      <c r="F107" s="281">
        <v>63410.286500000002</v>
      </c>
      <c r="G107" s="281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9" t="s">
        <v>45</v>
      </c>
      <c r="E108" s="280" t="s">
        <v>8</v>
      </c>
      <c r="F108" s="281">
        <v>259574.27222222224</v>
      </c>
      <c r="G108" s="281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9" t="s">
        <v>45</v>
      </c>
      <c r="E109" s="280" t="s">
        <v>8</v>
      </c>
      <c r="F109" s="281">
        <v>5918293.4066666672</v>
      </c>
      <c r="G109" s="281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9" t="s">
        <v>45</v>
      </c>
      <c r="E110" s="280" t="s">
        <v>8</v>
      </c>
      <c r="F110" s="281">
        <v>7304865.0047999993</v>
      </c>
      <c r="G110" s="281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9" t="s">
        <v>45</v>
      </c>
      <c r="E111" s="280" t="s">
        <v>8</v>
      </c>
      <c r="F111" s="281">
        <v>7575415.5605333354</v>
      </c>
      <c r="G111" s="281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9" t="s">
        <v>45</v>
      </c>
      <c r="E112" s="280" t="s">
        <v>8</v>
      </c>
      <c r="F112" s="281">
        <v>7034314.449066666</v>
      </c>
      <c r="G112" s="281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9" t="s">
        <v>48</v>
      </c>
      <c r="E113" s="280"/>
      <c r="F113" s="281"/>
      <c r="G113" s="281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9" t="s">
        <v>48</v>
      </c>
      <c r="E114" s="280"/>
      <c r="F114" s="281"/>
      <c r="G114" s="281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9" t="s">
        <v>45</v>
      </c>
      <c r="E115" s="280" t="s">
        <v>14</v>
      </c>
      <c r="F115" s="281"/>
      <c r="G115" s="281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9" t="s">
        <v>44</v>
      </c>
      <c r="E116" s="280" t="s">
        <v>525</v>
      </c>
      <c r="F116" s="281">
        <v>16002920</v>
      </c>
      <c r="G116" s="281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9" t="s">
        <v>44</v>
      </c>
      <c r="E117" s="280" t="s">
        <v>525</v>
      </c>
      <c r="F117" s="281">
        <v>18311920</v>
      </c>
      <c r="G117" s="281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9" t="s">
        <v>44</v>
      </c>
      <c r="E118" s="280" t="s">
        <v>525</v>
      </c>
      <c r="F118" s="281">
        <v>79514150</v>
      </c>
      <c r="G118" s="281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9" t="s">
        <v>44</v>
      </c>
      <c r="E119" s="280" t="s">
        <v>525</v>
      </c>
      <c r="F119" s="281">
        <v>46492920</v>
      </c>
      <c r="G119" s="281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9" t="s">
        <v>44</v>
      </c>
      <c r="E120" s="280" t="s">
        <v>525</v>
      </c>
      <c r="F120" s="281">
        <v>229416150</v>
      </c>
      <c r="G120" s="281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9" t="s">
        <v>44</v>
      </c>
      <c r="E121" s="280" t="s">
        <v>525</v>
      </c>
      <c r="F121" s="281">
        <v>46425420</v>
      </c>
      <c r="G121" s="281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9" t="s">
        <v>48</v>
      </c>
      <c r="E122" s="280"/>
      <c r="F122" s="281"/>
      <c r="G122" s="281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9" t="s">
        <v>44</v>
      </c>
      <c r="E123" s="280" t="s">
        <v>525</v>
      </c>
      <c r="F123" s="281">
        <v>241300000</v>
      </c>
      <c r="G123" s="281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9" t="s">
        <v>44</v>
      </c>
      <c r="E124" s="280" t="s">
        <v>14</v>
      </c>
      <c r="F124" s="281">
        <v>42499000</v>
      </c>
      <c r="G124" s="281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9"/>
      <c r="E125" s="280"/>
      <c r="F125" s="281"/>
      <c r="G125" s="281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9" t="s">
        <v>48</v>
      </c>
      <c r="E126" s="280"/>
      <c r="F126" s="281"/>
      <c r="G126" s="281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9" t="s">
        <v>44</v>
      </c>
      <c r="E127" s="280" t="s">
        <v>525</v>
      </c>
      <c r="F127" s="281">
        <v>126104830</v>
      </c>
      <c r="G127" s="281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9" t="s">
        <v>44</v>
      </c>
      <c r="E128" s="280" t="s">
        <v>525</v>
      </c>
      <c r="F128" s="281">
        <v>191704830</v>
      </c>
      <c r="G128" s="281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9" t="s">
        <v>45</v>
      </c>
      <c r="E129" s="280" t="s">
        <v>525</v>
      </c>
      <c r="F129" s="281">
        <v>79200000</v>
      </c>
      <c r="G129" s="281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9" t="s">
        <v>45</v>
      </c>
      <c r="E130" s="280" t="s">
        <v>14</v>
      </c>
      <c r="F130" s="281">
        <v>5975000</v>
      </c>
      <c r="G130" s="281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9" t="s">
        <v>45</v>
      </c>
      <c r="E131" s="280" t="s">
        <v>24</v>
      </c>
      <c r="F131" s="281">
        <v>12500000</v>
      </c>
      <c r="G131" s="281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9" t="s">
        <v>48</v>
      </c>
      <c r="E132" s="280"/>
      <c r="F132" s="281"/>
      <c r="G132" s="281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9" t="s">
        <v>48</v>
      </c>
      <c r="E133" s="280"/>
      <c r="F133" s="281"/>
      <c r="G133" s="281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9" t="s">
        <v>44</v>
      </c>
      <c r="E134" s="280" t="s">
        <v>8</v>
      </c>
      <c r="F134" s="281">
        <v>24998100</v>
      </c>
      <c r="G134" s="281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9" t="s">
        <v>44</v>
      </c>
      <c r="E135" s="280" t="s">
        <v>8</v>
      </c>
      <c r="F135" s="281">
        <v>26746100</v>
      </c>
      <c r="G135" s="281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9" t="s">
        <v>44</v>
      </c>
      <c r="E136" s="280" t="s">
        <v>8</v>
      </c>
      <c r="F136" s="281">
        <v>38097500</v>
      </c>
      <c r="G136" s="281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9" t="s">
        <v>44</v>
      </c>
      <c r="E137" s="280" t="s">
        <v>8</v>
      </c>
      <c r="F137" s="281">
        <v>46697500</v>
      </c>
      <c r="G137" s="281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9" t="s">
        <v>44</v>
      </c>
      <c r="E138" s="280" t="s">
        <v>8</v>
      </c>
      <c r="F138" s="281">
        <v>21530100</v>
      </c>
      <c r="G138" s="281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9" t="s">
        <v>44</v>
      </c>
      <c r="E139" s="280" t="s">
        <v>8</v>
      </c>
      <c r="F139" s="281">
        <v>31630800</v>
      </c>
      <c r="G139" s="281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9" t="s">
        <v>44</v>
      </c>
      <c r="E140" s="280" t="s">
        <v>8</v>
      </c>
      <c r="F140" s="281">
        <v>32680800</v>
      </c>
      <c r="G140" s="281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9" t="s">
        <v>44</v>
      </c>
      <c r="E141" s="280" t="s">
        <v>8</v>
      </c>
      <c r="F141" s="281">
        <v>37313100</v>
      </c>
      <c r="G141" s="281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1458</v>
      </c>
      <c r="D142" s="279" t="s">
        <v>44</v>
      </c>
      <c r="E142" s="280" t="s">
        <v>8</v>
      </c>
      <c r="F142" s="281">
        <v>63057400</v>
      </c>
      <c r="G142" s="281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1560</v>
      </c>
      <c r="D143" s="279" t="s">
        <v>44</v>
      </c>
      <c r="E143" s="280" t="s">
        <v>8</v>
      </c>
      <c r="F143" s="281">
        <v>87094400</v>
      </c>
      <c r="G143" s="281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9" t="s">
        <v>44</v>
      </c>
      <c r="E144" s="280" t="s">
        <v>8</v>
      </c>
      <c r="F144" s="281">
        <v>10270090</v>
      </c>
      <c r="G144" s="281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9" t="s">
        <v>44</v>
      </c>
      <c r="E145" s="280" t="s">
        <v>8</v>
      </c>
      <c r="F145" s="281">
        <v>8972560</v>
      </c>
      <c r="G145" s="281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9" t="s">
        <v>44</v>
      </c>
      <c r="E146" s="280" t="s">
        <v>8</v>
      </c>
      <c r="F146" s="281">
        <v>10973865</v>
      </c>
      <c r="G146" s="281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9" t="s">
        <v>44</v>
      </c>
      <c r="E147" s="280" t="s">
        <v>8</v>
      </c>
      <c r="F147" s="281">
        <v>12622540</v>
      </c>
      <c r="G147" s="281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1561</v>
      </c>
      <c r="D148" s="279" t="s">
        <v>44</v>
      </c>
      <c r="E148" s="280" t="s">
        <v>14</v>
      </c>
      <c r="F148" s="281">
        <v>15724250</v>
      </c>
      <c r="G148" s="281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9"/>
      <c r="E149" s="280"/>
      <c r="F149" s="281"/>
      <c r="G149" s="281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9" t="s">
        <v>48</v>
      </c>
      <c r="E150" s="280"/>
      <c r="F150" s="281"/>
      <c r="G150" s="281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9" t="s">
        <v>44</v>
      </c>
      <c r="E151" s="280" t="s">
        <v>8</v>
      </c>
      <c r="F151" s="281">
        <v>848250</v>
      </c>
      <c r="G151" s="281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9" t="s">
        <v>45</v>
      </c>
      <c r="E152" s="280" t="s">
        <v>8</v>
      </c>
      <c r="F152" s="281">
        <v>17500</v>
      </c>
      <c r="G152" s="281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9" t="s">
        <v>45</v>
      </c>
      <c r="E153" s="280" t="s">
        <v>8</v>
      </c>
      <c r="F153" s="281">
        <v>17500</v>
      </c>
      <c r="G153" s="281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9" t="s">
        <v>45</v>
      </c>
      <c r="E154" s="280" t="s">
        <v>8</v>
      </c>
      <c r="F154" s="281">
        <v>17500</v>
      </c>
      <c r="G154" s="281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9" t="s">
        <v>45</v>
      </c>
      <c r="E155" s="280" t="s">
        <v>8</v>
      </c>
      <c r="F155" s="281">
        <v>18000</v>
      </c>
      <c r="G155" s="281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9" t="s">
        <v>45</v>
      </c>
      <c r="E156" s="280" t="s">
        <v>8</v>
      </c>
      <c r="F156" s="281">
        <v>18000</v>
      </c>
      <c r="G156" s="281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9" t="s">
        <v>45</v>
      </c>
      <c r="E157" s="280" t="s">
        <v>8</v>
      </c>
      <c r="F157" s="281">
        <v>18000</v>
      </c>
      <c r="G157" s="281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9" t="s">
        <v>45</v>
      </c>
      <c r="E158" s="280" t="s">
        <v>8</v>
      </c>
      <c r="F158" s="281">
        <v>18000</v>
      </c>
      <c r="G158" s="281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9" t="s">
        <v>45</v>
      </c>
      <c r="E159" s="280" t="s">
        <v>8</v>
      </c>
      <c r="F159" s="281">
        <v>18000</v>
      </c>
      <c r="G159" s="281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9" t="s">
        <v>45</v>
      </c>
      <c r="E160" s="280" t="s">
        <v>8</v>
      </c>
      <c r="F160" s="281">
        <v>20000</v>
      </c>
      <c r="G160" s="281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9" t="s">
        <v>45</v>
      </c>
      <c r="E161" s="280" t="s">
        <v>8</v>
      </c>
      <c r="F161" s="281">
        <v>23000</v>
      </c>
      <c r="G161" s="281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9" t="s">
        <v>45</v>
      </c>
      <c r="E162" s="280" t="s">
        <v>8</v>
      </c>
      <c r="F162" s="281">
        <v>23700</v>
      </c>
      <c r="G162" s="281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9" t="s">
        <v>45</v>
      </c>
      <c r="E163" s="280" t="s">
        <v>8</v>
      </c>
      <c r="F163" s="281">
        <v>32500</v>
      </c>
      <c r="G163" s="281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9" t="s">
        <v>45</v>
      </c>
      <c r="E164" s="280" t="s">
        <v>8</v>
      </c>
      <c r="F164" s="281">
        <v>32500</v>
      </c>
      <c r="G164" s="281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9" t="s">
        <v>45</v>
      </c>
      <c r="E165" s="280" t="s">
        <v>8</v>
      </c>
      <c r="F165" s="281">
        <v>32500</v>
      </c>
      <c r="G165" s="281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9" t="s">
        <v>45</v>
      </c>
      <c r="E166" s="280" t="s">
        <v>8</v>
      </c>
      <c r="F166" s="281">
        <v>32500</v>
      </c>
      <c r="G166" s="281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9" t="s">
        <v>45</v>
      </c>
      <c r="E167" s="280" t="s">
        <v>8</v>
      </c>
      <c r="F167" s="281">
        <v>35700</v>
      </c>
      <c r="G167" s="281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9" t="s">
        <v>45</v>
      </c>
      <c r="E168" s="280" t="s">
        <v>8</v>
      </c>
      <c r="F168" s="281">
        <v>38700</v>
      </c>
      <c r="G168" s="281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9" t="s">
        <v>45</v>
      </c>
      <c r="E169" s="280" t="s">
        <v>8</v>
      </c>
      <c r="F169" s="281">
        <v>38700</v>
      </c>
      <c r="G169" s="281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9" t="s">
        <v>45</v>
      </c>
      <c r="E170" s="280" t="s">
        <v>8</v>
      </c>
      <c r="F170" s="281">
        <v>38700</v>
      </c>
      <c r="G170" s="281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9" t="s">
        <v>45</v>
      </c>
      <c r="E171" s="280" t="s">
        <v>8</v>
      </c>
      <c r="F171" s="281">
        <v>38700</v>
      </c>
      <c r="G171" s="281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9" t="s">
        <v>45</v>
      </c>
      <c r="E172" s="280" t="s">
        <v>8</v>
      </c>
      <c r="F172" s="281">
        <v>51000</v>
      </c>
      <c r="G172" s="281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9" t="s">
        <v>45</v>
      </c>
      <c r="E173" s="280" t="s">
        <v>8</v>
      </c>
      <c r="F173" s="281">
        <v>94200</v>
      </c>
      <c r="G173" s="281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9" t="s">
        <v>45</v>
      </c>
      <c r="E174" s="280" t="s">
        <v>8</v>
      </c>
      <c r="F174" s="281">
        <v>119300</v>
      </c>
      <c r="G174" s="281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9" t="s">
        <v>45</v>
      </c>
      <c r="E175" s="280" t="s">
        <v>8</v>
      </c>
      <c r="F175" s="281">
        <v>432900</v>
      </c>
      <c r="G175" s="281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9" t="s">
        <v>45</v>
      </c>
      <c r="E176" s="280" t="s">
        <v>8</v>
      </c>
      <c r="F176" s="281">
        <v>56700</v>
      </c>
      <c r="G176" s="281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9" t="s">
        <v>45</v>
      </c>
      <c r="E177" s="280" t="s">
        <v>8</v>
      </c>
      <c r="F177" s="281">
        <v>68300</v>
      </c>
      <c r="G177" s="281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9" t="s">
        <v>45</v>
      </c>
      <c r="E178" s="280" t="s">
        <v>8</v>
      </c>
      <c r="F178" s="281">
        <v>116200</v>
      </c>
      <c r="G178" s="281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9" t="s">
        <v>45</v>
      </c>
      <c r="E179" s="280" t="s">
        <v>8</v>
      </c>
      <c r="F179" s="281">
        <v>183000</v>
      </c>
      <c r="G179" s="281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9" t="s">
        <v>45</v>
      </c>
      <c r="E180" s="280" t="s">
        <v>8</v>
      </c>
      <c r="F180" s="281">
        <v>271100</v>
      </c>
      <c r="G180" s="281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9" t="s">
        <v>45</v>
      </c>
      <c r="E181" s="280" t="s">
        <v>8</v>
      </c>
      <c r="F181" s="281">
        <v>669000</v>
      </c>
      <c r="G181" s="281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9" t="s">
        <v>45</v>
      </c>
      <c r="E182" s="280" t="s">
        <v>8</v>
      </c>
      <c r="F182" s="281">
        <v>37900</v>
      </c>
      <c r="G182" s="281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9" t="s">
        <v>48</v>
      </c>
      <c r="E183" s="280"/>
      <c r="F183" s="281"/>
      <c r="G183" s="281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9" t="s">
        <v>48</v>
      </c>
      <c r="E184" s="280"/>
      <c r="F184" s="281"/>
      <c r="G184" s="281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9" t="s">
        <v>45</v>
      </c>
      <c r="E185" s="280" t="s">
        <v>24</v>
      </c>
      <c r="F185" s="281">
        <v>22250000</v>
      </c>
      <c r="G185" s="281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9" t="s">
        <v>44</v>
      </c>
      <c r="E186" s="280" t="s">
        <v>24</v>
      </c>
      <c r="F186" s="281">
        <v>80895000</v>
      </c>
      <c r="G186" s="281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9" t="s">
        <v>44</v>
      </c>
      <c r="E187" s="280" t="s">
        <v>24</v>
      </c>
      <c r="F187" s="281">
        <v>157800000</v>
      </c>
      <c r="G187" s="281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1562</v>
      </c>
      <c r="D188" s="279" t="s">
        <v>44</v>
      </c>
      <c r="E188" s="280" t="s">
        <v>24</v>
      </c>
      <c r="F188" s="281">
        <v>8595700</v>
      </c>
      <c r="G188" s="281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1563</v>
      </c>
      <c r="D189" s="279" t="s">
        <v>44</v>
      </c>
      <c r="E189" s="280" t="s">
        <v>24</v>
      </c>
      <c r="F189" s="281">
        <v>8595700</v>
      </c>
      <c r="G189" s="281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9"/>
      <c r="E190" s="280"/>
      <c r="F190" s="281"/>
      <c r="G190" s="281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9" t="s">
        <v>48</v>
      </c>
      <c r="E191" s="280"/>
      <c r="F191" s="281"/>
      <c r="G191" s="281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9" t="s">
        <v>44</v>
      </c>
      <c r="E192" s="280" t="s">
        <v>8</v>
      </c>
      <c r="F192" s="281">
        <v>648050</v>
      </c>
      <c r="G192" s="281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9" t="s">
        <v>44</v>
      </c>
      <c r="E193" s="280" t="s">
        <v>8</v>
      </c>
      <c r="F193" s="281">
        <v>674300</v>
      </c>
      <c r="G193" s="281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9" t="s">
        <v>45</v>
      </c>
      <c r="E194" s="280" t="s">
        <v>8</v>
      </c>
      <c r="F194" s="281">
        <v>42100</v>
      </c>
      <c r="G194" s="281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9" t="s">
        <v>45</v>
      </c>
      <c r="E195" s="280" t="s">
        <v>8</v>
      </c>
      <c r="F195" s="281">
        <v>42100</v>
      </c>
      <c r="G195" s="281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9" t="s">
        <v>45</v>
      </c>
      <c r="E196" s="280" t="s">
        <v>8</v>
      </c>
      <c r="F196" s="281">
        <v>3800000</v>
      </c>
      <c r="G196" s="281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9" t="s">
        <v>48</v>
      </c>
      <c r="E197" s="280"/>
      <c r="F197" s="281"/>
      <c r="G197" s="281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9" t="s">
        <v>48</v>
      </c>
      <c r="E198" s="280"/>
      <c r="F198" s="281"/>
      <c r="G198" s="281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9" t="s">
        <v>45</v>
      </c>
      <c r="E199" s="280" t="s">
        <v>24</v>
      </c>
      <c r="F199" s="281">
        <v>280800000</v>
      </c>
      <c r="G199" s="281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9" t="s">
        <v>45</v>
      </c>
      <c r="E200" s="280" t="s">
        <v>8</v>
      </c>
      <c r="F200" s="281">
        <v>34688200</v>
      </c>
      <c r="G200" s="281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9" t="s">
        <v>45</v>
      </c>
      <c r="E201" s="280" t="s">
        <v>8</v>
      </c>
      <c r="F201" s="281">
        <v>24774500</v>
      </c>
      <c r="G201" s="281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9" t="s">
        <v>48</v>
      </c>
      <c r="E202" s="280"/>
      <c r="F202" s="281"/>
      <c r="G202" s="281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9" t="s">
        <v>48</v>
      </c>
      <c r="E203" s="280"/>
      <c r="F203" s="281"/>
      <c r="G203" s="281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9" t="s">
        <v>45</v>
      </c>
      <c r="E204" s="280" t="s">
        <v>100</v>
      </c>
      <c r="F204" s="281">
        <v>3036730</v>
      </c>
      <c r="G204" s="281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9" t="s">
        <v>45</v>
      </c>
      <c r="E205" s="282" t="s">
        <v>100</v>
      </c>
      <c r="F205" s="281">
        <v>4137730</v>
      </c>
      <c r="G205" s="281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9" t="s">
        <v>45</v>
      </c>
      <c r="E206" s="280" t="s">
        <v>100</v>
      </c>
      <c r="F206" s="281">
        <v>5206920</v>
      </c>
      <c r="G206" s="281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9" t="s">
        <v>45</v>
      </c>
      <c r="E207" s="280" t="s">
        <v>100</v>
      </c>
      <c r="F207" s="281">
        <v>5453270</v>
      </c>
      <c r="G207" s="281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9" t="s">
        <v>45</v>
      </c>
      <c r="E208" s="280" t="s">
        <v>100</v>
      </c>
      <c r="F208" s="281">
        <v>6453770</v>
      </c>
      <c r="G208" s="281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9" t="s">
        <v>45</v>
      </c>
      <c r="E209" s="280" t="s">
        <v>100</v>
      </c>
      <c r="F209" s="281">
        <v>7728790</v>
      </c>
      <c r="G209" s="281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9" t="s">
        <v>47</v>
      </c>
      <c r="E210" s="280" t="s">
        <v>100</v>
      </c>
      <c r="F210" s="281">
        <v>10066.666666666668</v>
      </c>
      <c r="G210" s="281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9" t="s">
        <v>45</v>
      </c>
      <c r="E211" s="280" t="s">
        <v>24</v>
      </c>
      <c r="F211" s="281">
        <v>200000</v>
      </c>
      <c r="G211" s="281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9" t="s">
        <v>48</v>
      </c>
      <c r="E212" s="280"/>
      <c r="F212" s="281"/>
      <c r="G212" s="281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9" t="s">
        <v>48</v>
      </c>
      <c r="E213" s="280"/>
      <c r="F213" s="281"/>
      <c r="G213" s="281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1564</v>
      </c>
      <c r="D214" s="279" t="s">
        <v>44</v>
      </c>
      <c r="E214" s="280" t="s">
        <v>8</v>
      </c>
      <c r="F214" s="281">
        <v>217470</v>
      </c>
      <c r="G214" s="281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9" t="s">
        <v>44</v>
      </c>
      <c r="E215" s="280" t="s">
        <v>8</v>
      </c>
      <c r="F215" s="281">
        <v>212320</v>
      </c>
      <c r="G215" s="281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1565</v>
      </c>
      <c r="D216" s="279" t="s">
        <v>44</v>
      </c>
      <c r="E216" s="280" t="s">
        <v>24</v>
      </c>
      <c r="F216" s="281">
        <v>394550</v>
      </c>
      <c r="G216" s="281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1566</v>
      </c>
      <c r="D217" s="279" t="s">
        <v>44</v>
      </c>
      <c r="E217" s="280" t="s">
        <v>24</v>
      </c>
      <c r="F217" s="281">
        <v>220800</v>
      </c>
      <c r="G217" s="281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9"/>
      <c r="E218" s="280"/>
      <c r="F218" s="281"/>
      <c r="G218" s="281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9" t="s">
        <v>48</v>
      </c>
      <c r="E219" s="280"/>
      <c r="F219" s="281"/>
      <c r="G219" s="281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9" t="s">
        <v>44</v>
      </c>
      <c r="E220" s="280" t="s">
        <v>7</v>
      </c>
      <c r="F220" s="281">
        <v>9831</v>
      </c>
      <c r="G220" s="281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9" t="s">
        <v>44</v>
      </c>
      <c r="E221" s="280" t="s">
        <v>7</v>
      </c>
      <c r="F221" s="281">
        <v>19368</v>
      </c>
      <c r="G221" s="281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9" t="s">
        <v>44</v>
      </c>
      <c r="E222" s="280" t="s">
        <v>7</v>
      </c>
      <c r="F222" s="281">
        <v>32428</v>
      </c>
      <c r="G222" s="281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9" t="s">
        <v>44</v>
      </c>
      <c r="E223" s="280" t="s">
        <v>7</v>
      </c>
      <c r="F223" s="281">
        <v>13740</v>
      </c>
      <c r="G223" s="281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9" t="s">
        <v>44</v>
      </c>
      <c r="E224" s="280" t="s">
        <v>7</v>
      </c>
      <c r="F224" s="281">
        <v>24590</v>
      </c>
      <c r="G224" s="281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9" t="s">
        <v>44</v>
      </c>
      <c r="E225" s="280" t="s">
        <v>7</v>
      </c>
      <c r="F225" s="281">
        <v>39175</v>
      </c>
      <c r="G225" s="281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9" t="s">
        <v>48</v>
      </c>
      <c r="E226" s="280"/>
      <c r="F226" s="281"/>
      <c r="G226" s="281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9" t="s">
        <v>48</v>
      </c>
      <c r="E227" s="280"/>
      <c r="F227" s="281"/>
      <c r="G227" s="281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9" t="s">
        <v>44</v>
      </c>
      <c r="E228" s="280" t="s">
        <v>7</v>
      </c>
      <c r="F228" s="281">
        <v>47850</v>
      </c>
      <c r="G228" s="281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9" t="s">
        <v>44</v>
      </c>
      <c r="E229" s="280" t="s">
        <v>7</v>
      </c>
      <c r="F229" s="281">
        <v>27280</v>
      </c>
      <c r="G229" s="281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1459</v>
      </c>
      <c r="D230" s="279" t="s">
        <v>44</v>
      </c>
      <c r="E230" s="280" t="s">
        <v>7</v>
      </c>
      <c r="F230" s="281">
        <v>48905</v>
      </c>
      <c r="G230" s="281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9" t="s">
        <v>44</v>
      </c>
      <c r="E231" s="280" t="s">
        <v>7</v>
      </c>
      <c r="F231" s="281">
        <v>3780</v>
      </c>
      <c r="G231" s="281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9" t="s">
        <v>44</v>
      </c>
      <c r="E232" s="280" t="s">
        <v>7</v>
      </c>
      <c r="F232" s="281">
        <v>5890</v>
      </c>
      <c r="G232" s="281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9" t="s">
        <v>45</v>
      </c>
      <c r="E233" s="280" t="s">
        <v>7</v>
      </c>
      <c r="F233" s="281">
        <v>8900</v>
      </c>
      <c r="G233" s="281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9" t="s">
        <v>45</v>
      </c>
      <c r="E234" s="280" t="s">
        <v>7</v>
      </c>
      <c r="F234" s="281">
        <v>10000</v>
      </c>
      <c r="G234" s="281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9" t="s">
        <v>44</v>
      </c>
      <c r="E235" s="280" t="s">
        <v>7</v>
      </c>
      <c r="F235" s="281">
        <v>12120</v>
      </c>
      <c r="G235" s="281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9" t="s">
        <v>45</v>
      </c>
      <c r="E236" s="280" t="s">
        <v>7</v>
      </c>
      <c r="F236" s="281">
        <v>23600</v>
      </c>
      <c r="G236" s="281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9" t="s">
        <v>44</v>
      </c>
      <c r="E237" s="280" t="s">
        <v>7</v>
      </c>
      <c r="F237" s="281">
        <v>290975</v>
      </c>
      <c r="G237" s="281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1460</v>
      </c>
      <c r="D238" s="279" t="s">
        <v>45</v>
      </c>
      <c r="E238" s="280" t="s">
        <v>7</v>
      </c>
      <c r="F238" s="281">
        <v>62800</v>
      </c>
      <c r="G238" s="281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9" t="s">
        <v>45</v>
      </c>
      <c r="E239" s="280" t="s">
        <v>7</v>
      </c>
      <c r="F239" s="281">
        <v>107300</v>
      </c>
      <c r="G239" s="281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9" t="s">
        <v>45</v>
      </c>
      <c r="E240" s="280" t="s">
        <v>7</v>
      </c>
      <c r="F240" s="281">
        <v>468300</v>
      </c>
      <c r="G240" s="281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9" t="s">
        <v>45</v>
      </c>
      <c r="E241" s="280" t="s">
        <v>7</v>
      </c>
      <c r="F241" s="281">
        <v>633500</v>
      </c>
      <c r="G241" s="281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9" t="s">
        <v>45</v>
      </c>
      <c r="E242" s="280" t="s">
        <v>7</v>
      </c>
      <c r="F242" s="281">
        <v>983500</v>
      </c>
      <c r="G242" s="281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9" t="s">
        <v>44</v>
      </c>
      <c r="E243" s="280" t="s">
        <v>7</v>
      </c>
      <c r="F243" s="281">
        <v>84991</v>
      </c>
      <c r="G243" s="281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9" t="s">
        <v>44</v>
      </c>
      <c r="E244" s="280" t="s">
        <v>7</v>
      </c>
      <c r="F244" s="281">
        <v>125850</v>
      </c>
      <c r="G244" s="281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9" t="s">
        <v>44</v>
      </c>
      <c r="E245" s="280" t="s">
        <v>7</v>
      </c>
      <c r="F245" s="281">
        <v>196270</v>
      </c>
      <c r="G245" s="281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9" t="s">
        <v>44</v>
      </c>
      <c r="E246" s="280" t="s">
        <v>7</v>
      </c>
      <c r="F246" s="281">
        <v>318390</v>
      </c>
      <c r="G246" s="281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9" t="s">
        <v>45</v>
      </c>
      <c r="E247" s="280" t="s">
        <v>7</v>
      </c>
      <c r="F247" s="281">
        <v>121560.8</v>
      </c>
      <c r="G247" s="281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9" t="s">
        <v>45</v>
      </c>
      <c r="E248" s="280" t="s">
        <v>7</v>
      </c>
      <c r="F248" s="281">
        <v>164883</v>
      </c>
      <c r="G248" s="281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9" t="s">
        <v>44</v>
      </c>
      <c r="E249" s="280" t="s">
        <v>7</v>
      </c>
      <c r="F249" s="281">
        <v>378330</v>
      </c>
      <c r="G249" s="281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9" t="s">
        <v>45</v>
      </c>
      <c r="E250" s="280" t="s">
        <v>7</v>
      </c>
      <c r="F250" s="281">
        <v>417044.06800000003</v>
      </c>
      <c r="G250" s="281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9" t="s">
        <v>45</v>
      </c>
      <c r="E251" s="280" t="s">
        <v>7</v>
      </c>
      <c r="F251" s="281">
        <v>82600</v>
      </c>
      <c r="G251" s="281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9" t="s">
        <v>45</v>
      </c>
      <c r="E252" s="280" t="s">
        <v>7</v>
      </c>
      <c r="F252" s="281">
        <v>116300</v>
      </c>
      <c r="G252" s="281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9" t="s">
        <v>45</v>
      </c>
      <c r="E253" s="280" t="s">
        <v>7</v>
      </c>
      <c r="F253" s="281">
        <v>139900</v>
      </c>
      <c r="G253" s="281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9" t="s">
        <v>45</v>
      </c>
      <c r="E254" s="280" t="s">
        <v>7</v>
      </c>
      <c r="F254" s="281">
        <v>154600</v>
      </c>
      <c r="G254" s="281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9" t="s">
        <v>45</v>
      </c>
      <c r="E255" s="280" t="s">
        <v>7</v>
      </c>
      <c r="F255" s="281">
        <v>103500</v>
      </c>
      <c r="G255" s="281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9" t="s">
        <v>45</v>
      </c>
      <c r="E256" s="280" t="s">
        <v>7</v>
      </c>
      <c r="F256" s="281">
        <v>106000</v>
      </c>
      <c r="G256" s="281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9" t="s">
        <v>45</v>
      </c>
      <c r="E257" s="280" t="s">
        <v>7</v>
      </c>
      <c r="F257" s="281">
        <v>135900</v>
      </c>
      <c r="G257" s="281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9" t="s">
        <v>45</v>
      </c>
      <c r="E258" s="280" t="s">
        <v>7</v>
      </c>
      <c r="F258" s="281">
        <v>160100</v>
      </c>
      <c r="G258" s="281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9" t="s">
        <v>44</v>
      </c>
      <c r="E259" s="280" t="s">
        <v>7</v>
      </c>
      <c r="F259" s="281">
        <v>362130</v>
      </c>
      <c r="G259" s="281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9" t="s">
        <v>44</v>
      </c>
      <c r="E260" s="280" t="s">
        <v>7</v>
      </c>
      <c r="F260" s="281">
        <v>418580</v>
      </c>
      <c r="G260" s="281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9" t="s">
        <v>44</v>
      </c>
      <c r="E261" s="280" t="s">
        <v>7</v>
      </c>
      <c r="F261" s="281">
        <v>447280</v>
      </c>
      <c r="G261" s="281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9" t="s">
        <v>45</v>
      </c>
      <c r="E262" s="280" t="s">
        <v>7</v>
      </c>
      <c r="F262" s="281">
        <v>3200</v>
      </c>
      <c r="G262" s="281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9" t="s">
        <v>45</v>
      </c>
      <c r="E263" s="280" t="s">
        <v>7</v>
      </c>
      <c r="F263" s="281">
        <v>4100</v>
      </c>
      <c r="G263" s="281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9" t="s">
        <v>45</v>
      </c>
      <c r="E264" s="280" t="s">
        <v>7</v>
      </c>
      <c r="F264" s="281">
        <v>6500</v>
      </c>
      <c r="G264" s="281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9" t="s">
        <v>45</v>
      </c>
      <c r="E265" s="280" t="s">
        <v>7</v>
      </c>
      <c r="F265" s="281">
        <v>11400</v>
      </c>
      <c r="G265" s="281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9" t="s">
        <v>45</v>
      </c>
      <c r="E266" s="280" t="s">
        <v>7</v>
      </c>
      <c r="F266" s="281">
        <v>16700</v>
      </c>
      <c r="G266" s="281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9" t="s">
        <v>45</v>
      </c>
      <c r="E267" s="280" t="s">
        <v>7</v>
      </c>
      <c r="F267" s="281">
        <v>9600</v>
      </c>
      <c r="G267" s="281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9" t="s">
        <v>45</v>
      </c>
      <c r="E268" s="280" t="s">
        <v>7</v>
      </c>
      <c r="F268" s="281">
        <v>11700</v>
      </c>
      <c r="G268" s="281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9" t="s">
        <v>45</v>
      </c>
      <c r="E269" s="280" t="s">
        <v>7</v>
      </c>
      <c r="F269" s="281">
        <v>13300</v>
      </c>
      <c r="G269" s="281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9" t="s">
        <v>45</v>
      </c>
      <c r="E270" s="280" t="s">
        <v>7</v>
      </c>
      <c r="F270" s="281">
        <v>17000</v>
      </c>
      <c r="G270" s="281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9" t="s">
        <v>44</v>
      </c>
      <c r="E271" s="280" t="s">
        <v>7</v>
      </c>
      <c r="F271" s="281">
        <v>297630</v>
      </c>
      <c r="G271" s="281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9" t="s">
        <v>44</v>
      </c>
      <c r="E272" s="280" t="s">
        <v>7</v>
      </c>
      <c r="F272" s="281">
        <v>361430</v>
      </c>
      <c r="G272" s="281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9" t="s">
        <v>48</v>
      </c>
      <c r="E273" s="280"/>
      <c r="F273" s="281"/>
      <c r="G273" s="281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9" t="s">
        <v>48</v>
      </c>
      <c r="E274" s="280"/>
      <c r="F274" s="281"/>
      <c r="G274" s="281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1567</v>
      </c>
      <c r="D275" s="279" t="s">
        <v>45</v>
      </c>
      <c r="E275" s="280" t="s">
        <v>8</v>
      </c>
      <c r="F275" s="281">
        <v>34700</v>
      </c>
      <c r="G275" s="281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1568</v>
      </c>
      <c r="D276" s="279" t="s">
        <v>45</v>
      </c>
      <c r="E276" s="280" t="s">
        <v>8</v>
      </c>
      <c r="F276" s="281">
        <v>40300</v>
      </c>
      <c r="G276" s="281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1569</v>
      </c>
      <c r="D277" s="279" t="s">
        <v>45</v>
      </c>
      <c r="E277" s="280" t="s">
        <v>8</v>
      </c>
      <c r="F277" s="281">
        <v>44000</v>
      </c>
      <c r="G277" s="281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1570</v>
      </c>
      <c r="D278" s="279" t="s">
        <v>45</v>
      </c>
      <c r="E278" s="280" t="s">
        <v>8</v>
      </c>
      <c r="F278" s="281">
        <v>57700</v>
      </c>
      <c r="G278" s="281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1571</v>
      </c>
      <c r="D279" s="279" t="s">
        <v>45</v>
      </c>
      <c r="E279" s="280" t="s">
        <v>8</v>
      </c>
      <c r="F279" s="281">
        <v>83000</v>
      </c>
      <c r="G279" s="281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1572</v>
      </c>
      <c r="D280" s="279" t="s">
        <v>45</v>
      </c>
      <c r="E280" s="280" t="s">
        <v>8</v>
      </c>
      <c r="F280" s="281">
        <v>90450</v>
      </c>
      <c r="G280" s="281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1573</v>
      </c>
      <c r="D281" s="279" t="s">
        <v>45</v>
      </c>
      <c r="E281" s="280" t="s">
        <v>8</v>
      </c>
      <c r="F281" s="281">
        <v>106000</v>
      </c>
      <c r="G281" s="281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1574</v>
      </c>
      <c r="D282" s="279" t="s">
        <v>45</v>
      </c>
      <c r="E282" s="280" t="s">
        <v>8</v>
      </c>
      <c r="F282" s="281">
        <v>115650</v>
      </c>
      <c r="G282" s="281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1575</v>
      </c>
      <c r="D283" s="279" t="s">
        <v>45</v>
      </c>
      <c r="E283" s="280" t="s">
        <v>8</v>
      </c>
      <c r="F283" s="281">
        <v>159200</v>
      </c>
      <c r="G283" s="281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1576</v>
      </c>
      <c r="D284" s="279" t="s">
        <v>45</v>
      </c>
      <c r="E284" s="280" t="s">
        <v>8</v>
      </c>
      <c r="F284" s="281">
        <v>49900</v>
      </c>
      <c r="G284" s="281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1577</v>
      </c>
      <c r="D285" s="279" t="s">
        <v>45</v>
      </c>
      <c r="E285" s="280" t="s">
        <v>8</v>
      </c>
      <c r="F285" s="281">
        <v>62200</v>
      </c>
      <c r="G285" s="281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1578</v>
      </c>
      <c r="D286" s="279" t="s">
        <v>45</v>
      </c>
      <c r="E286" s="280" t="s">
        <v>8</v>
      </c>
      <c r="F286" s="281">
        <v>65800</v>
      </c>
      <c r="G286" s="281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1579</v>
      </c>
      <c r="D287" s="279" t="s">
        <v>45</v>
      </c>
      <c r="E287" s="280" t="s">
        <v>8</v>
      </c>
      <c r="F287" s="281">
        <v>69100</v>
      </c>
      <c r="G287" s="281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1580</v>
      </c>
      <c r="D288" s="279" t="s">
        <v>45</v>
      </c>
      <c r="E288" s="280" t="s">
        <v>8</v>
      </c>
      <c r="F288" s="281">
        <v>87100</v>
      </c>
      <c r="G288" s="281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1581</v>
      </c>
      <c r="D289" s="279" t="s">
        <v>45</v>
      </c>
      <c r="E289" s="280" t="s">
        <v>8</v>
      </c>
      <c r="F289" s="281">
        <v>98500</v>
      </c>
      <c r="G289" s="281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1582</v>
      </c>
      <c r="D290" s="279" t="s">
        <v>45</v>
      </c>
      <c r="E290" s="280" t="s">
        <v>8</v>
      </c>
      <c r="F290" s="281">
        <v>137700</v>
      </c>
      <c r="G290" s="281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1583</v>
      </c>
      <c r="D291" s="279" t="s">
        <v>45</v>
      </c>
      <c r="E291" s="280" t="s">
        <v>8</v>
      </c>
      <c r="F291" s="281">
        <v>124300</v>
      </c>
      <c r="G291" s="281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1584</v>
      </c>
      <c r="D292" s="279" t="s">
        <v>45</v>
      </c>
      <c r="E292" s="280" t="s">
        <v>8</v>
      </c>
      <c r="F292" s="281">
        <v>114000</v>
      </c>
      <c r="G292" s="281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1585</v>
      </c>
      <c r="D293" s="279" t="s">
        <v>45</v>
      </c>
      <c r="E293" s="280" t="s">
        <v>8</v>
      </c>
      <c r="F293" s="281">
        <v>146000</v>
      </c>
      <c r="G293" s="281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1586</v>
      </c>
      <c r="D294" s="279" t="s">
        <v>45</v>
      </c>
      <c r="E294" s="280" t="s">
        <v>8</v>
      </c>
      <c r="F294" s="281">
        <v>156000</v>
      </c>
      <c r="G294" s="281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1587</v>
      </c>
      <c r="D295" s="279" t="s">
        <v>45</v>
      </c>
      <c r="E295" s="280" t="s">
        <v>8</v>
      </c>
      <c r="F295" s="281">
        <v>17200</v>
      </c>
      <c r="G295" s="281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1588</v>
      </c>
      <c r="D296" s="279" t="s">
        <v>45</v>
      </c>
      <c r="E296" s="280" t="s">
        <v>8</v>
      </c>
      <c r="F296" s="281">
        <v>21900</v>
      </c>
      <c r="G296" s="281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1589</v>
      </c>
      <c r="D297" s="279" t="s">
        <v>45</v>
      </c>
      <c r="E297" s="280" t="s">
        <v>8</v>
      </c>
      <c r="F297" s="281">
        <v>21900</v>
      </c>
      <c r="G297" s="281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1590</v>
      </c>
      <c r="D298" s="279" t="s">
        <v>45</v>
      </c>
      <c r="E298" s="280" t="s">
        <v>8</v>
      </c>
      <c r="F298" s="281">
        <v>23500</v>
      </c>
      <c r="G298" s="281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1591</v>
      </c>
      <c r="D299" s="279" t="s">
        <v>45</v>
      </c>
      <c r="E299" s="280" t="s">
        <v>8</v>
      </c>
      <c r="F299" s="281">
        <v>26100</v>
      </c>
      <c r="G299" s="281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1592</v>
      </c>
      <c r="D300" s="279" t="s">
        <v>45</v>
      </c>
      <c r="E300" s="280" t="s">
        <v>8</v>
      </c>
      <c r="F300" s="281">
        <v>35500</v>
      </c>
      <c r="G300" s="281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1593</v>
      </c>
      <c r="D301" s="279" t="s">
        <v>45</v>
      </c>
      <c r="E301" s="280" t="s">
        <v>8</v>
      </c>
      <c r="F301" s="281">
        <v>46200</v>
      </c>
      <c r="G301" s="281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1594</v>
      </c>
      <c r="D302" s="279" t="s">
        <v>45</v>
      </c>
      <c r="E302" s="280" t="s">
        <v>8</v>
      </c>
      <c r="F302" s="281">
        <v>68700</v>
      </c>
      <c r="G302" s="281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1595</v>
      </c>
      <c r="D303" s="279" t="s">
        <v>45</v>
      </c>
      <c r="E303" s="280" t="s">
        <v>8</v>
      </c>
      <c r="F303" s="281">
        <v>76800</v>
      </c>
      <c r="G303" s="281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1596</v>
      </c>
      <c r="D304" s="279" t="s">
        <v>45</v>
      </c>
      <c r="E304" s="280" t="s">
        <v>8</v>
      </c>
      <c r="F304" s="281">
        <v>23000</v>
      </c>
      <c r="G304" s="281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1597</v>
      </c>
      <c r="D305" s="279" t="s">
        <v>45</v>
      </c>
      <c r="E305" s="280" t="s">
        <v>8</v>
      </c>
      <c r="F305" s="281">
        <v>25700</v>
      </c>
      <c r="G305" s="281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1598</v>
      </c>
      <c r="D306" s="279" t="s">
        <v>45</v>
      </c>
      <c r="E306" s="280" t="s">
        <v>8</v>
      </c>
      <c r="F306" s="281">
        <v>38100</v>
      </c>
      <c r="G306" s="281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1599</v>
      </c>
      <c r="D307" s="279" t="s">
        <v>45</v>
      </c>
      <c r="E307" s="280" t="s">
        <v>8</v>
      </c>
      <c r="F307" s="281">
        <v>48000</v>
      </c>
      <c r="G307" s="281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1600</v>
      </c>
      <c r="D308" s="279" t="s">
        <v>45</v>
      </c>
      <c r="E308" s="280" t="s">
        <v>8</v>
      </c>
      <c r="F308" s="281">
        <v>60000</v>
      </c>
      <c r="G308" s="281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1601</v>
      </c>
      <c r="D309" s="279" t="s">
        <v>45</v>
      </c>
      <c r="E309" s="280" t="s">
        <v>8</v>
      </c>
      <c r="F309" s="281">
        <v>79000</v>
      </c>
      <c r="G309" s="281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1602</v>
      </c>
      <c r="D310" s="279" t="s">
        <v>45</v>
      </c>
      <c r="E310" s="280" t="s">
        <v>8</v>
      </c>
      <c r="F310" s="281">
        <v>99600</v>
      </c>
      <c r="G310" s="281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1603</v>
      </c>
      <c r="D311" s="279" t="s">
        <v>45</v>
      </c>
      <c r="E311" s="280" t="s">
        <v>8</v>
      </c>
      <c r="F311" s="281">
        <v>170800</v>
      </c>
      <c r="G311" s="281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1461</v>
      </c>
      <c r="D312" s="279" t="s">
        <v>45</v>
      </c>
      <c r="E312" s="280" t="s">
        <v>8</v>
      </c>
      <c r="F312" s="281">
        <v>197400</v>
      </c>
      <c r="G312" s="281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1462</v>
      </c>
      <c r="D313" s="279" t="s">
        <v>45</v>
      </c>
      <c r="E313" s="280" t="s">
        <v>8</v>
      </c>
      <c r="F313" s="281">
        <v>158100</v>
      </c>
      <c r="G313" s="281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9" t="s">
        <v>48</v>
      </c>
      <c r="E314" s="280"/>
      <c r="F314" s="281"/>
      <c r="G314" s="281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9" t="s">
        <v>48</v>
      </c>
      <c r="E315" s="280"/>
      <c r="F315" s="281"/>
      <c r="G315" s="281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9" t="s">
        <v>45</v>
      </c>
      <c r="E316" s="280" t="s">
        <v>112</v>
      </c>
      <c r="F316" s="281">
        <v>125000</v>
      </c>
      <c r="G316" s="281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9" t="s">
        <v>45</v>
      </c>
      <c r="E317" s="280" t="s">
        <v>114</v>
      </c>
      <c r="F317" s="281">
        <v>74000</v>
      </c>
      <c r="G317" s="281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9" t="s">
        <v>45</v>
      </c>
      <c r="E318" s="280" t="s">
        <v>8</v>
      </c>
      <c r="F318" s="281">
        <v>4500</v>
      </c>
      <c r="G318" s="281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9" t="s">
        <v>45</v>
      </c>
      <c r="E319" s="280" t="s">
        <v>24</v>
      </c>
      <c r="F319" s="281">
        <v>3888</v>
      </c>
      <c r="G319" s="281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9" t="s">
        <v>45</v>
      </c>
      <c r="E320" s="280" t="s">
        <v>24</v>
      </c>
      <c r="F320" s="281">
        <v>2900</v>
      </c>
      <c r="G320" s="281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9" t="s">
        <v>45</v>
      </c>
      <c r="E321" s="280" t="s">
        <v>24</v>
      </c>
      <c r="F321" s="281">
        <v>11500</v>
      </c>
      <c r="G321" s="281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9" t="s">
        <v>45</v>
      </c>
      <c r="E322" s="280" t="s">
        <v>24</v>
      </c>
      <c r="F322" s="281">
        <v>6100</v>
      </c>
      <c r="G322" s="281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9" t="s">
        <v>45</v>
      </c>
      <c r="E323" s="280" t="s">
        <v>8</v>
      </c>
      <c r="F323" s="281">
        <v>58600</v>
      </c>
      <c r="G323" s="281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9" t="s">
        <v>45</v>
      </c>
      <c r="E324" s="280" t="s">
        <v>24</v>
      </c>
      <c r="F324" s="281">
        <v>15400</v>
      </c>
      <c r="G324" s="281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9" t="s">
        <v>45</v>
      </c>
      <c r="E325" s="280" t="s">
        <v>24</v>
      </c>
      <c r="F325" s="281">
        <v>5300</v>
      </c>
      <c r="G325" s="281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9" t="s">
        <v>45</v>
      </c>
      <c r="E326" s="280" t="s">
        <v>24</v>
      </c>
      <c r="F326" s="281">
        <v>8900</v>
      </c>
      <c r="G326" s="281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9" t="s">
        <v>45</v>
      </c>
      <c r="E327" s="280" t="s">
        <v>24</v>
      </c>
      <c r="F327" s="281">
        <v>15800</v>
      </c>
      <c r="G327" s="281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9" t="s">
        <v>45</v>
      </c>
      <c r="E328" s="280" t="s">
        <v>24</v>
      </c>
      <c r="F328" s="281">
        <v>13800</v>
      </c>
      <c r="G328" s="281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1463</v>
      </c>
      <c r="D329" s="279" t="s">
        <v>45</v>
      </c>
      <c r="E329" s="280" t="s">
        <v>24</v>
      </c>
      <c r="F329" s="281">
        <v>18080</v>
      </c>
      <c r="G329" s="281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1464</v>
      </c>
      <c r="D330" s="279" t="s">
        <v>45</v>
      </c>
      <c r="E330" s="280" t="s">
        <v>24</v>
      </c>
      <c r="F330" s="281">
        <v>19700</v>
      </c>
      <c r="G330" s="281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1465</v>
      </c>
      <c r="D331" s="279" t="s">
        <v>45</v>
      </c>
      <c r="E331" s="280" t="s">
        <v>24</v>
      </c>
      <c r="F331" s="281">
        <v>23000</v>
      </c>
      <c r="G331" s="281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1466</v>
      </c>
      <c r="D332" s="279" t="s">
        <v>45</v>
      </c>
      <c r="E332" s="280" t="s">
        <v>24</v>
      </c>
      <c r="F332" s="281">
        <v>38400</v>
      </c>
      <c r="G332" s="281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9" t="s">
        <v>45</v>
      </c>
      <c r="E333" s="280" t="s">
        <v>24</v>
      </c>
      <c r="F333" s="281">
        <v>22900</v>
      </c>
      <c r="G333" s="281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9" t="s">
        <v>45</v>
      </c>
      <c r="E334" s="280" t="s">
        <v>24</v>
      </c>
      <c r="F334" s="281">
        <v>25000</v>
      </c>
      <c r="G334" s="281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9" t="s">
        <v>45</v>
      </c>
      <c r="E335" s="280" t="s">
        <v>24</v>
      </c>
      <c r="F335" s="281">
        <v>25000</v>
      </c>
      <c r="G335" s="281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9" t="s">
        <v>45</v>
      </c>
      <c r="E336" s="280" t="s">
        <v>24</v>
      </c>
      <c r="F336" s="281">
        <v>18400</v>
      </c>
      <c r="G336" s="281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9" t="s">
        <v>45</v>
      </c>
      <c r="E337" s="280" t="s">
        <v>24</v>
      </c>
      <c r="F337" s="281">
        <v>18400</v>
      </c>
      <c r="G337" s="281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9" t="s">
        <v>45</v>
      </c>
      <c r="E338" s="280" t="s">
        <v>24</v>
      </c>
      <c r="F338" s="281">
        <v>18400</v>
      </c>
      <c r="G338" s="281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9" t="s">
        <v>45</v>
      </c>
      <c r="E339" s="280" t="s">
        <v>24</v>
      </c>
      <c r="F339" s="281">
        <v>61300</v>
      </c>
      <c r="G339" s="281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9" t="s">
        <v>45</v>
      </c>
      <c r="E340" s="280" t="s">
        <v>24</v>
      </c>
      <c r="F340" s="281">
        <v>61300</v>
      </c>
      <c r="G340" s="281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9" t="s">
        <v>45</v>
      </c>
      <c r="E341" s="280" t="s">
        <v>24</v>
      </c>
      <c r="F341" s="281">
        <v>61300</v>
      </c>
      <c r="G341" s="281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9" t="s">
        <v>45</v>
      </c>
      <c r="E342" s="280" t="s">
        <v>24</v>
      </c>
      <c r="F342" s="281">
        <v>64500</v>
      </c>
      <c r="G342" s="281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9" t="s">
        <v>45</v>
      </c>
      <c r="E343" s="280" t="s">
        <v>24</v>
      </c>
      <c r="F343" s="281">
        <v>69000</v>
      </c>
      <c r="G343" s="281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9" t="s">
        <v>45</v>
      </c>
      <c r="E344" s="280" t="s">
        <v>24</v>
      </c>
      <c r="F344" s="281">
        <v>82500</v>
      </c>
      <c r="G344" s="281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9" t="s">
        <v>45</v>
      </c>
      <c r="E345" s="280" t="s">
        <v>24</v>
      </c>
      <c r="F345" s="281">
        <v>79800</v>
      </c>
      <c r="G345" s="281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9" t="s">
        <v>45</v>
      </c>
      <c r="E346" s="280" t="s">
        <v>24</v>
      </c>
      <c r="F346" s="281">
        <v>72100</v>
      </c>
      <c r="G346" s="281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9" t="s">
        <v>45</v>
      </c>
      <c r="E347" s="280" t="s">
        <v>24</v>
      </c>
      <c r="F347" s="281">
        <v>86800</v>
      </c>
      <c r="G347" s="281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9" t="s">
        <v>45</v>
      </c>
      <c r="E348" s="280" t="s">
        <v>24</v>
      </c>
      <c r="F348" s="281">
        <v>105600</v>
      </c>
      <c r="G348" s="281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9" t="s">
        <v>45</v>
      </c>
      <c r="E349" s="280" t="s">
        <v>24</v>
      </c>
      <c r="F349" s="281">
        <v>491900</v>
      </c>
      <c r="G349" s="281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9" t="s">
        <v>45</v>
      </c>
      <c r="E350" s="280" t="s">
        <v>24</v>
      </c>
      <c r="F350" s="281">
        <v>29555</v>
      </c>
      <c r="G350" s="281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9" t="s">
        <v>45</v>
      </c>
      <c r="E351" s="280" t="s">
        <v>24</v>
      </c>
      <c r="F351" s="281">
        <v>37200</v>
      </c>
      <c r="G351" s="281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9" t="s">
        <v>45</v>
      </c>
      <c r="E352" s="280" t="s">
        <v>24</v>
      </c>
      <c r="F352" s="281">
        <v>29600</v>
      </c>
      <c r="G352" s="281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9" t="s">
        <v>45</v>
      </c>
      <c r="E353" s="280" t="s">
        <v>24</v>
      </c>
      <c r="F353" s="281">
        <v>37144</v>
      </c>
      <c r="G353" s="281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9" t="s">
        <v>45</v>
      </c>
      <c r="E354" s="280" t="s">
        <v>24</v>
      </c>
      <c r="F354" s="281">
        <v>5700</v>
      </c>
      <c r="G354" s="281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9" t="s">
        <v>45</v>
      </c>
      <c r="E355" s="280" t="s">
        <v>24</v>
      </c>
      <c r="F355" s="281">
        <v>5700</v>
      </c>
      <c r="G355" s="281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9" t="s">
        <v>45</v>
      </c>
      <c r="E356" s="280" t="s">
        <v>24</v>
      </c>
      <c r="F356" s="281">
        <v>10700</v>
      </c>
      <c r="G356" s="281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9" t="s">
        <v>45</v>
      </c>
      <c r="E357" s="280" t="s">
        <v>24</v>
      </c>
      <c r="F357" s="281">
        <v>6200</v>
      </c>
      <c r="G357" s="281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9" t="s">
        <v>45</v>
      </c>
      <c r="E358" s="280" t="s">
        <v>100</v>
      </c>
      <c r="F358" s="281">
        <v>446100</v>
      </c>
      <c r="G358" s="281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9" t="s">
        <v>45</v>
      </c>
      <c r="E359" s="280" t="s">
        <v>100</v>
      </c>
      <c r="F359" s="281">
        <v>45796</v>
      </c>
      <c r="G359" s="281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9" t="s">
        <v>48</v>
      </c>
      <c r="E360" s="280"/>
      <c r="F360" s="281"/>
      <c r="G360" s="281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9" t="s">
        <v>48</v>
      </c>
      <c r="E361" s="280"/>
      <c r="F361" s="281"/>
      <c r="G361" s="281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9" t="s">
        <v>45</v>
      </c>
      <c r="E362" s="280" t="s">
        <v>24</v>
      </c>
      <c r="F362" s="281">
        <v>37000</v>
      </c>
      <c r="G362" s="281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9" t="s">
        <v>45</v>
      </c>
      <c r="E363" s="280" t="s">
        <v>24</v>
      </c>
      <c r="F363" s="281">
        <v>55500</v>
      </c>
      <c r="G363" s="281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9" t="s">
        <v>45</v>
      </c>
      <c r="E364" s="280" t="s">
        <v>24</v>
      </c>
      <c r="F364" s="281">
        <v>67800</v>
      </c>
      <c r="G364" s="281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9" t="s">
        <v>45</v>
      </c>
      <c r="E365" s="280" t="s">
        <v>24</v>
      </c>
      <c r="F365" s="281">
        <v>98600</v>
      </c>
      <c r="G365" s="281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9" t="s">
        <v>45</v>
      </c>
      <c r="E366" s="280" t="s">
        <v>24</v>
      </c>
      <c r="F366" s="281">
        <v>135199</v>
      </c>
      <c r="G366" s="281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9" t="s">
        <v>45</v>
      </c>
      <c r="E367" s="280" t="s">
        <v>7</v>
      </c>
      <c r="F367" s="281">
        <v>7789</v>
      </c>
      <c r="G367" s="281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9" t="s">
        <v>45</v>
      </c>
      <c r="E368" s="280" t="s">
        <v>8</v>
      </c>
      <c r="F368" s="281">
        <v>47459</v>
      </c>
      <c r="G368" s="281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9" t="s">
        <v>45</v>
      </c>
      <c r="E369" s="280" t="s">
        <v>8</v>
      </c>
      <c r="F369" s="281">
        <v>112500</v>
      </c>
      <c r="G369" s="281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9" t="s">
        <v>45</v>
      </c>
      <c r="E370" s="280" t="s">
        <v>8</v>
      </c>
      <c r="F370" s="281">
        <v>35800</v>
      </c>
      <c r="G370" s="281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9" t="s">
        <v>45</v>
      </c>
      <c r="E371" s="280" t="s">
        <v>8</v>
      </c>
      <c r="F371" s="281">
        <v>36000</v>
      </c>
      <c r="G371" s="281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9" t="s">
        <v>45</v>
      </c>
      <c r="E372" s="280" t="s">
        <v>8</v>
      </c>
      <c r="F372" s="281">
        <v>36000</v>
      </c>
      <c r="G372" s="281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9" t="s">
        <v>45</v>
      </c>
      <c r="E373" s="280" t="s">
        <v>8</v>
      </c>
      <c r="F373" s="281">
        <v>40000</v>
      </c>
      <c r="G373" s="281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9" t="s">
        <v>45</v>
      </c>
      <c r="E374" s="280" t="s">
        <v>8</v>
      </c>
      <c r="F374" s="281">
        <v>55000</v>
      </c>
      <c r="G374" s="281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9" t="s">
        <v>45</v>
      </c>
      <c r="E375" s="280" t="s">
        <v>8</v>
      </c>
      <c r="F375" s="281">
        <v>45500</v>
      </c>
      <c r="G375" s="281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9" t="s">
        <v>45</v>
      </c>
      <c r="E376" s="280" t="s">
        <v>8</v>
      </c>
      <c r="F376" s="281">
        <v>45500</v>
      </c>
      <c r="G376" s="281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9" t="s">
        <v>45</v>
      </c>
      <c r="E377" s="280" t="s">
        <v>8</v>
      </c>
      <c r="F377" s="281">
        <v>45500</v>
      </c>
      <c r="G377" s="281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9" t="s">
        <v>45</v>
      </c>
      <c r="E378" s="280" t="s">
        <v>8</v>
      </c>
      <c r="F378" s="281">
        <v>45500</v>
      </c>
      <c r="G378" s="281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9" t="s">
        <v>45</v>
      </c>
      <c r="E379" s="280" t="s">
        <v>8</v>
      </c>
      <c r="F379" s="281">
        <v>7938</v>
      </c>
      <c r="G379" s="281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9" t="s">
        <v>45</v>
      </c>
      <c r="E380" s="280" t="s">
        <v>8</v>
      </c>
      <c r="F380" s="281">
        <v>30000</v>
      </c>
      <c r="G380" s="281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9" t="s">
        <v>45</v>
      </c>
      <c r="E381" s="280" t="s">
        <v>8</v>
      </c>
      <c r="F381" s="281">
        <v>26500</v>
      </c>
      <c r="G381" s="281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9" t="s">
        <v>45</v>
      </c>
      <c r="E382" s="280" t="s">
        <v>8</v>
      </c>
      <c r="F382" s="281">
        <v>26500</v>
      </c>
      <c r="G382" s="281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9" t="s">
        <v>45</v>
      </c>
      <c r="E383" s="280" t="s">
        <v>8</v>
      </c>
      <c r="F383" s="281">
        <v>26500</v>
      </c>
      <c r="G383" s="281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9" t="s">
        <v>45</v>
      </c>
      <c r="E384" s="280" t="s">
        <v>8</v>
      </c>
      <c r="F384" s="281">
        <v>26500</v>
      </c>
      <c r="G384" s="281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9" t="s">
        <v>45</v>
      </c>
      <c r="E385" s="280" t="s">
        <v>8</v>
      </c>
      <c r="F385" s="281">
        <v>33600</v>
      </c>
      <c r="G385" s="281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9" t="s">
        <v>45</v>
      </c>
      <c r="E386" s="280" t="s">
        <v>8</v>
      </c>
      <c r="F386" s="281">
        <v>33600</v>
      </c>
      <c r="G386" s="281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9" t="s">
        <v>45</v>
      </c>
      <c r="E387" s="280" t="s">
        <v>8</v>
      </c>
      <c r="F387" s="281">
        <v>33600</v>
      </c>
      <c r="G387" s="281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9" t="s">
        <v>45</v>
      </c>
      <c r="E388" s="280" t="s">
        <v>8</v>
      </c>
      <c r="F388" s="281">
        <v>33600</v>
      </c>
      <c r="G388" s="281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9" t="s">
        <v>45</v>
      </c>
      <c r="E389" s="280" t="s">
        <v>8</v>
      </c>
      <c r="F389" s="281">
        <v>32600</v>
      </c>
      <c r="G389" s="281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9" t="s">
        <v>45</v>
      </c>
      <c r="E390" s="280" t="s">
        <v>8</v>
      </c>
      <c r="F390" s="281">
        <v>45000</v>
      </c>
      <c r="G390" s="281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9" t="s">
        <v>45</v>
      </c>
      <c r="E391" s="280" t="s">
        <v>8</v>
      </c>
      <c r="F391" s="281">
        <v>92500</v>
      </c>
      <c r="G391" s="281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9" t="s">
        <v>45</v>
      </c>
      <c r="E392" s="280" t="s">
        <v>8</v>
      </c>
      <c r="F392" s="281">
        <v>67700</v>
      </c>
      <c r="G392" s="281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9" t="s">
        <v>45</v>
      </c>
      <c r="E393" s="280" t="s">
        <v>8</v>
      </c>
      <c r="F393" s="281">
        <v>13100</v>
      </c>
      <c r="G393" s="281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9" t="s">
        <v>45</v>
      </c>
      <c r="E394" s="280" t="s">
        <v>8</v>
      </c>
      <c r="F394" s="281">
        <v>404600</v>
      </c>
      <c r="G394" s="281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9" t="s">
        <v>45</v>
      </c>
      <c r="E395" s="280" t="s">
        <v>8</v>
      </c>
      <c r="F395" s="281">
        <v>445573.55999999994</v>
      </c>
      <c r="G395" s="281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9" t="s">
        <v>45</v>
      </c>
      <c r="E396" s="280" t="s">
        <v>8</v>
      </c>
      <c r="F396" s="281">
        <v>89200</v>
      </c>
      <c r="G396" s="281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9" t="s">
        <v>45</v>
      </c>
      <c r="E397" s="280" t="s">
        <v>8</v>
      </c>
      <c r="F397" s="281">
        <v>95000</v>
      </c>
      <c r="G397" s="281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9" t="s">
        <v>45</v>
      </c>
      <c r="E398" s="280" t="s">
        <v>8</v>
      </c>
      <c r="F398" s="281">
        <v>15500</v>
      </c>
      <c r="G398" s="281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9" t="s">
        <v>45</v>
      </c>
      <c r="E399" s="280" t="s">
        <v>8</v>
      </c>
      <c r="F399" s="281">
        <v>37700</v>
      </c>
      <c r="G399" s="281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9" t="s">
        <v>45</v>
      </c>
      <c r="E400" s="280" t="s">
        <v>8</v>
      </c>
      <c r="F400" s="281">
        <v>28000</v>
      </c>
      <c r="G400" s="281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9" t="s">
        <v>45</v>
      </c>
      <c r="E401" s="280" t="s">
        <v>8</v>
      </c>
      <c r="F401" s="281">
        <v>22400</v>
      </c>
      <c r="G401" s="281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9" t="s">
        <v>45</v>
      </c>
      <c r="E402" s="280" t="s">
        <v>8</v>
      </c>
      <c r="F402" s="281">
        <v>15800</v>
      </c>
      <c r="G402" s="281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9" t="s">
        <v>45</v>
      </c>
      <c r="E403" s="280" t="s">
        <v>8</v>
      </c>
      <c r="F403" s="281">
        <v>22400</v>
      </c>
      <c r="G403" s="281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9" t="s">
        <v>45</v>
      </c>
      <c r="E404" s="280" t="s">
        <v>8</v>
      </c>
      <c r="F404" s="281">
        <v>36500</v>
      </c>
      <c r="G404" s="281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9" t="s">
        <v>45</v>
      </c>
      <c r="E405" s="280" t="s">
        <v>8</v>
      </c>
      <c r="F405" s="281">
        <v>10800</v>
      </c>
      <c r="G405" s="281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9" t="s">
        <v>45</v>
      </c>
      <c r="E406" s="280" t="s">
        <v>8</v>
      </c>
      <c r="F406" s="281">
        <v>13600</v>
      </c>
      <c r="G406" s="281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9" t="s">
        <v>45</v>
      </c>
      <c r="E407" s="280" t="s">
        <v>8</v>
      </c>
      <c r="F407" s="281">
        <v>17100</v>
      </c>
      <c r="G407" s="281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9" t="s">
        <v>45</v>
      </c>
      <c r="E408" s="280" t="s">
        <v>8</v>
      </c>
      <c r="F408" s="281">
        <v>32400</v>
      </c>
      <c r="G408" s="281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9" t="s">
        <v>45</v>
      </c>
      <c r="E409" s="280" t="s">
        <v>8</v>
      </c>
      <c r="F409" s="281">
        <v>40400</v>
      </c>
      <c r="G409" s="281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9" t="s">
        <v>45</v>
      </c>
      <c r="E410" s="280" t="s">
        <v>8</v>
      </c>
      <c r="F410" s="281">
        <v>282000</v>
      </c>
      <c r="G410" s="281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9" t="s">
        <v>45</v>
      </c>
      <c r="E411" s="280" t="s">
        <v>8</v>
      </c>
      <c r="F411" s="281">
        <v>379000</v>
      </c>
      <c r="G411" s="281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9" t="s">
        <v>45</v>
      </c>
      <c r="E412" s="280" t="s">
        <v>8</v>
      </c>
      <c r="F412" s="281">
        <v>557000</v>
      </c>
      <c r="G412" s="281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9" t="s">
        <v>45</v>
      </c>
      <c r="E413" s="280" t="s">
        <v>8</v>
      </c>
      <c r="F413" s="281">
        <v>41800</v>
      </c>
      <c r="G413" s="281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9" t="s">
        <v>45</v>
      </c>
      <c r="E414" s="280" t="s">
        <v>8</v>
      </c>
      <c r="F414" s="281">
        <v>78500</v>
      </c>
      <c r="G414" s="281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9" t="s">
        <v>45</v>
      </c>
      <c r="E415" s="280" t="s">
        <v>8</v>
      </c>
      <c r="F415" s="281">
        <v>120000</v>
      </c>
      <c r="G415" s="281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9" t="s">
        <v>45</v>
      </c>
      <c r="E416" s="280" t="s">
        <v>8</v>
      </c>
      <c r="F416" s="281">
        <v>120900</v>
      </c>
      <c r="G416" s="281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9" t="s">
        <v>45</v>
      </c>
      <c r="E417" s="280" t="s">
        <v>8</v>
      </c>
      <c r="F417" s="281">
        <v>78500</v>
      </c>
      <c r="G417" s="281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9" t="s">
        <v>45</v>
      </c>
      <c r="E418" s="280" t="s">
        <v>8</v>
      </c>
      <c r="F418" s="281">
        <v>85300</v>
      </c>
      <c r="G418" s="281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9" t="s">
        <v>45</v>
      </c>
      <c r="E419" s="280" t="s">
        <v>8</v>
      </c>
      <c r="F419" s="281">
        <v>107300</v>
      </c>
      <c r="G419" s="281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9" t="s">
        <v>45</v>
      </c>
      <c r="E420" s="280" t="s">
        <v>8</v>
      </c>
      <c r="F420" s="281">
        <v>112100</v>
      </c>
      <c r="G420" s="281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9" t="s">
        <v>45</v>
      </c>
      <c r="E421" s="280" t="s">
        <v>8</v>
      </c>
      <c r="F421" s="281">
        <v>75400</v>
      </c>
      <c r="G421" s="281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9" t="s">
        <v>45</v>
      </c>
      <c r="E422" s="280" t="s">
        <v>8</v>
      </c>
      <c r="F422" s="281">
        <v>23500</v>
      </c>
      <c r="G422" s="281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9" t="s">
        <v>45</v>
      </c>
      <c r="E423" s="280" t="s">
        <v>8</v>
      </c>
      <c r="F423" s="281">
        <v>26500</v>
      </c>
      <c r="G423" s="281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9" t="s">
        <v>45</v>
      </c>
      <c r="E424" s="280" t="s">
        <v>8</v>
      </c>
      <c r="F424" s="281">
        <v>34000</v>
      </c>
      <c r="G424" s="281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9" t="s">
        <v>45</v>
      </c>
      <c r="E425" s="280" t="s">
        <v>8</v>
      </c>
      <c r="F425" s="281">
        <v>49600</v>
      </c>
      <c r="G425" s="281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9" t="s">
        <v>45</v>
      </c>
      <c r="E426" s="280" t="s">
        <v>8</v>
      </c>
      <c r="F426" s="281">
        <v>56300</v>
      </c>
      <c r="G426" s="281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9" t="s">
        <v>45</v>
      </c>
      <c r="E427" s="280" t="s">
        <v>7</v>
      </c>
      <c r="F427" s="281">
        <v>33800</v>
      </c>
      <c r="G427" s="281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9" t="s">
        <v>45</v>
      </c>
      <c r="E428" s="280" t="s">
        <v>7</v>
      </c>
      <c r="F428" s="281">
        <v>40200</v>
      </c>
      <c r="G428" s="281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9" t="s">
        <v>45</v>
      </c>
      <c r="E429" s="280" t="s">
        <v>7</v>
      </c>
      <c r="F429" s="281">
        <v>46800</v>
      </c>
      <c r="G429" s="281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9" t="s">
        <v>45</v>
      </c>
      <c r="E430" s="280" t="s">
        <v>8</v>
      </c>
      <c r="F430" s="281">
        <v>9500</v>
      </c>
      <c r="G430" s="281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9" t="s">
        <v>45</v>
      </c>
      <c r="E431" s="280" t="s">
        <v>8</v>
      </c>
      <c r="F431" s="281">
        <v>184500</v>
      </c>
      <c r="G431" s="281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9" t="s">
        <v>45</v>
      </c>
      <c r="E432" s="280" t="s">
        <v>8</v>
      </c>
      <c r="F432" s="281">
        <v>175000</v>
      </c>
      <c r="G432" s="281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9" t="s">
        <v>45</v>
      </c>
      <c r="E433" s="280" t="s">
        <v>7</v>
      </c>
      <c r="F433" s="281">
        <v>30000</v>
      </c>
      <c r="G433" s="281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9" t="s">
        <v>45</v>
      </c>
      <c r="E434" s="280" t="s">
        <v>7</v>
      </c>
      <c r="F434" s="281">
        <v>49500</v>
      </c>
      <c r="G434" s="281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9" t="s">
        <v>45</v>
      </c>
      <c r="E435" s="280" t="s">
        <v>7</v>
      </c>
      <c r="F435" s="281">
        <v>120000</v>
      </c>
      <c r="G435" s="281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9" t="s">
        <v>45</v>
      </c>
      <c r="E436" s="280" t="s">
        <v>8</v>
      </c>
      <c r="F436" s="281">
        <v>4880</v>
      </c>
      <c r="G436" s="281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9" t="s">
        <v>45</v>
      </c>
      <c r="E437" s="280" t="s">
        <v>8</v>
      </c>
      <c r="F437" s="281">
        <v>1308700</v>
      </c>
      <c r="G437" s="281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9" t="s">
        <v>45</v>
      </c>
      <c r="E438" s="280" t="s">
        <v>8</v>
      </c>
      <c r="F438" s="281">
        <v>12500</v>
      </c>
      <c r="G438" s="281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9" t="s">
        <v>45</v>
      </c>
      <c r="E439" s="280" t="s">
        <v>7</v>
      </c>
      <c r="F439" s="281">
        <v>9700</v>
      </c>
      <c r="G439" s="281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9" t="s">
        <v>45</v>
      </c>
      <c r="E440" s="280" t="s">
        <v>7</v>
      </c>
      <c r="F440" s="281">
        <v>24300</v>
      </c>
      <c r="G440" s="281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9" t="s">
        <v>45</v>
      </c>
      <c r="E441" s="280" t="s">
        <v>7</v>
      </c>
      <c r="F441" s="281">
        <v>39204</v>
      </c>
      <c r="G441" s="281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1467</v>
      </c>
      <c r="D442" s="279" t="s">
        <v>45</v>
      </c>
      <c r="E442" s="280" t="s">
        <v>7</v>
      </c>
      <c r="F442" s="281">
        <v>491900</v>
      </c>
      <c r="G442" s="281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9" t="s">
        <v>45</v>
      </c>
      <c r="E443" s="280" t="s">
        <v>8</v>
      </c>
      <c r="F443" s="281">
        <v>78069</v>
      </c>
      <c r="G443" s="281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9" t="s">
        <v>45</v>
      </c>
      <c r="E444" s="280" t="s">
        <v>8</v>
      </c>
      <c r="F444" s="281">
        <v>155631</v>
      </c>
      <c r="G444" s="281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87" t="s">
        <v>598</v>
      </c>
      <c r="D445" s="279" t="s">
        <v>45</v>
      </c>
      <c r="E445" s="280" t="s">
        <v>8</v>
      </c>
      <c r="F445" s="281">
        <v>3965</v>
      </c>
      <c r="G445" s="281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9" t="s">
        <v>45</v>
      </c>
      <c r="E446" s="280" t="s">
        <v>8</v>
      </c>
      <c r="F446" s="281">
        <v>31800</v>
      </c>
      <c r="G446" s="281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9" t="s">
        <v>45</v>
      </c>
      <c r="E447" s="280" t="s">
        <v>8</v>
      </c>
      <c r="F447" s="281">
        <v>33800</v>
      </c>
      <c r="G447" s="281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9" t="s">
        <v>45</v>
      </c>
      <c r="E448" s="280" t="s">
        <v>8</v>
      </c>
      <c r="F448" s="281">
        <v>38500</v>
      </c>
      <c r="G448" s="281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9" t="s">
        <v>45</v>
      </c>
      <c r="E449" s="280" t="s">
        <v>8</v>
      </c>
      <c r="F449" s="281">
        <v>76000</v>
      </c>
      <c r="G449" s="281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9" t="s">
        <v>45</v>
      </c>
      <c r="E450" s="280" t="s">
        <v>8</v>
      </c>
      <c r="F450" s="281">
        <v>97000</v>
      </c>
      <c r="G450" s="281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9" t="s">
        <v>45</v>
      </c>
      <c r="E451" s="280" t="s">
        <v>7</v>
      </c>
      <c r="F451" s="281">
        <v>4520</v>
      </c>
      <c r="G451" s="281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9" t="s">
        <v>45</v>
      </c>
      <c r="E452" s="280" t="s">
        <v>8</v>
      </c>
      <c r="F452" s="281">
        <v>7290</v>
      </c>
      <c r="G452" s="281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9" t="s">
        <v>45</v>
      </c>
      <c r="E453" s="280" t="s">
        <v>8</v>
      </c>
      <c r="F453" s="281">
        <v>4500</v>
      </c>
      <c r="G453" s="281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9" t="s">
        <v>45</v>
      </c>
      <c r="E454" s="280" t="s">
        <v>8</v>
      </c>
      <c r="F454" s="281">
        <v>106300</v>
      </c>
      <c r="G454" s="281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9" t="s">
        <v>45</v>
      </c>
      <c r="E455" s="280" t="s">
        <v>8</v>
      </c>
      <c r="F455" s="281">
        <v>116800</v>
      </c>
      <c r="G455" s="281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9" t="s">
        <v>45</v>
      </c>
      <c r="E456" s="280" t="s">
        <v>8</v>
      </c>
      <c r="F456" s="281">
        <v>11400</v>
      </c>
      <c r="G456" s="281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9" t="s">
        <v>45</v>
      </c>
      <c r="E457" s="280" t="s">
        <v>8</v>
      </c>
      <c r="F457" s="281">
        <v>29600</v>
      </c>
      <c r="G457" s="281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9" t="s">
        <v>45</v>
      </c>
      <c r="E458" s="280" t="s">
        <v>8</v>
      </c>
      <c r="F458" s="281">
        <v>290142</v>
      </c>
      <c r="G458" s="281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9" t="s">
        <v>45</v>
      </c>
      <c r="E459" s="280" t="s">
        <v>8</v>
      </c>
      <c r="F459" s="281">
        <v>265680</v>
      </c>
      <c r="G459" s="281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9" t="s">
        <v>45</v>
      </c>
      <c r="E460" s="280" t="s">
        <v>8</v>
      </c>
      <c r="F460" s="281">
        <v>265680</v>
      </c>
      <c r="G460" s="281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9" t="s">
        <v>45</v>
      </c>
      <c r="E461" s="280" t="s">
        <v>8</v>
      </c>
      <c r="F461" s="281">
        <v>20898</v>
      </c>
      <c r="G461" s="281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9" t="s">
        <v>45</v>
      </c>
      <c r="E462" s="280" t="s">
        <v>8</v>
      </c>
      <c r="F462" s="281">
        <v>20700</v>
      </c>
      <c r="G462" s="281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9" t="s">
        <v>45</v>
      </c>
      <c r="E463" s="280" t="s">
        <v>8</v>
      </c>
      <c r="F463" s="281">
        <v>13600</v>
      </c>
      <c r="G463" s="281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9" t="s">
        <v>45</v>
      </c>
      <c r="E464" s="280" t="s">
        <v>8</v>
      </c>
      <c r="F464" s="281">
        <v>27900</v>
      </c>
      <c r="G464" s="281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9" t="s">
        <v>45</v>
      </c>
      <c r="E465" s="280" t="s">
        <v>8</v>
      </c>
      <c r="F465" s="281">
        <v>27815</v>
      </c>
      <c r="G465" s="281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9" t="s">
        <v>45</v>
      </c>
      <c r="E466" s="280" t="s">
        <v>8</v>
      </c>
      <c r="F466" s="281">
        <v>20800</v>
      </c>
      <c r="G466" s="281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9" t="s">
        <v>45</v>
      </c>
      <c r="E467" s="280" t="s">
        <v>8</v>
      </c>
      <c r="F467" s="281">
        <v>23936</v>
      </c>
      <c r="G467" s="281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9" t="s">
        <v>45</v>
      </c>
      <c r="E468" s="280" t="s">
        <v>8</v>
      </c>
      <c r="F468" s="281">
        <v>31590</v>
      </c>
      <c r="G468" s="281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9" t="s">
        <v>45</v>
      </c>
      <c r="E469" s="280" t="s">
        <v>8</v>
      </c>
      <c r="F469" s="281">
        <v>32500</v>
      </c>
      <c r="G469" s="281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9" t="s">
        <v>45</v>
      </c>
      <c r="E470" s="280" t="s">
        <v>8</v>
      </c>
      <c r="F470" s="281">
        <v>47300</v>
      </c>
      <c r="G470" s="281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9" t="s">
        <v>45</v>
      </c>
      <c r="E471" s="280" t="s">
        <v>8</v>
      </c>
      <c r="F471" s="281">
        <v>61560</v>
      </c>
      <c r="G471" s="281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9" t="s">
        <v>45</v>
      </c>
      <c r="E472" s="280" t="s">
        <v>8</v>
      </c>
      <c r="F472" s="281">
        <v>79056</v>
      </c>
      <c r="G472" s="281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9" t="s">
        <v>45</v>
      </c>
      <c r="E473" s="280" t="s">
        <v>8</v>
      </c>
      <c r="F473" s="281">
        <v>81984</v>
      </c>
      <c r="G473" s="281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9" t="s">
        <v>45</v>
      </c>
      <c r="E474" s="280" t="s">
        <v>8</v>
      </c>
      <c r="F474" s="281">
        <v>7320</v>
      </c>
      <c r="G474" s="281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9" t="s">
        <v>45</v>
      </c>
      <c r="E475" s="280" t="s">
        <v>8</v>
      </c>
      <c r="F475" s="281">
        <v>8784</v>
      </c>
      <c r="G475" s="281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9" t="s">
        <v>45</v>
      </c>
      <c r="E476" s="280" t="s">
        <v>8</v>
      </c>
      <c r="F476" s="281">
        <v>52704</v>
      </c>
      <c r="G476" s="281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9" t="s">
        <v>45</v>
      </c>
      <c r="E477" s="280" t="s">
        <v>8</v>
      </c>
      <c r="F477" s="281">
        <v>67344</v>
      </c>
      <c r="G477" s="281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9" t="s">
        <v>45</v>
      </c>
      <c r="E478" s="280" t="s">
        <v>8</v>
      </c>
      <c r="F478" s="281">
        <v>40000</v>
      </c>
      <c r="G478" s="281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9" t="s">
        <v>45</v>
      </c>
      <c r="E479" s="280" t="s">
        <v>8</v>
      </c>
      <c r="F479" s="281">
        <v>150000</v>
      </c>
      <c r="G479" s="281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9" t="s">
        <v>45</v>
      </c>
      <c r="E480" s="280" t="s">
        <v>8</v>
      </c>
      <c r="F480" s="281">
        <v>4212</v>
      </c>
      <c r="G480" s="281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9" t="s">
        <v>45</v>
      </c>
      <c r="E481" s="280" t="s">
        <v>8</v>
      </c>
      <c r="F481" s="281">
        <v>50000</v>
      </c>
      <c r="G481" s="281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9" t="s">
        <v>45</v>
      </c>
      <c r="E482" s="280" t="s">
        <v>8</v>
      </c>
      <c r="F482" s="281">
        <v>32500</v>
      </c>
      <c r="G482" s="281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9" t="s">
        <v>45</v>
      </c>
      <c r="E483" s="280" t="s">
        <v>8</v>
      </c>
      <c r="F483" s="281">
        <v>37500</v>
      </c>
      <c r="G483" s="281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9" t="s">
        <v>45</v>
      </c>
      <c r="E484" s="280" t="s">
        <v>8</v>
      </c>
      <c r="F484" s="281">
        <v>47800</v>
      </c>
      <c r="G484" s="281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9" t="s">
        <v>45</v>
      </c>
      <c r="E485" s="280" t="s">
        <v>8</v>
      </c>
      <c r="F485" s="281">
        <v>52500</v>
      </c>
      <c r="G485" s="281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9" t="s">
        <v>45</v>
      </c>
      <c r="E486" s="280" t="s">
        <v>8</v>
      </c>
      <c r="F486" s="281">
        <v>63500</v>
      </c>
      <c r="G486" s="281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9" t="s">
        <v>45</v>
      </c>
      <c r="E487" s="280" t="s">
        <v>8</v>
      </c>
      <c r="F487" s="281">
        <v>67500</v>
      </c>
      <c r="G487" s="281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9" t="s">
        <v>45</v>
      </c>
      <c r="E488" s="280" t="s">
        <v>8</v>
      </c>
      <c r="F488" s="281">
        <v>53000</v>
      </c>
      <c r="G488" s="281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9" t="s">
        <v>45</v>
      </c>
      <c r="E489" s="280" t="s">
        <v>8</v>
      </c>
      <c r="F489" s="281">
        <v>34000</v>
      </c>
      <c r="G489" s="281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9" t="s">
        <v>45</v>
      </c>
      <c r="E490" s="280" t="s">
        <v>8</v>
      </c>
      <c r="F490" s="281">
        <v>39500</v>
      </c>
      <c r="G490" s="281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9" t="s">
        <v>45</v>
      </c>
      <c r="E491" s="280" t="s">
        <v>8</v>
      </c>
      <c r="F491" s="281">
        <v>41900</v>
      </c>
      <c r="G491" s="281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9" t="s">
        <v>45</v>
      </c>
      <c r="E492" s="280" t="s">
        <v>8</v>
      </c>
      <c r="F492" s="281">
        <v>44400</v>
      </c>
      <c r="G492" s="281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9" t="s">
        <v>45</v>
      </c>
      <c r="E493" s="280" t="s">
        <v>8</v>
      </c>
      <c r="F493" s="281">
        <v>61800</v>
      </c>
      <c r="G493" s="281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9" t="s">
        <v>45</v>
      </c>
      <c r="E494" s="280" t="s">
        <v>8</v>
      </c>
      <c r="F494" s="281">
        <v>68600</v>
      </c>
      <c r="G494" s="281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9" t="s">
        <v>45</v>
      </c>
      <c r="E495" s="280" t="s">
        <v>8</v>
      </c>
      <c r="F495" s="281">
        <v>68600</v>
      </c>
      <c r="G495" s="281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9" t="s">
        <v>45</v>
      </c>
      <c r="E496" s="280" t="s">
        <v>8</v>
      </c>
      <c r="F496" s="281">
        <v>29600</v>
      </c>
      <c r="G496" s="281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9" t="s">
        <v>45</v>
      </c>
      <c r="E497" s="280" t="s">
        <v>8</v>
      </c>
      <c r="F497" s="281">
        <v>34500</v>
      </c>
      <c r="G497" s="281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9" t="s">
        <v>45</v>
      </c>
      <c r="E498" s="280" t="s">
        <v>8</v>
      </c>
      <c r="F498" s="281">
        <v>44800</v>
      </c>
      <c r="G498" s="281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9" t="s">
        <v>45</v>
      </c>
      <c r="E499" s="280" t="s">
        <v>8</v>
      </c>
      <c r="F499" s="281">
        <v>49500</v>
      </c>
      <c r="G499" s="281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9" t="s">
        <v>45</v>
      </c>
      <c r="E500" s="280" t="s">
        <v>8</v>
      </c>
      <c r="F500" s="281">
        <v>57690</v>
      </c>
      <c r="G500" s="281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9" t="s">
        <v>45</v>
      </c>
      <c r="E501" s="280" t="s">
        <v>8</v>
      </c>
      <c r="F501" s="281">
        <v>60300</v>
      </c>
      <c r="G501" s="281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9" t="s">
        <v>45</v>
      </c>
      <c r="E502" s="280" t="s">
        <v>8</v>
      </c>
      <c r="F502" s="281">
        <v>39900</v>
      </c>
      <c r="G502" s="281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9" t="s">
        <v>45</v>
      </c>
      <c r="E503" s="280" t="s">
        <v>8</v>
      </c>
      <c r="F503" s="281">
        <v>34500</v>
      </c>
      <c r="G503" s="281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9" t="s">
        <v>45</v>
      </c>
      <c r="E504" s="280" t="s">
        <v>8</v>
      </c>
      <c r="F504" s="281">
        <v>37000</v>
      </c>
      <c r="G504" s="281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9" t="s">
        <v>45</v>
      </c>
      <c r="E505" s="280" t="s">
        <v>8</v>
      </c>
      <c r="F505" s="281">
        <v>39500</v>
      </c>
      <c r="G505" s="281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9" t="s">
        <v>45</v>
      </c>
      <c r="E506" s="280" t="s">
        <v>8</v>
      </c>
      <c r="F506" s="281">
        <v>41900</v>
      </c>
      <c r="G506" s="281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9" t="s">
        <v>45</v>
      </c>
      <c r="E507" s="280" t="s">
        <v>8</v>
      </c>
      <c r="F507" s="281">
        <v>51100</v>
      </c>
      <c r="G507" s="281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9" t="s">
        <v>45</v>
      </c>
      <c r="E508" s="280" t="s">
        <v>8</v>
      </c>
      <c r="F508" s="281">
        <v>51800</v>
      </c>
      <c r="G508" s="281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9" t="s">
        <v>45</v>
      </c>
      <c r="E509" s="280" t="s">
        <v>8</v>
      </c>
      <c r="F509" s="281">
        <v>51800</v>
      </c>
      <c r="G509" s="281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9" t="s">
        <v>45</v>
      </c>
      <c r="E510" s="280" t="s">
        <v>8</v>
      </c>
      <c r="F510" s="281">
        <v>75420</v>
      </c>
      <c r="G510" s="281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9" t="s">
        <v>45</v>
      </c>
      <c r="E511" s="280" t="s">
        <v>8</v>
      </c>
      <c r="F511" s="281">
        <v>118440</v>
      </c>
      <c r="G511" s="281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9" t="s">
        <v>45</v>
      </c>
      <c r="E512" s="280" t="s">
        <v>8</v>
      </c>
      <c r="F512" s="281">
        <v>136980</v>
      </c>
      <c r="G512" s="281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9" t="s">
        <v>45</v>
      </c>
      <c r="E513" s="280" t="s">
        <v>8</v>
      </c>
      <c r="F513" s="281">
        <v>172350</v>
      </c>
      <c r="G513" s="281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9" t="s">
        <v>45</v>
      </c>
      <c r="E514" s="280" t="s">
        <v>8</v>
      </c>
      <c r="F514" s="281">
        <v>180000</v>
      </c>
      <c r="G514" s="281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9" t="s">
        <v>45</v>
      </c>
      <c r="E515" s="280" t="s">
        <v>8</v>
      </c>
      <c r="F515" s="281">
        <v>135800</v>
      </c>
      <c r="G515" s="281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9" t="s">
        <v>45</v>
      </c>
      <c r="E516" s="280" t="s">
        <v>8</v>
      </c>
      <c r="F516" s="281">
        <v>104200</v>
      </c>
      <c r="G516" s="281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9" t="s">
        <v>45</v>
      </c>
      <c r="E517" s="280" t="s">
        <v>8</v>
      </c>
      <c r="F517" s="281">
        <v>16000</v>
      </c>
      <c r="G517" s="281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9" t="s">
        <v>45</v>
      </c>
      <c r="E518" s="280" t="s">
        <v>8</v>
      </c>
      <c r="F518" s="281">
        <v>118530</v>
      </c>
      <c r="G518" s="281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87" t="s">
        <v>474</v>
      </c>
      <c r="D519" s="279" t="s">
        <v>45</v>
      </c>
      <c r="E519" s="280" t="s">
        <v>8</v>
      </c>
      <c r="F519" s="281">
        <v>3711.24</v>
      </c>
      <c r="G519" s="281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9" t="s">
        <v>45</v>
      </c>
      <c r="E520" s="280" t="s">
        <v>8</v>
      </c>
      <c r="F520" s="281">
        <v>28000</v>
      </c>
      <c r="G520" s="281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9" t="s">
        <v>45</v>
      </c>
      <c r="E521" s="280" t="s">
        <v>8</v>
      </c>
      <c r="F521" s="281">
        <v>33501.866666666669</v>
      </c>
      <c r="G521" s="281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9" t="s">
        <v>45</v>
      </c>
      <c r="E522" s="280" t="s">
        <v>7</v>
      </c>
      <c r="F522" s="281">
        <v>23310</v>
      </c>
      <c r="G522" s="281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9" t="s">
        <v>45</v>
      </c>
      <c r="E523" s="280" t="s">
        <v>8</v>
      </c>
      <c r="F523" s="281">
        <v>129000</v>
      </c>
      <c r="G523" s="281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9" t="s">
        <v>45</v>
      </c>
      <c r="E524" s="280" t="s">
        <v>8</v>
      </c>
      <c r="F524" s="281">
        <v>145400</v>
      </c>
      <c r="G524" s="281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9" t="s">
        <v>45</v>
      </c>
      <c r="E525" s="280" t="s">
        <v>8</v>
      </c>
      <c r="F525" s="281">
        <v>351751.73281450948</v>
      </c>
      <c r="G525" s="281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9" t="s">
        <v>45</v>
      </c>
      <c r="E526" s="280" t="s">
        <v>8</v>
      </c>
      <c r="F526" s="281">
        <v>250000</v>
      </c>
      <c r="G526" s="281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9" t="s">
        <v>45</v>
      </c>
      <c r="E527" s="280" t="s">
        <v>8</v>
      </c>
      <c r="F527" s="281">
        <v>485097.76536861184</v>
      </c>
      <c r="G527" s="281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9" t="s">
        <v>45</v>
      </c>
      <c r="E528" s="280" t="s">
        <v>8</v>
      </c>
      <c r="F528" s="281">
        <v>423009.82499999995</v>
      </c>
      <c r="G528" s="281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9" t="s">
        <v>45</v>
      </c>
      <c r="E529" s="280" t="s">
        <v>8</v>
      </c>
      <c r="F529" s="281">
        <v>302149.875</v>
      </c>
      <c r="G529" s="281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9" t="s">
        <v>45</v>
      </c>
      <c r="E530" s="280" t="s">
        <v>8</v>
      </c>
      <c r="F530" s="281">
        <v>335990.66099999991</v>
      </c>
      <c r="G530" s="281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9" t="s">
        <v>45</v>
      </c>
      <c r="E531" s="280" t="s">
        <v>8</v>
      </c>
      <c r="F531" s="281">
        <v>2300</v>
      </c>
      <c r="G531" s="281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9" t="s">
        <v>45</v>
      </c>
      <c r="E532" s="280" t="s">
        <v>8</v>
      </c>
      <c r="F532" s="281">
        <v>88000</v>
      </c>
      <c r="G532" s="281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9" t="s">
        <v>45</v>
      </c>
      <c r="E533" s="280" t="s">
        <v>8</v>
      </c>
      <c r="F533" s="281">
        <v>72400</v>
      </c>
      <c r="G533" s="281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9" t="s">
        <v>45</v>
      </c>
      <c r="E534" s="280" t="s">
        <v>8</v>
      </c>
      <c r="F534" s="281">
        <v>123500</v>
      </c>
      <c r="G534" s="281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9" t="s">
        <v>45</v>
      </c>
      <c r="E535" s="280" t="s">
        <v>8</v>
      </c>
      <c r="F535" s="281">
        <v>225000</v>
      </c>
      <c r="G535" s="281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9" t="s">
        <v>45</v>
      </c>
      <c r="E536" s="280" t="s">
        <v>8</v>
      </c>
      <c r="F536" s="281">
        <v>71000</v>
      </c>
      <c r="G536" s="281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9" t="s">
        <v>45</v>
      </c>
      <c r="E537" s="280" t="s">
        <v>8</v>
      </c>
      <c r="F537" s="281">
        <v>36000</v>
      </c>
      <c r="G537" s="281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9" t="s">
        <v>45</v>
      </c>
      <c r="E538" s="280" t="s">
        <v>8</v>
      </c>
      <c r="F538" s="281">
        <v>17820</v>
      </c>
      <c r="G538" s="281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9" t="s">
        <v>45</v>
      </c>
      <c r="E539" s="280" t="s">
        <v>8</v>
      </c>
      <c r="F539" s="281">
        <v>22900</v>
      </c>
      <c r="G539" s="281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9" t="s">
        <v>45</v>
      </c>
      <c r="E540" s="280" t="s">
        <v>8</v>
      </c>
      <c r="F540" s="281">
        <v>30800</v>
      </c>
      <c r="G540" s="281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9" t="s">
        <v>45</v>
      </c>
      <c r="E541" s="280" t="s">
        <v>8</v>
      </c>
      <c r="F541" s="281">
        <v>33900</v>
      </c>
      <c r="G541" s="281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1468</v>
      </c>
      <c r="D542" s="279" t="s">
        <v>45</v>
      </c>
      <c r="E542" s="280" t="s">
        <v>8</v>
      </c>
      <c r="F542" s="281">
        <v>30800</v>
      </c>
      <c r="G542" s="281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1469</v>
      </c>
      <c r="D543" s="279" t="s">
        <v>45</v>
      </c>
      <c r="E543" s="280" t="s">
        <v>8</v>
      </c>
      <c r="F543" s="281">
        <v>33900</v>
      </c>
      <c r="G543" s="281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9" t="s">
        <v>45</v>
      </c>
      <c r="E544" s="280" t="s">
        <v>8</v>
      </c>
      <c r="F544" s="281">
        <v>12510</v>
      </c>
      <c r="G544" s="281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9" t="s">
        <v>45</v>
      </c>
      <c r="E545" s="280" t="s">
        <v>8</v>
      </c>
      <c r="F545" s="281">
        <v>15500</v>
      </c>
      <c r="G545" s="281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9" t="s">
        <v>45</v>
      </c>
      <c r="E546" s="280" t="s">
        <v>8</v>
      </c>
      <c r="F546" s="281">
        <v>19500</v>
      </c>
      <c r="G546" s="281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9" t="s">
        <v>45</v>
      </c>
      <c r="E547" s="280" t="s">
        <v>8</v>
      </c>
      <c r="F547" s="281">
        <v>28400</v>
      </c>
      <c r="G547" s="281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9" t="s">
        <v>45</v>
      </c>
      <c r="E548" s="280" t="s">
        <v>8</v>
      </c>
      <c r="F548" s="281">
        <v>28314</v>
      </c>
      <c r="G548" s="281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9" t="s">
        <v>45</v>
      </c>
      <c r="E549" s="280" t="s">
        <v>8</v>
      </c>
      <c r="F549" s="281">
        <v>3510</v>
      </c>
      <c r="G549" s="281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9" t="s">
        <v>45</v>
      </c>
      <c r="E550" s="280" t="s">
        <v>8</v>
      </c>
      <c r="F550" s="281">
        <v>2100</v>
      </c>
      <c r="G550" s="281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9" t="s">
        <v>45</v>
      </c>
      <c r="E551" s="280" t="s">
        <v>8</v>
      </c>
      <c r="F551" s="281">
        <v>40000</v>
      </c>
      <c r="G551" s="281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9" t="s">
        <v>45</v>
      </c>
      <c r="E552" s="280" t="s">
        <v>7</v>
      </c>
      <c r="F552" s="281">
        <v>8550</v>
      </c>
      <c r="G552" s="281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9" t="s">
        <v>45</v>
      </c>
      <c r="E553" s="280" t="s">
        <v>8</v>
      </c>
      <c r="F553" s="281">
        <v>45000</v>
      </c>
      <c r="G553" s="281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9" t="s">
        <v>45</v>
      </c>
      <c r="E554" s="280" t="s">
        <v>8</v>
      </c>
      <c r="F554" s="281">
        <v>2500</v>
      </c>
      <c r="G554" s="281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9" t="s">
        <v>45</v>
      </c>
      <c r="E555" s="280" t="s">
        <v>8</v>
      </c>
      <c r="F555" s="281">
        <v>2500</v>
      </c>
      <c r="G555" s="281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9" t="s">
        <v>48</v>
      </c>
      <c r="E556" s="280"/>
      <c r="F556" s="281"/>
      <c r="G556" s="281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9" t="s">
        <v>48</v>
      </c>
      <c r="E557" s="280"/>
      <c r="F557" s="281"/>
      <c r="G557" s="281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1470</v>
      </c>
      <c r="D558" s="279" t="s">
        <v>45</v>
      </c>
      <c r="E558" s="280" t="s">
        <v>24</v>
      </c>
      <c r="F558" s="281">
        <v>5950800</v>
      </c>
      <c r="G558" s="281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1471</v>
      </c>
      <c r="D559" s="279" t="s">
        <v>45</v>
      </c>
      <c r="E559" s="280" t="s">
        <v>24</v>
      </c>
      <c r="F559" s="281">
        <v>5950800</v>
      </c>
      <c r="G559" s="281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1472</v>
      </c>
      <c r="D560" s="279" t="s">
        <v>45</v>
      </c>
      <c r="E560" s="280" t="s">
        <v>24</v>
      </c>
      <c r="F560" s="281">
        <v>5950800</v>
      </c>
      <c r="G560" s="281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1473</v>
      </c>
      <c r="D561" s="279" t="s">
        <v>45</v>
      </c>
      <c r="E561" s="280" t="s">
        <v>24</v>
      </c>
      <c r="F561" s="281">
        <v>6374600</v>
      </c>
      <c r="G561" s="281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1474</v>
      </c>
      <c r="D562" s="279" t="s">
        <v>45</v>
      </c>
      <c r="E562" s="280" t="s">
        <v>24</v>
      </c>
      <c r="F562" s="281">
        <v>6374600</v>
      </c>
      <c r="G562" s="281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1475</v>
      </c>
      <c r="D563" s="279" t="s">
        <v>45</v>
      </c>
      <c r="E563" s="280" t="s">
        <v>24</v>
      </c>
      <c r="F563" s="281">
        <v>6374600</v>
      </c>
      <c r="G563" s="281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1476</v>
      </c>
      <c r="D564" s="279" t="s">
        <v>45</v>
      </c>
      <c r="E564" s="280" t="s">
        <v>24</v>
      </c>
      <c r="F564" s="281">
        <v>6374600</v>
      </c>
      <c r="G564" s="281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1477</v>
      </c>
      <c r="D565" s="279" t="s">
        <v>45</v>
      </c>
      <c r="E565" s="280" t="s">
        <v>24</v>
      </c>
      <c r="F565" s="281">
        <v>4927200</v>
      </c>
      <c r="G565" s="281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1478</v>
      </c>
      <c r="D566" s="279" t="s">
        <v>45</v>
      </c>
      <c r="E566" s="280" t="s">
        <v>24</v>
      </c>
      <c r="F566" s="281">
        <v>4927200</v>
      </c>
      <c r="G566" s="281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1479</v>
      </c>
      <c r="D567" s="279" t="s">
        <v>45</v>
      </c>
      <c r="E567" s="280" t="s">
        <v>24</v>
      </c>
      <c r="F567" s="281">
        <v>4927200</v>
      </c>
      <c r="G567" s="281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1480</v>
      </c>
      <c r="D568" s="279" t="s">
        <v>45</v>
      </c>
      <c r="E568" s="280" t="s">
        <v>24</v>
      </c>
      <c r="F568" s="281">
        <v>5602300</v>
      </c>
      <c r="G568" s="281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1481</v>
      </c>
      <c r="D569" s="279" t="s">
        <v>45</v>
      </c>
      <c r="E569" s="280" t="s">
        <v>24</v>
      </c>
      <c r="F569" s="281">
        <v>5602300</v>
      </c>
      <c r="G569" s="281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1482</v>
      </c>
      <c r="D570" s="279" t="s">
        <v>45</v>
      </c>
      <c r="E570" s="280" t="s">
        <v>24</v>
      </c>
      <c r="F570" s="281">
        <v>5602300</v>
      </c>
      <c r="G570" s="281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1483</v>
      </c>
      <c r="D571" s="279" t="s">
        <v>45</v>
      </c>
      <c r="E571" s="280" t="s">
        <v>24</v>
      </c>
      <c r="F571" s="281">
        <v>5529300</v>
      </c>
      <c r="G571" s="281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1484</v>
      </c>
      <c r="D572" s="279" t="s">
        <v>45</v>
      </c>
      <c r="E572" s="280" t="s">
        <v>24</v>
      </c>
      <c r="F572" s="281">
        <v>5529300</v>
      </c>
      <c r="G572" s="281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1485</v>
      </c>
      <c r="D573" s="279" t="s">
        <v>45</v>
      </c>
      <c r="E573" s="280" t="s">
        <v>24</v>
      </c>
      <c r="F573" s="281">
        <v>5529300</v>
      </c>
      <c r="G573" s="281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1486</v>
      </c>
      <c r="D574" s="279" t="s">
        <v>45</v>
      </c>
      <c r="E574" s="280" t="s">
        <v>24</v>
      </c>
      <c r="F574" s="281">
        <v>5030000</v>
      </c>
      <c r="G574" s="281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1487</v>
      </c>
      <c r="D575" s="279" t="s">
        <v>45</v>
      </c>
      <c r="E575" s="280" t="s">
        <v>24</v>
      </c>
      <c r="F575" s="281">
        <v>7223500</v>
      </c>
      <c r="G575" s="281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1488</v>
      </c>
      <c r="D576" s="279" t="s">
        <v>45</v>
      </c>
      <c r="E576" s="280" t="s">
        <v>24</v>
      </c>
      <c r="F576" s="283">
        <v>7275900</v>
      </c>
      <c r="G576" s="283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1489</v>
      </c>
      <c r="D577" s="279" t="s">
        <v>45</v>
      </c>
      <c r="E577" s="280" t="s">
        <v>24</v>
      </c>
      <c r="F577" s="281">
        <v>7275900</v>
      </c>
      <c r="G577" s="281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1490</v>
      </c>
      <c r="D578" s="279" t="s">
        <v>45</v>
      </c>
      <c r="E578" s="280" t="s">
        <v>24</v>
      </c>
      <c r="F578" s="281">
        <v>5224600</v>
      </c>
      <c r="G578" s="281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1491</v>
      </c>
      <c r="D579" s="279" t="s">
        <v>45</v>
      </c>
      <c r="E579" s="280" t="s">
        <v>24</v>
      </c>
      <c r="F579" s="281">
        <v>5224600</v>
      </c>
      <c r="G579" s="281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1492</v>
      </c>
      <c r="D580" s="279" t="s">
        <v>45</v>
      </c>
      <c r="E580" s="280" t="s">
        <v>24</v>
      </c>
      <c r="F580" s="281">
        <v>2857700</v>
      </c>
      <c r="G580" s="281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1493</v>
      </c>
      <c r="D581" s="279" t="s">
        <v>45</v>
      </c>
      <c r="E581" s="280" t="s">
        <v>24</v>
      </c>
      <c r="F581" s="281">
        <v>2857700</v>
      </c>
      <c r="G581" s="281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1494</v>
      </c>
      <c r="D582" s="279" t="s">
        <v>45</v>
      </c>
      <c r="E582" s="280" t="s">
        <v>24</v>
      </c>
      <c r="F582" s="281">
        <v>3401800</v>
      </c>
      <c r="G582" s="281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9" t="s">
        <v>45</v>
      </c>
      <c r="E583" s="280" t="s">
        <v>24</v>
      </c>
      <c r="F583" s="281">
        <v>2935500</v>
      </c>
      <c r="G583" s="281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9" t="s">
        <v>45</v>
      </c>
      <c r="E584" s="280" t="s">
        <v>24</v>
      </c>
      <c r="F584" s="281">
        <v>4180700</v>
      </c>
      <c r="G584" s="281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9" t="s">
        <v>45</v>
      </c>
      <c r="E585" s="280" t="s">
        <v>24</v>
      </c>
      <c r="F585" s="281">
        <v>7316100</v>
      </c>
      <c r="G585" s="281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9" t="s">
        <v>45</v>
      </c>
      <c r="E586" s="280" t="s">
        <v>8</v>
      </c>
      <c r="F586" s="281">
        <v>34800</v>
      </c>
      <c r="G586" s="281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9" t="s">
        <v>45</v>
      </c>
      <c r="E587" s="280" t="s">
        <v>8</v>
      </c>
      <c r="F587" s="281">
        <v>11200</v>
      </c>
      <c r="G587" s="281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9" t="s">
        <v>45</v>
      </c>
      <c r="E588" s="280" t="s">
        <v>8</v>
      </c>
      <c r="F588" s="281">
        <v>6100</v>
      </c>
      <c r="G588" s="281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9" t="s">
        <v>45</v>
      </c>
      <c r="E589" s="280" t="s">
        <v>8</v>
      </c>
      <c r="F589" s="281">
        <v>18200</v>
      </c>
      <c r="G589" s="281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9" t="s">
        <v>45</v>
      </c>
      <c r="E590" s="280" t="s">
        <v>8</v>
      </c>
      <c r="F590" s="281">
        <v>83900</v>
      </c>
      <c r="G590" s="281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9" t="s">
        <v>45</v>
      </c>
      <c r="E591" s="280" t="s">
        <v>8</v>
      </c>
      <c r="F591" s="281">
        <v>148000</v>
      </c>
      <c r="G591" s="281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9" t="s">
        <v>45</v>
      </c>
      <c r="E592" s="280" t="s">
        <v>8</v>
      </c>
      <c r="F592" s="281">
        <v>1000000</v>
      </c>
      <c r="G592" s="281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9" t="s">
        <v>45</v>
      </c>
      <c r="E593" s="280" t="s">
        <v>8</v>
      </c>
      <c r="F593" s="281">
        <v>22500</v>
      </c>
      <c r="G593" s="281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9" t="s">
        <v>45</v>
      </c>
      <c r="E594" s="280" t="s">
        <v>8</v>
      </c>
      <c r="F594" s="281">
        <v>8000</v>
      </c>
      <c r="G594" s="281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9" t="s">
        <v>45</v>
      </c>
      <c r="E595" s="280" t="s">
        <v>8</v>
      </c>
      <c r="F595" s="281">
        <v>3700</v>
      </c>
      <c r="G595" s="281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9" t="s">
        <v>45</v>
      </c>
      <c r="E596" s="280" t="s">
        <v>8</v>
      </c>
      <c r="F596" s="281">
        <v>200000</v>
      </c>
      <c r="G596" s="281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9" t="s">
        <v>48</v>
      </c>
      <c r="E597" s="280"/>
      <c r="F597" s="281"/>
      <c r="G597" s="281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9" t="s">
        <v>48</v>
      </c>
      <c r="E598" s="280"/>
      <c r="F598" s="281"/>
      <c r="G598" s="281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9" t="s">
        <v>45</v>
      </c>
      <c r="E599" s="280" t="s">
        <v>1090</v>
      </c>
      <c r="F599" s="281">
        <v>200000</v>
      </c>
      <c r="G599" s="281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9" t="s">
        <v>45</v>
      </c>
      <c r="E600" s="280" t="s">
        <v>1090</v>
      </c>
      <c r="F600" s="281">
        <v>2172500</v>
      </c>
      <c r="G600" s="281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9" t="s">
        <v>45</v>
      </c>
      <c r="E601" s="280" t="s">
        <v>1090</v>
      </c>
      <c r="F601" s="281">
        <v>700000</v>
      </c>
      <c r="G601" s="281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9" t="s">
        <v>45</v>
      </c>
      <c r="E602" s="280" t="s">
        <v>1090</v>
      </c>
      <c r="F602" s="281">
        <v>490000</v>
      </c>
      <c r="G602" s="281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9" t="s">
        <v>45</v>
      </c>
      <c r="E603" s="280" t="s">
        <v>1090</v>
      </c>
      <c r="F603" s="281">
        <v>224000</v>
      </c>
      <c r="G603" s="281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9" t="s">
        <v>45</v>
      </c>
      <c r="E604" s="280" t="s">
        <v>14</v>
      </c>
      <c r="F604" s="281">
        <v>15000</v>
      </c>
      <c r="G604" s="281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9" t="s">
        <v>45</v>
      </c>
      <c r="E605" s="280" t="s">
        <v>1090</v>
      </c>
      <c r="F605" s="281">
        <v>1510245</v>
      </c>
      <c r="G605" s="281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9" t="s">
        <v>48</v>
      </c>
      <c r="E606" s="280"/>
      <c r="F606" s="281"/>
      <c r="G606" s="281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9" t="s">
        <v>48</v>
      </c>
      <c r="E607" s="280"/>
      <c r="F607" s="281"/>
      <c r="G607" s="281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9" t="s">
        <v>45</v>
      </c>
      <c r="E608" s="280" t="s">
        <v>8</v>
      </c>
      <c r="F608" s="281">
        <v>16226</v>
      </c>
      <c r="G608" s="281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9" t="s">
        <v>45</v>
      </c>
      <c r="E609" s="280" t="s">
        <v>8</v>
      </c>
      <c r="F609" s="281">
        <v>19947</v>
      </c>
      <c r="G609" s="281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9" t="s">
        <v>45</v>
      </c>
      <c r="E610" s="280" t="s">
        <v>8</v>
      </c>
      <c r="F610" s="281">
        <v>26711.899999999998</v>
      </c>
      <c r="G610" s="281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9" t="s">
        <v>45</v>
      </c>
      <c r="E611" s="280" t="s">
        <v>8</v>
      </c>
      <c r="F611" s="281">
        <v>84820.5</v>
      </c>
      <c r="G611" s="281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9" t="s">
        <v>45</v>
      </c>
      <c r="E612" s="280" t="s">
        <v>8</v>
      </c>
      <c r="F612" s="281">
        <v>33550</v>
      </c>
      <c r="G612" s="281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9" t="s">
        <v>45</v>
      </c>
      <c r="E613" s="280" t="s">
        <v>8</v>
      </c>
      <c r="F613" s="281">
        <v>16833.560000000001</v>
      </c>
      <c r="G613" s="281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9" t="s">
        <v>45</v>
      </c>
      <c r="E614" s="280" t="s">
        <v>8</v>
      </c>
      <c r="F614" s="281">
        <v>72742.5</v>
      </c>
      <c r="G614" s="281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9" t="s">
        <v>45</v>
      </c>
      <c r="E615" s="280" t="s">
        <v>8</v>
      </c>
      <c r="F615" s="281">
        <v>45445</v>
      </c>
      <c r="G615" s="281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9" t="s">
        <v>45</v>
      </c>
      <c r="E616" s="280" t="s">
        <v>8</v>
      </c>
      <c r="F616" s="281">
        <v>84820.5</v>
      </c>
      <c r="G616" s="281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9" t="s">
        <v>45</v>
      </c>
      <c r="E617" s="280" t="s">
        <v>8</v>
      </c>
      <c r="F617" s="281">
        <v>53866.659999999996</v>
      </c>
      <c r="G617" s="281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9" t="s">
        <v>45</v>
      </c>
      <c r="E618" s="280" t="s">
        <v>8</v>
      </c>
      <c r="F618" s="281">
        <v>38499.54</v>
      </c>
      <c r="G618" s="281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9" t="s">
        <v>45</v>
      </c>
      <c r="E619" s="280" t="s">
        <v>7</v>
      </c>
      <c r="F619" s="281">
        <v>31720</v>
      </c>
      <c r="G619" s="281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9" t="s">
        <v>45</v>
      </c>
      <c r="E620" s="280" t="s">
        <v>7</v>
      </c>
      <c r="F620" s="281">
        <v>51240</v>
      </c>
      <c r="G620" s="281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9" t="s">
        <v>45</v>
      </c>
      <c r="E621" s="280" t="s">
        <v>8</v>
      </c>
      <c r="F621" s="281">
        <v>3477</v>
      </c>
      <c r="G621" s="281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9" t="s">
        <v>45</v>
      </c>
      <c r="E622" s="280" t="s">
        <v>8</v>
      </c>
      <c r="F622" s="281">
        <v>3477</v>
      </c>
      <c r="G622" s="281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9" t="s">
        <v>45</v>
      </c>
      <c r="E623" s="280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9" t="s">
        <v>45</v>
      </c>
      <c r="E624" s="280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9" t="s">
        <v>45</v>
      </c>
      <c r="E625" s="280" t="s">
        <v>8</v>
      </c>
      <c r="F625" s="281">
        <v>154106.74</v>
      </c>
      <c r="G625" s="281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9" t="s">
        <v>45</v>
      </c>
      <c r="E626" s="280" t="s">
        <v>8</v>
      </c>
      <c r="F626" s="281">
        <v>16226</v>
      </c>
      <c r="G626" s="281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9" t="s">
        <v>45</v>
      </c>
      <c r="E627" s="280" t="s">
        <v>8</v>
      </c>
      <c r="F627" s="281">
        <v>61732</v>
      </c>
      <c r="G627" s="281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9" t="s">
        <v>45</v>
      </c>
      <c r="E628" s="280" t="s">
        <v>8</v>
      </c>
      <c r="F628" s="281">
        <v>34299.08</v>
      </c>
      <c r="G628" s="281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9" t="s">
        <v>45</v>
      </c>
      <c r="E629" s="280" t="s">
        <v>8</v>
      </c>
      <c r="F629" s="281">
        <v>19825</v>
      </c>
      <c r="G629" s="281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9" t="s">
        <v>45</v>
      </c>
      <c r="E630" s="280" t="s">
        <v>8</v>
      </c>
      <c r="F630" s="281">
        <v>5874300</v>
      </c>
      <c r="G630" s="281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9" t="s">
        <v>45</v>
      </c>
      <c r="E631" s="280" t="s">
        <v>8</v>
      </c>
      <c r="F631" s="281">
        <v>23180</v>
      </c>
      <c r="G631" s="281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9" t="s">
        <v>45</v>
      </c>
      <c r="E632" s="280" t="s">
        <v>8</v>
      </c>
      <c r="F632" s="281">
        <v>482893.08</v>
      </c>
      <c r="G632" s="281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9" t="s">
        <v>48</v>
      </c>
      <c r="E633" s="280"/>
      <c r="F633" s="281"/>
      <c r="G633" s="281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9" t="s">
        <v>48</v>
      </c>
      <c r="E634" s="280"/>
      <c r="F634" s="281" t="s">
        <v>48</v>
      </c>
      <c r="G634" s="281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9" t="s">
        <v>48</v>
      </c>
      <c r="E635" s="280"/>
      <c r="F635" s="281" t="s">
        <v>48</v>
      </c>
      <c r="G635" s="281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9" t="s">
        <v>47</v>
      </c>
      <c r="E636" s="280" t="s">
        <v>1121</v>
      </c>
      <c r="F636" s="281">
        <v>300000</v>
      </c>
      <c r="G636" s="281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9" t="s">
        <v>47</v>
      </c>
      <c r="E637" s="280" t="s">
        <v>1122</v>
      </c>
      <c r="F637" s="281">
        <v>95147.5</v>
      </c>
      <c r="G637" s="281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9" t="s">
        <v>47</v>
      </c>
      <c r="E638" s="280" t="s">
        <v>1123</v>
      </c>
      <c r="F638" s="281">
        <v>74125</v>
      </c>
      <c r="G638" s="281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9" t="s">
        <v>47</v>
      </c>
      <c r="E639" s="280" t="s">
        <v>1123</v>
      </c>
      <c r="F639" s="281">
        <v>150000</v>
      </c>
      <c r="G639" s="281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9" t="s">
        <v>45</v>
      </c>
      <c r="E640" s="280" t="s">
        <v>1123</v>
      </c>
      <c r="F640" s="281">
        <v>242999.99999999997</v>
      </c>
      <c r="G640" s="281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9" t="s">
        <v>45</v>
      </c>
      <c r="E641" s="280" t="s">
        <v>1123</v>
      </c>
      <c r="F641" s="281">
        <v>1124962.5</v>
      </c>
      <c r="G641" s="281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9" t="s">
        <v>45</v>
      </c>
      <c r="E642" s="280" t="s">
        <v>1123</v>
      </c>
      <c r="F642" s="281">
        <v>5065452.75</v>
      </c>
      <c r="G642" s="281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9" t="s">
        <v>45</v>
      </c>
      <c r="E643" s="280" t="s">
        <v>1123</v>
      </c>
      <c r="F643" s="281">
        <v>5065452.75</v>
      </c>
      <c r="G643" s="281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9" t="s">
        <v>45</v>
      </c>
      <c r="E644" s="280" t="s">
        <v>1124</v>
      </c>
      <c r="F644" s="281">
        <v>185000</v>
      </c>
      <c r="G644" s="281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9" t="s">
        <v>48</v>
      </c>
      <c r="E645" s="280"/>
      <c r="F645" s="281"/>
      <c r="G645" s="281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9" t="s">
        <v>48</v>
      </c>
      <c r="E646" s="280"/>
      <c r="F646" s="281"/>
      <c r="G646" s="281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9" t="s">
        <v>47</v>
      </c>
      <c r="E647" s="280" t="s">
        <v>7</v>
      </c>
      <c r="F647" s="281">
        <v>200000</v>
      </c>
      <c r="G647" s="281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9" t="s">
        <v>47</v>
      </c>
      <c r="E648" s="280" t="s">
        <v>1123</v>
      </c>
      <c r="F648" s="281">
        <v>230000</v>
      </c>
      <c r="G648" s="281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9" t="s">
        <v>47</v>
      </c>
      <c r="E649" s="280" t="s">
        <v>1123</v>
      </c>
      <c r="F649" s="281">
        <v>55000</v>
      </c>
      <c r="G649" s="281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9" t="s">
        <v>47</v>
      </c>
      <c r="E650" s="280" t="s">
        <v>7</v>
      </c>
      <c r="F650" s="281">
        <v>93000</v>
      </c>
      <c r="G650" s="281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9" t="s">
        <v>47</v>
      </c>
      <c r="E651" s="280" t="s">
        <v>7</v>
      </c>
      <c r="F651" s="281">
        <v>85000</v>
      </c>
      <c r="G651" s="281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9" t="s">
        <v>48</v>
      </c>
      <c r="E652" s="280"/>
      <c r="F652" s="281"/>
      <c r="G652" s="281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9" t="s">
        <v>45</v>
      </c>
      <c r="E653" s="280" t="s">
        <v>8</v>
      </c>
      <c r="F653" s="281">
        <v>12000</v>
      </c>
      <c r="G653" s="281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9" t="s">
        <v>48</v>
      </c>
      <c r="E654" s="280"/>
      <c r="F654" s="281"/>
      <c r="G654" s="281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9" t="s">
        <v>48</v>
      </c>
      <c r="E655" s="280"/>
      <c r="F655" s="281"/>
      <c r="G655" s="281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9" t="s">
        <v>48</v>
      </c>
      <c r="E656" s="280"/>
      <c r="F656" s="281"/>
      <c r="G656" s="281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9" t="s">
        <v>47</v>
      </c>
      <c r="E657" s="280" t="s">
        <v>14</v>
      </c>
      <c r="F657" s="281">
        <v>19800</v>
      </c>
      <c r="G657" s="281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9" t="s">
        <v>47</v>
      </c>
      <c r="E658" s="280" t="s">
        <v>14</v>
      </c>
      <c r="F658" s="281">
        <v>20500</v>
      </c>
      <c r="G658" s="281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9" t="s">
        <v>47</v>
      </c>
      <c r="E659" s="280" t="s">
        <v>14</v>
      </c>
      <c r="F659" s="281">
        <v>27500</v>
      </c>
      <c r="G659" s="281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9" t="s">
        <v>47</v>
      </c>
      <c r="E660" s="280" t="s">
        <v>14</v>
      </c>
      <c r="F660" s="281">
        <v>14900</v>
      </c>
      <c r="G660" s="281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9" t="s">
        <v>47</v>
      </c>
      <c r="E661" s="280" t="s">
        <v>14</v>
      </c>
      <c r="F661" s="281">
        <v>27900</v>
      </c>
      <c r="G661" s="281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9" t="s">
        <v>47</v>
      </c>
      <c r="E662" s="280" t="s">
        <v>14</v>
      </c>
      <c r="F662" s="281">
        <v>33000</v>
      </c>
      <c r="G662" s="281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9" t="s">
        <v>47</v>
      </c>
      <c r="E663" s="280" t="s">
        <v>14</v>
      </c>
      <c r="F663" s="281">
        <v>27900</v>
      </c>
      <c r="G663" s="281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9" t="s">
        <v>47</v>
      </c>
      <c r="E664" s="280" t="s">
        <v>14</v>
      </c>
      <c r="F664" s="281">
        <v>37600</v>
      </c>
      <c r="G664" s="281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9" t="s">
        <v>47</v>
      </c>
      <c r="E665" s="280" t="s">
        <v>14</v>
      </c>
      <c r="F665" s="281">
        <v>27900</v>
      </c>
      <c r="G665" s="281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9" t="s">
        <v>47</v>
      </c>
      <c r="E666" s="280" t="s">
        <v>14</v>
      </c>
      <c r="F666" s="281">
        <v>39800</v>
      </c>
      <c r="G666" s="281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9" t="s">
        <v>47</v>
      </c>
      <c r="E667" s="280" t="s">
        <v>14</v>
      </c>
      <c r="F667" s="281">
        <v>24700</v>
      </c>
      <c r="G667" s="281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9" t="s">
        <v>47</v>
      </c>
      <c r="E668" s="280" t="s">
        <v>14</v>
      </c>
      <c r="F668" s="281">
        <v>33700</v>
      </c>
      <c r="G668" s="281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9" t="s">
        <v>47</v>
      </c>
      <c r="E669" s="280" t="s">
        <v>14</v>
      </c>
      <c r="F669" s="281">
        <v>25800</v>
      </c>
      <c r="G669" s="281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9" t="s">
        <v>47</v>
      </c>
      <c r="E670" s="280" t="s">
        <v>14</v>
      </c>
      <c r="F670" s="281">
        <v>19100</v>
      </c>
      <c r="G670" s="281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9" t="s">
        <v>47</v>
      </c>
      <c r="E671" s="280" t="s">
        <v>14</v>
      </c>
      <c r="F671" s="281">
        <v>19800</v>
      </c>
      <c r="G671" s="281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9" t="s">
        <v>47</v>
      </c>
      <c r="E672" s="280" t="s">
        <v>14</v>
      </c>
      <c r="F672" s="281">
        <v>19800</v>
      </c>
      <c r="G672" s="281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9" t="s">
        <v>47</v>
      </c>
      <c r="E673" s="280" t="s">
        <v>14</v>
      </c>
      <c r="F673" s="281">
        <v>20500</v>
      </c>
      <c r="G673" s="281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9" t="s">
        <v>47</v>
      </c>
      <c r="E674" s="280" t="s">
        <v>14</v>
      </c>
      <c r="F674" s="281">
        <v>20500</v>
      </c>
      <c r="G674" s="281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9" t="s">
        <v>47</v>
      </c>
      <c r="E675" s="280" t="s">
        <v>14</v>
      </c>
      <c r="F675" s="281">
        <v>27500</v>
      </c>
      <c r="G675" s="281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9" t="s">
        <v>47</v>
      </c>
      <c r="E676" s="280" t="s">
        <v>14</v>
      </c>
      <c r="F676" s="281">
        <v>27500</v>
      </c>
      <c r="G676" s="281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9" t="s">
        <v>47</v>
      </c>
      <c r="E677" s="280" t="s">
        <v>14</v>
      </c>
      <c r="F677" s="281">
        <v>22100</v>
      </c>
      <c r="G677" s="281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9" t="s">
        <v>48</v>
      </c>
      <c r="E678" s="280"/>
      <c r="F678" s="281"/>
      <c r="G678" s="281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9" t="s">
        <v>48</v>
      </c>
      <c r="E679" s="280"/>
      <c r="F679" s="281"/>
      <c r="G679" s="281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9" t="s">
        <v>47</v>
      </c>
      <c r="E680" s="280" t="s">
        <v>14</v>
      </c>
      <c r="F680" s="281">
        <v>53200</v>
      </c>
      <c r="G680" s="281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9" t="s">
        <v>47</v>
      </c>
      <c r="E681" s="280" t="s">
        <v>14</v>
      </c>
      <c r="F681" s="281">
        <v>57800</v>
      </c>
      <c r="G681" s="281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9" t="s">
        <v>47</v>
      </c>
      <c r="E682" s="280" t="s">
        <v>14</v>
      </c>
      <c r="F682" s="281">
        <v>57800</v>
      </c>
      <c r="G682" s="281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9" t="s">
        <v>47</v>
      </c>
      <c r="E683" s="280" t="s">
        <v>14</v>
      </c>
      <c r="F683" s="281">
        <v>80100</v>
      </c>
      <c r="G683" s="281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9" t="s">
        <v>47</v>
      </c>
      <c r="E684" s="280" t="s">
        <v>14</v>
      </c>
      <c r="F684" s="281">
        <v>30000</v>
      </c>
      <c r="G684" s="281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9" t="s">
        <v>47</v>
      </c>
      <c r="E685" s="280" t="s">
        <v>14</v>
      </c>
      <c r="F685" s="281">
        <v>80100</v>
      </c>
      <c r="G685" s="281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9" t="s">
        <v>47</v>
      </c>
      <c r="E686" s="280" t="s">
        <v>14</v>
      </c>
      <c r="F686" s="281">
        <v>84000</v>
      </c>
      <c r="G686" s="281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9" t="s">
        <v>47</v>
      </c>
      <c r="E687" s="280" t="s">
        <v>14</v>
      </c>
      <c r="F687" s="281">
        <v>44000</v>
      </c>
      <c r="G687" s="281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9" t="s">
        <v>47</v>
      </c>
      <c r="E688" s="280" t="s">
        <v>14</v>
      </c>
      <c r="F688" s="281">
        <v>70300</v>
      </c>
      <c r="G688" s="281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9" t="s">
        <v>47</v>
      </c>
      <c r="E689" s="280" t="s">
        <v>14</v>
      </c>
      <c r="F689" s="281">
        <v>70300</v>
      </c>
      <c r="G689" s="281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9" t="s">
        <v>47</v>
      </c>
      <c r="E690" s="280" t="s">
        <v>14</v>
      </c>
      <c r="F690" s="281">
        <v>45200</v>
      </c>
      <c r="G690" s="281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9" t="s">
        <v>47</v>
      </c>
      <c r="E691" s="280" t="s">
        <v>14</v>
      </c>
      <c r="F691" s="281">
        <v>80900</v>
      </c>
      <c r="G691" s="281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9" t="s">
        <v>47</v>
      </c>
      <c r="E692" s="280" t="s">
        <v>14</v>
      </c>
      <c r="F692" s="281">
        <v>80900</v>
      </c>
      <c r="G692" s="281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9" t="s">
        <v>47</v>
      </c>
      <c r="E693" s="280" t="s">
        <v>14</v>
      </c>
      <c r="F693" s="281">
        <v>82500</v>
      </c>
      <c r="G693" s="281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9" t="s">
        <v>47</v>
      </c>
      <c r="E694" s="280" t="s">
        <v>14</v>
      </c>
      <c r="F694" s="281">
        <v>42100</v>
      </c>
      <c r="G694" s="281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9" t="s">
        <v>47</v>
      </c>
      <c r="E695" s="280" t="s">
        <v>14</v>
      </c>
      <c r="F695" s="281">
        <v>42100</v>
      </c>
      <c r="G695" s="281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9" t="s">
        <v>47</v>
      </c>
      <c r="E696" s="280" t="s">
        <v>14</v>
      </c>
      <c r="F696" s="281">
        <v>45200</v>
      </c>
      <c r="G696" s="281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9" t="s">
        <v>47</v>
      </c>
      <c r="E697" s="280" t="s">
        <v>14</v>
      </c>
      <c r="F697" s="281">
        <v>45200</v>
      </c>
      <c r="G697" s="281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9" t="s">
        <v>47</v>
      </c>
      <c r="E698" s="280" t="s">
        <v>14</v>
      </c>
      <c r="F698" s="281">
        <v>45200</v>
      </c>
      <c r="G698" s="281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9" t="s">
        <v>47</v>
      </c>
      <c r="E699" s="280" t="s">
        <v>14</v>
      </c>
      <c r="F699" s="281">
        <v>45200</v>
      </c>
      <c r="G699" s="281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9" t="s">
        <v>47</v>
      </c>
      <c r="E700" s="280" t="s">
        <v>14</v>
      </c>
      <c r="F700" s="281">
        <v>40200</v>
      </c>
      <c r="G700" s="281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9" t="s">
        <v>47</v>
      </c>
      <c r="E701" s="280" t="s">
        <v>14</v>
      </c>
      <c r="F701" s="281">
        <v>37200</v>
      </c>
      <c r="G701" s="281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9" t="s">
        <v>47</v>
      </c>
      <c r="E702" s="280" t="s">
        <v>14</v>
      </c>
      <c r="F702" s="281">
        <v>37200</v>
      </c>
      <c r="G702" s="281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9" t="s">
        <v>47</v>
      </c>
      <c r="E703" s="280" t="s">
        <v>14</v>
      </c>
      <c r="F703" s="281">
        <v>37200</v>
      </c>
      <c r="G703" s="281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9" t="s">
        <v>47</v>
      </c>
      <c r="E704" s="280" t="s">
        <v>14</v>
      </c>
      <c r="F704" s="281">
        <v>326300</v>
      </c>
      <c r="G704" s="281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9" t="s">
        <v>47</v>
      </c>
      <c r="E705" s="280" t="s">
        <v>14</v>
      </c>
      <c r="F705" s="281">
        <v>78300</v>
      </c>
      <c r="G705" s="281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9" t="s">
        <v>47</v>
      </c>
      <c r="E706" s="280" t="s">
        <v>14</v>
      </c>
      <c r="F706" s="281">
        <v>78300</v>
      </c>
      <c r="G706" s="281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9" t="s">
        <v>47</v>
      </c>
      <c r="E707" s="280" t="s">
        <v>14</v>
      </c>
      <c r="F707" s="281">
        <v>74600</v>
      </c>
      <c r="G707" s="281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9" t="s">
        <v>47</v>
      </c>
      <c r="E708" s="280" t="s">
        <v>14</v>
      </c>
      <c r="F708" s="281">
        <v>51900</v>
      </c>
      <c r="G708" s="281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9" t="s">
        <v>47</v>
      </c>
      <c r="E709" s="280" t="s">
        <v>14</v>
      </c>
      <c r="F709" s="281">
        <v>51900</v>
      </c>
      <c r="G709" s="281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9" t="s">
        <v>47</v>
      </c>
      <c r="E710" s="280" t="s">
        <v>14</v>
      </c>
      <c r="F710" s="281">
        <v>75600</v>
      </c>
      <c r="G710" s="281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9" t="s">
        <v>47</v>
      </c>
      <c r="E711" s="280" t="s">
        <v>14</v>
      </c>
      <c r="F711" s="281">
        <v>75600</v>
      </c>
      <c r="G711" s="281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9" t="s">
        <v>47</v>
      </c>
      <c r="E712" s="280" t="s">
        <v>14</v>
      </c>
      <c r="F712" s="281">
        <v>66800</v>
      </c>
      <c r="G712" s="281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9" t="s">
        <v>47</v>
      </c>
      <c r="E713" s="280" t="s">
        <v>14</v>
      </c>
      <c r="F713" s="281">
        <v>62400</v>
      </c>
      <c r="G713" s="281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1495</v>
      </c>
      <c r="D714" s="279" t="s">
        <v>47</v>
      </c>
      <c r="E714" s="280" t="s">
        <v>14</v>
      </c>
      <c r="F714" s="281">
        <v>81300</v>
      </c>
      <c r="G714" s="281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1496</v>
      </c>
      <c r="D715" s="279" t="s">
        <v>47</v>
      </c>
      <c r="E715" s="280" t="s">
        <v>14</v>
      </c>
      <c r="F715" s="281">
        <v>94400</v>
      </c>
      <c r="G715" s="281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1497</v>
      </c>
      <c r="D716" s="279" t="s">
        <v>47</v>
      </c>
      <c r="E716" s="280" t="s">
        <v>14</v>
      </c>
      <c r="F716" s="281">
        <v>82500</v>
      </c>
      <c r="G716" s="281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1498</v>
      </c>
      <c r="D717" s="279" t="s">
        <v>47</v>
      </c>
      <c r="E717" s="280" t="s">
        <v>14</v>
      </c>
      <c r="F717" s="281">
        <v>109200</v>
      </c>
      <c r="G717" s="281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1499</v>
      </c>
      <c r="D718" s="279" t="s">
        <v>47</v>
      </c>
      <c r="E718" s="280" t="s">
        <v>14</v>
      </c>
      <c r="F718" s="281">
        <v>106900</v>
      </c>
      <c r="G718" s="281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1500</v>
      </c>
      <c r="D719" s="279" t="s">
        <v>47</v>
      </c>
      <c r="E719" s="280" t="s">
        <v>14</v>
      </c>
      <c r="F719" s="281">
        <v>104400</v>
      </c>
      <c r="G719" s="281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1501</v>
      </c>
      <c r="D720" s="279" t="s">
        <v>47</v>
      </c>
      <c r="E720" s="280" t="s">
        <v>14</v>
      </c>
      <c r="F720" s="281">
        <v>103500</v>
      </c>
      <c r="G720" s="281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1502</v>
      </c>
      <c r="D721" s="279" t="s">
        <v>47</v>
      </c>
      <c r="E721" s="280" t="s">
        <v>14</v>
      </c>
      <c r="F721" s="281">
        <v>111100</v>
      </c>
      <c r="G721" s="281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1503</v>
      </c>
      <c r="D722" s="279" t="s">
        <v>47</v>
      </c>
      <c r="E722" s="280" t="s">
        <v>14</v>
      </c>
      <c r="F722" s="281">
        <v>108700</v>
      </c>
      <c r="G722" s="281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1504</v>
      </c>
      <c r="D723" s="279" t="s">
        <v>47</v>
      </c>
      <c r="E723" s="280" t="s">
        <v>14</v>
      </c>
      <c r="F723" s="281">
        <v>218400</v>
      </c>
      <c r="G723" s="281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1505</v>
      </c>
      <c r="D724" s="279" t="s">
        <v>47</v>
      </c>
      <c r="E724" s="280" t="s">
        <v>14</v>
      </c>
      <c r="F724" s="281">
        <v>222500</v>
      </c>
      <c r="G724" s="281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1506</v>
      </c>
      <c r="D725" s="279" t="s">
        <v>47</v>
      </c>
      <c r="E725" s="280" t="s">
        <v>14</v>
      </c>
      <c r="F725" s="281">
        <v>173300</v>
      </c>
      <c r="G725" s="281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1507</v>
      </c>
      <c r="D726" s="279" t="s">
        <v>47</v>
      </c>
      <c r="E726" s="280" t="s">
        <v>14</v>
      </c>
      <c r="F726" s="281">
        <v>279500</v>
      </c>
      <c r="G726" s="281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1508</v>
      </c>
      <c r="D727" s="279" t="s">
        <v>47</v>
      </c>
      <c r="E727" s="280" t="s">
        <v>14</v>
      </c>
      <c r="F727" s="281">
        <v>89800</v>
      </c>
      <c r="G727" s="281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1509</v>
      </c>
      <c r="D728" s="279" t="s">
        <v>47</v>
      </c>
      <c r="E728" s="280" t="s">
        <v>14</v>
      </c>
      <c r="F728" s="281">
        <v>102600</v>
      </c>
      <c r="G728" s="281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1510</v>
      </c>
      <c r="D729" s="279" t="s">
        <v>47</v>
      </c>
      <c r="E729" s="280" t="s">
        <v>14</v>
      </c>
      <c r="F729" s="281">
        <v>109700</v>
      </c>
      <c r="G729" s="281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9" t="s">
        <v>48</v>
      </c>
      <c r="E730" s="280"/>
      <c r="F730" s="281"/>
      <c r="G730" s="281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9" t="s">
        <v>48</v>
      </c>
      <c r="E731" s="280"/>
      <c r="F731" s="281"/>
      <c r="G731" s="281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9" t="s">
        <v>47</v>
      </c>
      <c r="E732" s="280" t="s">
        <v>14</v>
      </c>
      <c r="F732" s="281">
        <v>71900</v>
      </c>
      <c r="G732" s="281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9" t="s">
        <v>47</v>
      </c>
      <c r="E733" s="280" t="s">
        <v>14</v>
      </c>
      <c r="F733" s="281">
        <v>64700</v>
      </c>
      <c r="G733" s="281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9" t="s">
        <v>47</v>
      </c>
      <c r="E734" s="280" t="s">
        <v>14</v>
      </c>
      <c r="F734" s="281">
        <v>88700</v>
      </c>
      <c r="G734" s="281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9" t="s">
        <v>47</v>
      </c>
      <c r="E735" s="280" t="s">
        <v>14</v>
      </c>
      <c r="F735" s="281">
        <v>92500</v>
      </c>
      <c r="G735" s="281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9" t="s">
        <v>47</v>
      </c>
      <c r="E736" s="280" t="s">
        <v>14</v>
      </c>
      <c r="F736" s="281">
        <v>119100</v>
      </c>
      <c r="G736" s="281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9" t="s">
        <v>47</v>
      </c>
      <c r="E737" s="280" t="s">
        <v>14</v>
      </c>
      <c r="F737" s="281">
        <v>202200</v>
      </c>
      <c r="G737" s="281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9" t="s">
        <v>48</v>
      </c>
      <c r="E738" s="280"/>
      <c r="F738" s="281"/>
      <c r="G738" s="281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9" t="s">
        <v>48</v>
      </c>
      <c r="E739" s="280"/>
      <c r="F739" s="281"/>
      <c r="G739" s="281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9" t="s">
        <v>47</v>
      </c>
      <c r="E740" s="280" t="s">
        <v>14</v>
      </c>
      <c r="F740" s="281">
        <v>83600</v>
      </c>
      <c r="G740" s="281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9" t="s">
        <v>47</v>
      </c>
      <c r="E741" s="280" t="s">
        <v>14</v>
      </c>
      <c r="F741" s="281">
        <v>83300</v>
      </c>
      <c r="G741" s="281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9" t="s">
        <v>47</v>
      </c>
      <c r="E742" s="280" t="s">
        <v>14</v>
      </c>
      <c r="F742" s="281">
        <v>83300</v>
      </c>
      <c r="G742" s="281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9" t="s">
        <v>47</v>
      </c>
      <c r="E743" s="280" t="s">
        <v>14</v>
      </c>
      <c r="F743" s="281">
        <v>88300</v>
      </c>
      <c r="G743" s="281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9" t="s">
        <v>47</v>
      </c>
      <c r="E744" s="280" t="s">
        <v>14</v>
      </c>
      <c r="F744" s="281">
        <v>93300</v>
      </c>
      <c r="G744" s="281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9" t="s">
        <v>47</v>
      </c>
      <c r="E745" s="280" t="s">
        <v>14</v>
      </c>
      <c r="F745" s="281">
        <v>81300</v>
      </c>
      <c r="G745" s="281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9" t="s">
        <v>47</v>
      </c>
      <c r="E746" s="280" t="s">
        <v>14</v>
      </c>
      <c r="F746" s="281">
        <v>84900</v>
      </c>
      <c r="G746" s="281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9" t="s">
        <v>47</v>
      </c>
      <c r="E747" s="280" t="s">
        <v>14</v>
      </c>
      <c r="F747" s="281">
        <v>94400</v>
      </c>
      <c r="G747" s="281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9" t="s">
        <v>47</v>
      </c>
      <c r="E748" s="280" t="s">
        <v>14</v>
      </c>
      <c r="F748" s="281">
        <v>89400</v>
      </c>
      <c r="G748" s="281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9" t="s">
        <v>47</v>
      </c>
      <c r="E749" s="280" t="s">
        <v>14</v>
      </c>
      <c r="F749" s="281">
        <v>87600</v>
      </c>
      <c r="G749" s="281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4" t="s">
        <v>1511</v>
      </c>
      <c r="D750" s="279" t="s">
        <v>47</v>
      </c>
      <c r="E750" s="280" t="s">
        <v>14</v>
      </c>
      <c r="F750" s="281">
        <v>87600</v>
      </c>
      <c r="G750" s="281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9" t="s">
        <v>47</v>
      </c>
      <c r="E751" s="280" t="s">
        <v>14</v>
      </c>
      <c r="F751" s="281">
        <v>111100</v>
      </c>
      <c r="G751" s="281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9" t="s">
        <v>47</v>
      </c>
      <c r="E752" s="280" t="s">
        <v>14</v>
      </c>
      <c r="F752" s="281">
        <v>102000</v>
      </c>
      <c r="G752" s="281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9" t="s">
        <v>47</v>
      </c>
      <c r="E753" s="280" t="s">
        <v>14</v>
      </c>
      <c r="F753" s="281">
        <v>82500</v>
      </c>
      <c r="G753" s="281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9" t="s">
        <v>47</v>
      </c>
      <c r="E754" s="280" t="s">
        <v>14</v>
      </c>
      <c r="F754" s="281">
        <v>106900</v>
      </c>
      <c r="G754" s="281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9" t="s">
        <v>47</v>
      </c>
      <c r="E755" s="280" t="s">
        <v>14</v>
      </c>
      <c r="F755" s="281">
        <v>109200</v>
      </c>
      <c r="G755" s="281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9" t="s">
        <v>47</v>
      </c>
      <c r="E756" s="280" t="s">
        <v>14</v>
      </c>
      <c r="F756" s="281">
        <v>96900</v>
      </c>
      <c r="G756" s="281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9" t="s">
        <v>47</v>
      </c>
      <c r="E757" s="280" t="s">
        <v>14</v>
      </c>
      <c r="F757" s="281">
        <v>107700</v>
      </c>
      <c r="G757" s="281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9" t="s">
        <v>47</v>
      </c>
      <c r="E758" s="280" t="s">
        <v>14</v>
      </c>
      <c r="F758" s="281">
        <v>104400</v>
      </c>
      <c r="G758" s="281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9" t="s">
        <v>47</v>
      </c>
      <c r="E759" s="280" t="s">
        <v>14</v>
      </c>
      <c r="F759" s="281">
        <v>194600</v>
      </c>
      <c r="G759" s="281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9" t="s">
        <v>47</v>
      </c>
      <c r="E760" s="280" t="s">
        <v>14</v>
      </c>
      <c r="F760" s="281">
        <v>106600</v>
      </c>
      <c r="G760" s="281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9" t="s">
        <v>47</v>
      </c>
      <c r="E761" s="280" t="s">
        <v>14</v>
      </c>
      <c r="F761" s="281">
        <v>113200</v>
      </c>
      <c r="G761" s="281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9" t="s">
        <v>47</v>
      </c>
      <c r="E762" s="280" t="s">
        <v>14</v>
      </c>
      <c r="F762" s="281">
        <v>133200</v>
      </c>
      <c r="G762" s="281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9" t="s">
        <v>47</v>
      </c>
      <c r="E763" s="280" t="s">
        <v>14</v>
      </c>
      <c r="F763" s="281">
        <v>113200</v>
      </c>
      <c r="G763" s="281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9" t="s">
        <v>47</v>
      </c>
      <c r="E764" s="280" t="s">
        <v>14</v>
      </c>
      <c r="F764" s="281">
        <v>103500</v>
      </c>
      <c r="G764" s="281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9" t="s">
        <v>47</v>
      </c>
      <c r="E765" s="280" t="s">
        <v>14</v>
      </c>
      <c r="F765" s="281">
        <v>108700</v>
      </c>
      <c r="G765" s="281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4" t="s">
        <v>1512</v>
      </c>
      <c r="D766" s="279" t="s">
        <v>47</v>
      </c>
      <c r="E766" s="280" t="s">
        <v>14</v>
      </c>
      <c r="F766" s="281">
        <v>111100</v>
      </c>
      <c r="G766" s="281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9" t="s">
        <v>47</v>
      </c>
      <c r="E767" s="280" t="s">
        <v>14</v>
      </c>
      <c r="F767" s="281">
        <v>214300</v>
      </c>
      <c r="G767" s="281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9" t="s">
        <v>47</v>
      </c>
      <c r="E768" s="280" t="s">
        <v>14</v>
      </c>
      <c r="F768" s="281">
        <v>197500</v>
      </c>
      <c r="G768" s="281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9" t="s">
        <v>47</v>
      </c>
      <c r="E769" s="280" t="s">
        <v>14</v>
      </c>
      <c r="F769" s="281">
        <v>219500</v>
      </c>
      <c r="G769" s="281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4" t="s">
        <v>1513</v>
      </c>
      <c r="D770" s="279" t="s">
        <v>47</v>
      </c>
      <c r="E770" s="280" t="s">
        <v>14</v>
      </c>
      <c r="F770" s="281">
        <v>197500</v>
      </c>
      <c r="G770" s="281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9" t="s">
        <v>47</v>
      </c>
      <c r="E771" s="280" t="s">
        <v>14</v>
      </c>
      <c r="F771" s="281">
        <v>218400</v>
      </c>
      <c r="G771" s="281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9" t="s">
        <v>47</v>
      </c>
      <c r="E772" s="280" t="s">
        <v>14</v>
      </c>
      <c r="F772" s="281">
        <v>222500</v>
      </c>
      <c r="G772" s="281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4" t="s">
        <v>1514</v>
      </c>
      <c r="D773" s="279" t="s">
        <v>47</v>
      </c>
      <c r="E773" s="280" t="s">
        <v>14</v>
      </c>
      <c r="F773" s="281">
        <v>173300</v>
      </c>
      <c r="G773" s="281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4" t="s">
        <v>1515</v>
      </c>
      <c r="D774" s="279" t="s">
        <v>47</v>
      </c>
      <c r="E774" s="280" t="s">
        <v>14</v>
      </c>
      <c r="F774" s="281">
        <v>279500</v>
      </c>
      <c r="G774" s="281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9" t="s">
        <v>47</v>
      </c>
      <c r="E775" s="280" t="s">
        <v>14</v>
      </c>
      <c r="F775" s="281">
        <v>93500</v>
      </c>
      <c r="G775" s="281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9" t="s">
        <v>47</v>
      </c>
      <c r="E776" s="280" t="s">
        <v>14</v>
      </c>
      <c r="F776" s="281">
        <v>93500</v>
      </c>
      <c r="G776" s="281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9" t="s">
        <v>47</v>
      </c>
      <c r="E777" s="280" t="s">
        <v>14</v>
      </c>
      <c r="F777" s="281">
        <v>89800</v>
      </c>
      <c r="G777" s="281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9" t="s">
        <v>47</v>
      </c>
      <c r="E778" s="280" t="s">
        <v>14</v>
      </c>
      <c r="F778" s="281">
        <v>113300</v>
      </c>
      <c r="G778" s="281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9" t="s">
        <v>47</v>
      </c>
      <c r="E779" s="280" t="s">
        <v>14</v>
      </c>
      <c r="F779" s="281">
        <v>113300</v>
      </c>
      <c r="G779" s="281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9" t="s">
        <v>47</v>
      </c>
      <c r="E780" s="280" t="s">
        <v>14</v>
      </c>
      <c r="F780" s="281">
        <v>102600</v>
      </c>
      <c r="G780" s="281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9" t="s">
        <v>47</v>
      </c>
      <c r="E781" s="280" t="s">
        <v>14</v>
      </c>
      <c r="F781" s="281">
        <v>114600</v>
      </c>
      <c r="G781" s="281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9" t="s">
        <v>47</v>
      </c>
      <c r="E782" s="280" t="s">
        <v>14</v>
      </c>
      <c r="F782" s="281">
        <v>118400</v>
      </c>
      <c r="G782" s="281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9" t="s">
        <v>47</v>
      </c>
      <c r="E783" s="280" t="s">
        <v>14</v>
      </c>
      <c r="F783" s="281">
        <v>109700</v>
      </c>
      <c r="G783" s="281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9" t="s">
        <v>48</v>
      </c>
      <c r="E784" s="280"/>
      <c r="F784" s="281"/>
      <c r="G784" s="281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9" t="s">
        <v>48</v>
      </c>
      <c r="E785" s="280"/>
      <c r="F785" s="281"/>
      <c r="G785" s="281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9" t="s">
        <v>47</v>
      </c>
      <c r="E786" s="280" t="s">
        <v>14</v>
      </c>
      <c r="F786" s="281">
        <v>166200</v>
      </c>
      <c r="G786" s="281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9" t="s">
        <v>47</v>
      </c>
      <c r="E787" s="280" t="s">
        <v>14</v>
      </c>
      <c r="F787" s="281">
        <v>169000</v>
      </c>
      <c r="G787" s="281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1516</v>
      </c>
      <c r="D788" s="279" t="s">
        <v>47</v>
      </c>
      <c r="E788" s="280" t="s">
        <v>14</v>
      </c>
      <c r="F788" s="281">
        <v>169000</v>
      </c>
      <c r="G788" s="281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9" t="s">
        <v>47</v>
      </c>
      <c r="E789" s="280" t="s">
        <v>14</v>
      </c>
      <c r="F789" s="281">
        <v>177200</v>
      </c>
      <c r="G789" s="281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9" t="s">
        <v>47</v>
      </c>
      <c r="E790" s="280" t="s">
        <v>14</v>
      </c>
      <c r="F790" s="281">
        <v>177200</v>
      </c>
      <c r="G790" s="281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9" t="s">
        <v>47</v>
      </c>
      <c r="E791" s="280" t="s">
        <v>14</v>
      </c>
      <c r="F791" s="281">
        <v>215500</v>
      </c>
      <c r="G791" s="281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9" t="s">
        <v>47</v>
      </c>
      <c r="E792" s="280" t="s">
        <v>14</v>
      </c>
      <c r="F792" s="281">
        <v>213100</v>
      </c>
      <c r="G792" s="281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9" t="s">
        <v>47</v>
      </c>
      <c r="E793" s="280" t="s">
        <v>14</v>
      </c>
      <c r="F793" s="281">
        <v>213100</v>
      </c>
      <c r="G793" s="281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1518</v>
      </c>
      <c r="D794" s="279" t="s">
        <v>47</v>
      </c>
      <c r="E794" s="280" t="s">
        <v>14</v>
      </c>
      <c r="F794" s="281">
        <v>213100</v>
      </c>
      <c r="G794" s="281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4" t="s">
        <v>1517</v>
      </c>
      <c r="D795" s="279" t="s">
        <v>47</v>
      </c>
      <c r="E795" s="280" t="s">
        <v>14</v>
      </c>
      <c r="F795" s="281">
        <v>213100</v>
      </c>
      <c r="G795" s="281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9" t="s">
        <v>47</v>
      </c>
      <c r="E796" s="280" t="s">
        <v>14</v>
      </c>
      <c r="F796" s="281">
        <v>218400</v>
      </c>
      <c r="G796" s="281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9" t="s">
        <v>47</v>
      </c>
      <c r="E797" s="280" t="s">
        <v>14</v>
      </c>
      <c r="F797" s="281">
        <v>253600</v>
      </c>
      <c r="G797" s="281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9" t="s">
        <v>47</v>
      </c>
      <c r="E798" s="280" t="s">
        <v>14</v>
      </c>
      <c r="F798" s="281">
        <v>404400</v>
      </c>
      <c r="G798" s="281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9" t="s">
        <v>47</v>
      </c>
      <c r="E799" s="280" t="s">
        <v>14</v>
      </c>
      <c r="F799" s="281">
        <v>404400</v>
      </c>
      <c r="G799" s="281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9" t="s">
        <v>48</v>
      </c>
      <c r="E800" s="280"/>
      <c r="F800" s="281"/>
      <c r="G800" s="281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9" t="s">
        <v>48</v>
      </c>
      <c r="E801" s="280"/>
      <c r="F801" s="281"/>
      <c r="G801" s="281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9" t="s">
        <v>47</v>
      </c>
      <c r="E802" s="280" t="s">
        <v>14</v>
      </c>
      <c r="F802" s="281">
        <v>36000</v>
      </c>
      <c r="G802" s="281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9" t="s">
        <v>47</v>
      </c>
      <c r="E803" s="280" t="s">
        <v>14</v>
      </c>
      <c r="F803" s="281">
        <v>48100</v>
      </c>
      <c r="G803" s="281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9" t="s">
        <v>47</v>
      </c>
      <c r="E804" s="280" t="s">
        <v>14</v>
      </c>
      <c r="F804" s="281">
        <v>55300</v>
      </c>
      <c r="G804" s="281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9" t="s">
        <v>47</v>
      </c>
      <c r="E805" s="280" t="s">
        <v>14</v>
      </c>
      <c r="F805" s="281">
        <v>51500</v>
      </c>
      <c r="G805" s="281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9" t="s">
        <v>47</v>
      </c>
      <c r="E806" s="280" t="s">
        <v>14</v>
      </c>
      <c r="F806" s="281">
        <v>67900</v>
      </c>
      <c r="G806" s="281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9" t="s">
        <v>47</v>
      </c>
      <c r="E807" s="280" t="s">
        <v>14</v>
      </c>
      <c r="F807" s="281">
        <v>56700</v>
      </c>
      <c r="G807" s="281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9" t="s">
        <v>47</v>
      </c>
      <c r="E808" s="280" t="s">
        <v>14</v>
      </c>
      <c r="F808" s="281">
        <v>596900</v>
      </c>
      <c r="G808" s="281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9" t="s">
        <v>47</v>
      </c>
      <c r="E809" s="280" t="s">
        <v>14</v>
      </c>
      <c r="F809" s="281">
        <v>401500</v>
      </c>
      <c r="G809" s="281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9" t="s">
        <v>48</v>
      </c>
      <c r="E810" s="280"/>
      <c r="F810" s="281"/>
      <c r="G810" s="281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9" t="s">
        <v>48</v>
      </c>
      <c r="E811" s="280"/>
      <c r="F811" s="281"/>
      <c r="G811" s="281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9" t="s">
        <v>47</v>
      </c>
      <c r="E812" s="280" t="s">
        <v>14</v>
      </c>
      <c r="F812" s="281">
        <v>56400</v>
      </c>
      <c r="G812" s="281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9" t="s">
        <v>47</v>
      </c>
      <c r="E813" s="280" t="s">
        <v>14</v>
      </c>
      <c r="F813" s="281">
        <v>65400</v>
      </c>
      <c r="G813" s="281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9" t="s">
        <v>47</v>
      </c>
      <c r="E814" s="280" t="s">
        <v>14</v>
      </c>
      <c r="F814" s="281">
        <v>13600</v>
      </c>
      <c r="G814" s="281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9" t="s">
        <v>47</v>
      </c>
      <c r="E815" s="280" t="s">
        <v>14</v>
      </c>
      <c r="F815" s="281">
        <v>17800</v>
      </c>
      <c r="G815" s="281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9" t="s">
        <v>47</v>
      </c>
      <c r="E816" s="280" t="s">
        <v>14</v>
      </c>
      <c r="F816" s="281">
        <v>173100</v>
      </c>
      <c r="G816" s="281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9" t="s">
        <v>47</v>
      </c>
      <c r="E817" s="280" t="s">
        <v>14</v>
      </c>
      <c r="F817" s="281">
        <v>1539900</v>
      </c>
      <c r="G817" s="281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9" t="s">
        <v>47</v>
      </c>
      <c r="E818" s="280" t="s">
        <v>14</v>
      </c>
      <c r="F818" s="281">
        <v>26200</v>
      </c>
      <c r="G818" s="281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9" t="s">
        <v>47</v>
      </c>
      <c r="E819" s="280" t="s">
        <v>14</v>
      </c>
      <c r="F819" s="281">
        <v>22300</v>
      </c>
      <c r="G819" s="281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9" t="s">
        <v>47</v>
      </c>
      <c r="E820" s="280" t="s">
        <v>14</v>
      </c>
      <c r="F820" s="281">
        <v>26200</v>
      </c>
      <c r="G820" s="281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9" t="s">
        <v>47</v>
      </c>
      <c r="E821" s="280" t="s">
        <v>14</v>
      </c>
      <c r="F821" s="281">
        <v>26200</v>
      </c>
      <c r="G821" s="281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9" t="s">
        <v>47</v>
      </c>
      <c r="E822" s="280" t="s">
        <v>14</v>
      </c>
      <c r="F822" s="281">
        <v>58400</v>
      </c>
      <c r="G822" s="281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9" t="s">
        <v>47</v>
      </c>
      <c r="E823" s="280" t="s">
        <v>14</v>
      </c>
      <c r="F823" s="281">
        <v>45900</v>
      </c>
      <c r="G823" s="281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9" t="s">
        <v>47</v>
      </c>
      <c r="E824" s="280" t="s">
        <v>14</v>
      </c>
      <c r="F824" s="281">
        <v>58400</v>
      </c>
      <c r="G824" s="281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9" t="s">
        <v>47</v>
      </c>
      <c r="E825" s="280" t="s">
        <v>14</v>
      </c>
      <c r="F825" s="281">
        <v>58400</v>
      </c>
      <c r="G825" s="281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9" t="s">
        <v>47</v>
      </c>
      <c r="E826" s="280" t="s">
        <v>14</v>
      </c>
      <c r="F826" s="281">
        <v>45900</v>
      </c>
      <c r="G826" s="281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9" t="s">
        <v>47</v>
      </c>
      <c r="E827" s="280" t="s">
        <v>14</v>
      </c>
      <c r="F827" s="281">
        <v>43100</v>
      </c>
      <c r="G827" s="281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9" t="s">
        <v>47</v>
      </c>
      <c r="E828" s="280" t="s">
        <v>14</v>
      </c>
      <c r="F828" s="281">
        <v>57400</v>
      </c>
      <c r="G828" s="281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9" t="s">
        <v>47</v>
      </c>
      <c r="E829" s="280" t="s">
        <v>14</v>
      </c>
      <c r="F829" s="281">
        <v>45900</v>
      </c>
      <c r="G829" s="281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9" t="s">
        <v>47</v>
      </c>
      <c r="E830" s="280" t="s">
        <v>14</v>
      </c>
      <c r="F830" s="281">
        <v>3843100</v>
      </c>
      <c r="G830" s="281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9" t="s">
        <v>47</v>
      </c>
      <c r="E831" s="280" t="s">
        <v>14</v>
      </c>
      <c r="F831" s="281">
        <v>39700</v>
      </c>
      <c r="G831" s="281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9" t="s">
        <v>47</v>
      </c>
      <c r="E832" s="280" t="s">
        <v>14</v>
      </c>
      <c r="F832" s="281">
        <v>58000</v>
      </c>
      <c r="G832" s="281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9" t="s">
        <v>47</v>
      </c>
      <c r="E833" s="280" t="s">
        <v>14</v>
      </c>
      <c r="F833" s="281">
        <v>31300</v>
      </c>
      <c r="G833" s="281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9" t="s">
        <v>47</v>
      </c>
      <c r="E834" s="280" t="s">
        <v>14</v>
      </c>
      <c r="F834" s="281">
        <v>45600</v>
      </c>
      <c r="G834" s="281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9" t="s">
        <v>47</v>
      </c>
      <c r="E835" s="280" t="s">
        <v>14</v>
      </c>
      <c r="F835" s="281">
        <v>36600</v>
      </c>
      <c r="G835" s="281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9" t="s">
        <v>47</v>
      </c>
      <c r="E836" s="280" t="s">
        <v>14</v>
      </c>
      <c r="F836" s="281">
        <v>36600</v>
      </c>
      <c r="G836" s="281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9" t="s">
        <v>47</v>
      </c>
      <c r="E837" s="280" t="s">
        <v>14</v>
      </c>
      <c r="F837" s="281">
        <v>36600</v>
      </c>
      <c r="G837" s="281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9" t="s">
        <v>47</v>
      </c>
      <c r="E838" s="280" t="s">
        <v>14</v>
      </c>
      <c r="F838" s="281">
        <v>50900</v>
      </c>
      <c r="G838" s="281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9" t="s">
        <v>47</v>
      </c>
      <c r="E839" s="280" t="s">
        <v>14</v>
      </c>
      <c r="F839" s="281">
        <v>50900</v>
      </c>
      <c r="G839" s="281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9" t="s">
        <v>47</v>
      </c>
      <c r="E840" s="280" t="s">
        <v>14</v>
      </c>
      <c r="F840" s="281">
        <v>50900</v>
      </c>
      <c r="G840" s="281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9" t="s">
        <v>47</v>
      </c>
      <c r="E841" s="280" t="s">
        <v>14</v>
      </c>
      <c r="F841" s="281">
        <v>142600</v>
      </c>
      <c r="G841" s="281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9" t="s">
        <v>47</v>
      </c>
      <c r="E842" s="280" t="s">
        <v>14</v>
      </c>
      <c r="F842" s="281">
        <v>142600</v>
      </c>
      <c r="G842" s="281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9" t="s">
        <v>47</v>
      </c>
      <c r="E843" s="280" t="s">
        <v>14</v>
      </c>
      <c r="F843" s="281">
        <v>54400</v>
      </c>
      <c r="G843" s="281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9" t="s">
        <v>47</v>
      </c>
      <c r="E844" s="280" t="s">
        <v>14</v>
      </c>
      <c r="F844" s="281">
        <v>50700</v>
      </c>
      <c r="G844" s="281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9" t="s">
        <v>47</v>
      </c>
      <c r="E845" s="280" t="s">
        <v>14</v>
      </c>
      <c r="F845" s="281">
        <v>50700</v>
      </c>
      <c r="G845" s="281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9" t="s">
        <v>47</v>
      </c>
      <c r="E846" s="280" t="s">
        <v>14</v>
      </c>
      <c r="F846" s="281">
        <v>762100</v>
      </c>
      <c r="G846" s="281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9" t="s">
        <v>47</v>
      </c>
      <c r="E847" s="280" t="s">
        <v>14</v>
      </c>
      <c r="F847" s="281">
        <v>13000</v>
      </c>
      <c r="G847" s="281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9" t="s">
        <v>47</v>
      </c>
      <c r="E848" s="280" t="s">
        <v>14</v>
      </c>
      <c r="F848" s="281">
        <v>614700</v>
      </c>
      <c r="G848" s="281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9" t="s">
        <v>47</v>
      </c>
      <c r="E849" s="280" t="s">
        <v>14</v>
      </c>
      <c r="F849" s="281">
        <v>829000</v>
      </c>
      <c r="G849" s="281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9" t="s">
        <v>47</v>
      </c>
      <c r="E850" s="280" t="s">
        <v>14</v>
      </c>
      <c r="F850" s="281">
        <v>179200</v>
      </c>
      <c r="G850" s="281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9" t="s">
        <v>47</v>
      </c>
      <c r="E851" s="280" t="s">
        <v>473</v>
      </c>
      <c r="F851" s="281">
        <v>14370.766666666666</v>
      </c>
      <c r="G851" s="281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9" t="s">
        <v>48</v>
      </c>
      <c r="E852" s="280"/>
      <c r="F852" s="281"/>
      <c r="G852" s="281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9" t="s">
        <v>48</v>
      </c>
      <c r="E853" s="280"/>
      <c r="F853" s="281"/>
      <c r="G853" s="281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9" t="s">
        <v>47</v>
      </c>
      <c r="E854" s="280" t="s">
        <v>14</v>
      </c>
      <c r="F854" s="281">
        <v>1568200</v>
      </c>
      <c r="G854" s="281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9" t="s">
        <v>47</v>
      </c>
      <c r="E855" s="280" t="s">
        <v>14</v>
      </c>
      <c r="F855" s="281">
        <v>3467100</v>
      </c>
      <c r="G855" s="281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9" t="s">
        <v>47</v>
      </c>
      <c r="E856" s="280" t="s">
        <v>14</v>
      </c>
      <c r="F856" s="281">
        <v>3467100</v>
      </c>
      <c r="G856" s="281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9" t="s">
        <v>47</v>
      </c>
      <c r="E857" s="280" t="s">
        <v>14</v>
      </c>
      <c r="F857" s="281">
        <v>1515700</v>
      </c>
      <c r="G857" s="281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9"/>
      <c r="E858" s="280"/>
      <c r="F858" s="281"/>
      <c r="G858" s="281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9" t="s">
        <v>48</v>
      </c>
      <c r="E859" s="280"/>
      <c r="F859" s="281"/>
      <c r="G859" s="281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9" t="s">
        <v>47</v>
      </c>
      <c r="E860" s="280" t="s">
        <v>297</v>
      </c>
      <c r="F860" s="281">
        <v>475700</v>
      </c>
      <c r="G860" s="281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9" t="s">
        <v>47</v>
      </c>
      <c r="E861" s="280" t="s">
        <v>297</v>
      </c>
      <c r="F861" s="281">
        <v>475700</v>
      </c>
      <c r="G861" s="281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9" t="s">
        <v>47</v>
      </c>
      <c r="E862" s="280" t="s">
        <v>297</v>
      </c>
      <c r="F862" s="281">
        <v>371300</v>
      </c>
      <c r="G862" s="281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9" t="s">
        <v>47</v>
      </c>
      <c r="E863" s="280" t="s">
        <v>297</v>
      </c>
      <c r="F863" s="281">
        <v>351700</v>
      </c>
      <c r="G863" s="281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9" t="s">
        <v>47</v>
      </c>
      <c r="E864" s="280" t="s">
        <v>297</v>
      </c>
      <c r="F864" s="281">
        <v>300100</v>
      </c>
      <c r="G864" s="281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9" t="s">
        <v>47</v>
      </c>
      <c r="E865" s="280" t="s">
        <v>297</v>
      </c>
      <c r="F865" s="281">
        <v>290900</v>
      </c>
      <c r="G865" s="281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9" t="s">
        <v>47</v>
      </c>
      <c r="E866" s="280" t="s">
        <v>297</v>
      </c>
      <c r="F866" s="281">
        <v>290600</v>
      </c>
      <c r="G866" s="281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9" t="s">
        <v>47</v>
      </c>
      <c r="E867" s="280" t="s">
        <v>297</v>
      </c>
      <c r="F867" s="281">
        <v>247000</v>
      </c>
      <c r="G867" s="281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9" t="s">
        <v>47</v>
      </c>
      <c r="E868" s="280" t="s">
        <v>297</v>
      </c>
      <c r="F868" s="281">
        <v>276000</v>
      </c>
      <c r="G868" s="281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9" t="s">
        <v>47</v>
      </c>
      <c r="E869" s="280" t="s">
        <v>297</v>
      </c>
      <c r="F869" s="281">
        <v>268100</v>
      </c>
      <c r="G869" s="281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9" t="s">
        <v>47</v>
      </c>
      <c r="E870" s="280" t="s">
        <v>297</v>
      </c>
      <c r="F870" s="281">
        <v>222400</v>
      </c>
      <c r="G870" s="281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9" t="s">
        <v>47</v>
      </c>
      <c r="E871" s="280" t="s">
        <v>297</v>
      </c>
      <c r="F871" s="281">
        <v>222400</v>
      </c>
      <c r="G871" s="281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9" t="s">
        <v>47</v>
      </c>
      <c r="E872" s="280" t="s">
        <v>297</v>
      </c>
      <c r="F872" s="281">
        <v>197300</v>
      </c>
      <c r="G872" s="281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9" t="s">
        <v>47</v>
      </c>
      <c r="E873" s="280" t="s">
        <v>297</v>
      </c>
      <c r="F873" s="281">
        <v>149200</v>
      </c>
      <c r="G873" s="281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9" t="s">
        <v>47</v>
      </c>
      <c r="E874" s="280" t="s">
        <v>297</v>
      </c>
      <c r="F874" s="281">
        <v>390200</v>
      </c>
      <c r="G874" s="281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9" t="s">
        <v>47</v>
      </c>
      <c r="E875" s="280" t="s">
        <v>297</v>
      </c>
      <c r="F875" s="281">
        <v>307600</v>
      </c>
      <c r="G875" s="281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9" t="s">
        <v>47</v>
      </c>
      <c r="E876" s="280" t="s">
        <v>297</v>
      </c>
      <c r="F876" s="281">
        <v>261600</v>
      </c>
      <c r="G876" s="281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9" t="s">
        <v>47</v>
      </c>
      <c r="E877" s="280" t="s">
        <v>297</v>
      </c>
      <c r="F877" s="281">
        <v>198700</v>
      </c>
      <c r="G877" s="281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9" t="s">
        <v>47</v>
      </c>
      <c r="E878" s="280" t="s">
        <v>297</v>
      </c>
      <c r="F878" s="281">
        <v>272600</v>
      </c>
      <c r="G878" s="281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9" t="s">
        <v>47</v>
      </c>
      <c r="E879" s="280" t="s">
        <v>297</v>
      </c>
      <c r="F879" s="281">
        <v>243400</v>
      </c>
      <c r="G879" s="281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9" t="s">
        <v>47</v>
      </c>
      <c r="E880" s="280" t="s">
        <v>297</v>
      </c>
      <c r="F880" s="281">
        <v>179300</v>
      </c>
      <c r="G880" s="281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9" t="s">
        <v>47</v>
      </c>
      <c r="E881" s="280" t="s">
        <v>297</v>
      </c>
      <c r="F881" s="281">
        <v>151900</v>
      </c>
      <c r="G881" s="281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9" t="s">
        <v>47</v>
      </c>
      <c r="E882" s="280" t="s">
        <v>297</v>
      </c>
      <c r="F882" s="281">
        <v>136485.10978061482</v>
      </c>
      <c r="G882" s="281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9" t="s">
        <v>47</v>
      </c>
      <c r="E883" s="280" t="s">
        <v>297</v>
      </c>
      <c r="F883" s="281">
        <v>125481.16630030893</v>
      </c>
      <c r="G883" s="281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9" t="s">
        <v>47</v>
      </c>
      <c r="E884" s="280" t="s">
        <v>297</v>
      </c>
      <c r="F884" s="281">
        <v>115200</v>
      </c>
      <c r="G884" s="281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9" t="s">
        <v>47</v>
      </c>
      <c r="E885" s="280" t="s">
        <v>297</v>
      </c>
      <c r="F885" s="281">
        <v>115000</v>
      </c>
      <c r="G885" s="281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9" t="s">
        <v>47</v>
      </c>
      <c r="E886" s="280" t="s">
        <v>297</v>
      </c>
      <c r="F886" s="281">
        <v>101800</v>
      </c>
      <c r="G886" s="281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9" t="s">
        <v>47</v>
      </c>
      <c r="E887" s="280" t="s">
        <v>297</v>
      </c>
      <c r="F887" s="281">
        <v>523270.00000000006</v>
      </c>
      <c r="G887" s="281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9" t="s">
        <v>47</v>
      </c>
      <c r="E888" s="280" t="s">
        <v>297</v>
      </c>
      <c r="F888" s="281">
        <v>523270.00000000006</v>
      </c>
      <c r="G888" s="281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9" t="s">
        <v>47</v>
      </c>
      <c r="E889" s="280" t="s">
        <v>297</v>
      </c>
      <c r="F889" s="281">
        <v>408430.00000000006</v>
      </c>
      <c r="G889" s="281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9" t="s">
        <v>47</v>
      </c>
      <c r="E890" s="280" t="s">
        <v>297</v>
      </c>
      <c r="F890" s="281">
        <v>386870.00000000006</v>
      </c>
      <c r="G890" s="281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9" t="s">
        <v>47</v>
      </c>
      <c r="E891" s="280" t="s">
        <v>297</v>
      </c>
      <c r="F891" s="281">
        <v>330110</v>
      </c>
      <c r="G891" s="281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9" t="s">
        <v>47</v>
      </c>
      <c r="E892" s="280" t="s">
        <v>297</v>
      </c>
      <c r="F892" s="281">
        <v>319990</v>
      </c>
      <c r="G892" s="281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9" t="s">
        <v>47</v>
      </c>
      <c r="E893" s="280" t="s">
        <v>297</v>
      </c>
      <c r="F893" s="281">
        <v>319660</v>
      </c>
      <c r="G893" s="281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9" t="s">
        <v>47</v>
      </c>
      <c r="E894" s="280" t="s">
        <v>297</v>
      </c>
      <c r="F894" s="281">
        <v>271700</v>
      </c>
      <c r="G894" s="281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9" t="s">
        <v>47</v>
      </c>
      <c r="E895" s="280" t="s">
        <v>297</v>
      </c>
      <c r="F895" s="281">
        <v>303600</v>
      </c>
      <c r="G895" s="281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9" t="s">
        <v>47</v>
      </c>
      <c r="E896" s="280" t="s">
        <v>297</v>
      </c>
      <c r="F896" s="281">
        <v>294910</v>
      </c>
      <c r="G896" s="281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9" t="s">
        <v>47</v>
      </c>
      <c r="E897" s="280" t="s">
        <v>297</v>
      </c>
      <c r="F897" s="281">
        <v>244640.00000000003</v>
      </c>
      <c r="G897" s="281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9" t="s">
        <v>47</v>
      </c>
      <c r="E898" s="280" t="s">
        <v>297</v>
      </c>
      <c r="F898" s="281">
        <v>244640.00000000003</v>
      </c>
      <c r="G898" s="281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9" t="s">
        <v>47</v>
      </c>
      <c r="E899" s="280" t="s">
        <v>297</v>
      </c>
      <c r="F899" s="281">
        <v>217030.00000000003</v>
      </c>
      <c r="G899" s="281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9" t="s">
        <v>47</v>
      </c>
      <c r="E900" s="280" t="s">
        <v>297</v>
      </c>
      <c r="F900" s="281">
        <v>164120</v>
      </c>
      <c r="G900" s="281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9" t="s">
        <v>47</v>
      </c>
      <c r="E901" s="280" t="s">
        <v>297</v>
      </c>
      <c r="F901" s="281">
        <v>429220.00000000006</v>
      </c>
      <c r="G901" s="281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9" t="s">
        <v>47</v>
      </c>
      <c r="E902" s="280" t="s">
        <v>297</v>
      </c>
      <c r="F902" s="281">
        <v>338360</v>
      </c>
      <c r="G902" s="281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9" t="s">
        <v>47</v>
      </c>
      <c r="E903" s="280" t="s">
        <v>297</v>
      </c>
      <c r="F903" s="281">
        <v>287760</v>
      </c>
      <c r="G903" s="281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9" t="s">
        <v>47</v>
      </c>
      <c r="E904" s="280" t="s">
        <v>297</v>
      </c>
      <c r="F904" s="281">
        <v>218570.00000000003</v>
      </c>
      <c r="G904" s="281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9" t="s">
        <v>47</v>
      </c>
      <c r="E905" s="280" t="s">
        <v>297</v>
      </c>
      <c r="F905" s="281">
        <v>299860</v>
      </c>
      <c r="G905" s="281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9" t="s">
        <v>47</v>
      </c>
      <c r="E906" s="280" t="s">
        <v>297</v>
      </c>
      <c r="F906" s="281">
        <v>267740</v>
      </c>
      <c r="G906" s="281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9" t="s">
        <v>47</v>
      </c>
      <c r="E907" s="280" t="s">
        <v>297</v>
      </c>
      <c r="F907" s="281">
        <v>197230.00000000003</v>
      </c>
      <c r="G907" s="281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9" t="s">
        <v>47</v>
      </c>
      <c r="E908" s="280" t="s">
        <v>297</v>
      </c>
      <c r="F908" s="281">
        <v>167090</v>
      </c>
      <c r="G908" s="281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9" t="s">
        <v>47</v>
      </c>
      <c r="E909" s="280" t="s">
        <v>297</v>
      </c>
      <c r="F909" s="281">
        <v>150133.62075867632</v>
      </c>
      <c r="G909" s="281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9" t="s">
        <v>47</v>
      </c>
      <c r="E910" s="280" t="s">
        <v>297</v>
      </c>
      <c r="F910" s="281">
        <v>138029.28293033983</v>
      </c>
      <c r="G910" s="281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9" t="s">
        <v>47</v>
      </c>
      <c r="E911" s="280" t="s">
        <v>297</v>
      </c>
      <c r="F911" s="281">
        <v>126720.00000000001</v>
      </c>
      <c r="G911" s="281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9" t="s">
        <v>47</v>
      </c>
      <c r="E912" s="280" t="s">
        <v>297</v>
      </c>
      <c r="F912" s="281">
        <v>126500.00000000001</v>
      </c>
      <c r="G912" s="281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9" t="s">
        <v>47</v>
      </c>
      <c r="E913" s="280" t="s">
        <v>297</v>
      </c>
      <c r="F913" s="281">
        <v>111980.00000000001</v>
      </c>
      <c r="G913" s="281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1604</v>
      </c>
      <c r="D914" s="279" t="s">
        <v>47</v>
      </c>
      <c r="E914" s="280" t="s">
        <v>297</v>
      </c>
      <c r="F914" s="281">
        <v>382439</v>
      </c>
      <c r="G914" s="281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9" t="s">
        <v>47</v>
      </c>
      <c r="E915" s="280" t="s">
        <v>297</v>
      </c>
      <c r="F915" s="281">
        <v>662141.63144094404</v>
      </c>
      <c r="G915" s="281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9" t="s">
        <v>48</v>
      </c>
      <c r="E916" s="280"/>
      <c r="F916" s="281"/>
      <c r="G916" s="281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9" t="s">
        <v>48</v>
      </c>
      <c r="E917" s="280"/>
      <c r="F917" s="281"/>
      <c r="G917" s="281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9" t="s">
        <v>47</v>
      </c>
      <c r="E918" s="280" t="s">
        <v>297</v>
      </c>
      <c r="F918" s="281">
        <v>285500</v>
      </c>
      <c r="G918" s="281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9" t="s">
        <v>47</v>
      </c>
      <c r="E919" s="280" t="s">
        <v>297</v>
      </c>
      <c r="F919" s="281">
        <v>240000</v>
      </c>
      <c r="G919" s="281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9" t="s">
        <v>47</v>
      </c>
      <c r="E920" s="280" t="s">
        <v>297</v>
      </c>
      <c r="F920" s="281">
        <v>220800</v>
      </c>
      <c r="G920" s="281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9" t="s">
        <v>47</v>
      </c>
      <c r="E921" s="280" t="s">
        <v>297</v>
      </c>
      <c r="F921" s="281">
        <v>164300</v>
      </c>
      <c r="G921" s="281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9" t="s">
        <v>47</v>
      </c>
      <c r="E922" s="280" t="s">
        <v>297</v>
      </c>
      <c r="F922" s="281">
        <v>111700</v>
      </c>
      <c r="G922" s="281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9" t="s">
        <v>47</v>
      </c>
      <c r="E923" s="280" t="s">
        <v>297</v>
      </c>
      <c r="F923" s="281">
        <v>223500</v>
      </c>
      <c r="G923" s="281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9" t="s">
        <v>47</v>
      </c>
      <c r="E924" s="280" t="s">
        <v>297</v>
      </c>
      <c r="F924" s="281">
        <v>179000</v>
      </c>
      <c r="G924" s="281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9" t="s">
        <v>48</v>
      </c>
      <c r="E925" s="280"/>
      <c r="F925" s="281"/>
      <c r="G925" s="281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9" t="s">
        <v>48</v>
      </c>
      <c r="E926" s="280"/>
      <c r="F926" s="281"/>
      <c r="G926" s="281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9" t="s">
        <v>47</v>
      </c>
      <c r="E927" s="280" t="s">
        <v>1102</v>
      </c>
      <c r="F927" s="281">
        <v>9514000</v>
      </c>
      <c r="G927" s="281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9" t="s">
        <v>47</v>
      </c>
      <c r="E928" s="280" t="s">
        <v>1102</v>
      </c>
      <c r="F928" s="281">
        <v>9514000</v>
      </c>
      <c r="G928" s="281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9" t="s">
        <v>47</v>
      </c>
      <c r="E929" s="280" t="s">
        <v>1102</v>
      </c>
      <c r="F929" s="281">
        <v>7426000</v>
      </c>
      <c r="G929" s="281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9" t="s">
        <v>47</v>
      </c>
      <c r="E930" s="280" t="s">
        <v>1102</v>
      </c>
      <c r="F930" s="281">
        <v>7034000</v>
      </c>
      <c r="G930" s="281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9" t="s">
        <v>47</v>
      </c>
      <c r="E931" s="280" t="s">
        <v>1102</v>
      </c>
      <c r="F931" s="281">
        <v>6002000</v>
      </c>
      <c r="G931" s="281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9" t="s">
        <v>47</v>
      </c>
      <c r="E932" s="280" t="s">
        <v>1102</v>
      </c>
      <c r="F932" s="281">
        <v>5818000</v>
      </c>
      <c r="G932" s="281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9" t="s">
        <v>47</v>
      </c>
      <c r="E933" s="280" t="s">
        <v>1102</v>
      </c>
      <c r="F933" s="281">
        <v>5812000</v>
      </c>
      <c r="G933" s="281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9" t="s">
        <v>47</v>
      </c>
      <c r="E934" s="280" t="s">
        <v>1102</v>
      </c>
      <c r="F934" s="281">
        <v>4940000</v>
      </c>
      <c r="G934" s="281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9" t="s">
        <v>47</v>
      </c>
      <c r="E935" s="280" t="s">
        <v>1102</v>
      </c>
      <c r="F935" s="281">
        <v>5520000</v>
      </c>
      <c r="G935" s="281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9" t="s">
        <v>47</v>
      </c>
      <c r="E936" s="280" t="s">
        <v>1102</v>
      </c>
      <c r="F936" s="281">
        <v>5362000</v>
      </c>
      <c r="G936" s="281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9" t="s">
        <v>47</v>
      </c>
      <c r="E937" s="280" t="s">
        <v>1102</v>
      </c>
      <c r="F937" s="281">
        <v>4448000</v>
      </c>
      <c r="G937" s="281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9" t="s">
        <v>47</v>
      </c>
      <c r="E938" s="280" t="s">
        <v>1102</v>
      </c>
      <c r="F938" s="281">
        <v>4448000</v>
      </c>
      <c r="G938" s="281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9" t="s">
        <v>47</v>
      </c>
      <c r="E939" s="280" t="s">
        <v>1102</v>
      </c>
      <c r="F939" s="281">
        <v>3946000</v>
      </c>
      <c r="G939" s="281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9" t="s">
        <v>47</v>
      </c>
      <c r="E940" s="280" t="s">
        <v>1102</v>
      </c>
      <c r="F940" s="281">
        <v>2984000</v>
      </c>
      <c r="G940" s="281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9" t="s">
        <v>47</v>
      </c>
      <c r="E941" s="280" t="s">
        <v>1102</v>
      </c>
      <c r="F941" s="281">
        <v>7804000</v>
      </c>
      <c r="G941" s="281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9" t="s">
        <v>47</v>
      </c>
      <c r="E942" s="280" t="s">
        <v>1102</v>
      </c>
      <c r="F942" s="281">
        <v>6152000</v>
      </c>
      <c r="G942" s="281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9" t="s">
        <v>47</v>
      </c>
      <c r="E943" s="280" t="s">
        <v>1102</v>
      </c>
      <c r="F943" s="281">
        <v>5232000</v>
      </c>
      <c r="G943" s="281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9" t="s">
        <v>47</v>
      </c>
      <c r="E944" s="280" t="s">
        <v>1102</v>
      </c>
      <c r="F944" s="281">
        <v>3974000</v>
      </c>
      <c r="G944" s="281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9" t="s">
        <v>47</v>
      </c>
      <c r="E945" s="280" t="s">
        <v>1102</v>
      </c>
      <c r="F945" s="281">
        <v>5452000</v>
      </c>
      <c r="G945" s="281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9" t="s">
        <v>47</v>
      </c>
      <c r="E946" s="280" t="s">
        <v>1102</v>
      </c>
      <c r="F946" s="281">
        <v>4868000</v>
      </c>
      <c r="G946" s="281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9" t="s">
        <v>47</v>
      </c>
      <c r="E947" s="280" t="s">
        <v>1102</v>
      </c>
      <c r="F947" s="281">
        <v>3586000</v>
      </c>
      <c r="G947" s="281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9" t="s">
        <v>47</v>
      </c>
      <c r="E948" s="280" t="s">
        <v>1102</v>
      </c>
      <c r="F948" s="281">
        <v>3038000</v>
      </c>
      <c r="G948" s="281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9" t="s">
        <v>47</v>
      </c>
      <c r="E949" s="280" t="s">
        <v>1102</v>
      </c>
      <c r="F949" s="281">
        <v>2729702.1956122965</v>
      </c>
      <c r="G949" s="281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9" t="s">
        <v>47</v>
      </c>
      <c r="E950" s="280" t="s">
        <v>1102</v>
      </c>
      <c r="F950" s="281">
        <v>2509623.3260061787</v>
      </c>
      <c r="G950" s="281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9" t="s">
        <v>47</v>
      </c>
      <c r="E951" s="280" t="s">
        <v>1102</v>
      </c>
      <c r="F951" s="281">
        <v>2304000</v>
      </c>
      <c r="G951" s="281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9" t="s">
        <v>47</v>
      </c>
      <c r="E952" s="280" t="s">
        <v>1102</v>
      </c>
      <c r="F952" s="281">
        <v>2300000</v>
      </c>
      <c r="G952" s="281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9" t="s">
        <v>47</v>
      </c>
      <c r="E953" s="280" t="s">
        <v>1102</v>
      </c>
      <c r="F953" s="281">
        <v>2036000</v>
      </c>
      <c r="G953" s="281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9" t="s">
        <v>47</v>
      </c>
      <c r="E954" s="280" t="s">
        <v>1102</v>
      </c>
      <c r="F954" s="281">
        <v>10465400.000000002</v>
      </c>
      <c r="G954" s="281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9" t="s">
        <v>47</v>
      </c>
      <c r="E955" s="280" t="s">
        <v>1102</v>
      </c>
      <c r="F955" s="281">
        <v>10465400.000000002</v>
      </c>
      <c r="G955" s="281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9" t="s">
        <v>47</v>
      </c>
      <c r="E956" s="280" t="s">
        <v>1102</v>
      </c>
      <c r="F956" s="281">
        <v>8168600.0000000009</v>
      </c>
      <c r="G956" s="281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9" t="s">
        <v>47</v>
      </c>
      <c r="E957" s="280" t="s">
        <v>1102</v>
      </c>
      <c r="F957" s="281">
        <v>7737400.0000000009</v>
      </c>
      <c r="G957" s="281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9" t="s">
        <v>47</v>
      </c>
      <c r="E958" s="280" t="s">
        <v>1102</v>
      </c>
      <c r="F958" s="281">
        <v>6602200</v>
      </c>
      <c r="G958" s="281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9" t="s">
        <v>47</v>
      </c>
      <c r="E959" s="280" t="s">
        <v>1102</v>
      </c>
      <c r="F959" s="281">
        <v>6399800</v>
      </c>
      <c r="G959" s="281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9" t="s">
        <v>47</v>
      </c>
      <c r="E960" s="280" t="s">
        <v>1102</v>
      </c>
      <c r="F960" s="281">
        <v>6393200</v>
      </c>
      <c r="G960" s="281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9" t="s">
        <v>47</v>
      </c>
      <c r="E961" s="280" t="s">
        <v>1102</v>
      </c>
      <c r="F961" s="281">
        <v>5434000</v>
      </c>
      <c r="G961" s="281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9" t="s">
        <v>47</v>
      </c>
      <c r="E962" s="280" t="s">
        <v>1102</v>
      </c>
      <c r="F962" s="281">
        <v>6072000</v>
      </c>
      <c r="G962" s="281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9" t="s">
        <v>47</v>
      </c>
      <c r="E963" s="280" t="s">
        <v>1102</v>
      </c>
      <c r="F963" s="281">
        <v>5898200</v>
      </c>
      <c r="G963" s="281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9" t="s">
        <v>47</v>
      </c>
      <c r="E964" s="280" t="s">
        <v>1102</v>
      </c>
      <c r="F964" s="281">
        <v>4892800.0000000009</v>
      </c>
      <c r="G964" s="281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9" t="s">
        <v>47</v>
      </c>
      <c r="E965" s="280" t="s">
        <v>1102</v>
      </c>
      <c r="F965" s="281">
        <v>4892800.0000000009</v>
      </c>
      <c r="G965" s="281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9" t="s">
        <v>47</v>
      </c>
      <c r="E966" s="280" t="s">
        <v>1102</v>
      </c>
      <c r="F966" s="281">
        <v>4340600.0000000009</v>
      </c>
      <c r="G966" s="281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9" t="s">
        <v>47</v>
      </c>
      <c r="E967" s="280" t="s">
        <v>1102</v>
      </c>
      <c r="F967" s="281">
        <v>3282400</v>
      </c>
      <c r="G967" s="281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9" t="s">
        <v>47</v>
      </c>
      <c r="E968" s="280" t="s">
        <v>1102</v>
      </c>
      <c r="F968" s="281">
        <v>8584400.0000000019</v>
      </c>
      <c r="G968" s="281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9" t="s">
        <v>47</v>
      </c>
      <c r="E969" s="280" t="s">
        <v>1102</v>
      </c>
      <c r="F969" s="281">
        <v>6767200</v>
      </c>
      <c r="G969" s="281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9" t="s">
        <v>47</v>
      </c>
      <c r="E970" s="280" t="s">
        <v>1102</v>
      </c>
      <c r="F970" s="281">
        <v>5755200</v>
      </c>
      <c r="G970" s="281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9" t="s">
        <v>47</v>
      </c>
      <c r="E971" s="280" t="s">
        <v>1102</v>
      </c>
      <c r="F971" s="281">
        <v>4371400.0000000009</v>
      </c>
      <c r="G971" s="281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9" t="s">
        <v>47</v>
      </c>
      <c r="E972" s="280" t="s">
        <v>1102</v>
      </c>
      <c r="F972" s="281">
        <v>5997200</v>
      </c>
      <c r="G972" s="281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9" t="s">
        <v>47</v>
      </c>
      <c r="E973" s="280" t="s">
        <v>1102</v>
      </c>
      <c r="F973" s="281">
        <v>5354800</v>
      </c>
      <c r="G973" s="281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9" t="s">
        <v>47</v>
      </c>
      <c r="E974" s="280" t="s">
        <v>1102</v>
      </c>
      <c r="F974" s="281">
        <v>3944600.0000000005</v>
      </c>
      <c r="G974" s="281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9" t="s">
        <v>47</v>
      </c>
      <c r="E975" s="280" t="s">
        <v>1102</v>
      </c>
      <c r="F975" s="281">
        <v>3341800</v>
      </c>
      <c r="G975" s="281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9" t="s">
        <v>47</v>
      </c>
      <c r="E976" s="280" t="s">
        <v>1102</v>
      </c>
      <c r="F976" s="281">
        <v>3002672.4151735264</v>
      </c>
      <c r="G976" s="281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9" t="s">
        <v>47</v>
      </c>
      <c r="E977" s="280" t="s">
        <v>1102</v>
      </c>
      <c r="F977" s="281">
        <v>2760585.6586067965</v>
      </c>
      <c r="G977" s="281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9" t="s">
        <v>47</v>
      </c>
      <c r="E978" s="280" t="s">
        <v>1102</v>
      </c>
      <c r="F978" s="281">
        <v>2534400.0000000005</v>
      </c>
      <c r="G978" s="281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9" t="s">
        <v>47</v>
      </c>
      <c r="E979" s="280" t="s">
        <v>1102</v>
      </c>
      <c r="F979" s="281">
        <v>2530000.0000000005</v>
      </c>
      <c r="G979" s="281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9" t="s">
        <v>47</v>
      </c>
      <c r="E980" s="280" t="s">
        <v>1102</v>
      </c>
      <c r="F980" s="281">
        <v>2239600.0000000005</v>
      </c>
      <c r="G980" s="281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9" t="s">
        <v>47</v>
      </c>
      <c r="E981" s="280" t="s">
        <v>1102</v>
      </c>
      <c r="F981" s="281">
        <v>13242832.628818881</v>
      </c>
      <c r="G981" s="281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9" t="s">
        <v>48</v>
      </c>
      <c r="E982" s="280"/>
      <c r="F982" s="281">
        <v>0</v>
      </c>
      <c r="G982" s="281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9" t="s">
        <v>48</v>
      </c>
      <c r="E983" s="280"/>
      <c r="F983" s="281">
        <v>0</v>
      </c>
      <c r="G983" s="281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9" t="s">
        <v>47</v>
      </c>
      <c r="E984" s="280" t="s">
        <v>1102</v>
      </c>
      <c r="F984" s="281">
        <v>5710000</v>
      </c>
      <c r="G984" s="281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9" t="s">
        <v>47</v>
      </c>
      <c r="E985" s="280" t="s">
        <v>1102</v>
      </c>
      <c r="F985" s="281">
        <v>4800000</v>
      </c>
      <c r="G985" s="281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9" t="s">
        <v>47</v>
      </c>
      <c r="E986" s="280" t="s">
        <v>1102</v>
      </c>
      <c r="F986" s="281">
        <v>4416000</v>
      </c>
      <c r="G986" s="281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9" t="s">
        <v>47</v>
      </c>
      <c r="E987" s="280" t="s">
        <v>1102</v>
      </c>
      <c r="F987" s="281">
        <v>3286000</v>
      </c>
      <c r="G987" s="281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9" t="s">
        <v>47</v>
      </c>
      <c r="E988" s="280" t="s">
        <v>1102</v>
      </c>
      <c r="F988" s="281">
        <v>2234000</v>
      </c>
      <c r="G988" s="281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9" t="s">
        <v>47</v>
      </c>
      <c r="E989" s="280" t="s">
        <v>1102</v>
      </c>
      <c r="F989" s="281">
        <v>4470000</v>
      </c>
      <c r="G989" s="281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9" t="s">
        <v>47</v>
      </c>
      <c r="E990" s="280" t="s">
        <v>1102</v>
      </c>
      <c r="F990" s="281">
        <v>3580000</v>
      </c>
      <c r="G990" s="281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9" t="s">
        <v>48</v>
      </c>
      <c r="E991" s="280"/>
      <c r="F991" s="281"/>
      <c r="G991" s="281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9" t="s">
        <v>48</v>
      </c>
      <c r="E992" s="280"/>
      <c r="F992" s="281"/>
      <c r="G992" s="281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9" t="s">
        <v>47</v>
      </c>
      <c r="E993" s="280" t="s">
        <v>14</v>
      </c>
      <c r="F993" s="281">
        <v>355700</v>
      </c>
      <c r="G993" s="281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9" t="s">
        <v>47</v>
      </c>
      <c r="E994" s="280" t="s">
        <v>14</v>
      </c>
      <c r="F994" s="281">
        <v>346400</v>
      </c>
      <c r="G994" s="281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9" t="s">
        <v>47</v>
      </c>
      <c r="E995" s="280" t="s">
        <v>14</v>
      </c>
      <c r="F995" s="281">
        <v>571650</v>
      </c>
      <c r="G995" s="281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9" t="s">
        <v>47</v>
      </c>
      <c r="E996" s="280" t="s">
        <v>14</v>
      </c>
      <c r="F996" s="281">
        <v>1182800</v>
      </c>
      <c r="G996" s="281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9" t="s">
        <v>47</v>
      </c>
      <c r="E997" s="280" t="s">
        <v>14</v>
      </c>
      <c r="F997" s="281">
        <v>2953300</v>
      </c>
      <c r="G997" s="281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9" t="s">
        <v>47</v>
      </c>
      <c r="E998" s="280" t="s">
        <v>14</v>
      </c>
      <c r="F998" s="281">
        <v>1627400</v>
      </c>
      <c r="G998" s="281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9" t="s">
        <v>47</v>
      </c>
      <c r="E999" s="280" t="s">
        <v>14</v>
      </c>
      <c r="F999" s="281">
        <v>3686500</v>
      </c>
      <c r="G999" s="281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9" t="s">
        <v>47</v>
      </c>
      <c r="E1000" s="280" t="s">
        <v>14</v>
      </c>
      <c r="F1000" s="281">
        <v>3784400</v>
      </c>
      <c r="G1000" s="281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1605</v>
      </c>
      <c r="D1001" s="279" t="s">
        <v>47</v>
      </c>
      <c r="E1001" s="280" t="s">
        <v>14</v>
      </c>
      <c r="F1001" s="281">
        <v>4127900</v>
      </c>
      <c r="G1001" s="281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1606</v>
      </c>
      <c r="D1002" s="279" t="s">
        <v>47</v>
      </c>
      <c r="E1002" s="280" t="s">
        <v>14</v>
      </c>
      <c r="F1002" s="281">
        <v>4540690</v>
      </c>
      <c r="G1002" s="281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1519</v>
      </c>
      <c r="D1003" s="279" t="s">
        <v>47</v>
      </c>
      <c r="E1003" s="280" t="s">
        <v>14</v>
      </c>
      <c r="F1003" s="281">
        <v>614700</v>
      </c>
      <c r="G1003" s="281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1520</v>
      </c>
      <c r="D1004" s="279" t="s">
        <v>47</v>
      </c>
      <c r="E1004" s="280" t="s">
        <v>14</v>
      </c>
      <c r="F1004" s="281">
        <v>829000</v>
      </c>
      <c r="G1004" s="281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9" t="s">
        <v>48</v>
      </c>
      <c r="E1005" s="280"/>
      <c r="F1005" s="281"/>
      <c r="G1005" s="281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9" t="s">
        <v>48</v>
      </c>
      <c r="E1006" s="280"/>
      <c r="F1006" s="281"/>
      <c r="G1006" s="281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9" t="s">
        <v>47</v>
      </c>
      <c r="E1007" s="280" t="s">
        <v>100</v>
      </c>
      <c r="F1007" s="281">
        <v>367100.81715813151</v>
      </c>
      <c r="G1007" s="281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9" t="s">
        <v>47</v>
      </c>
      <c r="E1008" s="280" t="s">
        <v>100</v>
      </c>
      <c r="F1008" s="281">
        <v>367100.81715813151</v>
      </c>
      <c r="G1008" s="281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9" t="s">
        <v>47</v>
      </c>
      <c r="E1009" s="280" t="s">
        <v>100</v>
      </c>
      <c r="F1009" s="281">
        <v>483136</v>
      </c>
      <c r="G1009" s="281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9" t="s">
        <v>47</v>
      </c>
      <c r="E1010" s="280" t="s">
        <v>100</v>
      </c>
      <c r="F1010" s="281">
        <v>483136</v>
      </c>
      <c r="G1010" s="281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9" t="s">
        <v>47</v>
      </c>
      <c r="E1011" s="280" t="s">
        <v>100</v>
      </c>
      <c r="F1011" s="281">
        <v>542850</v>
      </c>
      <c r="G1011" s="281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9" t="s">
        <v>47</v>
      </c>
      <c r="E1012" s="280" t="s">
        <v>100</v>
      </c>
      <c r="F1012" s="281">
        <v>542850</v>
      </c>
      <c r="G1012" s="281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9" t="s">
        <v>47</v>
      </c>
      <c r="E1013" s="280" t="s">
        <v>100</v>
      </c>
      <c r="F1013" s="281">
        <v>580849</v>
      </c>
      <c r="G1013" s="281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9" t="s">
        <v>47</v>
      </c>
      <c r="E1014" s="280" t="s">
        <v>100</v>
      </c>
      <c r="F1014" s="281">
        <v>580849</v>
      </c>
      <c r="G1014" s="281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9" t="s">
        <v>47</v>
      </c>
      <c r="E1015" s="280" t="s">
        <v>100</v>
      </c>
      <c r="F1015" s="281">
        <v>640563</v>
      </c>
      <c r="G1015" s="281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9" t="s">
        <v>47</v>
      </c>
      <c r="E1016" s="280" t="s">
        <v>100</v>
      </c>
      <c r="F1016" s="281">
        <v>640563</v>
      </c>
      <c r="G1016" s="281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9" t="s">
        <v>47</v>
      </c>
      <c r="E1017" s="280" t="s">
        <v>100</v>
      </c>
      <c r="F1017" s="281">
        <v>777904.11254937388</v>
      </c>
      <c r="G1017" s="281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9" t="s">
        <v>47</v>
      </c>
      <c r="E1018" s="280" t="s">
        <v>100</v>
      </c>
      <c r="F1018" s="281">
        <v>777904.11254937388</v>
      </c>
      <c r="G1018" s="281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9" t="s">
        <v>47</v>
      </c>
      <c r="E1019" s="280" t="s">
        <v>100</v>
      </c>
      <c r="F1019" s="281">
        <v>776275</v>
      </c>
      <c r="G1019" s="281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9" t="s">
        <v>47</v>
      </c>
      <c r="E1020" s="280" t="s">
        <v>100</v>
      </c>
      <c r="F1020" s="281">
        <v>776275</v>
      </c>
      <c r="G1020" s="281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9" t="s">
        <v>47</v>
      </c>
      <c r="E1021" s="280" t="s">
        <v>100</v>
      </c>
      <c r="F1021" s="281">
        <v>852274</v>
      </c>
      <c r="G1021" s="281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9" t="s">
        <v>47</v>
      </c>
      <c r="E1022" s="280" t="s">
        <v>100</v>
      </c>
      <c r="F1022" s="281">
        <v>852274</v>
      </c>
      <c r="G1022" s="281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9" t="s">
        <v>47</v>
      </c>
      <c r="E1023" s="280" t="s">
        <v>100</v>
      </c>
      <c r="F1023" s="281">
        <v>1280085.3169734846</v>
      </c>
      <c r="G1023" s="281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9" t="s">
        <v>47</v>
      </c>
      <c r="E1024" s="280" t="s">
        <v>100</v>
      </c>
      <c r="F1024" s="281">
        <v>1280085.3169734846</v>
      </c>
      <c r="G1024" s="281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9" t="s">
        <v>47</v>
      </c>
      <c r="E1025" s="280" t="s">
        <v>100</v>
      </c>
      <c r="F1025" s="281">
        <v>901131</v>
      </c>
      <c r="G1025" s="281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9" t="s">
        <v>47</v>
      </c>
      <c r="E1026" s="280" t="s">
        <v>100</v>
      </c>
      <c r="F1026" s="281">
        <v>901131</v>
      </c>
      <c r="G1026" s="281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9" t="s">
        <v>47</v>
      </c>
      <c r="E1027" s="280" t="s">
        <v>100</v>
      </c>
      <c r="F1027" s="281">
        <v>928273</v>
      </c>
      <c r="G1027" s="281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9" t="s">
        <v>47</v>
      </c>
      <c r="E1028" s="280" t="s">
        <v>100</v>
      </c>
      <c r="F1028" s="281">
        <v>928273</v>
      </c>
      <c r="G1028" s="281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9" t="s">
        <v>47</v>
      </c>
      <c r="E1029" s="280" t="s">
        <v>100</v>
      </c>
      <c r="F1029" s="281">
        <v>1063986</v>
      </c>
      <c r="G1029" s="281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9" t="s">
        <v>47</v>
      </c>
      <c r="E1030" s="280" t="s">
        <v>100</v>
      </c>
      <c r="F1030" s="281">
        <v>1063986</v>
      </c>
      <c r="G1030" s="281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9" t="s">
        <v>47</v>
      </c>
      <c r="E1031" s="280" t="s">
        <v>100</v>
      </c>
      <c r="F1031" s="281">
        <v>1503365.2512190146</v>
      </c>
      <c r="G1031" s="281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9" t="s">
        <v>47</v>
      </c>
      <c r="E1032" s="280" t="s">
        <v>100</v>
      </c>
      <c r="F1032" s="281">
        <v>1503365.2512190146</v>
      </c>
      <c r="G1032" s="281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9" t="s">
        <v>48</v>
      </c>
      <c r="E1033" s="280"/>
      <c r="F1033" s="281"/>
      <c r="G1033" s="281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9" t="s">
        <v>48</v>
      </c>
      <c r="E1034" s="280"/>
      <c r="F1034" s="281"/>
      <c r="G1034" s="281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9" t="s">
        <v>47</v>
      </c>
      <c r="E1035" s="280" t="s">
        <v>14</v>
      </c>
      <c r="F1035" s="281">
        <v>11600</v>
      </c>
      <c r="G1035" s="281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9" t="s">
        <v>47</v>
      </c>
      <c r="E1036" s="280" t="s">
        <v>14</v>
      </c>
      <c r="F1036" s="281">
        <v>10700</v>
      </c>
      <c r="G1036" s="281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9" t="s">
        <v>47</v>
      </c>
      <c r="E1037" s="280" t="s">
        <v>297</v>
      </c>
      <c r="F1037" s="281">
        <v>1318750</v>
      </c>
      <c r="G1037" s="281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9" t="s">
        <v>47</v>
      </c>
      <c r="E1038" s="280" t="s">
        <v>297</v>
      </c>
      <c r="F1038" s="281">
        <v>1055000</v>
      </c>
      <c r="G1038" s="281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9" t="s">
        <v>47</v>
      </c>
      <c r="E1039" s="280" t="s">
        <v>473</v>
      </c>
      <c r="F1039" s="281">
        <v>700</v>
      </c>
      <c r="G1039" s="281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9" t="s">
        <v>47</v>
      </c>
      <c r="E1040" s="280" t="s">
        <v>473</v>
      </c>
      <c r="F1040" s="281">
        <v>1400</v>
      </c>
      <c r="G1040" s="281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9" t="s">
        <v>47</v>
      </c>
      <c r="E1041" s="280" t="s">
        <v>473</v>
      </c>
      <c r="F1041" s="281">
        <v>28300</v>
      </c>
      <c r="G1041" s="281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9" t="s">
        <v>47</v>
      </c>
      <c r="E1042" s="280" t="s">
        <v>473</v>
      </c>
      <c r="F1042" s="281">
        <v>16900</v>
      </c>
      <c r="G1042" s="281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9" t="s">
        <v>47</v>
      </c>
      <c r="E1043" s="280" t="s">
        <v>473</v>
      </c>
      <c r="F1043" s="281">
        <v>4566.666666666667</v>
      </c>
      <c r="G1043" s="281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1521</v>
      </c>
      <c r="D1044" s="279" t="s">
        <v>47</v>
      </c>
      <c r="E1044" s="280" t="s">
        <v>473</v>
      </c>
      <c r="F1044" s="285">
        <v>1100</v>
      </c>
      <c r="G1044" s="285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1522</v>
      </c>
      <c r="D1045" s="279" t="s">
        <v>47</v>
      </c>
      <c r="E1045" s="280" t="s">
        <v>473</v>
      </c>
      <c r="F1045" s="285">
        <v>2200</v>
      </c>
      <c r="G1045" s="285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1523</v>
      </c>
      <c r="D1046" s="279" t="s">
        <v>47</v>
      </c>
      <c r="E1046" s="280" t="s">
        <v>473</v>
      </c>
      <c r="F1046" s="285">
        <v>5300</v>
      </c>
      <c r="G1046" s="285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1524</v>
      </c>
      <c r="D1047" s="279" t="s">
        <v>47</v>
      </c>
      <c r="E1047" s="280" t="s">
        <v>473</v>
      </c>
      <c r="F1047" s="285">
        <v>5800</v>
      </c>
      <c r="G1047" s="285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1525</v>
      </c>
      <c r="D1048" s="279" t="s">
        <v>47</v>
      </c>
      <c r="E1048" s="280" t="s">
        <v>473</v>
      </c>
      <c r="F1048" s="285">
        <v>7200</v>
      </c>
      <c r="G1048" s="285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9" t="s">
        <v>47</v>
      </c>
      <c r="E1049" s="280" t="s">
        <v>796</v>
      </c>
      <c r="F1049" s="281">
        <v>162200</v>
      </c>
      <c r="G1049" s="281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9"/>
      <c r="E1050" s="280"/>
      <c r="F1050" s="281"/>
      <c r="G1050" s="281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9" t="s">
        <v>48</v>
      </c>
      <c r="E1051" s="280"/>
      <c r="F1051" s="281"/>
      <c r="G1051" s="281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9" t="s">
        <v>47</v>
      </c>
      <c r="E1052" s="280" t="s">
        <v>14</v>
      </c>
      <c r="F1052" s="281">
        <v>25000</v>
      </c>
      <c r="G1052" s="281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9" t="s">
        <v>47</v>
      </c>
      <c r="E1053" s="280" t="s">
        <v>14</v>
      </c>
      <c r="F1053" s="281">
        <v>60300</v>
      </c>
      <c r="G1053" s="281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9" t="s">
        <v>47</v>
      </c>
      <c r="E1054" s="280" t="s">
        <v>14</v>
      </c>
      <c r="F1054" s="281">
        <v>54400</v>
      </c>
      <c r="G1054" s="281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9" t="s">
        <v>47</v>
      </c>
      <c r="E1055" s="280" t="s">
        <v>14</v>
      </c>
      <c r="F1055" s="281">
        <v>106400</v>
      </c>
      <c r="G1055" s="281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9" t="s">
        <v>47</v>
      </c>
      <c r="E1056" s="280" t="s">
        <v>14</v>
      </c>
      <c r="F1056" s="281">
        <v>798700</v>
      </c>
      <c r="G1056" s="281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9" t="s">
        <v>47</v>
      </c>
      <c r="E1057" s="280" t="s">
        <v>14</v>
      </c>
      <c r="F1057" s="281">
        <v>1641700</v>
      </c>
      <c r="G1057" s="281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1526</v>
      </c>
      <c r="D1058" s="279" t="s">
        <v>47</v>
      </c>
      <c r="E1058" s="280" t="s">
        <v>14</v>
      </c>
      <c r="F1058" s="281">
        <v>39800</v>
      </c>
      <c r="G1058" s="281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1607</v>
      </c>
      <c r="D1059" s="279" t="s">
        <v>47</v>
      </c>
      <c r="E1059" s="280" t="s">
        <v>14</v>
      </c>
      <c r="F1059" s="281">
        <v>78008</v>
      </c>
      <c r="G1059" s="281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9" t="s">
        <v>48</v>
      </c>
      <c r="E1060" s="280"/>
      <c r="F1060" s="281"/>
      <c r="G1060" s="281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9" t="s">
        <v>48</v>
      </c>
      <c r="E1061" s="280"/>
      <c r="F1061" s="281"/>
      <c r="G1061" s="281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9" t="s">
        <v>48</v>
      </c>
      <c r="E1062" s="280"/>
      <c r="F1062" s="281"/>
      <c r="G1062" s="281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9" t="s">
        <v>47</v>
      </c>
      <c r="E1063" s="280" t="s">
        <v>14</v>
      </c>
      <c r="F1063" s="281">
        <v>11880</v>
      </c>
      <c r="G1063" s="281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9" t="s">
        <v>47</v>
      </c>
      <c r="E1064" s="280" t="s">
        <v>14</v>
      </c>
      <c r="F1064" s="281">
        <v>12300</v>
      </c>
      <c r="G1064" s="281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9" t="s">
        <v>47</v>
      </c>
      <c r="E1065" s="280" t="s">
        <v>14</v>
      </c>
      <c r="F1065" s="281">
        <v>16500</v>
      </c>
      <c r="G1065" s="281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9" t="s">
        <v>47</v>
      </c>
      <c r="E1066" s="280" t="s">
        <v>14</v>
      </c>
      <c r="F1066" s="281">
        <v>8940</v>
      </c>
      <c r="G1066" s="281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9" t="s">
        <v>47</v>
      </c>
      <c r="E1067" s="280" t="s">
        <v>14</v>
      </c>
      <c r="F1067" s="281">
        <v>15060</v>
      </c>
      <c r="G1067" s="281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9" t="s">
        <v>47</v>
      </c>
      <c r="E1068" s="280" t="s">
        <v>14</v>
      </c>
      <c r="F1068" s="281">
        <v>17820</v>
      </c>
      <c r="G1068" s="281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9" t="s">
        <v>47</v>
      </c>
      <c r="E1069" s="280" t="s">
        <v>14</v>
      </c>
      <c r="F1069" s="281">
        <v>15060</v>
      </c>
      <c r="G1069" s="281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9" t="s">
        <v>47</v>
      </c>
      <c r="E1070" s="280" t="s">
        <v>14</v>
      </c>
      <c r="F1070" s="281">
        <v>22560</v>
      </c>
      <c r="G1070" s="281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9" t="s">
        <v>47</v>
      </c>
      <c r="E1071" s="280" t="s">
        <v>14</v>
      </c>
      <c r="F1071" s="281">
        <v>15060</v>
      </c>
      <c r="G1071" s="281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9" t="s">
        <v>47</v>
      </c>
      <c r="E1072" s="280" t="s">
        <v>14</v>
      </c>
      <c r="F1072" s="281">
        <v>23880</v>
      </c>
      <c r="G1072" s="281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9" t="s">
        <v>47</v>
      </c>
      <c r="E1073" s="280" t="s">
        <v>14</v>
      </c>
      <c r="F1073" s="281">
        <v>13320</v>
      </c>
      <c r="G1073" s="281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9" t="s">
        <v>47</v>
      </c>
      <c r="E1074" s="280" t="s">
        <v>14</v>
      </c>
      <c r="F1074" s="281">
        <v>18180</v>
      </c>
      <c r="G1074" s="281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9" t="s">
        <v>47</v>
      </c>
      <c r="E1075" s="280" t="s">
        <v>14</v>
      </c>
      <c r="F1075" s="281">
        <v>13920</v>
      </c>
      <c r="G1075" s="281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9" t="s">
        <v>47</v>
      </c>
      <c r="E1076" s="280" t="s">
        <v>14</v>
      </c>
      <c r="F1076" s="281">
        <v>10320</v>
      </c>
      <c r="G1076" s="281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9" t="s">
        <v>47</v>
      </c>
      <c r="E1077" s="280" t="s">
        <v>14</v>
      </c>
      <c r="F1077" s="281">
        <v>11880</v>
      </c>
      <c r="G1077" s="281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9" t="s">
        <v>47</v>
      </c>
      <c r="E1078" s="280" t="s">
        <v>14</v>
      </c>
      <c r="F1078" s="281">
        <v>11880</v>
      </c>
      <c r="G1078" s="281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9" t="s">
        <v>47</v>
      </c>
      <c r="E1079" s="280" t="s">
        <v>14</v>
      </c>
      <c r="F1079" s="281">
        <v>12300</v>
      </c>
      <c r="G1079" s="281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9" t="s">
        <v>47</v>
      </c>
      <c r="E1080" s="280" t="s">
        <v>14</v>
      </c>
      <c r="F1080" s="281">
        <v>12300</v>
      </c>
      <c r="G1080" s="281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9" t="s">
        <v>47</v>
      </c>
      <c r="E1081" s="280" t="s">
        <v>14</v>
      </c>
      <c r="F1081" s="281">
        <v>16500</v>
      </c>
      <c r="G1081" s="281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9" t="s">
        <v>47</v>
      </c>
      <c r="E1082" s="280" t="s">
        <v>14</v>
      </c>
      <c r="F1082" s="281">
        <v>16500</v>
      </c>
      <c r="G1082" s="281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9" t="s">
        <v>47</v>
      </c>
      <c r="E1083" s="280" t="s">
        <v>14</v>
      </c>
      <c r="F1083" s="281">
        <v>13260</v>
      </c>
      <c r="G1083" s="281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9" t="s">
        <v>48</v>
      </c>
      <c r="E1084" s="280"/>
      <c r="F1084" s="281">
        <v>0</v>
      </c>
      <c r="G1084" s="281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9" t="s">
        <v>48</v>
      </c>
      <c r="E1085" s="280"/>
      <c r="F1085" s="281">
        <v>0</v>
      </c>
      <c r="G1085" s="281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9" t="s">
        <v>47</v>
      </c>
      <c r="E1086" s="280" t="s">
        <v>14</v>
      </c>
      <c r="F1086" s="281">
        <v>31920</v>
      </c>
      <c r="G1086" s="281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9" t="s">
        <v>47</v>
      </c>
      <c r="E1087" s="280" t="s">
        <v>14</v>
      </c>
      <c r="F1087" s="281">
        <v>31920</v>
      </c>
      <c r="G1087" s="281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9" t="s">
        <v>47</v>
      </c>
      <c r="E1088" s="280" t="s">
        <v>14</v>
      </c>
      <c r="F1088" s="281">
        <v>31920</v>
      </c>
      <c r="G1088" s="281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9" t="s">
        <v>47</v>
      </c>
      <c r="E1089" s="280" t="s">
        <v>14</v>
      </c>
      <c r="F1089" s="281">
        <v>48060</v>
      </c>
      <c r="G1089" s="281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9" t="s">
        <v>47</v>
      </c>
      <c r="E1090" s="280" t="s">
        <v>14</v>
      </c>
      <c r="F1090" s="281">
        <v>16200</v>
      </c>
      <c r="G1090" s="281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9" t="s">
        <v>47</v>
      </c>
      <c r="E1091" s="280" t="s">
        <v>14</v>
      </c>
      <c r="F1091" s="281">
        <v>48060</v>
      </c>
      <c r="G1091" s="281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9" t="s">
        <v>47</v>
      </c>
      <c r="E1092" s="280" t="s">
        <v>14</v>
      </c>
      <c r="F1092" s="281">
        <v>50400</v>
      </c>
      <c r="G1092" s="281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9" t="s">
        <v>47</v>
      </c>
      <c r="E1093" s="280" t="s">
        <v>14</v>
      </c>
      <c r="F1093" s="281">
        <v>26400</v>
      </c>
      <c r="G1093" s="281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9" t="s">
        <v>47</v>
      </c>
      <c r="E1094" s="280" t="s">
        <v>14</v>
      </c>
      <c r="F1094" s="281">
        <v>42180</v>
      </c>
      <c r="G1094" s="281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9" t="s">
        <v>47</v>
      </c>
      <c r="E1095" s="280" t="s">
        <v>14</v>
      </c>
      <c r="F1095" s="281">
        <v>42180</v>
      </c>
      <c r="G1095" s="281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9" t="s">
        <v>47</v>
      </c>
      <c r="E1096" s="280" t="s">
        <v>14</v>
      </c>
      <c r="F1096" s="281">
        <v>27120</v>
      </c>
      <c r="G1096" s="281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9" t="s">
        <v>47</v>
      </c>
      <c r="E1097" s="280" t="s">
        <v>14</v>
      </c>
      <c r="F1097" s="281">
        <v>46800</v>
      </c>
      <c r="G1097" s="281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9" t="s">
        <v>47</v>
      </c>
      <c r="E1098" s="280" t="s">
        <v>14</v>
      </c>
      <c r="F1098" s="281">
        <v>46800</v>
      </c>
      <c r="G1098" s="281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9" t="s">
        <v>47</v>
      </c>
      <c r="E1099" s="280" t="s">
        <v>14</v>
      </c>
      <c r="F1099" s="281">
        <v>45240</v>
      </c>
      <c r="G1099" s="281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9" t="s">
        <v>47</v>
      </c>
      <c r="E1100" s="280" t="s">
        <v>14</v>
      </c>
      <c r="F1100" s="281">
        <v>22740</v>
      </c>
      <c r="G1100" s="281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9" t="s">
        <v>47</v>
      </c>
      <c r="E1101" s="280" t="s">
        <v>14</v>
      </c>
      <c r="F1101" s="281">
        <v>22740</v>
      </c>
      <c r="G1101" s="281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9" t="s">
        <v>47</v>
      </c>
      <c r="E1102" s="280" t="s">
        <v>14</v>
      </c>
      <c r="F1102" s="281">
        <v>24420</v>
      </c>
      <c r="G1102" s="281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9" t="s">
        <v>47</v>
      </c>
      <c r="E1103" s="280" t="s">
        <v>14</v>
      </c>
      <c r="F1103" s="281">
        <v>24420</v>
      </c>
      <c r="G1103" s="281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9" t="s">
        <v>47</v>
      </c>
      <c r="E1104" s="280" t="s">
        <v>14</v>
      </c>
      <c r="F1104" s="281">
        <v>24420</v>
      </c>
      <c r="G1104" s="281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9" t="s">
        <v>47</v>
      </c>
      <c r="E1105" s="280" t="s">
        <v>14</v>
      </c>
      <c r="F1105" s="281">
        <v>24420</v>
      </c>
      <c r="G1105" s="281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9" t="s">
        <v>47</v>
      </c>
      <c r="E1106" s="280" t="s">
        <v>14</v>
      </c>
      <c r="F1106" s="281">
        <v>21720</v>
      </c>
      <c r="G1106" s="281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9" t="s">
        <v>47</v>
      </c>
      <c r="E1107" s="280" t="s">
        <v>14</v>
      </c>
      <c r="F1107" s="281">
        <v>20100</v>
      </c>
      <c r="G1107" s="281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9" t="s">
        <v>47</v>
      </c>
      <c r="E1108" s="280" t="s">
        <v>14</v>
      </c>
      <c r="F1108" s="281">
        <v>20100</v>
      </c>
      <c r="G1108" s="281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9" t="s">
        <v>47</v>
      </c>
      <c r="E1109" s="280" t="s">
        <v>14</v>
      </c>
      <c r="F1109" s="281">
        <v>20100</v>
      </c>
      <c r="G1109" s="281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9" t="s">
        <v>47</v>
      </c>
      <c r="E1110" s="280" t="s">
        <v>14</v>
      </c>
      <c r="F1110" s="281">
        <v>20100</v>
      </c>
      <c r="G1110" s="281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9" t="s">
        <v>47</v>
      </c>
      <c r="E1111" s="280" t="s">
        <v>14</v>
      </c>
      <c r="F1111" s="281">
        <v>42240</v>
      </c>
      <c r="G1111" s="281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9" t="s">
        <v>47</v>
      </c>
      <c r="E1112" s="280" t="s">
        <v>14</v>
      </c>
      <c r="F1112" s="281">
        <v>42240</v>
      </c>
      <c r="G1112" s="281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9" t="s">
        <v>47</v>
      </c>
      <c r="E1113" s="280" t="s">
        <v>14</v>
      </c>
      <c r="F1113" s="281">
        <v>40260</v>
      </c>
      <c r="G1113" s="281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9" t="s">
        <v>47</v>
      </c>
      <c r="E1114" s="280" t="s">
        <v>14</v>
      </c>
      <c r="F1114" s="281">
        <v>28020</v>
      </c>
      <c r="G1114" s="281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9" t="s">
        <v>47</v>
      </c>
      <c r="E1115" s="280" t="s">
        <v>14</v>
      </c>
      <c r="F1115" s="281">
        <v>28020</v>
      </c>
      <c r="G1115" s="281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9" t="s">
        <v>47</v>
      </c>
      <c r="E1116" s="280" t="s">
        <v>14</v>
      </c>
      <c r="F1116" s="281">
        <v>45360</v>
      </c>
      <c r="G1116" s="281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9" t="s">
        <v>47</v>
      </c>
      <c r="E1117" s="280" t="s">
        <v>14</v>
      </c>
      <c r="F1117" s="281">
        <v>45360</v>
      </c>
      <c r="G1117" s="281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9" t="s">
        <v>47</v>
      </c>
      <c r="E1118" s="280" t="s">
        <v>14</v>
      </c>
      <c r="F1118" s="281">
        <v>36060</v>
      </c>
      <c r="G1118" s="281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9" t="s">
        <v>47</v>
      </c>
      <c r="E1119" s="280" t="s">
        <v>14</v>
      </c>
      <c r="F1119" s="281">
        <v>33660</v>
      </c>
      <c r="G1119" s="281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9" t="s">
        <v>48</v>
      </c>
      <c r="E1120" s="280"/>
      <c r="F1120" s="281">
        <v>0</v>
      </c>
      <c r="G1120" s="281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9" t="s">
        <v>48</v>
      </c>
      <c r="E1121" s="280"/>
      <c r="F1121" s="281">
        <v>0</v>
      </c>
      <c r="G1121" s="281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9" t="s">
        <v>47</v>
      </c>
      <c r="E1122" s="280" t="s">
        <v>14</v>
      </c>
      <c r="F1122" s="281">
        <v>38820</v>
      </c>
      <c r="G1122" s="281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9" t="s">
        <v>47</v>
      </c>
      <c r="E1123" s="280" t="s">
        <v>14</v>
      </c>
      <c r="F1123" s="281">
        <v>38820</v>
      </c>
      <c r="G1123" s="281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9" t="s">
        <v>47</v>
      </c>
      <c r="E1124" s="280" t="s">
        <v>14</v>
      </c>
      <c r="F1124" s="281">
        <v>47880</v>
      </c>
      <c r="G1124" s="281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9" t="s">
        <v>47</v>
      </c>
      <c r="E1125" s="280" t="s">
        <v>14</v>
      </c>
      <c r="F1125" s="281">
        <v>49920</v>
      </c>
      <c r="G1125" s="281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9" t="s">
        <v>47</v>
      </c>
      <c r="E1126" s="280" t="s">
        <v>14</v>
      </c>
      <c r="F1126" s="281">
        <v>64260</v>
      </c>
      <c r="G1126" s="281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9" t="s">
        <v>47</v>
      </c>
      <c r="E1127" s="280" t="s">
        <v>14</v>
      </c>
      <c r="F1127" s="281">
        <v>110640</v>
      </c>
      <c r="G1127" s="281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9" t="s">
        <v>48</v>
      </c>
      <c r="E1128" s="280"/>
      <c r="F1128" s="281">
        <v>0</v>
      </c>
      <c r="G1128" s="281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9" t="s">
        <v>48</v>
      </c>
      <c r="E1129" s="280"/>
      <c r="F1129" s="281">
        <v>0</v>
      </c>
      <c r="G1129" s="281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9" t="s">
        <v>47</v>
      </c>
      <c r="E1130" s="280" t="s">
        <v>14</v>
      </c>
      <c r="F1130" s="281">
        <v>45120</v>
      </c>
      <c r="G1130" s="281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9" t="s">
        <v>47</v>
      </c>
      <c r="E1131" s="280" t="s">
        <v>14</v>
      </c>
      <c r="F1131" s="281">
        <v>45120</v>
      </c>
      <c r="G1131" s="281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9" t="s">
        <v>47</v>
      </c>
      <c r="E1132" s="280" t="s">
        <v>14</v>
      </c>
      <c r="F1132" s="281">
        <v>44940</v>
      </c>
      <c r="G1132" s="281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9" t="s">
        <v>47</v>
      </c>
      <c r="E1133" s="280" t="s">
        <v>14</v>
      </c>
      <c r="F1133" s="281">
        <v>47640</v>
      </c>
      <c r="G1133" s="281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9" t="s">
        <v>47</v>
      </c>
      <c r="E1134" s="280" t="s">
        <v>14</v>
      </c>
      <c r="F1134" s="281">
        <v>50340</v>
      </c>
      <c r="G1134" s="281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9" t="s">
        <v>47</v>
      </c>
      <c r="E1135" s="280" t="s">
        <v>14</v>
      </c>
      <c r="F1135" s="281">
        <v>43860</v>
      </c>
      <c r="G1135" s="281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9" t="s">
        <v>47</v>
      </c>
      <c r="E1136" s="280" t="s">
        <v>14</v>
      </c>
      <c r="F1136" s="281">
        <v>50940</v>
      </c>
      <c r="G1136" s="281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9" t="s">
        <v>47</v>
      </c>
      <c r="E1137" s="280" t="s">
        <v>14</v>
      </c>
      <c r="F1137" s="281">
        <v>50940</v>
      </c>
      <c r="G1137" s="281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9" t="s">
        <v>47</v>
      </c>
      <c r="E1138" s="280" t="s">
        <v>14</v>
      </c>
      <c r="F1138" s="281">
        <v>48240</v>
      </c>
      <c r="G1138" s="281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9" t="s">
        <v>47</v>
      </c>
      <c r="E1139" s="280" t="s">
        <v>14</v>
      </c>
      <c r="F1139" s="281">
        <v>47280</v>
      </c>
      <c r="G1139" s="281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9" t="s">
        <v>47</v>
      </c>
      <c r="E1140" s="280" t="s">
        <v>14</v>
      </c>
      <c r="F1140" s="281">
        <v>59940</v>
      </c>
      <c r="G1140" s="281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9" t="s">
        <v>47</v>
      </c>
      <c r="E1141" s="280" t="s">
        <v>14</v>
      </c>
      <c r="F1141" s="281">
        <v>55080</v>
      </c>
      <c r="G1141" s="281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9" t="s">
        <v>47</v>
      </c>
      <c r="E1142" s="280" t="s">
        <v>14</v>
      </c>
      <c r="F1142" s="281">
        <v>44640</v>
      </c>
      <c r="G1142" s="281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9" t="s">
        <v>47</v>
      </c>
      <c r="E1143" s="280" t="s">
        <v>14</v>
      </c>
      <c r="F1143" s="281">
        <v>58920</v>
      </c>
      <c r="G1143" s="281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9" t="s">
        <v>47</v>
      </c>
      <c r="E1144" s="280" t="s">
        <v>14</v>
      </c>
      <c r="F1144" s="281">
        <v>58920</v>
      </c>
      <c r="G1144" s="281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9" t="s">
        <v>47</v>
      </c>
      <c r="E1145" s="280" t="s">
        <v>14</v>
      </c>
      <c r="F1145" s="281">
        <v>58140</v>
      </c>
      <c r="G1145" s="281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9" t="s">
        <v>47</v>
      </c>
      <c r="E1146" s="280" t="s">
        <v>14</v>
      </c>
      <c r="F1146" s="281">
        <v>58140</v>
      </c>
      <c r="G1146" s="281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9" t="s">
        <v>47</v>
      </c>
      <c r="E1147" s="280" t="s">
        <v>14</v>
      </c>
      <c r="F1147" s="281">
        <v>56340</v>
      </c>
      <c r="G1147" s="281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9" t="s">
        <v>47</v>
      </c>
      <c r="E1148" s="280" t="s">
        <v>14</v>
      </c>
      <c r="F1148" s="281">
        <v>105060</v>
      </c>
      <c r="G1148" s="281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9" t="s">
        <v>47</v>
      </c>
      <c r="E1149" s="280" t="s">
        <v>14</v>
      </c>
      <c r="F1149" s="281">
        <v>57540</v>
      </c>
      <c r="G1149" s="281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9" t="s">
        <v>47</v>
      </c>
      <c r="E1150" s="280" t="s">
        <v>14</v>
      </c>
      <c r="F1150" s="281">
        <v>61080</v>
      </c>
      <c r="G1150" s="281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9" t="s">
        <v>47</v>
      </c>
      <c r="E1151" s="280" t="s">
        <v>14</v>
      </c>
      <c r="F1151" s="281">
        <v>71880</v>
      </c>
      <c r="G1151" s="281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9" t="s">
        <v>47</v>
      </c>
      <c r="E1152" s="280" t="s">
        <v>14</v>
      </c>
      <c r="F1152" s="281">
        <v>61080</v>
      </c>
      <c r="G1152" s="281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9" t="s">
        <v>47</v>
      </c>
      <c r="E1153" s="280" t="s">
        <v>14</v>
      </c>
      <c r="F1153" s="281">
        <v>55860</v>
      </c>
      <c r="G1153" s="281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9" t="s">
        <v>47</v>
      </c>
      <c r="E1154" s="280" t="s">
        <v>14</v>
      </c>
      <c r="F1154" s="281">
        <v>58680</v>
      </c>
      <c r="G1154" s="281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9" t="s">
        <v>47</v>
      </c>
      <c r="E1155" s="280" t="s">
        <v>14</v>
      </c>
      <c r="F1155" s="281">
        <v>115680</v>
      </c>
      <c r="G1155" s="281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9" t="s">
        <v>47</v>
      </c>
      <c r="E1156" s="280" t="s">
        <v>14</v>
      </c>
      <c r="F1156" s="281">
        <v>118500</v>
      </c>
      <c r="G1156" s="281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9" t="s">
        <v>47</v>
      </c>
      <c r="E1157" s="280" t="s">
        <v>14</v>
      </c>
      <c r="F1157" s="281">
        <v>118500</v>
      </c>
      <c r="G1157" s="281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9" t="s">
        <v>47</v>
      </c>
      <c r="E1158" s="280" t="s">
        <v>14</v>
      </c>
      <c r="F1158" s="281">
        <v>117900</v>
      </c>
      <c r="G1158" s="281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9" t="s">
        <v>47</v>
      </c>
      <c r="E1159" s="280" t="s">
        <v>14</v>
      </c>
      <c r="F1159" s="281">
        <v>120120</v>
      </c>
      <c r="G1159" s="281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9" t="s">
        <v>47</v>
      </c>
      <c r="E1160" s="280" t="s">
        <v>14</v>
      </c>
      <c r="F1160" s="281">
        <v>50460</v>
      </c>
      <c r="G1160" s="281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9" t="s">
        <v>47</v>
      </c>
      <c r="E1161" s="280" t="s">
        <v>14</v>
      </c>
      <c r="F1161" s="281">
        <v>50460</v>
      </c>
      <c r="G1161" s="281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9" t="s">
        <v>47</v>
      </c>
      <c r="E1162" s="280" t="s">
        <v>14</v>
      </c>
      <c r="F1162" s="281">
        <v>41400</v>
      </c>
      <c r="G1162" s="281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9" t="s">
        <v>47</v>
      </c>
      <c r="E1163" s="280" t="s">
        <v>14</v>
      </c>
      <c r="F1163" s="281">
        <v>61140</v>
      </c>
      <c r="G1163" s="281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9" t="s">
        <v>47</v>
      </c>
      <c r="E1164" s="280" t="s">
        <v>14</v>
      </c>
      <c r="F1164" s="281">
        <v>61140</v>
      </c>
      <c r="G1164" s="281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9" t="s">
        <v>47</v>
      </c>
      <c r="E1165" s="280" t="s">
        <v>14</v>
      </c>
      <c r="F1165" s="281">
        <v>55380</v>
      </c>
      <c r="G1165" s="281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9" t="s">
        <v>47</v>
      </c>
      <c r="E1166" s="280" t="s">
        <v>14</v>
      </c>
      <c r="F1166" s="281">
        <v>61860</v>
      </c>
      <c r="G1166" s="281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9" t="s">
        <v>47</v>
      </c>
      <c r="E1167" s="280" t="s">
        <v>14</v>
      </c>
      <c r="F1167" s="281">
        <v>63900</v>
      </c>
      <c r="G1167" s="281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9" t="s">
        <v>47</v>
      </c>
      <c r="E1168" s="280" t="s">
        <v>14</v>
      </c>
      <c r="F1168" s="281">
        <v>59220</v>
      </c>
      <c r="G1168" s="281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9" t="s">
        <v>48</v>
      </c>
      <c r="E1169" s="280"/>
      <c r="F1169" s="281">
        <v>0</v>
      </c>
      <c r="G1169" s="281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9" t="s">
        <v>48</v>
      </c>
      <c r="E1170" s="280"/>
      <c r="F1170" s="281">
        <v>0</v>
      </c>
      <c r="G1170" s="281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9" t="s">
        <v>47</v>
      </c>
      <c r="E1171" s="280" t="s">
        <v>14</v>
      </c>
      <c r="F1171" s="281">
        <v>89700</v>
      </c>
      <c r="G1171" s="281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9" t="s">
        <v>47</v>
      </c>
      <c r="E1172" s="280" t="s">
        <v>14</v>
      </c>
      <c r="F1172" s="281">
        <v>91200</v>
      </c>
      <c r="G1172" s="281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9" t="s">
        <v>47</v>
      </c>
      <c r="E1173" s="280" t="s">
        <v>14</v>
      </c>
      <c r="F1173" s="281">
        <v>95640</v>
      </c>
      <c r="G1173" s="281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9" t="s">
        <v>47</v>
      </c>
      <c r="E1174" s="280" t="s">
        <v>14</v>
      </c>
      <c r="F1174" s="281">
        <v>95640</v>
      </c>
      <c r="G1174" s="281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9" t="s">
        <v>47</v>
      </c>
      <c r="E1175" s="280" t="s">
        <v>14</v>
      </c>
      <c r="F1175" s="281">
        <v>116340</v>
      </c>
      <c r="G1175" s="281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9" t="s">
        <v>47</v>
      </c>
      <c r="E1176" s="280" t="s">
        <v>14</v>
      </c>
      <c r="F1176" s="281">
        <v>115020</v>
      </c>
      <c r="G1176" s="281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9" t="s">
        <v>47</v>
      </c>
      <c r="E1177" s="280" t="s">
        <v>14</v>
      </c>
      <c r="F1177" s="281">
        <v>115020</v>
      </c>
      <c r="G1177" s="281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9" t="s">
        <v>47</v>
      </c>
      <c r="E1178" s="280" t="s">
        <v>14</v>
      </c>
      <c r="F1178" s="281">
        <v>115020</v>
      </c>
      <c r="G1178" s="281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9" t="s">
        <v>47</v>
      </c>
      <c r="E1179" s="280" t="s">
        <v>14</v>
      </c>
      <c r="F1179" s="281">
        <v>117900</v>
      </c>
      <c r="G1179" s="281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9" t="s">
        <v>47</v>
      </c>
      <c r="E1180" s="280" t="s">
        <v>14</v>
      </c>
      <c r="F1180" s="281">
        <v>136860</v>
      </c>
      <c r="G1180" s="281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9" t="s">
        <v>47</v>
      </c>
      <c r="E1181" s="280" t="s">
        <v>14</v>
      </c>
      <c r="F1181" s="281">
        <v>220920</v>
      </c>
      <c r="G1181" s="281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9" t="s">
        <v>47</v>
      </c>
      <c r="E1182" s="280" t="s">
        <v>14</v>
      </c>
      <c r="F1182" s="281">
        <v>220920</v>
      </c>
      <c r="G1182" s="281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9" t="s">
        <v>48</v>
      </c>
      <c r="E1183" s="280"/>
      <c r="F1183" s="281">
        <v>0</v>
      </c>
      <c r="G1183" s="281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9" t="s">
        <v>48</v>
      </c>
      <c r="E1184" s="280"/>
      <c r="F1184" s="281">
        <v>0</v>
      </c>
      <c r="G1184" s="281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9" t="s">
        <v>47</v>
      </c>
      <c r="E1185" s="280" t="s">
        <v>14</v>
      </c>
      <c r="F1185" s="281">
        <v>19440</v>
      </c>
      <c r="G1185" s="281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9" t="s">
        <v>47</v>
      </c>
      <c r="E1186" s="280" t="s">
        <v>14</v>
      </c>
      <c r="F1186" s="281">
        <v>28860</v>
      </c>
      <c r="G1186" s="281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9" t="s">
        <v>47</v>
      </c>
      <c r="E1187" s="280" t="s">
        <v>14</v>
      </c>
      <c r="F1187" s="281">
        <v>33180</v>
      </c>
      <c r="G1187" s="281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9" t="s">
        <v>47</v>
      </c>
      <c r="E1188" s="280" t="s">
        <v>14</v>
      </c>
      <c r="F1188" s="281">
        <v>30900</v>
      </c>
      <c r="G1188" s="281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9" t="s">
        <v>47</v>
      </c>
      <c r="E1189" s="280" t="s">
        <v>14</v>
      </c>
      <c r="F1189" s="281">
        <v>40740</v>
      </c>
      <c r="G1189" s="281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9" t="s">
        <v>47</v>
      </c>
      <c r="E1190" s="280" t="s">
        <v>14</v>
      </c>
      <c r="F1190" s="281">
        <v>34020</v>
      </c>
      <c r="G1190" s="281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9" t="s">
        <v>47</v>
      </c>
      <c r="E1191" s="280" t="s">
        <v>14</v>
      </c>
      <c r="F1191" s="281">
        <v>358140</v>
      </c>
      <c r="G1191" s="281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9" t="s">
        <v>47</v>
      </c>
      <c r="E1192" s="280" t="s">
        <v>14</v>
      </c>
      <c r="F1192" s="281">
        <v>240900</v>
      </c>
      <c r="G1192" s="281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9" t="s">
        <v>48</v>
      </c>
      <c r="E1193" s="280"/>
      <c r="F1193" s="281">
        <v>0</v>
      </c>
      <c r="G1193" s="281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9" t="s">
        <v>48</v>
      </c>
      <c r="E1194" s="280"/>
      <c r="F1194" s="281">
        <v>0</v>
      </c>
      <c r="G1194" s="281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9" t="s">
        <v>47</v>
      </c>
      <c r="E1195" s="280" t="s">
        <v>14</v>
      </c>
      <c r="F1195" s="281">
        <v>33840</v>
      </c>
      <c r="G1195" s="281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9" t="s">
        <v>47</v>
      </c>
      <c r="E1196" s="280" t="s">
        <v>14</v>
      </c>
      <c r="F1196" s="281">
        <v>39240</v>
      </c>
      <c r="G1196" s="281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9" t="s">
        <v>47</v>
      </c>
      <c r="E1197" s="280" t="s">
        <v>14</v>
      </c>
      <c r="F1197" s="281">
        <v>7320</v>
      </c>
      <c r="G1197" s="281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9" t="s">
        <v>47</v>
      </c>
      <c r="E1198" s="280" t="s">
        <v>14</v>
      </c>
      <c r="F1198" s="281">
        <v>9600</v>
      </c>
      <c r="G1198" s="281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9" t="s">
        <v>47</v>
      </c>
      <c r="E1199" s="280" t="s">
        <v>14</v>
      </c>
      <c r="F1199" s="281">
        <v>103860</v>
      </c>
      <c r="G1199" s="281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9" t="s">
        <v>47</v>
      </c>
      <c r="E1200" s="280" t="s">
        <v>14</v>
      </c>
      <c r="F1200" s="281">
        <v>923940</v>
      </c>
      <c r="G1200" s="281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9" t="s">
        <v>47</v>
      </c>
      <c r="E1201" s="280" t="s">
        <v>14</v>
      </c>
      <c r="F1201" s="281">
        <v>14160</v>
      </c>
      <c r="G1201" s="281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9" t="s">
        <v>47</v>
      </c>
      <c r="E1202" s="280" t="s">
        <v>14</v>
      </c>
      <c r="F1202" s="281">
        <v>12060</v>
      </c>
      <c r="G1202" s="281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9" t="s">
        <v>47</v>
      </c>
      <c r="E1203" s="280" t="s">
        <v>14</v>
      </c>
      <c r="F1203" s="281">
        <v>14160</v>
      </c>
      <c r="G1203" s="281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9" t="s">
        <v>47</v>
      </c>
      <c r="E1204" s="280" t="s">
        <v>14</v>
      </c>
      <c r="F1204" s="281">
        <v>14160</v>
      </c>
      <c r="G1204" s="281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9" t="s">
        <v>47</v>
      </c>
      <c r="E1205" s="280" t="s">
        <v>14</v>
      </c>
      <c r="F1205" s="281">
        <v>35040</v>
      </c>
      <c r="G1205" s="281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9" t="s">
        <v>47</v>
      </c>
      <c r="E1206" s="280" t="s">
        <v>14</v>
      </c>
      <c r="F1206" s="281">
        <v>25860</v>
      </c>
      <c r="G1206" s="281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9" t="s">
        <v>47</v>
      </c>
      <c r="E1207" s="280" t="s">
        <v>14</v>
      </c>
      <c r="F1207" s="281">
        <v>35040</v>
      </c>
      <c r="G1207" s="281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9" t="s">
        <v>47</v>
      </c>
      <c r="E1208" s="280" t="s">
        <v>14</v>
      </c>
      <c r="F1208" s="281">
        <v>35040</v>
      </c>
      <c r="G1208" s="281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9" t="s">
        <v>47</v>
      </c>
      <c r="E1209" s="280" t="s">
        <v>14</v>
      </c>
      <c r="F1209" s="281">
        <v>25860</v>
      </c>
      <c r="G1209" s="281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9" t="s">
        <v>47</v>
      </c>
      <c r="E1210" s="280" t="s">
        <v>14</v>
      </c>
      <c r="F1210" s="281">
        <v>25860</v>
      </c>
      <c r="G1210" s="281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9" t="s">
        <v>47</v>
      </c>
      <c r="E1211" s="280" t="s">
        <v>14</v>
      </c>
      <c r="F1211" s="281">
        <v>30960</v>
      </c>
      <c r="G1211" s="281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9" t="s">
        <v>47</v>
      </c>
      <c r="E1212" s="280" t="s">
        <v>14</v>
      </c>
      <c r="F1212" s="281">
        <v>25860</v>
      </c>
      <c r="G1212" s="281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9" t="s">
        <v>47</v>
      </c>
      <c r="E1213" s="280" t="s">
        <v>14</v>
      </c>
      <c r="F1213" s="281">
        <v>2305860</v>
      </c>
      <c r="G1213" s="281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9" t="s">
        <v>47</v>
      </c>
      <c r="E1214" s="280" t="s">
        <v>14</v>
      </c>
      <c r="F1214" s="281">
        <v>18780</v>
      </c>
      <c r="G1214" s="281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9" t="s">
        <v>47</v>
      </c>
      <c r="E1215" s="280" t="s">
        <v>14</v>
      </c>
      <c r="F1215" s="281">
        <v>27360</v>
      </c>
      <c r="G1215" s="281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9" t="s">
        <v>47</v>
      </c>
      <c r="E1216" s="280" t="s">
        <v>14</v>
      </c>
      <c r="F1216" s="281">
        <v>18780</v>
      </c>
      <c r="G1216" s="281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9" t="s">
        <v>47</v>
      </c>
      <c r="E1217" s="280" t="s">
        <v>14</v>
      </c>
      <c r="F1217" s="281">
        <v>27360</v>
      </c>
      <c r="G1217" s="281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9" t="s">
        <v>47</v>
      </c>
      <c r="E1218" s="280" t="s">
        <v>14</v>
      </c>
      <c r="F1218" s="281">
        <v>18720</v>
      </c>
      <c r="G1218" s="281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9" t="s">
        <v>47</v>
      </c>
      <c r="E1219" s="280" t="s">
        <v>14</v>
      </c>
      <c r="F1219" s="281">
        <v>18720</v>
      </c>
      <c r="G1219" s="281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9" t="s">
        <v>47</v>
      </c>
      <c r="E1220" s="280" t="s">
        <v>14</v>
      </c>
      <c r="F1220" s="281">
        <v>18720</v>
      </c>
      <c r="G1220" s="281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9" t="s">
        <v>47</v>
      </c>
      <c r="E1221" s="280" t="s">
        <v>14</v>
      </c>
      <c r="F1221" s="281">
        <v>25260</v>
      </c>
      <c r="G1221" s="281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9" t="s">
        <v>47</v>
      </c>
      <c r="E1222" s="280" t="s">
        <v>14</v>
      </c>
      <c r="F1222" s="281">
        <v>25260</v>
      </c>
      <c r="G1222" s="281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9" t="s">
        <v>47</v>
      </c>
      <c r="E1223" s="280" t="s">
        <v>14</v>
      </c>
      <c r="F1223" s="281">
        <v>22860</v>
      </c>
      <c r="G1223" s="281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9" t="s">
        <v>47</v>
      </c>
      <c r="E1224" s="280" t="s">
        <v>14</v>
      </c>
      <c r="F1224" s="281">
        <v>74340</v>
      </c>
      <c r="G1224" s="281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9" t="s">
        <v>47</v>
      </c>
      <c r="E1225" s="280" t="s">
        <v>14</v>
      </c>
      <c r="F1225" s="281">
        <v>74340</v>
      </c>
      <c r="G1225" s="281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9" t="s">
        <v>47</v>
      </c>
      <c r="E1226" s="280" t="s">
        <v>14</v>
      </c>
      <c r="F1226" s="281">
        <v>27540</v>
      </c>
      <c r="G1226" s="281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9" t="s">
        <v>47</v>
      </c>
      <c r="E1227" s="280" t="s">
        <v>14</v>
      </c>
      <c r="F1227" s="281">
        <v>21480</v>
      </c>
      <c r="G1227" s="281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9" t="s">
        <v>47</v>
      </c>
      <c r="E1228" s="280" t="s">
        <v>14</v>
      </c>
      <c r="F1228" s="281">
        <v>25560</v>
      </c>
      <c r="G1228" s="281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9" t="s">
        <v>47</v>
      </c>
      <c r="E1229" s="280" t="s">
        <v>14</v>
      </c>
      <c r="F1229" s="281">
        <v>457260</v>
      </c>
      <c r="G1229" s="281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9" t="s">
        <v>47</v>
      </c>
      <c r="E1230" s="280" t="s">
        <v>14</v>
      </c>
      <c r="F1230" s="281">
        <v>6360</v>
      </c>
      <c r="G1230" s="281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9" t="s">
        <v>47</v>
      </c>
      <c r="E1231" s="280" t="s">
        <v>14</v>
      </c>
      <c r="F1231" s="281">
        <v>368820</v>
      </c>
      <c r="G1231" s="281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9" t="s">
        <v>47</v>
      </c>
      <c r="E1232" s="280" t="s">
        <v>14</v>
      </c>
      <c r="F1232" s="281">
        <v>497400</v>
      </c>
      <c r="G1232" s="281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9" t="s">
        <v>47</v>
      </c>
      <c r="E1233" s="280" t="s">
        <v>14</v>
      </c>
      <c r="F1233" s="281">
        <v>107520</v>
      </c>
      <c r="G1233" s="281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9" t="s">
        <v>47</v>
      </c>
      <c r="E1234" s="280" t="s">
        <v>473</v>
      </c>
      <c r="F1234" s="281">
        <v>8622.4599999999991</v>
      </c>
      <c r="G1234" s="281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9" t="s">
        <v>48</v>
      </c>
      <c r="E1235" s="280"/>
      <c r="F1235" s="281">
        <v>0</v>
      </c>
      <c r="G1235" s="281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9" t="s">
        <v>48</v>
      </c>
      <c r="E1236" s="280"/>
      <c r="F1236" s="281">
        <v>0</v>
      </c>
      <c r="G1236" s="281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9" t="s">
        <v>47</v>
      </c>
      <c r="E1237" s="280" t="s">
        <v>14</v>
      </c>
      <c r="F1237" s="281">
        <v>940920</v>
      </c>
      <c r="G1237" s="281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9" t="s">
        <v>47</v>
      </c>
      <c r="E1238" s="280" t="s">
        <v>14</v>
      </c>
      <c r="F1238" s="281">
        <v>2080260</v>
      </c>
      <c r="G1238" s="281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9" t="s">
        <v>47</v>
      </c>
      <c r="E1239" s="280" t="s">
        <v>14</v>
      </c>
      <c r="F1239" s="281">
        <v>2080260</v>
      </c>
      <c r="G1239" s="281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9" t="s">
        <v>47</v>
      </c>
      <c r="E1240" s="280" t="s">
        <v>14</v>
      </c>
      <c r="F1240" s="281">
        <v>909420</v>
      </c>
      <c r="G1240" s="281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9"/>
      <c r="E1241" s="280"/>
      <c r="F1241" s="281">
        <v>0</v>
      </c>
      <c r="G1241" s="281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9" t="s">
        <v>48</v>
      </c>
      <c r="E1242" s="280"/>
      <c r="F1242" s="281">
        <v>0</v>
      </c>
      <c r="G1242" s="281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9" t="s">
        <v>47</v>
      </c>
      <c r="E1243" s="280" t="s">
        <v>297</v>
      </c>
      <c r="F1243" s="281">
        <v>285420</v>
      </c>
      <c r="G1243" s="281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9" t="s">
        <v>47</v>
      </c>
      <c r="E1244" s="280" t="s">
        <v>297</v>
      </c>
      <c r="F1244" s="281">
        <v>285420</v>
      </c>
      <c r="G1244" s="281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9" t="s">
        <v>47</v>
      </c>
      <c r="E1245" s="280" t="s">
        <v>297</v>
      </c>
      <c r="F1245" s="281">
        <v>222780</v>
      </c>
      <c r="G1245" s="281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9" t="s">
        <v>47</v>
      </c>
      <c r="E1246" s="280" t="s">
        <v>297</v>
      </c>
      <c r="F1246" s="281">
        <v>211020</v>
      </c>
      <c r="G1246" s="281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9" t="s">
        <v>47</v>
      </c>
      <c r="E1247" s="280" t="s">
        <v>297</v>
      </c>
      <c r="F1247" s="281">
        <v>180060</v>
      </c>
      <c r="G1247" s="281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9" t="s">
        <v>47</v>
      </c>
      <c r="E1248" s="280" t="s">
        <v>297</v>
      </c>
      <c r="F1248" s="281">
        <v>174540</v>
      </c>
      <c r="G1248" s="281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9" t="s">
        <v>47</v>
      </c>
      <c r="E1249" s="280" t="s">
        <v>297</v>
      </c>
      <c r="F1249" s="281">
        <v>174360</v>
      </c>
      <c r="G1249" s="281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9" t="s">
        <v>47</v>
      </c>
      <c r="E1250" s="280" t="s">
        <v>297</v>
      </c>
      <c r="F1250" s="281">
        <v>148200</v>
      </c>
      <c r="G1250" s="281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9" t="s">
        <v>47</v>
      </c>
      <c r="E1251" s="280" t="s">
        <v>297</v>
      </c>
      <c r="F1251" s="281">
        <v>165600</v>
      </c>
      <c r="G1251" s="281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9" t="s">
        <v>47</v>
      </c>
      <c r="E1252" s="280" t="s">
        <v>297</v>
      </c>
      <c r="F1252" s="281">
        <v>160860</v>
      </c>
      <c r="G1252" s="281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9" t="s">
        <v>47</v>
      </c>
      <c r="E1253" s="280" t="s">
        <v>297</v>
      </c>
      <c r="F1253" s="281">
        <v>133440</v>
      </c>
      <c r="G1253" s="281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9" t="s">
        <v>47</v>
      </c>
      <c r="E1254" s="280" t="s">
        <v>297</v>
      </c>
      <c r="F1254" s="281">
        <v>133440</v>
      </c>
      <c r="G1254" s="281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9" t="s">
        <v>47</v>
      </c>
      <c r="E1255" s="280" t="s">
        <v>297</v>
      </c>
      <c r="F1255" s="281">
        <v>118380</v>
      </c>
      <c r="G1255" s="281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9" t="s">
        <v>47</v>
      </c>
      <c r="E1256" s="280" t="s">
        <v>297</v>
      </c>
      <c r="F1256" s="281">
        <v>89520</v>
      </c>
      <c r="G1256" s="281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9" t="s">
        <v>47</v>
      </c>
      <c r="E1257" s="280" t="s">
        <v>297</v>
      </c>
      <c r="F1257" s="281">
        <v>234120</v>
      </c>
      <c r="G1257" s="281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9" t="s">
        <v>47</v>
      </c>
      <c r="E1258" s="280" t="s">
        <v>297</v>
      </c>
      <c r="F1258" s="281">
        <v>184560</v>
      </c>
      <c r="G1258" s="281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9" t="s">
        <v>47</v>
      </c>
      <c r="E1259" s="280" t="s">
        <v>297</v>
      </c>
      <c r="F1259" s="281">
        <v>156960</v>
      </c>
      <c r="G1259" s="281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9" t="s">
        <v>47</v>
      </c>
      <c r="E1260" s="280" t="s">
        <v>297</v>
      </c>
      <c r="F1260" s="281">
        <v>119220</v>
      </c>
      <c r="G1260" s="281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9" t="s">
        <v>47</v>
      </c>
      <c r="E1261" s="280" t="s">
        <v>297</v>
      </c>
      <c r="F1261" s="281">
        <v>163560</v>
      </c>
      <c r="G1261" s="281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9" t="s">
        <v>47</v>
      </c>
      <c r="E1262" s="280" t="s">
        <v>297</v>
      </c>
      <c r="F1262" s="281">
        <v>146040</v>
      </c>
      <c r="G1262" s="281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9" t="s">
        <v>47</v>
      </c>
      <c r="E1263" s="280" t="s">
        <v>297</v>
      </c>
      <c r="F1263" s="281">
        <v>107580</v>
      </c>
      <c r="G1263" s="281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9" t="s">
        <v>47</v>
      </c>
      <c r="E1264" s="280" t="s">
        <v>297</v>
      </c>
      <c r="F1264" s="281">
        <v>91140</v>
      </c>
      <c r="G1264" s="281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9" t="s">
        <v>47</v>
      </c>
      <c r="E1265" s="280" t="s">
        <v>297</v>
      </c>
      <c r="F1265" s="281">
        <v>81891.065868368882</v>
      </c>
      <c r="G1265" s="281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9" t="s">
        <v>47</v>
      </c>
      <c r="E1266" s="280" t="s">
        <v>297</v>
      </c>
      <c r="F1266" s="281">
        <v>75288.699780185358</v>
      </c>
      <c r="G1266" s="281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9" t="s">
        <v>47</v>
      </c>
      <c r="E1267" s="280" t="s">
        <v>297</v>
      </c>
      <c r="F1267" s="281">
        <v>69120</v>
      </c>
      <c r="G1267" s="281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9" t="s">
        <v>47</v>
      </c>
      <c r="E1268" s="280" t="s">
        <v>297</v>
      </c>
      <c r="F1268" s="281">
        <v>69000</v>
      </c>
      <c r="G1268" s="281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9" t="s">
        <v>47</v>
      </c>
      <c r="E1269" s="280" t="s">
        <v>297</v>
      </c>
      <c r="F1269" s="281">
        <v>61080</v>
      </c>
      <c r="G1269" s="281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9" t="s">
        <v>47</v>
      </c>
      <c r="E1270" s="280" t="s">
        <v>297</v>
      </c>
      <c r="F1270" s="281">
        <v>313962</v>
      </c>
      <c r="G1270" s="281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9" t="s">
        <v>47</v>
      </c>
      <c r="E1271" s="280" t="s">
        <v>297</v>
      </c>
      <c r="F1271" s="281">
        <v>313962</v>
      </c>
      <c r="G1271" s="281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9" t="s">
        <v>47</v>
      </c>
      <c r="E1272" s="280" t="s">
        <v>297</v>
      </c>
      <c r="F1272" s="281">
        <v>245058.00000000003</v>
      </c>
      <c r="G1272" s="281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9" t="s">
        <v>47</v>
      </c>
      <c r="E1273" s="280" t="s">
        <v>297</v>
      </c>
      <c r="F1273" s="281">
        <v>232122.00000000003</v>
      </c>
      <c r="G1273" s="281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9" t="s">
        <v>47</v>
      </c>
      <c r="E1274" s="280" t="s">
        <v>297</v>
      </c>
      <c r="F1274" s="281">
        <v>198066</v>
      </c>
      <c r="G1274" s="281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9" t="s">
        <v>47</v>
      </c>
      <c r="E1275" s="280" t="s">
        <v>297</v>
      </c>
      <c r="F1275" s="281">
        <v>191994</v>
      </c>
      <c r="G1275" s="281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9" t="s">
        <v>47</v>
      </c>
      <c r="E1276" s="280" t="s">
        <v>297</v>
      </c>
      <c r="F1276" s="281">
        <v>191796</v>
      </c>
      <c r="G1276" s="281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9" t="s">
        <v>47</v>
      </c>
      <c r="E1277" s="280" t="s">
        <v>297</v>
      </c>
      <c r="F1277" s="281">
        <v>163020</v>
      </c>
      <c r="G1277" s="281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9" t="s">
        <v>47</v>
      </c>
      <c r="E1278" s="280" t="s">
        <v>297</v>
      </c>
      <c r="F1278" s="281">
        <v>182160</v>
      </c>
      <c r="G1278" s="281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9" t="s">
        <v>47</v>
      </c>
      <c r="E1279" s="280" t="s">
        <v>297</v>
      </c>
      <c r="F1279" s="281">
        <v>176946</v>
      </c>
      <c r="G1279" s="281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9" t="s">
        <v>47</v>
      </c>
      <c r="E1280" s="280" t="s">
        <v>297</v>
      </c>
      <c r="F1280" s="281">
        <v>146784</v>
      </c>
      <c r="G1280" s="281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9" t="s">
        <v>47</v>
      </c>
      <c r="E1281" s="280" t="s">
        <v>297</v>
      </c>
      <c r="F1281" s="281">
        <v>146784</v>
      </c>
      <c r="G1281" s="281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9" t="s">
        <v>47</v>
      </c>
      <c r="E1282" s="280" t="s">
        <v>297</v>
      </c>
      <c r="F1282" s="281">
        <v>130218.00000000001</v>
      </c>
      <c r="G1282" s="281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9" t="s">
        <v>47</v>
      </c>
      <c r="E1283" s="280" t="s">
        <v>297</v>
      </c>
      <c r="F1283" s="281">
        <v>98472</v>
      </c>
      <c r="G1283" s="281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9" t="s">
        <v>47</v>
      </c>
      <c r="E1284" s="280" t="s">
        <v>297</v>
      </c>
      <c r="F1284" s="281">
        <v>257532.00000000003</v>
      </c>
      <c r="G1284" s="281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9" t="s">
        <v>47</v>
      </c>
      <c r="E1285" s="280" t="s">
        <v>297</v>
      </c>
      <c r="F1285" s="281">
        <v>203016</v>
      </c>
      <c r="G1285" s="281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9" t="s">
        <v>47</v>
      </c>
      <c r="E1286" s="280" t="s">
        <v>297</v>
      </c>
      <c r="F1286" s="281">
        <v>172656</v>
      </c>
      <c r="G1286" s="281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9" t="s">
        <v>47</v>
      </c>
      <c r="E1287" s="280" t="s">
        <v>297</v>
      </c>
      <c r="F1287" s="281">
        <v>131142</v>
      </c>
      <c r="G1287" s="281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9" t="s">
        <v>47</v>
      </c>
      <c r="E1288" s="280" t="s">
        <v>297</v>
      </c>
      <c r="F1288" s="281">
        <v>179916</v>
      </c>
      <c r="G1288" s="281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9" t="s">
        <v>47</v>
      </c>
      <c r="E1289" s="280" t="s">
        <v>297</v>
      </c>
      <c r="F1289" s="281">
        <v>160644</v>
      </c>
      <c r="G1289" s="281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9" t="s">
        <v>47</v>
      </c>
      <c r="E1290" s="280" t="s">
        <v>297</v>
      </c>
      <c r="F1290" s="281">
        <v>118338.00000000001</v>
      </c>
      <c r="G1290" s="281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9" t="s">
        <v>47</v>
      </c>
      <c r="E1291" s="280" t="s">
        <v>297</v>
      </c>
      <c r="F1291" s="281">
        <v>100254</v>
      </c>
      <c r="G1291" s="281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9" t="s">
        <v>47</v>
      </c>
      <c r="E1292" s="280" t="s">
        <v>297</v>
      </c>
      <c r="F1292" s="281">
        <v>90080.172455205786</v>
      </c>
      <c r="G1292" s="281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9" t="s">
        <v>47</v>
      </c>
      <c r="E1293" s="280" t="s">
        <v>297</v>
      </c>
      <c r="F1293" s="281">
        <v>82817.569758203899</v>
      </c>
      <c r="G1293" s="281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9" t="s">
        <v>47</v>
      </c>
      <c r="E1294" s="280" t="s">
        <v>297</v>
      </c>
      <c r="F1294" s="281">
        <v>76032</v>
      </c>
      <c r="G1294" s="281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9" t="s">
        <v>47</v>
      </c>
      <c r="E1295" s="280" t="s">
        <v>297</v>
      </c>
      <c r="F1295" s="281">
        <v>75900</v>
      </c>
      <c r="G1295" s="281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9" t="s">
        <v>47</v>
      </c>
      <c r="E1296" s="280" t="s">
        <v>297</v>
      </c>
      <c r="F1296" s="281">
        <v>67188</v>
      </c>
      <c r="G1296" s="281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9" t="s">
        <v>47</v>
      </c>
      <c r="E1297" s="280" t="s">
        <v>297</v>
      </c>
      <c r="F1297" s="281">
        <v>397284.97886456642</v>
      </c>
      <c r="G1297" s="281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9" t="s">
        <v>48</v>
      </c>
      <c r="E1298" s="280"/>
      <c r="F1298" s="281">
        <v>0</v>
      </c>
      <c r="G1298" s="281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9" t="s">
        <v>48</v>
      </c>
      <c r="E1299" s="280"/>
      <c r="F1299" s="281">
        <v>0</v>
      </c>
      <c r="G1299" s="281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9" t="s">
        <v>47</v>
      </c>
      <c r="E1300" s="280" t="s">
        <v>297</v>
      </c>
      <c r="F1300" s="281">
        <v>171300</v>
      </c>
      <c r="G1300" s="281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9" t="s">
        <v>47</v>
      </c>
      <c r="E1301" s="280" t="s">
        <v>297</v>
      </c>
      <c r="F1301" s="281">
        <v>144000</v>
      </c>
      <c r="G1301" s="281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9" t="s">
        <v>47</v>
      </c>
      <c r="E1302" s="280" t="s">
        <v>297</v>
      </c>
      <c r="F1302" s="281">
        <v>132480</v>
      </c>
      <c r="G1302" s="281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9" t="s">
        <v>47</v>
      </c>
      <c r="E1303" s="280" t="s">
        <v>297</v>
      </c>
      <c r="F1303" s="281">
        <v>98580</v>
      </c>
      <c r="G1303" s="281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9" t="s">
        <v>47</v>
      </c>
      <c r="E1304" s="280" t="s">
        <v>297</v>
      </c>
      <c r="F1304" s="281">
        <v>67020</v>
      </c>
      <c r="G1304" s="281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9" t="s">
        <v>47</v>
      </c>
      <c r="E1305" s="280" t="s">
        <v>297</v>
      </c>
      <c r="F1305" s="281">
        <v>134100</v>
      </c>
      <c r="G1305" s="281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9" t="s">
        <v>47</v>
      </c>
      <c r="E1306" s="280" t="s">
        <v>297</v>
      </c>
      <c r="F1306" s="281">
        <v>107400</v>
      </c>
      <c r="G1306" s="281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9" t="s">
        <v>48</v>
      </c>
      <c r="E1307" s="280"/>
      <c r="F1307" s="281">
        <v>0</v>
      </c>
      <c r="G1307" s="281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9" t="s">
        <v>48</v>
      </c>
      <c r="E1308" s="280"/>
      <c r="F1308" s="281">
        <v>0</v>
      </c>
      <c r="G1308" s="281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9" t="s">
        <v>47</v>
      </c>
      <c r="E1309" s="280" t="s">
        <v>1102</v>
      </c>
      <c r="F1309" s="281">
        <v>5708400</v>
      </c>
      <c r="G1309" s="281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9" t="s">
        <v>47</v>
      </c>
      <c r="E1310" s="280" t="s">
        <v>1102</v>
      </c>
      <c r="F1310" s="281">
        <v>5708400</v>
      </c>
      <c r="G1310" s="281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9" t="s">
        <v>47</v>
      </c>
      <c r="E1311" s="280" t="s">
        <v>1102</v>
      </c>
      <c r="F1311" s="281">
        <v>4455600</v>
      </c>
      <c r="G1311" s="281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9" t="s">
        <v>47</v>
      </c>
      <c r="E1312" s="280" t="s">
        <v>1102</v>
      </c>
      <c r="F1312" s="281">
        <v>4220400</v>
      </c>
      <c r="G1312" s="281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9" t="s">
        <v>47</v>
      </c>
      <c r="E1313" s="280" t="s">
        <v>1102</v>
      </c>
      <c r="F1313" s="281">
        <v>3601200</v>
      </c>
      <c r="G1313" s="281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9" t="s">
        <v>47</v>
      </c>
      <c r="E1314" s="280" t="s">
        <v>1102</v>
      </c>
      <c r="F1314" s="281">
        <v>3490800</v>
      </c>
      <c r="G1314" s="281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9" t="s">
        <v>47</v>
      </c>
      <c r="E1315" s="280" t="s">
        <v>1102</v>
      </c>
      <c r="F1315" s="281">
        <v>3487200</v>
      </c>
      <c r="G1315" s="281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9" t="s">
        <v>47</v>
      </c>
      <c r="E1316" s="280" t="s">
        <v>1102</v>
      </c>
      <c r="F1316" s="281">
        <v>2964000</v>
      </c>
      <c r="G1316" s="281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9" t="s">
        <v>47</v>
      </c>
      <c r="E1317" s="280" t="s">
        <v>1102</v>
      </c>
      <c r="F1317" s="281">
        <v>3312000</v>
      </c>
      <c r="G1317" s="281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9" t="s">
        <v>47</v>
      </c>
      <c r="E1318" s="280" t="s">
        <v>1102</v>
      </c>
      <c r="F1318" s="281">
        <v>3217200</v>
      </c>
      <c r="G1318" s="281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9" t="s">
        <v>47</v>
      </c>
      <c r="E1319" s="280" t="s">
        <v>1102</v>
      </c>
      <c r="F1319" s="281">
        <v>2668800</v>
      </c>
      <c r="G1319" s="281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9" t="s">
        <v>47</v>
      </c>
      <c r="E1320" s="280" t="s">
        <v>1102</v>
      </c>
      <c r="F1320" s="281">
        <v>2668800</v>
      </c>
      <c r="G1320" s="281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9" t="s">
        <v>47</v>
      </c>
      <c r="E1321" s="280" t="s">
        <v>1102</v>
      </c>
      <c r="F1321" s="281">
        <v>2367600</v>
      </c>
      <c r="G1321" s="281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9" t="s">
        <v>47</v>
      </c>
      <c r="E1322" s="280" t="s">
        <v>1102</v>
      </c>
      <c r="F1322" s="281">
        <v>1790400</v>
      </c>
      <c r="G1322" s="281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9" t="s">
        <v>47</v>
      </c>
      <c r="E1323" s="280" t="s">
        <v>1102</v>
      </c>
      <c r="F1323" s="281">
        <v>4682400</v>
      </c>
      <c r="G1323" s="281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9" t="s">
        <v>47</v>
      </c>
      <c r="E1324" s="280" t="s">
        <v>1102</v>
      </c>
      <c r="F1324" s="281">
        <v>3691200</v>
      </c>
      <c r="G1324" s="281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9" t="s">
        <v>47</v>
      </c>
      <c r="E1325" s="280" t="s">
        <v>1102</v>
      </c>
      <c r="F1325" s="281">
        <v>3139200</v>
      </c>
      <c r="G1325" s="281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9" t="s">
        <v>47</v>
      </c>
      <c r="E1326" s="280" t="s">
        <v>1102</v>
      </c>
      <c r="F1326" s="281">
        <v>2384400</v>
      </c>
      <c r="G1326" s="281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9" t="s">
        <v>47</v>
      </c>
      <c r="E1327" s="280" t="s">
        <v>1102</v>
      </c>
      <c r="F1327" s="281">
        <v>3271200</v>
      </c>
      <c r="G1327" s="281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9" t="s">
        <v>47</v>
      </c>
      <c r="E1328" s="280" t="s">
        <v>1102</v>
      </c>
      <c r="F1328" s="281">
        <v>2920800</v>
      </c>
      <c r="G1328" s="281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9" t="s">
        <v>47</v>
      </c>
      <c r="E1329" s="280" t="s">
        <v>1102</v>
      </c>
      <c r="F1329" s="281">
        <v>2151600</v>
      </c>
      <c r="G1329" s="281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9" t="s">
        <v>47</v>
      </c>
      <c r="E1330" s="280" t="s">
        <v>1102</v>
      </c>
      <c r="F1330" s="281">
        <v>1822800</v>
      </c>
      <c r="G1330" s="281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9" t="s">
        <v>47</v>
      </c>
      <c r="E1331" s="280" t="s">
        <v>1102</v>
      </c>
      <c r="F1331" s="281">
        <v>1637821.3173673779</v>
      </c>
      <c r="G1331" s="281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9" t="s">
        <v>47</v>
      </c>
      <c r="E1332" s="280" t="s">
        <v>1102</v>
      </c>
      <c r="F1332" s="281">
        <v>1505773.9956037072</v>
      </c>
      <c r="G1332" s="281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9" t="s">
        <v>47</v>
      </c>
      <c r="E1333" s="280" t="s">
        <v>1102</v>
      </c>
      <c r="F1333" s="281">
        <v>1382400</v>
      </c>
      <c r="G1333" s="281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9" t="s">
        <v>47</v>
      </c>
      <c r="E1334" s="280" t="s">
        <v>1102</v>
      </c>
      <c r="F1334" s="281">
        <v>1380000</v>
      </c>
      <c r="G1334" s="281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9" t="s">
        <v>47</v>
      </c>
      <c r="E1335" s="280" t="s">
        <v>1102</v>
      </c>
      <c r="F1335" s="281">
        <v>1221600</v>
      </c>
      <c r="G1335" s="281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9" t="s">
        <v>47</v>
      </c>
      <c r="E1336" s="280" t="s">
        <v>1102</v>
      </c>
      <c r="F1336" s="281">
        <v>6279240.0000000009</v>
      </c>
      <c r="G1336" s="281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9" t="s">
        <v>47</v>
      </c>
      <c r="E1337" s="280" t="s">
        <v>1102</v>
      </c>
      <c r="F1337" s="281">
        <v>6279240.0000000009</v>
      </c>
      <c r="G1337" s="281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9" t="s">
        <v>47</v>
      </c>
      <c r="E1338" s="280" t="s">
        <v>1102</v>
      </c>
      <c r="F1338" s="281">
        <v>4901160</v>
      </c>
      <c r="G1338" s="281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9" t="s">
        <v>47</v>
      </c>
      <c r="E1339" s="280" t="s">
        <v>1102</v>
      </c>
      <c r="F1339" s="281">
        <v>4642440</v>
      </c>
      <c r="G1339" s="281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9" t="s">
        <v>47</v>
      </c>
      <c r="E1340" s="280" t="s">
        <v>1102</v>
      </c>
      <c r="F1340" s="281">
        <v>3961320</v>
      </c>
      <c r="G1340" s="281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9" t="s">
        <v>47</v>
      </c>
      <c r="E1341" s="280" t="s">
        <v>1102</v>
      </c>
      <c r="F1341" s="281">
        <v>3839880</v>
      </c>
      <c r="G1341" s="281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9" t="s">
        <v>47</v>
      </c>
      <c r="E1342" s="280" t="s">
        <v>1102</v>
      </c>
      <c r="F1342" s="281">
        <v>3835920</v>
      </c>
      <c r="G1342" s="281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9" t="s">
        <v>47</v>
      </c>
      <c r="E1343" s="280" t="s">
        <v>1102</v>
      </c>
      <c r="F1343" s="281">
        <v>3260400</v>
      </c>
      <c r="G1343" s="281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9" t="s">
        <v>47</v>
      </c>
      <c r="E1344" s="280" t="s">
        <v>1102</v>
      </c>
      <c r="F1344" s="281">
        <v>3643200</v>
      </c>
      <c r="G1344" s="281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9" t="s">
        <v>47</v>
      </c>
      <c r="E1345" s="280" t="s">
        <v>1102</v>
      </c>
      <c r="F1345" s="281">
        <v>3538920</v>
      </c>
      <c r="G1345" s="281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9" t="s">
        <v>47</v>
      </c>
      <c r="E1346" s="280" t="s">
        <v>1102</v>
      </c>
      <c r="F1346" s="281">
        <v>2935680.0000000005</v>
      </c>
      <c r="G1346" s="281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9" t="s">
        <v>47</v>
      </c>
      <c r="E1347" s="280" t="s">
        <v>1102</v>
      </c>
      <c r="F1347" s="281">
        <v>2935680.0000000005</v>
      </c>
      <c r="G1347" s="281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9" t="s">
        <v>47</v>
      </c>
      <c r="E1348" s="280" t="s">
        <v>1102</v>
      </c>
      <c r="F1348" s="281">
        <v>2604360.0000000005</v>
      </c>
      <c r="G1348" s="281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9" t="s">
        <v>47</v>
      </c>
      <c r="E1349" s="280" t="s">
        <v>1102</v>
      </c>
      <c r="F1349" s="281">
        <v>1969440</v>
      </c>
      <c r="G1349" s="281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9" t="s">
        <v>47</v>
      </c>
      <c r="E1350" s="280" t="s">
        <v>1102</v>
      </c>
      <c r="F1350" s="281">
        <v>5150640.0000000009</v>
      </c>
      <c r="G1350" s="281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9" t="s">
        <v>47</v>
      </c>
      <c r="E1351" s="280" t="s">
        <v>1102</v>
      </c>
      <c r="F1351" s="281">
        <v>4060320</v>
      </c>
      <c r="G1351" s="281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9" t="s">
        <v>47</v>
      </c>
      <c r="E1352" s="280" t="s">
        <v>1102</v>
      </c>
      <c r="F1352" s="281">
        <v>3453120</v>
      </c>
      <c r="G1352" s="281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9" t="s">
        <v>47</v>
      </c>
      <c r="E1353" s="280" t="s">
        <v>1102</v>
      </c>
      <c r="F1353" s="281">
        <v>2622840.0000000005</v>
      </c>
      <c r="G1353" s="281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9" t="s">
        <v>47</v>
      </c>
      <c r="E1354" s="280" t="s">
        <v>1102</v>
      </c>
      <c r="F1354" s="281">
        <v>3598320</v>
      </c>
      <c r="G1354" s="281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9" t="s">
        <v>47</v>
      </c>
      <c r="E1355" s="280" t="s">
        <v>1102</v>
      </c>
      <c r="F1355" s="281">
        <v>3212880</v>
      </c>
      <c r="G1355" s="281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9" t="s">
        <v>47</v>
      </c>
      <c r="E1356" s="280" t="s">
        <v>1102</v>
      </c>
      <c r="F1356" s="281">
        <v>2366760</v>
      </c>
      <c r="G1356" s="281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9" t="s">
        <v>47</v>
      </c>
      <c r="E1357" s="280" t="s">
        <v>1102</v>
      </c>
      <c r="F1357" s="281">
        <v>2005080</v>
      </c>
      <c r="G1357" s="281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9" t="s">
        <v>47</v>
      </c>
      <c r="E1358" s="280" t="s">
        <v>1102</v>
      </c>
      <c r="F1358" s="281">
        <v>1801603.4491041158</v>
      </c>
      <c r="G1358" s="281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9" t="s">
        <v>47</v>
      </c>
      <c r="E1359" s="280" t="s">
        <v>1102</v>
      </c>
      <c r="F1359" s="281">
        <v>1656351.3951640779</v>
      </c>
      <c r="G1359" s="281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9" t="s">
        <v>47</v>
      </c>
      <c r="E1360" s="280" t="s">
        <v>1102</v>
      </c>
      <c r="F1360" s="281">
        <v>1520640.0000000002</v>
      </c>
      <c r="G1360" s="281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9" t="s">
        <v>47</v>
      </c>
      <c r="E1361" s="280" t="s">
        <v>1102</v>
      </c>
      <c r="F1361" s="281">
        <v>1518000.0000000002</v>
      </c>
      <c r="G1361" s="281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9" t="s">
        <v>47</v>
      </c>
      <c r="E1362" s="280" t="s">
        <v>1102</v>
      </c>
      <c r="F1362" s="281">
        <v>1343760.0000000002</v>
      </c>
      <c r="G1362" s="281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9" t="s">
        <v>47</v>
      </c>
      <c r="E1363" s="280" t="s">
        <v>1102</v>
      </c>
      <c r="F1363" s="281">
        <v>7945699.5772913285</v>
      </c>
      <c r="G1363" s="281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9" t="s">
        <v>48</v>
      </c>
      <c r="E1364" s="280"/>
      <c r="F1364" s="281">
        <v>0</v>
      </c>
      <c r="G1364" s="281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9" t="s">
        <v>48</v>
      </c>
      <c r="E1365" s="280"/>
      <c r="F1365" s="281">
        <v>0</v>
      </c>
      <c r="G1365" s="281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9" t="s">
        <v>47</v>
      </c>
      <c r="E1366" s="280" t="s">
        <v>1102</v>
      </c>
      <c r="F1366" s="281">
        <v>3426000</v>
      </c>
      <c r="G1366" s="281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9" t="s">
        <v>47</v>
      </c>
      <c r="E1367" s="280" t="s">
        <v>1102</v>
      </c>
      <c r="F1367" s="281">
        <v>2880000</v>
      </c>
      <c r="G1367" s="281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9" t="s">
        <v>47</v>
      </c>
      <c r="E1368" s="280" t="s">
        <v>1102</v>
      </c>
      <c r="F1368" s="281">
        <v>2649600</v>
      </c>
      <c r="G1368" s="281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9" t="s">
        <v>47</v>
      </c>
      <c r="E1369" s="280" t="s">
        <v>1102</v>
      </c>
      <c r="F1369" s="281">
        <v>1971600</v>
      </c>
      <c r="G1369" s="281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9" t="s">
        <v>47</v>
      </c>
      <c r="E1370" s="280" t="s">
        <v>1102</v>
      </c>
      <c r="F1370" s="281">
        <v>1340400</v>
      </c>
      <c r="G1370" s="281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9" t="s">
        <v>47</v>
      </c>
      <c r="E1371" s="280" t="s">
        <v>1102</v>
      </c>
      <c r="F1371" s="281">
        <v>2682000</v>
      </c>
      <c r="G1371" s="281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9" t="s">
        <v>47</v>
      </c>
      <c r="E1372" s="280" t="s">
        <v>1102</v>
      </c>
      <c r="F1372" s="281">
        <v>2148000</v>
      </c>
      <c r="G1372" s="281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9" t="s">
        <v>48</v>
      </c>
      <c r="E1373" s="280"/>
      <c r="F1373" s="281">
        <v>0</v>
      </c>
      <c r="G1373" s="281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9" t="s">
        <v>48</v>
      </c>
      <c r="E1374" s="280"/>
      <c r="F1374" s="281">
        <v>0</v>
      </c>
      <c r="G1374" s="281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9" t="s">
        <v>47</v>
      </c>
      <c r="E1375" s="280" t="s">
        <v>14</v>
      </c>
      <c r="F1375" s="281">
        <v>213420</v>
      </c>
      <c r="G1375" s="281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9" t="s">
        <v>47</v>
      </c>
      <c r="E1376" s="280" t="s">
        <v>14</v>
      </c>
      <c r="F1376" s="281">
        <v>207840</v>
      </c>
      <c r="G1376" s="281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9" t="s">
        <v>47</v>
      </c>
      <c r="E1377" s="280" t="s">
        <v>14</v>
      </c>
      <c r="F1377" s="281">
        <v>342990</v>
      </c>
      <c r="G1377" s="281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9" t="s">
        <v>47</v>
      </c>
      <c r="E1378" s="280" t="s">
        <v>14</v>
      </c>
      <c r="F1378" s="281">
        <v>709680</v>
      </c>
      <c r="G1378" s="281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9" t="s">
        <v>47</v>
      </c>
      <c r="E1379" s="280" t="s">
        <v>14</v>
      </c>
      <c r="F1379" s="281">
        <v>1771980</v>
      </c>
      <c r="G1379" s="281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9" t="s">
        <v>47</v>
      </c>
      <c r="E1380" s="280" t="s">
        <v>14</v>
      </c>
      <c r="F1380" s="281">
        <v>976440</v>
      </c>
      <c r="G1380" s="281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9" t="s">
        <v>47</v>
      </c>
      <c r="E1381" s="280" t="s">
        <v>14</v>
      </c>
      <c r="F1381" s="281">
        <v>2211900</v>
      </c>
      <c r="G1381" s="281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9" t="s">
        <v>47</v>
      </c>
      <c r="E1382" s="280" t="s">
        <v>14</v>
      </c>
      <c r="F1382" s="281">
        <v>2270640</v>
      </c>
      <c r="G1382" s="281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9" t="s">
        <v>47</v>
      </c>
      <c r="E1383" s="280" t="s">
        <v>14</v>
      </c>
      <c r="F1383" s="281">
        <v>2476740</v>
      </c>
      <c r="G1383" s="281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9" t="s">
        <v>48</v>
      </c>
      <c r="E1384" s="280"/>
      <c r="F1384" s="281">
        <v>0</v>
      </c>
      <c r="G1384" s="281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9" t="s">
        <v>48</v>
      </c>
      <c r="E1385" s="280"/>
      <c r="F1385" s="281">
        <v>0</v>
      </c>
      <c r="G1385" s="281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9" t="s">
        <v>47</v>
      </c>
      <c r="E1386" s="280" t="s">
        <v>100</v>
      </c>
      <c r="F1386" s="281">
        <v>220260.49029487889</v>
      </c>
      <c r="G1386" s="281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9" t="s">
        <v>47</v>
      </c>
      <c r="E1387" s="280" t="s">
        <v>100</v>
      </c>
      <c r="F1387" s="281">
        <v>220260.49029487889</v>
      </c>
      <c r="G1387" s="281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9" t="s">
        <v>47</v>
      </c>
      <c r="E1388" s="280" t="s">
        <v>100</v>
      </c>
      <c r="F1388" s="281">
        <v>250977.08928157968</v>
      </c>
      <c r="G1388" s="281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9" t="s">
        <v>47</v>
      </c>
      <c r="E1389" s="280" t="s">
        <v>100</v>
      </c>
      <c r="F1389" s="281">
        <v>289200</v>
      </c>
      <c r="G1389" s="281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9" t="s">
        <v>47</v>
      </c>
      <c r="E1390" s="280" t="s">
        <v>100</v>
      </c>
      <c r="F1390" s="281">
        <v>277947.76156258525</v>
      </c>
      <c r="G1390" s="281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9" t="s">
        <v>47</v>
      </c>
      <c r="E1391" s="280" t="s">
        <v>100</v>
      </c>
      <c r="F1391" s="281">
        <v>309000</v>
      </c>
      <c r="G1391" s="281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9" t="s">
        <v>47</v>
      </c>
      <c r="E1392" s="280" t="s">
        <v>100</v>
      </c>
      <c r="F1392" s="281">
        <v>277947.76156258525</v>
      </c>
      <c r="G1392" s="281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9" t="s">
        <v>47</v>
      </c>
      <c r="E1393" s="280" t="s">
        <v>100</v>
      </c>
      <c r="F1393" s="281">
        <v>345600</v>
      </c>
      <c r="G1393" s="281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9" t="s">
        <v>47</v>
      </c>
      <c r="E1394" s="280" t="s">
        <v>100</v>
      </c>
      <c r="F1394" s="281">
        <v>438273.42456634069</v>
      </c>
      <c r="G1394" s="281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9" t="s">
        <v>47</v>
      </c>
      <c r="E1395" s="280" t="s">
        <v>100</v>
      </c>
      <c r="F1395" s="281">
        <v>384600</v>
      </c>
      <c r="G1395" s="281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9" t="s">
        <v>47</v>
      </c>
      <c r="E1396" s="280" t="s">
        <v>100</v>
      </c>
      <c r="F1396" s="281">
        <v>466742.46752962429</v>
      </c>
      <c r="G1396" s="281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9" t="s">
        <v>47</v>
      </c>
      <c r="E1397" s="280" t="s">
        <v>100</v>
      </c>
      <c r="F1397" s="281">
        <v>466742.46752962429</v>
      </c>
      <c r="G1397" s="281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9" t="s">
        <v>47</v>
      </c>
      <c r="E1398" s="280" t="s">
        <v>100</v>
      </c>
      <c r="F1398" s="281">
        <v>513941.14402138407</v>
      </c>
      <c r="G1398" s="281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9" t="s">
        <v>47</v>
      </c>
      <c r="E1399" s="280" t="s">
        <v>100</v>
      </c>
      <c r="F1399" s="281">
        <v>502200</v>
      </c>
      <c r="G1399" s="281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9" t="s">
        <v>47</v>
      </c>
      <c r="E1400" s="280" t="s">
        <v>100</v>
      </c>
      <c r="F1400" s="281">
        <v>580618.63938275899</v>
      </c>
      <c r="G1400" s="281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9" t="s">
        <v>47</v>
      </c>
      <c r="E1401" s="280" t="s">
        <v>100</v>
      </c>
      <c r="F1401" s="281">
        <v>522000</v>
      </c>
      <c r="G1401" s="281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9" t="s">
        <v>47</v>
      </c>
      <c r="E1402" s="280" t="s">
        <v>100</v>
      </c>
      <c r="F1402" s="281">
        <v>768051.19018409075</v>
      </c>
      <c r="G1402" s="281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9" t="s">
        <v>47</v>
      </c>
      <c r="E1403" s="280" t="s">
        <v>100</v>
      </c>
      <c r="F1403" s="281">
        <v>768051.19018409075</v>
      </c>
      <c r="G1403" s="281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9" t="s">
        <v>47</v>
      </c>
      <c r="E1404" s="280" t="s">
        <v>100</v>
      </c>
      <c r="F1404" s="281">
        <v>755996.11696758063</v>
      </c>
      <c r="G1404" s="281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9" t="s">
        <v>47</v>
      </c>
      <c r="E1405" s="280" t="s">
        <v>100</v>
      </c>
      <c r="F1405" s="281">
        <v>589800</v>
      </c>
      <c r="G1405" s="281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9" t="s">
        <v>47</v>
      </c>
      <c r="E1406" s="280" t="s">
        <v>100</v>
      </c>
      <c r="F1406" s="281">
        <v>832055.45603276498</v>
      </c>
      <c r="G1406" s="281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9" t="s">
        <v>47</v>
      </c>
      <c r="E1407" s="280" t="s">
        <v>100</v>
      </c>
      <c r="F1407" s="281">
        <v>636000</v>
      </c>
      <c r="G1407" s="281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9" t="s">
        <v>47</v>
      </c>
      <c r="E1408" s="280" t="s">
        <v>100</v>
      </c>
      <c r="F1408" s="281">
        <v>842833.50878142437</v>
      </c>
      <c r="G1408" s="281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9" t="s">
        <v>47</v>
      </c>
      <c r="E1409" s="280" t="s">
        <v>100</v>
      </c>
      <c r="F1409" s="281">
        <v>762000</v>
      </c>
      <c r="G1409" s="281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9" t="s">
        <v>47</v>
      </c>
      <c r="E1410" s="280" t="s">
        <v>100</v>
      </c>
      <c r="F1410" s="281">
        <v>902019.15073140874</v>
      </c>
      <c r="G1410" s="281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9" t="s">
        <v>47</v>
      </c>
      <c r="E1411" s="280" t="s">
        <v>100</v>
      </c>
      <c r="F1411" s="281">
        <v>902019.15073140874</v>
      </c>
      <c r="G1411" s="281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9" t="s">
        <v>48</v>
      </c>
      <c r="E1412" s="280"/>
      <c r="F1412" s="281">
        <v>0</v>
      </c>
      <c r="G1412" s="281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9" t="s">
        <v>48</v>
      </c>
      <c r="E1413" s="280"/>
      <c r="F1413" s="281">
        <v>0</v>
      </c>
      <c r="G1413" s="281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9" t="s">
        <v>47</v>
      </c>
      <c r="E1414" s="280" t="s">
        <v>14</v>
      </c>
      <c r="F1414" s="281">
        <v>96180</v>
      </c>
      <c r="G1414" s="281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9" t="s">
        <v>47</v>
      </c>
      <c r="E1415" s="280" t="s">
        <v>14</v>
      </c>
      <c r="F1415" s="281">
        <v>257820</v>
      </c>
      <c r="G1415" s="281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9" t="s">
        <v>47</v>
      </c>
      <c r="E1416" s="280" t="s">
        <v>14</v>
      </c>
      <c r="F1416" s="281">
        <v>299160</v>
      </c>
      <c r="G1416" s="281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9" t="s">
        <v>47</v>
      </c>
      <c r="E1417" s="280" t="s">
        <v>14</v>
      </c>
      <c r="F1417" s="281">
        <v>246960</v>
      </c>
      <c r="G1417" s="281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9" t="s">
        <v>47</v>
      </c>
      <c r="E1418" s="280" t="s">
        <v>14</v>
      </c>
      <c r="F1418" s="281">
        <v>286461</v>
      </c>
      <c r="G1418" s="281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9" t="s">
        <v>47</v>
      </c>
      <c r="E1419" s="280" t="s">
        <v>14</v>
      </c>
      <c r="F1419" s="281">
        <v>259308</v>
      </c>
      <c r="G1419" s="281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9" t="s">
        <v>47</v>
      </c>
      <c r="E1420" s="280" t="s">
        <v>14</v>
      </c>
      <c r="F1420" s="281">
        <v>300784.05</v>
      </c>
      <c r="G1420" s="281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9" t="s">
        <v>47</v>
      </c>
      <c r="E1421" s="280" t="s">
        <v>14</v>
      </c>
      <c r="F1421" s="281">
        <v>300600</v>
      </c>
      <c r="G1421" s="281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9" t="s">
        <v>47</v>
      </c>
      <c r="E1422" s="280" t="s">
        <v>14</v>
      </c>
      <c r="F1422" s="281">
        <v>358140</v>
      </c>
      <c r="G1422" s="281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9" t="s">
        <v>47</v>
      </c>
      <c r="E1423" s="280" t="s">
        <v>14</v>
      </c>
      <c r="F1423" s="281">
        <v>341777.99941898551</v>
      </c>
      <c r="G1423" s="281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9" t="s">
        <v>47</v>
      </c>
      <c r="E1424" s="280" t="s">
        <v>14</v>
      </c>
      <c r="F1424" s="281">
        <v>395879.58401850733</v>
      </c>
      <c r="G1424" s="281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9" t="s">
        <v>47</v>
      </c>
      <c r="E1425" s="280" t="s">
        <v>14</v>
      </c>
      <c r="F1425" s="281">
        <v>6240</v>
      </c>
      <c r="G1425" s="281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9" t="s">
        <v>47</v>
      </c>
      <c r="E1426" s="280" t="s">
        <v>14</v>
      </c>
      <c r="F1426" s="281">
        <v>5760</v>
      </c>
      <c r="G1426" s="281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9" t="s">
        <v>47</v>
      </c>
      <c r="E1427" s="280" t="s">
        <v>297</v>
      </c>
      <c r="F1427" s="281">
        <v>337284.9788645666</v>
      </c>
      <c r="G1427" s="281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9" t="s">
        <v>47</v>
      </c>
      <c r="E1428" s="280" t="s">
        <v>297</v>
      </c>
      <c r="F1428" s="281">
        <v>269827.98309165332</v>
      </c>
      <c r="G1428" s="281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9" t="s">
        <v>47</v>
      </c>
      <c r="E1429" s="280" t="s">
        <v>473</v>
      </c>
      <c r="F1429" s="281">
        <v>420</v>
      </c>
      <c r="G1429" s="281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9" t="s">
        <v>47</v>
      </c>
      <c r="E1430" s="280" t="s">
        <v>473</v>
      </c>
      <c r="F1430" s="281">
        <v>720</v>
      </c>
      <c r="G1430" s="281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9" t="s">
        <v>47</v>
      </c>
      <c r="E1431" s="280" t="s">
        <v>473</v>
      </c>
      <c r="F1431" s="281">
        <v>15300</v>
      </c>
      <c r="G1431" s="281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9" t="s">
        <v>47</v>
      </c>
      <c r="E1432" s="280" t="s">
        <v>473</v>
      </c>
      <c r="F1432" s="281">
        <v>9120</v>
      </c>
      <c r="G1432" s="281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9" t="s">
        <v>47</v>
      </c>
      <c r="E1433" s="280" t="s">
        <v>473</v>
      </c>
      <c r="F1433" s="488">
        <v>2740</v>
      </c>
      <c r="G1433" s="488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9" t="s">
        <v>48</v>
      </c>
      <c r="E1434" s="280"/>
      <c r="F1434" s="281">
        <v>0</v>
      </c>
      <c r="G1434" s="281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9" t="s">
        <v>48</v>
      </c>
      <c r="E1435" s="280"/>
      <c r="F1435" s="281">
        <v>0</v>
      </c>
      <c r="G1435" s="281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9" t="s">
        <v>47</v>
      </c>
      <c r="E1436" s="280" t="s">
        <v>14</v>
      </c>
      <c r="F1436" s="281">
        <v>15000</v>
      </c>
      <c r="G1436" s="281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9" t="s">
        <v>47</v>
      </c>
      <c r="E1437" s="280" t="s">
        <v>14</v>
      </c>
      <c r="F1437" s="281">
        <v>36180</v>
      </c>
      <c r="G1437" s="281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9" t="s">
        <v>47</v>
      </c>
      <c r="E1438" s="280" t="s">
        <v>14</v>
      </c>
      <c r="F1438" s="281">
        <v>32640</v>
      </c>
      <c r="G1438" s="281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9" t="s">
        <v>47</v>
      </c>
      <c r="E1439" s="280" t="s">
        <v>14</v>
      </c>
      <c r="F1439" s="281">
        <v>63840</v>
      </c>
      <c r="G1439" s="281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9" t="s">
        <v>47</v>
      </c>
      <c r="E1440" s="280" t="s">
        <v>14</v>
      </c>
      <c r="F1440" s="281">
        <v>450000</v>
      </c>
      <c r="G1440" s="281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9" t="s">
        <v>47</v>
      </c>
      <c r="E1441" s="280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9" t="s">
        <v>48</v>
      </c>
      <c r="E1442" s="280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9" t="s">
        <v>48</v>
      </c>
      <c r="E1443" s="280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9" t="s">
        <v>47</v>
      </c>
      <c r="E1444" s="280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9" t="s">
        <v>47</v>
      </c>
      <c r="E1445" s="280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9" t="s">
        <v>47</v>
      </c>
      <c r="E1446" s="280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9" t="s">
        <v>47</v>
      </c>
      <c r="E1447" s="280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9" t="s">
        <v>47</v>
      </c>
      <c r="E1448" s="280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9" t="s">
        <v>47</v>
      </c>
      <c r="E1449" s="280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9" t="s">
        <v>47</v>
      </c>
      <c r="E1450" s="280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9" t="s">
        <v>47</v>
      </c>
      <c r="E1451" s="280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9" t="s">
        <v>47</v>
      </c>
      <c r="E1452" s="280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9" t="s">
        <v>47</v>
      </c>
      <c r="E1453" s="280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9" t="s">
        <v>47</v>
      </c>
      <c r="E1454" s="280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9" t="s">
        <v>45</v>
      </c>
      <c r="E1455" s="280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9" t="s">
        <v>47</v>
      </c>
      <c r="E1456" s="280" t="s">
        <v>100</v>
      </c>
      <c r="F1456" s="286">
        <v>750000</v>
      </c>
      <c r="G1456" s="286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9" t="s">
        <v>48</v>
      </c>
      <c r="E1457" s="280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9"/>
      <c r="E1458" s="280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9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9" t="s">
        <v>47</v>
      </c>
      <c r="E1460" s="280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9"/>
      <c r="E1461" s="280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9" t="s">
        <v>47</v>
      </c>
      <c r="E1462" s="280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9" t="s">
        <v>47</v>
      </c>
      <c r="E1463" s="280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9" t="s">
        <v>47</v>
      </c>
      <c r="E1464" s="280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9" t="s">
        <v>47</v>
      </c>
      <c r="E1465" s="280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9"/>
      <c r="E1466" s="280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9"/>
      <c r="E1467" s="280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9" t="s">
        <v>45</v>
      </c>
      <c r="E1468" s="280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9" t="s">
        <v>47</v>
      </c>
      <c r="E1469" s="280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9" t="s">
        <v>48</v>
      </c>
      <c r="E1470" s="280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9"/>
      <c r="E1471" s="280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9" t="s">
        <v>45</v>
      </c>
      <c r="E1472" s="280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9" t="s">
        <v>47</v>
      </c>
      <c r="E1473" s="280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9" t="s">
        <v>48</v>
      </c>
      <c r="E1474" s="280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9" t="s">
        <v>45</v>
      </c>
      <c r="E1475" s="280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9" t="s">
        <v>47</v>
      </c>
      <c r="E1476" s="280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9" t="s">
        <v>48</v>
      </c>
      <c r="E1477" s="280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9" t="s">
        <v>47</v>
      </c>
      <c r="E1478" s="280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89" t="s">
        <v>1426</v>
      </c>
      <c r="D1479" s="279" t="s">
        <v>47</v>
      </c>
      <c r="E1479" s="280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89" t="s">
        <v>1427</v>
      </c>
      <c r="D1480" s="279" t="s">
        <v>47</v>
      </c>
      <c r="E1480" s="280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89" t="s">
        <v>1428</v>
      </c>
      <c r="D1481" s="279" t="s">
        <v>47</v>
      </c>
      <c r="E1481" s="280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89" t="s">
        <v>1429</v>
      </c>
      <c r="D1482" s="279" t="s">
        <v>47</v>
      </c>
      <c r="E1482" s="280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9" t="s">
        <v>47</v>
      </c>
      <c r="E1483" s="280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9" t="s">
        <v>47</v>
      </c>
      <c r="E1484" s="280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89" t="s">
        <v>1431</v>
      </c>
      <c r="D1485" s="279" t="s">
        <v>47</v>
      </c>
      <c r="E1485" s="280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9" t="s">
        <v>48</v>
      </c>
      <c r="E1486" s="280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9"/>
      <c r="E1487" s="280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9" t="s">
        <v>45</v>
      </c>
      <c r="E1488" s="280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9" t="s">
        <v>45</v>
      </c>
      <c r="E1489" s="280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9" t="s">
        <v>45</v>
      </c>
      <c r="E1490" s="280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9" t="s">
        <v>47</v>
      </c>
      <c r="E1491" s="280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9" t="s">
        <v>47</v>
      </c>
      <c r="E1492" s="280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9" t="s">
        <v>47</v>
      </c>
      <c r="E1493" s="280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27" priority="138" operator="equal">
      <formula>0</formula>
    </cfRule>
  </conditionalFormatting>
  <conditionalFormatting sqref="B8:C135">
    <cfRule type="cellIs" dxfId="26" priority="51" operator="equal">
      <formula>0</formula>
    </cfRule>
  </conditionalFormatting>
  <conditionalFormatting sqref="B150:G1493">
    <cfRule type="cellIs" dxfId="25" priority="1" operator="equal">
      <formula>0</formula>
    </cfRule>
  </conditionalFormatting>
  <conditionalFormatting sqref="C143:G149">
    <cfRule type="cellIs" dxfId="24" priority="5" operator="equal">
      <formula>0</formula>
    </cfRule>
  </conditionalFormatting>
  <conditionalFormatting sqref="D9:G142">
    <cfRule type="cellIs" dxfId="23" priority="11" operator="equal">
      <formula>0</formula>
    </cfRule>
  </conditionalFormatting>
  <conditionalFormatting sqref="D1:IV5 A1:C7 D6:K6 H1455:IV1457 H1458:XFD1485 H1486:H1493 I1486:XFD1494 A1494:H1494 A1495:XFD65536">
    <cfRule type="cellIs" dxfId="22" priority="163" operator="equal">
      <formula>0</formula>
    </cfRule>
  </conditionalFormatting>
  <conditionalFormatting sqref="D7:IV8 C136:C142 B136:B149">
    <cfRule type="cellIs" dxfId="21" priority="62" operator="equal">
      <formula>0</formula>
    </cfRule>
  </conditionalFormatting>
  <conditionalFormatting sqref="H9:H1418">
    <cfRule type="cellIs" dxfId="20" priority="129" operator="equal">
      <formula>0</formula>
    </cfRule>
  </conditionalFormatting>
  <conditionalFormatting sqref="H1419:I1454">
    <cfRule type="cellIs" dxfId="19" priority="128" operator="equal">
      <formula>0</formula>
    </cfRule>
  </conditionalFormatting>
  <conditionalFormatting sqref="I108:I1418">
    <cfRule type="cellIs" dxfId="18" priority="125" operator="equal">
      <formula>0</formula>
    </cfRule>
  </conditionalFormatting>
  <conditionalFormatting sqref="J108:IV1454">
    <cfRule type="cellIs" dxfId="17" priority="139" operator="equal">
      <formula>0</formula>
    </cfRule>
  </conditionalFormatting>
  <conditionalFormatting sqref="M6:IV6">
    <cfRule type="cellIs" dxfId="16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000-000000000000}">
      <formula1>#REF!</formula1>
    </dataValidation>
    <dataValidation type="list" allowBlank="1" showInputMessage="1" showErrorMessage="1" errorTitle="PERINGATAN !!!" error="NAMA MATERIAL / UPAH SALAH BOZ...." sqref="IU65451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$N$1462:$N$1465</formula1>
    </dataValidation>
    <dataValidation allowBlank="1" showInputMessage="1" showErrorMessage="1" errorTitle="PERINGATAN !!!" error="MDU / UPAH SALAH BOZ...." sqref="C1460 C1475:C1476 C1479:C1482 C1485" xr:uid="{6C0E6F71-A6FC-4639-B31A-6015B7094B29}"/>
    <dataValidation type="list" allowBlank="1" showInputMessage="1" showErrorMessage="1" errorTitle="PERINGATAN !!!" error="GOLONGAN MATERIAL/JASA SALAH...." sqref="D8:D1493" xr:uid="{D5D56C12-A30A-4F4A-B9C5-9F594B7C2098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zoomScale="55" zoomScaleNormal="55" zoomScaleSheetLayoutView="85" workbookViewId="0">
      <selection activeCell="K12" sqref="K12:L13"/>
    </sheetView>
  </sheetViews>
  <sheetFormatPr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82" t="s">
        <v>1454</v>
      </c>
      <c r="C2" s="582"/>
      <c r="D2" s="582"/>
      <c r="E2" s="582"/>
      <c r="I2" s="206"/>
    </row>
    <row r="3" spans="1:12" s="205" customFormat="1" ht="13.5" customHeight="1" thickBot="1">
      <c r="B3" s="278"/>
      <c r="C3" s="278"/>
      <c r="D3" s="278"/>
      <c r="E3" s="278"/>
      <c r="I3" s="206"/>
    </row>
    <row r="4" spans="1:12" s="205" customFormat="1" ht="29.25" customHeight="1">
      <c r="A4" s="209"/>
      <c r="B4" s="587" t="s">
        <v>1532</v>
      </c>
      <c r="C4" s="588"/>
      <c r="D4" s="588"/>
      <c r="E4" s="589"/>
      <c r="F4" s="442"/>
      <c r="G4" s="442"/>
      <c r="H4" s="443"/>
      <c r="I4" s="551" t="s">
        <v>1533</v>
      </c>
      <c r="J4" s="552"/>
      <c r="K4" s="552"/>
      <c r="L4" s="553"/>
    </row>
    <row r="5" spans="1:12" ht="34.5" customHeight="1">
      <c r="A5" s="204"/>
      <c r="B5" s="445" t="s">
        <v>1379</v>
      </c>
      <c r="C5" s="277" t="s">
        <v>9</v>
      </c>
      <c r="D5" s="583" t="str">
        <f>DATA!D14</f>
        <v>ZAKARIA DENTAL CARE PEMUDA</v>
      </c>
      <c r="E5" s="584"/>
      <c r="F5" s="208"/>
      <c r="G5" s="208"/>
      <c r="I5" s="446" t="s">
        <v>1379</v>
      </c>
      <c r="J5" s="277" t="s">
        <v>9</v>
      </c>
      <c r="K5" s="554" t="str">
        <f>D5</f>
        <v>ZAKARIA DENTAL CARE PEMUDA</v>
      </c>
      <c r="L5" s="555"/>
    </row>
    <row r="6" spans="1:12" ht="31.5" customHeight="1">
      <c r="A6" s="204"/>
      <c r="B6" s="445" t="s">
        <v>1529</v>
      </c>
      <c r="C6" s="277" t="s">
        <v>9</v>
      </c>
      <c r="D6" s="592">
        <f>DATA!D17*1000</f>
        <v>0</v>
      </c>
      <c r="E6" s="593"/>
      <c r="F6" s="208"/>
      <c r="G6" s="208"/>
      <c r="I6" s="446" t="s">
        <v>1530</v>
      </c>
      <c r="J6" s="277" t="s">
        <v>9</v>
      </c>
      <c r="K6" s="556">
        <f>DATA!D20*1000</f>
        <v>6600</v>
      </c>
      <c r="L6" s="557"/>
    </row>
    <row r="7" spans="1:12" ht="30.75" customHeight="1">
      <c r="A7" s="204"/>
      <c r="B7" s="445" t="s">
        <v>1441</v>
      </c>
      <c r="C7" s="277" t="s">
        <v>9</v>
      </c>
      <c r="D7" s="590">
        <f>DATA!D18</f>
        <v>1</v>
      </c>
      <c r="E7" s="591"/>
      <c r="F7" s="444" t="s">
        <v>1453</v>
      </c>
      <c r="I7" s="446" t="s">
        <v>1441</v>
      </c>
      <c r="J7" s="277" t="s">
        <v>9</v>
      </c>
      <c r="K7" s="558">
        <f>DATA!D21</f>
        <v>1</v>
      </c>
      <c r="L7" s="559"/>
    </row>
    <row r="8" spans="1:12" ht="51" customHeight="1">
      <c r="A8" s="204"/>
      <c r="B8" s="445" t="s">
        <v>1442</v>
      </c>
      <c r="C8" s="277" t="s">
        <v>9</v>
      </c>
      <c r="D8" s="590">
        <f>DATA!D19</f>
        <v>220</v>
      </c>
      <c r="E8" s="591"/>
      <c r="F8" s="444" t="s">
        <v>1453</v>
      </c>
      <c r="G8" s="439">
        <v>220</v>
      </c>
      <c r="I8" s="446" t="s">
        <v>1442</v>
      </c>
      <c r="J8" s="277" t="s">
        <v>9</v>
      </c>
      <c r="K8" s="558">
        <f>DATA!D22</f>
        <v>220</v>
      </c>
      <c r="L8" s="559"/>
    </row>
    <row r="9" spans="1:12" ht="30" customHeight="1" thickBot="1">
      <c r="A9" s="204"/>
      <c r="B9" s="451" t="s">
        <v>1541</v>
      </c>
      <c r="C9" s="441" t="s">
        <v>9</v>
      </c>
      <c r="D9" s="585">
        <f>IF(D7=1,D6/(380/3^0.5),(D6/(380*3^0.5)))</f>
        <v>0</v>
      </c>
      <c r="E9" s="586"/>
      <c r="F9" s="207"/>
      <c r="G9" s="440">
        <v>380</v>
      </c>
      <c r="I9" s="452" t="s">
        <v>1541</v>
      </c>
      <c r="J9" s="441" t="s">
        <v>9</v>
      </c>
      <c r="K9" s="562">
        <f>IF(K7=1,K6/(380/3^0.5),(K6/(380*3^0.5)))</f>
        <v>30.082987710406815</v>
      </c>
      <c r="L9" s="563"/>
    </row>
    <row r="10" spans="1:12" ht="24.75" customHeight="1">
      <c r="B10" s="453"/>
      <c r="C10" s="450"/>
      <c r="D10" s="454"/>
      <c r="E10" s="454"/>
      <c r="F10" s="207"/>
      <c r="G10" s="440"/>
      <c r="I10" s="453"/>
      <c r="J10" s="450"/>
      <c r="K10" s="454"/>
      <c r="L10" s="454"/>
    </row>
    <row r="11" spans="1:12" ht="16.5" thickBot="1">
      <c r="B11" s="447" t="s">
        <v>1542</v>
      </c>
      <c r="I11" s="447" t="s">
        <v>1536</v>
      </c>
    </row>
    <row r="12" spans="1:12" ht="34.5" customHeight="1">
      <c r="A12" s="204"/>
      <c r="B12" s="475" t="s">
        <v>1534</v>
      </c>
      <c r="C12" s="469" t="s">
        <v>9</v>
      </c>
      <c r="D12" s="594"/>
      <c r="E12" s="595"/>
      <c r="F12" s="208"/>
      <c r="G12" s="208"/>
      <c r="I12" s="468" t="s">
        <v>1534</v>
      </c>
      <c r="J12" s="469" t="s">
        <v>9</v>
      </c>
      <c r="K12" s="594"/>
      <c r="L12" s="595"/>
    </row>
    <row r="13" spans="1:12" ht="31.5" customHeight="1">
      <c r="A13" s="204"/>
      <c r="B13" s="476" t="s">
        <v>1380</v>
      </c>
      <c r="C13" s="456" t="s">
        <v>9</v>
      </c>
      <c r="D13" s="560"/>
      <c r="E13" s="561"/>
      <c r="F13" s="208"/>
      <c r="G13" s="208"/>
      <c r="I13" s="470" t="s">
        <v>1380</v>
      </c>
      <c r="J13" s="456" t="s">
        <v>9</v>
      </c>
      <c r="K13" s="560"/>
      <c r="L13" s="561"/>
    </row>
    <row r="14" spans="1:12" ht="30.75" customHeight="1">
      <c r="A14" s="204"/>
      <c r="B14" s="476" t="s">
        <v>1535</v>
      </c>
      <c r="C14" s="456" t="s">
        <v>9</v>
      </c>
      <c r="D14" s="564"/>
      <c r="E14" s="565"/>
      <c r="F14" s="444" t="s">
        <v>1453</v>
      </c>
      <c r="G14" s="448">
        <v>50</v>
      </c>
      <c r="I14" s="470" t="s">
        <v>1535</v>
      </c>
      <c r="J14" s="456" t="s">
        <v>9</v>
      </c>
      <c r="K14" s="566"/>
      <c r="L14" s="567"/>
    </row>
    <row r="15" spans="1:12" ht="57" customHeight="1">
      <c r="A15" s="204"/>
      <c r="B15" s="476" t="s">
        <v>1441</v>
      </c>
      <c r="C15" s="456" t="s">
        <v>9</v>
      </c>
      <c r="D15" s="462"/>
      <c r="E15" s="471"/>
      <c r="F15" s="444" t="s">
        <v>1453</v>
      </c>
      <c r="G15" s="448">
        <v>100</v>
      </c>
      <c r="I15" s="470" t="s">
        <v>1441</v>
      </c>
      <c r="J15" s="456" t="s">
        <v>9</v>
      </c>
      <c r="K15" s="462">
        <v>3</v>
      </c>
      <c r="L15" s="471"/>
    </row>
    <row r="16" spans="1:12" ht="44.25" customHeight="1">
      <c r="A16" s="204"/>
      <c r="B16" s="476" t="s">
        <v>1545</v>
      </c>
      <c r="C16" s="456"/>
      <c r="D16" s="568">
        <v>0</v>
      </c>
      <c r="E16" s="569"/>
      <c r="F16" s="444"/>
      <c r="G16" s="448">
        <v>160</v>
      </c>
      <c r="I16" s="470" t="s">
        <v>1537</v>
      </c>
      <c r="J16" s="456" t="s">
        <v>9</v>
      </c>
      <c r="K16" s="572">
        <f>K9</f>
        <v>30.082987710406815</v>
      </c>
      <c r="L16" s="573"/>
    </row>
    <row r="17" spans="1:12" ht="34.5" customHeight="1">
      <c r="A17" s="204"/>
      <c r="B17" s="476" t="s">
        <v>1538</v>
      </c>
      <c r="C17" s="456" t="s">
        <v>9</v>
      </c>
      <c r="D17" s="570">
        <f>IF(D15=1,D14/(20/3^0.5),(D14/(20*3^0.5)))</f>
        <v>0</v>
      </c>
      <c r="E17" s="571"/>
      <c r="F17" s="444" t="s">
        <v>1453</v>
      </c>
      <c r="G17" s="449">
        <v>200</v>
      </c>
      <c r="I17" s="470" t="s">
        <v>1538</v>
      </c>
      <c r="J17" s="456" t="s">
        <v>9</v>
      </c>
      <c r="K17" s="576">
        <f>IF(K15=1,K14/(20/3^0.5),(K14/(20*3^0.5)))</f>
        <v>0</v>
      </c>
      <c r="L17" s="577"/>
    </row>
    <row r="18" spans="1:12" ht="34.5" customHeight="1">
      <c r="A18" s="204"/>
      <c r="B18" s="476" t="s">
        <v>1539</v>
      </c>
      <c r="C18" s="456" t="s">
        <v>9</v>
      </c>
      <c r="D18" s="570">
        <f>IF(D15=1,D14/(380/3^0.5),(D14/(380*3^0.5)))*1000</f>
        <v>0</v>
      </c>
      <c r="E18" s="571"/>
      <c r="F18" s="444" t="s">
        <v>1453</v>
      </c>
      <c r="G18" s="449">
        <v>250</v>
      </c>
      <c r="I18" s="470" t="s">
        <v>1539</v>
      </c>
      <c r="J18" s="456" t="s">
        <v>9</v>
      </c>
      <c r="K18" s="576">
        <f>IF(K15=1,K14/(380/3^0.5),(K14/(380*3^0.5)))*1000</f>
        <v>0</v>
      </c>
      <c r="L18" s="577"/>
    </row>
    <row r="19" spans="1:12" ht="30" customHeight="1">
      <c r="A19" s="204"/>
      <c r="B19" s="477" t="s">
        <v>1531</v>
      </c>
      <c r="C19" s="455" t="s">
        <v>9</v>
      </c>
      <c r="D19" s="570">
        <f>IF(D15=1,D14/(380/3^0.5),(D14/(380*3^0.5)))</f>
        <v>0</v>
      </c>
      <c r="E19" s="571"/>
      <c r="F19" s="207"/>
      <c r="G19" s="440"/>
      <c r="I19" s="472" t="s">
        <v>1531</v>
      </c>
      <c r="J19" s="455" t="s">
        <v>9</v>
      </c>
      <c r="K19" s="576">
        <f>IF(K15=1,K14/(380/3^0.5),(K14/(380*3^0.5)))</f>
        <v>0</v>
      </c>
      <c r="L19" s="577"/>
    </row>
    <row r="20" spans="1:12" ht="30" customHeight="1" thickBot="1">
      <c r="A20" s="204"/>
      <c r="B20" s="478" t="s">
        <v>1540</v>
      </c>
      <c r="C20" s="474" t="s">
        <v>9</v>
      </c>
      <c r="D20" s="596" t="e">
        <f>D16/D18</f>
        <v>#DIV/0!</v>
      </c>
      <c r="E20" s="597"/>
      <c r="F20" s="207"/>
      <c r="G20" s="440"/>
      <c r="I20" s="473" t="s">
        <v>1531</v>
      </c>
      <c r="J20" s="474" t="s">
        <v>9</v>
      </c>
      <c r="K20" s="574" t="e">
        <f>K16/K18</f>
        <v>#DIV/0!</v>
      </c>
      <c r="L20" s="575"/>
    </row>
    <row r="21" spans="1:12" ht="9.75" customHeight="1">
      <c r="A21" s="204"/>
      <c r="B21" s="463" t="s">
        <v>1540</v>
      </c>
      <c r="C21" s="464" t="s">
        <v>9</v>
      </c>
      <c r="D21" s="581">
        <v>1</v>
      </c>
      <c r="E21" s="581"/>
      <c r="F21" s="465"/>
      <c r="G21" s="466"/>
      <c r="H21" s="467"/>
      <c r="I21" s="463" t="s">
        <v>1531</v>
      </c>
      <c r="J21" s="464" t="s">
        <v>9</v>
      </c>
      <c r="K21" s="581">
        <v>1</v>
      </c>
      <c r="L21" s="581"/>
    </row>
    <row r="22" spans="1:12" ht="6.75" customHeight="1">
      <c r="B22" s="453"/>
      <c r="C22" s="450"/>
      <c r="D22" s="461"/>
      <c r="E22" s="461"/>
      <c r="F22" s="207"/>
      <c r="G22" s="440"/>
      <c r="J22" s="450"/>
      <c r="K22" s="461"/>
      <c r="L22" s="461"/>
    </row>
    <row r="23" spans="1:12" ht="15.75" thickBot="1"/>
    <row r="24" spans="1:12" ht="200.25" customHeight="1" thickBot="1">
      <c r="B24" s="578"/>
      <c r="C24" s="579"/>
      <c r="D24" s="579"/>
      <c r="E24" s="580"/>
      <c r="I24" s="578"/>
      <c r="J24" s="579"/>
      <c r="K24" s="579"/>
      <c r="L24" s="580"/>
    </row>
    <row r="26" spans="1:12">
      <c r="D26" s="458"/>
    </row>
    <row r="27" spans="1:12">
      <c r="D27" s="459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O4 Q4">
    <cfRule type="cellIs" dxfId="15" priority="5" stopIfTrue="1" operator="greaterThan">
      <formula>0.89</formula>
    </cfRule>
    <cfRule type="cellIs" dxfId="14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abSelected="1" topLeftCell="A11" zoomScaleNormal="100" workbookViewId="0">
      <selection activeCell="F24" sqref="F24"/>
    </sheetView>
  </sheetViews>
  <sheetFormatPr defaultRowHeight="15"/>
  <cols>
    <col min="1" max="1" width="1.28515625" style="287" customWidth="1"/>
    <col min="2" max="2" width="25.28515625" style="287" customWidth="1"/>
    <col min="3" max="3" width="3.28515625" style="287" customWidth="1"/>
    <col min="4" max="4" width="26.28515625" style="301" customWidth="1"/>
    <col min="5" max="5" width="6.42578125" style="287" customWidth="1"/>
    <col min="6" max="6" width="12" style="287" bestFit="1" customWidth="1"/>
    <col min="7" max="8" width="9.140625" style="287" hidden="1" customWidth="1"/>
    <col min="9" max="9" width="9.140625" style="287"/>
    <col min="10" max="10" width="3.85546875" style="287" customWidth="1"/>
    <col min="11" max="11" width="2.7109375" style="287" customWidth="1"/>
    <col min="12" max="16384" width="9.140625" style="287"/>
  </cols>
  <sheetData>
    <row r="1" spans="2:11" ht="12.75" customHeight="1">
      <c r="B1" s="598"/>
      <c r="C1" s="598"/>
      <c r="D1" s="598"/>
    </row>
    <row r="2" spans="2:11" ht="15.75" customHeight="1">
      <c r="B2" s="288" t="s">
        <v>1443</v>
      </c>
      <c r="C2" s="289"/>
      <c r="D2" s="290"/>
    </row>
    <row r="3" spans="2:11" ht="20.100000000000001" customHeight="1">
      <c r="B3" s="291" t="s">
        <v>1349</v>
      </c>
      <c r="C3" s="292" t="s">
        <v>9</v>
      </c>
      <c r="D3" s="293">
        <v>2022</v>
      </c>
    </row>
    <row r="4" spans="2:11" ht="20.100000000000001" customHeight="1">
      <c r="B4" s="291" t="s">
        <v>1030</v>
      </c>
      <c r="C4" s="292" t="s">
        <v>9</v>
      </c>
      <c r="D4" s="294">
        <v>0.12</v>
      </c>
    </row>
    <row r="5" spans="2:11" ht="20.100000000000001" customHeight="1">
      <c r="B5" s="291" t="s">
        <v>1350</v>
      </c>
      <c r="C5" s="292" t="s">
        <v>9</v>
      </c>
      <c r="D5" s="491">
        <v>1084.1250458865841</v>
      </c>
      <c r="F5" s="486" t="s">
        <v>1611</v>
      </c>
      <c r="K5" s="485"/>
    </row>
    <row r="6" spans="2:11" ht="20.100000000000001" customHeight="1">
      <c r="B6" s="291" t="s">
        <v>1351</v>
      </c>
      <c r="C6" s="292" t="s">
        <v>9</v>
      </c>
      <c r="D6" s="296">
        <v>25</v>
      </c>
      <c r="F6" s="486"/>
    </row>
    <row r="7" spans="2:11" ht="20.100000000000001" customHeight="1">
      <c r="B7" s="291" t="s">
        <v>1352</v>
      </c>
      <c r="C7" s="292" t="s">
        <v>9</v>
      </c>
      <c r="D7" s="297">
        <v>2.2499999999999999E-2</v>
      </c>
    </row>
    <row r="8" spans="2:11" ht="20.100000000000001" customHeight="1">
      <c r="B8" s="291" t="s">
        <v>1444</v>
      </c>
      <c r="C8" s="292" t="s">
        <v>9</v>
      </c>
      <c r="D8" s="298">
        <f>D20-D17</f>
        <v>6.6</v>
      </c>
    </row>
    <row r="9" spans="2:11" ht="20.100000000000001" customHeight="1">
      <c r="B9" s="291" t="s">
        <v>1445</v>
      </c>
      <c r="C9" s="292" t="s">
        <v>9</v>
      </c>
      <c r="D9" s="298">
        <f>(D8*D25)*1000</f>
        <v>6395400</v>
      </c>
    </row>
    <row r="10" spans="2:11" ht="20.100000000000001" customHeight="1">
      <c r="B10" s="291" t="s">
        <v>1446</v>
      </c>
      <c r="C10" s="292" t="s">
        <v>9</v>
      </c>
      <c r="D10" s="298">
        <f ca="1">RAB!K46</f>
        <v>6213540.2400000002</v>
      </c>
    </row>
    <row r="11" spans="2:11" ht="20.100000000000001" customHeight="1">
      <c r="B11" s="291" t="s">
        <v>1356</v>
      </c>
      <c r="C11" s="292" t="s">
        <v>9</v>
      </c>
      <c r="D11" s="295">
        <f ca="1">2%*D10</f>
        <v>124270.80480000001</v>
      </c>
    </row>
    <row r="12" spans="2:11" ht="9" customHeight="1">
      <c r="B12" s="599"/>
      <c r="C12" s="599"/>
      <c r="D12" s="599"/>
    </row>
    <row r="13" spans="2:11" ht="15.75" customHeight="1">
      <c r="B13" s="299"/>
      <c r="C13" s="299"/>
      <c r="D13" s="299"/>
    </row>
    <row r="14" spans="2:11" ht="33.75" customHeight="1">
      <c r="B14" s="415" t="s">
        <v>1379</v>
      </c>
      <c r="C14" s="416" t="s">
        <v>9</v>
      </c>
      <c r="D14" s="421" t="s">
        <v>1629</v>
      </c>
      <c r="E14" s="300" t="s">
        <v>1453</v>
      </c>
    </row>
    <row r="15" spans="2:11" ht="20.100000000000001" customHeight="1">
      <c r="B15" s="417" t="s">
        <v>1447</v>
      </c>
      <c r="C15" s="418" t="s">
        <v>9</v>
      </c>
      <c r="D15" s="422" t="s">
        <v>1626</v>
      </c>
      <c r="E15" s="300" t="s">
        <v>1453</v>
      </c>
    </row>
    <row r="16" spans="2:11" ht="20.100000000000001" customHeight="1">
      <c r="B16" s="417" t="s">
        <v>1448</v>
      </c>
      <c r="C16" s="418" t="s">
        <v>9</v>
      </c>
      <c r="D16" s="422" t="s">
        <v>1451</v>
      </c>
      <c r="E16" s="300" t="s">
        <v>1453</v>
      </c>
    </row>
    <row r="17" spans="2:5" ht="20.100000000000001" customHeight="1">
      <c r="B17" s="417" t="s">
        <v>1449</v>
      </c>
      <c r="C17" s="418" t="s">
        <v>9</v>
      </c>
      <c r="D17" s="423">
        <v>0</v>
      </c>
      <c r="E17" s="300" t="s">
        <v>1453</v>
      </c>
    </row>
    <row r="18" spans="2:5" ht="20.100000000000001" hidden="1" customHeight="1">
      <c r="B18" s="417" t="s">
        <v>1543</v>
      </c>
      <c r="C18" s="418"/>
      <c r="D18" s="423">
        <f>IF((D17&lt;=11),1,3)</f>
        <v>1</v>
      </c>
      <c r="E18" s="300"/>
    </row>
    <row r="19" spans="2:5" ht="20.100000000000001" hidden="1" customHeight="1">
      <c r="B19" s="417" t="s">
        <v>1544</v>
      </c>
      <c r="C19" s="418"/>
      <c r="D19" s="423">
        <f>IF((D17&lt;=11),220,380)</f>
        <v>220</v>
      </c>
      <c r="E19" s="300"/>
    </row>
    <row r="20" spans="2:5" ht="20.100000000000001" customHeight="1">
      <c r="B20" s="417" t="s">
        <v>1450</v>
      </c>
      <c r="C20" s="418" t="s">
        <v>9</v>
      </c>
      <c r="D20" s="423">
        <v>6.6</v>
      </c>
      <c r="E20" s="300" t="s">
        <v>1453</v>
      </c>
    </row>
    <row r="21" spans="2:5" ht="20.100000000000001" hidden="1" customHeight="1">
      <c r="B21" s="417" t="s">
        <v>1543</v>
      </c>
      <c r="C21" s="418"/>
      <c r="D21" s="423">
        <f>IF((D20&lt;=11),1,3)</f>
        <v>1</v>
      </c>
      <c r="E21" s="300"/>
    </row>
    <row r="22" spans="2:5" ht="20.100000000000001" hidden="1" customHeight="1">
      <c r="B22" s="417" t="s">
        <v>1544</v>
      </c>
      <c r="C22" s="418"/>
      <c r="D22" s="423">
        <f>IF((D20&lt;=11),220,380)</f>
        <v>220</v>
      </c>
      <c r="E22" s="300"/>
    </row>
    <row r="23" spans="2:5" ht="20.100000000000001" customHeight="1">
      <c r="B23" s="417" t="s">
        <v>1353</v>
      </c>
      <c r="C23" s="418" t="s">
        <v>9</v>
      </c>
      <c r="D23" s="422">
        <v>1444.7</v>
      </c>
      <c r="E23" s="300" t="s">
        <v>1453</v>
      </c>
    </row>
    <row r="24" spans="2:5" ht="20.100000000000001" customHeight="1">
      <c r="B24" s="417" t="s">
        <v>1354</v>
      </c>
      <c r="C24" s="418" t="s">
        <v>9</v>
      </c>
      <c r="D24" s="422">
        <v>1444.7</v>
      </c>
      <c r="E24" s="300" t="s">
        <v>1453</v>
      </c>
    </row>
    <row r="25" spans="2:5" ht="20.100000000000001" customHeight="1">
      <c r="B25" s="417" t="s">
        <v>1452</v>
      </c>
      <c r="C25" s="418" t="s">
        <v>9</v>
      </c>
      <c r="D25" s="423">
        <v>969</v>
      </c>
      <c r="E25" s="300" t="s">
        <v>1453</v>
      </c>
    </row>
    <row r="26" spans="2:5" ht="20.100000000000001" customHeight="1">
      <c r="B26" s="419" t="s">
        <v>1355</v>
      </c>
      <c r="C26" s="420" t="s">
        <v>9</v>
      </c>
      <c r="D26" s="424">
        <v>40</v>
      </c>
      <c r="E26" s="300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topLeftCell="F1" zoomScale="85" zoomScaleNormal="85" workbookViewId="0">
      <pane ySplit="6" topLeftCell="A7" activePane="bottomLeft" state="frozen"/>
      <selection activeCell="H1093" sqref="H1093"/>
      <selection pane="bottomLeft" activeCell="N16" sqref="N16"/>
    </sheetView>
  </sheetViews>
  <sheetFormatPr defaultRowHeight="15"/>
  <cols>
    <col min="1" max="1" width="5" style="302" customWidth="1"/>
    <col min="2" max="2" width="6.28515625" style="302" customWidth="1"/>
    <col min="3" max="3" width="15.140625" style="302" customWidth="1"/>
    <col min="4" max="4" width="15" style="302" customWidth="1"/>
    <col min="5" max="5" width="15.140625" style="302" bestFit="1" customWidth="1"/>
    <col min="6" max="6" width="12.140625" style="302" bestFit="1" customWidth="1"/>
    <col min="7" max="7" width="10" style="302" bestFit="1" customWidth="1"/>
    <col min="8" max="8" width="15.7109375" style="302" bestFit="1" customWidth="1"/>
    <col min="9" max="9" width="14.140625" style="302" bestFit="1" customWidth="1"/>
    <col min="10" max="10" width="13.85546875" style="302" bestFit="1" customWidth="1"/>
    <col min="11" max="11" width="15.7109375" style="302" customWidth="1"/>
    <col min="12" max="12" width="11.140625" style="302" bestFit="1" customWidth="1"/>
    <col min="13" max="13" width="13.85546875" style="302" bestFit="1" customWidth="1"/>
    <col min="14" max="14" width="12.85546875" style="302" bestFit="1" customWidth="1"/>
    <col min="15" max="15" width="7" style="302" customWidth="1"/>
    <col min="16" max="17" width="12.85546875" style="302" bestFit="1" customWidth="1"/>
    <col min="18" max="18" width="1.28515625" style="302" hidden="1" customWidth="1"/>
    <col min="19" max="19" width="3" style="304" hidden="1" customWidth="1"/>
    <col min="20" max="16384" width="9.140625" style="302"/>
  </cols>
  <sheetData>
    <row r="1" spans="1:21">
      <c r="G1" s="303"/>
    </row>
    <row r="2" spans="1:21">
      <c r="G2" s="303"/>
      <c r="K2" s="303"/>
    </row>
    <row r="3" spans="1:21">
      <c r="B3" s="606" t="s">
        <v>1357</v>
      </c>
      <c r="C3" s="606"/>
      <c r="D3" s="606"/>
      <c r="E3" s="606"/>
      <c r="F3" s="305" t="str">
        <f>DATA!D14</f>
        <v>ZAKARIA DENTAL CARE PEMUDA</v>
      </c>
      <c r="G3" s="303"/>
    </row>
    <row r="4" spans="1:21" ht="7.5" customHeight="1">
      <c r="B4" s="306"/>
      <c r="C4" s="306"/>
      <c r="D4" s="306"/>
      <c r="E4" s="306"/>
      <c r="F4" s="305"/>
      <c r="G4" s="303"/>
    </row>
    <row r="5" spans="1:21" ht="20.100000000000001" customHeight="1">
      <c r="B5" s="600" t="s">
        <v>1349</v>
      </c>
      <c r="C5" s="600" t="s">
        <v>1358</v>
      </c>
      <c r="D5" s="605" t="s">
        <v>1359</v>
      </c>
      <c r="E5" s="605" t="s">
        <v>1360</v>
      </c>
      <c r="F5" s="600" t="s">
        <v>1361</v>
      </c>
      <c r="G5" s="600"/>
      <c r="H5" s="600"/>
      <c r="I5" s="600"/>
      <c r="J5" s="600"/>
      <c r="K5" s="600" t="s">
        <v>1362</v>
      </c>
      <c r="L5" s="600"/>
      <c r="M5" s="307"/>
      <c r="N5" s="603" t="s">
        <v>1363</v>
      </c>
      <c r="O5" s="605" t="s">
        <v>1364</v>
      </c>
      <c r="P5" s="605" t="s">
        <v>1365</v>
      </c>
      <c r="Q5" s="605" t="s">
        <v>1366</v>
      </c>
      <c r="R5" s="308"/>
      <c r="S5" s="309"/>
      <c r="T5" s="601" t="s">
        <v>1367</v>
      </c>
      <c r="U5" s="310"/>
    </row>
    <row r="6" spans="1:21" ht="20.100000000000001" customHeight="1">
      <c r="B6" s="600"/>
      <c r="C6" s="600"/>
      <c r="D6" s="600"/>
      <c r="E6" s="600"/>
      <c r="F6" s="311" t="s">
        <v>1368</v>
      </c>
      <c r="G6" s="311" t="s">
        <v>1369</v>
      </c>
      <c r="H6" s="311" t="s">
        <v>1370</v>
      </c>
      <c r="I6" s="311" t="s">
        <v>1371</v>
      </c>
      <c r="J6" s="311" t="s">
        <v>1032</v>
      </c>
      <c r="K6" s="311" t="s">
        <v>1372</v>
      </c>
      <c r="L6" s="311" t="s">
        <v>1373</v>
      </c>
      <c r="M6" s="311" t="s">
        <v>1032</v>
      </c>
      <c r="N6" s="604"/>
      <c r="O6" s="600"/>
      <c r="P6" s="600"/>
      <c r="Q6" s="600"/>
      <c r="R6" s="308"/>
      <c r="S6" s="309"/>
      <c r="T6" s="600"/>
      <c r="U6" s="312"/>
    </row>
    <row r="7" spans="1:21" ht="20.100000000000001" customHeight="1">
      <c r="A7" s="313">
        <v>0</v>
      </c>
      <c r="B7" s="314">
        <v>2023</v>
      </c>
      <c r="C7" s="479">
        <f>DATA!D8*DATA!D26*8</f>
        <v>2112</v>
      </c>
      <c r="D7" s="316">
        <f>C7*4/24</f>
        <v>352</v>
      </c>
      <c r="E7" s="316">
        <f>C7-D7</f>
        <v>1760</v>
      </c>
      <c r="F7" s="317">
        <f ca="1">DATA!D10/1000000</f>
        <v>6.2135402400000004</v>
      </c>
      <c r="G7" s="318">
        <f ca="1">DATA!$D$11/1000000</f>
        <v>0.12427080480000001</v>
      </c>
      <c r="H7" s="318">
        <f>C7*DATA!$D$5/1000000</f>
        <v>2.2896720969124655</v>
      </c>
      <c r="I7" s="318">
        <f>(C7*DATA!$D$5*DATA!$D$7)/1000000</f>
        <v>5.1517622180530472E-2</v>
      </c>
      <c r="J7" s="316">
        <f ca="1">SUM(F7:I7)</f>
        <v>8.6790007638929954</v>
      </c>
      <c r="K7" s="319">
        <f>DATA!D9/1000000</f>
        <v>6.3954000000000004</v>
      </c>
      <c r="L7" s="316">
        <f>((D7*DATA!$D$23)/1000000)+((E7*DATA!$D$24)/1000000)</f>
        <v>3.0512063999999999</v>
      </c>
      <c r="M7" s="316">
        <f>K7+L7</f>
        <v>9.4466064000000003</v>
      </c>
      <c r="N7" s="316">
        <f ca="1">M7-J7</f>
        <v>0.76760563610700494</v>
      </c>
      <c r="O7" s="314">
        <v>1</v>
      </c>
      <c r="P7" s="316">
        <f ca="1">O7*N7</f>
        <v>0.76760563610700494</v>
      </c>
      <c r="Q7" s="316">
        <f ca="1">P7</f>
        <v>0.76760563610700494</v>
      </c>
      <c r="S7" s="304" t="str">
        <f ca="1">IF(Q7&lt;0,"a","")</f>
        <v/>
      </c>
      <c r="T7" s="320" t="str">
        <f>IF(Q5&gt;=0,"",IF(Q7&lt;0,"",IF(Q7=0,A7,(A7-(Q7/N7)))))</f>
        <v/>
      </c>
      <c r="U7" s="304"/>
    </row>
    <row r="8" spans="1:21" ht="20.100000000000001" customHeight="1">
      <c r="A8" s="313">
        <f>A7+1</f>
        <v>1</v>
      </c>
      <c r="B8" s="314">
        <f>B7+1</f>
        <v>2024</v>
      </c>
      <c r="C8" s="315">
        <f>DATA!D8*DATA!D26*12</f>
        <v>3168</v>
      </c>
      <c r="D8" s="316">
        <f>C8*4/24</f>
        <v>528</v>
      </c>
      <c r="E8" s="316">
        <f t="shared" ref="E8:E32" si="0">C8-D8</f>
        <v>2640</v>
      </c>
      <c r="F8" s="314"/>
      <c r="G8" s="318">
        <f ca="1">DATA!$D$11/1000000</f>
        <v>0.12427080480000001</v>
      </c>
      <c r="H8" s="318">
        <f>C8*DATA!$D$5/1000000</f>
        <v>3.4345081453686985</v>
      </c>
      <c r="I8" s="318">
        <f>(C8*DATA!$D$5*DATA!$D$7)/1000000</f>
        <v>7.7276433270795711E-2</v>
      </c>
      <c r="J8" s="316">
        <f t="shared" ref="J8:J32" ca="1" si="1">SUM(F8:I8)</f>
        <v>3.6360553834394942</v>
      </c>
      <c r="K8" s="321"/>
      <c r="L8" s="316">
        <f>((D8*DATA!$D$23)/1000000)+((E8*DATA!$D$24)/1000000)</f>
        <v>4.5768095999999998</v>
      </c>
      <c r="M8" s="316">
        <f t="shared" ref="M8:M32" si="2">K8+L8</f>
        <v>4.5768095999999998</v>
      </c>
      <c r="N8" s="316">
        <f ca="1">M8-J8</f>
        <v>0.94075421656050562</v>
      </c>
      <c r="O8" s="315">
        <f>1/(1+'[93]Asumsi I'!$C$3)^(KKF!A8)</f>
        <v>0.89285714285714279</v>
      </c>
      <c r="P8" s="316">
        <f ca="1">O8*N8</f>
        <v>0.83995912192902278</v>
      </c>
      <c r="Q8" s="316">
        <f ca="1">Q7+P8</f>
        <v>1.6075647580360277</v>
      </c>
      <c r="S8" s="304" t="str">
        <f t="shared" ref="S8:S32" ca="1" si="3">IF(Q8&lt;0,"a","")</f>
        <v/>
      </c>
      <c r="T8" s="320" t="str">
        <f>IF(Q6&gt;=0,"",IF(Q8&lt;0,"",IF(Q8=0,A8,(A8-(Q8/N8)))))</f>
        <v/>
      </c>
      <c r="U8" s="304"/>
    </row>
    <row r="9" spans="1:21" ht="20.100000000000001" customHeight="1">
      <c r="A9" s="313">
        <f t="shared" ref="A9:B24" si="4">A8+1</f>
        <v>2</v>
      </c>
      <c r="B9" s="314">
        <f t="shared" si="4"/>
        <v>2025</v>
      </c>
      <c r="C9" s="322">
        <f>+C8</f>
        <v>3168</v>
      </c>
      <c r="D9" s="316">
        <f t="shared" ref="D9:D32" si="5">C9*4/24</f>
        <v>528</v>
      </c>
      <c r="E9" s="316">
        <f t="shared" si="0"/>
        <v>2640</v>
      </c>
      <c r="F9" s="314"/>
      <c r="G9" s="318">
        <f ca="1">DATA!$D$11/1000000</f>
        <v>0.12427080480000001</v>
      </c>
      <c r="H9" s="318">
        <f>C9*DATA!$D$5/1000000</f>
        <v>3.4345081453686985</v>
      </c>
      <c r="I9" s="318">
        <f>(C9*DATA!$D$5*DATA!$D$7)/1000000</f>
        <v>7.7276433270795711E-2</v>
      </c>
      <c r="J9" s="316">
        <f t="shared" ca="1" si="1"/>
        <v>3.6360553834394942</v>
      </c>
      <c r="K9" s="316"/>
      <c r="L9" s="316">
        <f>((D9*DATA!$D$23)/1000000)+((E9*DATA!$D$24)/1000000)</f>
        <v>4.5768095999999998</v>
      </c>
      <c r="M9" s="316">
        <f t="shared" si="2"/>
        <v>4.5768095999999998</v>
      </c>
      <c r="N9" s="316">
        <f t="shared" ref="N9:N32" ca="1" si="6">M9-J9</f>
        <v>0.94075421656050562</v>
      </c>
      <c r="O9" s="322">
        <f>1/(1+'[93]Asumsi I'!$C$3)^(KKF!A9)</f>
        <v>0.79719387755102034</v>
      </c>
      <c r="P9" s="316">
        <f t="shared" ref="P9:P32" ca="1" si="7">O9*N9</f>
        <v>0.74996350172234183</v>
      </c>
      <c r="Q9" s="316">
        <f ca="1">Q8+P9</f>
        <v>2.3575282597583698</v>
      </c>
      <c r="S9" s="304" t="str">
        <f t="shared" ca="1" si="3"/>
        <v/>
      </c>
      <c r="T9" s="320" t="str">
        <f ca="1">IF(Q7&gt;=0,"",IF(Q9&lt;0,"",IF(Q9=0,A9,(A9-(Q9/N9)))))</f>
        <v/>
      </c>
      <c r="U9" s="304"/>
    </row>
    <row r="10" spans="1:21" ht="20.100000000000001" customHeight="1">
      <c r="A10" s="313">
        <f t="shared" si="4"/>
        <v>3</v>
      </c>
      <c r="B10" s="314">
        <f t="shared" si="4"/>
        <v>2026</v>
      </c>
      <c r="C10" s="315">
        <f t="shared" ref="C10:C32" si="8">+C9</f>
        <v>3168</v>
      </c>
      <c r="D10" s="316">
        <f t="shared" si="5"/>
        <v>528</v>
      </c>
      <c r="E10" s="316">
        <f t="shared" si="0"/>
        <v>2640</v>
      </c>
      <c r="F10" s="314"/>
      <c r="G10" s="318">
        <f ca="1">DATA!$D$11/1000000</f>
        <v>0.12427080480000001</v>
      </c>
      <c r="H10" s="318">
        <f>C10*DATA!$D$5/1000000</f>
        <v>3.4345081453686985</v>
      </c>
      <c r="I10" s="318">
        <f>(C10*DATA!$D$5*DATA!$D$7)/1000000</f>
        <v>7.7276433270795711E-2</v>
      </c>
      <c r="J10" s="316">
        <f t="shared" ca="1" si="1"/>
        <v>3.6360553834394942</v>
      </c>
      <c r="K10" s="314"/>
      <c r="L10" s="316">
        <f>((D10*DATA!$D$23)/1000000)+((E10*DATA!$D$24)/1000000)</f>
        <v>4.5768095999999998</v>
      </c>
      <c r="M10" s="316">
        <f t="shared" si="2"/>
        <v>4.5768095999999998</v>
      </c>
      <c r="N10" s="316">
        <f t="shared" ca="1" si="6"/>
        <v>0.94075421656050562</v>
      </c>
      <c r="O10" s="315">
        <f>1/(1+'[93]Asumsi I'!$C$3)^(KKF!A10)</f>
        <v>0.71178024781341087</v>
      </c>
      <c r="P10" s="316">
        <f t="shared" ca="1" si="7"/>
        <v>0.66961026939494783</v>
      </c>
      <c r="Q10" s="316">
        <f t="shared" ref="Q10:Q30" ca="1" si="9">Q9+P10</f>
        <v>3.0271385291533175</v>
      </c>
      <c r="S10" s="304" t="str">
        <f t="shared" ca="1" si="3"/>
        <v/>
      </c>
      <c r="T10" s="320" t="str">
        <f t="shared" ref="T10:T32" ca="1" si="10">IF(Q8&gt;=0,"",IF(Q10&lt;0,"",IF(Q10=0,A10,(A10-(Q10/N10)))))</f>
        <v/>
      </c>
      <c r="U10" s="304"/>
    </row>
    <row r="11" spans="1:21" ht="20.100000000000001" customHeight="1">
      <c r="A11" s="313">
        <f t="shared" si="4"/>
        <v>4</v>
      </c>
      <c r="B11" s="314">
        <f t="shared" si="4"/>
        <v>2027</v>
      </c>
      <c r="C11" s="315">
        <f>+C10</f>
        <v>3168</v>
      </c>
      <c r="D11" s="316">
        <f t="shared" si="5"/>
        <v>528</v>
      </c>
      <c r="E11" s="316">
        <f t="shared" si="0"/>
        <v>2640</v>
      </c>
      <c r="F11" s="314"/>
      <c r="G11" s="318">
        <f ca="1">DATA!$D$11/1000000</f>
        <v>0.12427080480000001</v>
      </c>
      <c r="H11" s="318">
        <f>C11*DATA!$D$5/1000000</f>
        <v>3.4345081453686985</v>
      </c>
      <c r="I11" s="318">
        <f>(C11*DATA!$D$5*DATA!$D$7)/1000000</f>
        <v>7.7276433270795711E-2</v>
      </c>
      <c r="J11" s="316">
        <f t="shared" ca="1" si="1"/>
        <v>3.6360553834394942</v>
      </c>
      <c r="K11" s="314"/>
      <c r="L11" s="316">
        <f>((D11*DATA!$D$23)/1000000)+((E11*DATA!$D$24)/1000000)</f>
        <v>4.5768095999999998</v>
      </c>
      <c r="M11" s="316">
        <f t="shared" si="2"/>
        <v>4.5768095999999998</v>
      </c>
      <c r="N11" s="316">
        <f t="shared" ca="1" si="6"/>
        <v>0.94075421656050562</v>
      </c>
      <c r="O11" s="315">
        <f>1/(1+'[93]Asumsi I'!$C$3)^(KKF!A11)</f>
        <v>0.63551807840483121</v>
      </c>
      <c r="P11" s="316">
        <f t="shared" ca="1" si="7"/>
        <v>0.59786631195977502</v>
      </c>
      <c r="Q11" s="316">
        <f t="shared" ca="1" si="9"/>
        <v>3.6250048411130926</v>
      </c>
      <c r="S11" s="304" t="str">
        <f t="shared" ca="1" si="3"/>
        <v/>
      </c>
      <c r="T11" s="320" t="str">
        <f t="shared" ca="1" si="10"/>
        <v/>
      </c>
      <c r="U11" s="304"/>
    </row>
    <row r="12" spans="1:21" ht="20.100000000000001" customHeight="1">
      <c r="A12" s="313">
        <f t="shared" si="4"/>
        <v>5</v>
      </c>
      <c r="B12" s="314">
        <f t="shared" si="4"/>
        <v>2028</v>
      </c>
      <c r="C12" s="315">
        <f t="shared" si="8"/>
        <v>3168</v>
      </c>
      <c r="D12" s="316">
        <f t="shared" si="5"/>
        <v>528</v>
      </c>
      <c r="E12" s="316">
        <f t="shared" si="0"/>
        <v>2640</v>
      </c>
      <c r="F12" s="314"/>
      <c r="G12" s="318">
        <f ca="1">DATA!$D$11/1000000</f>
        <v>0.12427080480000001</v>
      </c>
      <c r="H12" s="318">
        <f>C12*DATA!$D$5/1000000</f>
        <v>3.4345081453686985</v>
      </c>
      <c r="I12" s="318">
        <f>(C12*DATA!$D$5*DATA!$D$7)/1000000</f>
        <v>7.7276433270795711E-2</v>
      </c>
      <c r="J12" s="316">
        <f t="shared" ca="1" si="1"/>
        <v>3.6360553834394942</v>
      </c>
      <c r="K12" s="314"/>
      <c r="L12" s="316">
        <f>((D12*DATA!$D$23)/1000000)+((E12*DATA!$D$24)/1000000)</f>
        <v>4.5768095999999998</v>
      </c>
      <c r="M12" s="316">
        <f t="shared" si="2"/>
        <v>4.5768095999999998</v>
      </c>
      <c r="N12" s="316">
        <f t="shared" ca="1" si="6"/>
        <v>0.94075421656050562</v>
      </c>
      <c r="O12" s="315">
        <f>1/(1+'[93]Asumsi I'!$C$3)^(KKF!A12)</f>
        <v>0.56742685571859919</v>
      </c>
      <c r="P12" s="316">
        <f t="shared" ca="1" si="7"/>
        <v>0.5338092071069418</v>
      </c>
      <c r="Q12" s="316">
        <f t="shared" ca="1" si="9"/>
        <v>4.1588140482200346</v>
      </c>
      <c r="S12" s="304" t="str">
        <f t="shared" ca="1" si="3"/>
        <v/>
      </c>
      <c r="T12" s="320" t="str">
        <f t="shared" ca="1" si="10"/>
        <v/>
      </c>
      <c r="U12" s="304"/>
    </row>
    <row r="13" spans="1:21" ht="20.100000000000001" customHeight="1">
      <c r="A13" s="313">
        <f t="shared" si="4"/>
        <v>6</v>
      </c>
      <c r="B13" s="314">
        <f t="shared" si="4"/>
        <v>2029</v>
      </c>
      <c r="C13" s="315">
        <f t="shared" si="8"/>
        <v>3168</v>
      </c>
      <c r="D13" s="316">
        <f t="shared" si="5"/>
        <v>528</v>
      </c>
      <c r="E13" s="316">
        <f t="shared" si="0"/>
        <v>2640</v>
      </c>
      <c r="F13" s="314"/>
      <c r="G13" s="318">
        <f ca="1">DATA!$D$11/1000000</f>
        <v>0.12427080480000001</v>
      </c>
      <c r="H13" s="318">
        <f>C13*DATA!$D$5/1000000</f>
        <v>3.4345081453686985</v>
      </c>
      <c r="I13" s="318">
        <f>(C13*DATA!$D$5*DATA!$D$7)/1000000</f>
        <v>7.7276433270795711E-2</v>
      </c>
      <c r="J13" s="316">
        <f t="shared" ca="1" si="1"/>
        <v>3.6360553834394942</v>
      </c>
      <c r="K13" s="314"/>
      <c r="L13" s="316">
        <f>((D13*DATA!$D$23)/1000000)+((E13*DATA!$D$24)/1000000)</f>
        <v>4.5768095999999998</v>
      </c>
      <c r="M13" s="316">
        <f t="shared" si="2"/>
        <v>4.5768095999999998</v>
      </c>
      <c r="N13" s="316">
        <f t="shared" ca="1" si="6"/>
        <v>0.94075421656050562</v>
      </c>
      <c r="O13" s="315">
        <f>1/(1+'[93]Asumsi I'!$C$3)^(KKF!A13)</f>
        <v>0.50663112117732068</v>
      </c>
      <c r="P13" s="316">
        <f t="shared" ca="1" si="7"/>
        <v>0.47661536348834088</v>
      </c>
      <c r="Q13" s="316">
        <f t="shared" ca="1" si="9"/>
        <v>4.6354294117083752</v>
      </c>
      <c r="S13" s="304" t="str">
        <f t="shared" ca="1" si="3"/>
        <v/>
      </c>
      <c r="T13" s="320" t="str">
        <f t="shared" ca="1" si="10"/>
        <v/>
      </c>
      <c r="U13" s="304"/>
    </row>
    <row r="14" spans="1:21" ht="20.100000000000001" customHeight="1">
      <c r="A14" s="313">
        <f t="shared" si="4"/>
        <v>7</v>
      </c>
      <c r="B14" s="314">
        <f t="shared" si="4"/>
        <v>2030</v>
      </c>
      <c r="C14" s="315">
        <f t="shared" si="8"/>
        <v>3168</v>
      </c>
      <c r="D14" s="316">
        <f t="shared" si="5"/>
        <v>528</v>
      </c>
      <c r="E14" s="316">
        <f t="shared" si="0"/>
        <v>2640</v>
      </c>
      <c r="F14" s="314"/>
      <c r="G14" s="318">
        <f ca="1">DATA!$D$11/1000000</f>
        <v>0.12427080480000001</v>
      </c>
      <c r="H14" s="318">
        <f>C14*DATA!$D$5/1000000</f>
        <v>3.4345081453686985</v>
      </c>
      <c r="I14" s="318">
        <f>(C14*DATA!$D$5*DATA!$D$7)/1000000</f>
        <v>7.7276433270795711E-2</v>
      </c>
      <c r="J14" s="316">
        <f t="shared" ca="1" si="1"/>
        <v>3.6360553834394942</v>
      </c>
      <c r="K14" s="314"/>
      <c r="L14" s="316">
        <f>((D14*DATA!$D$23)/1000000)+((E14*DATA!$D$24)/1000000)</f>
        <v>4.5768095999999998</v>
      </c>
      <c r="M14" s="316">
        <f t="shared" si="2"/>
        <v>4.5768095999999998</v>
      </c>
      <c r="N14" s="316">
        <f t="shared" ca="1" si="6"/>
        <v>0.94075421656050562</v>
      </c>
      <c r="O14" s="315">
        <f>1/(1+'[93]Asumsi I'!$C$3)^(KKF!A14)</f>
        <v>0.45234921533689343</v>
      </c>
      <c r="P14" s="316">
        <f t="shared" ca="1" si="7"/>
        <v>0.42554943168601861</v>
      </c>
      <c r="Q14" s="316">
        <f t="shared" ca="1" si="9"/>
        <v>5.0609788433943939</v>
      </c>
      <c r="S14" s="304" t="str">
        <f t="shared" ca="1" si="3"/>
        <v/>
      </c>
      <c r="T14" s="320" t="str">
        <f t="shared" ca="1" si="10"/>
        <v/>
      </c>
      <c r="U14" s="304"/>
    </row>
    <row r="15" spans="1:21" ht="20.100000000000001" customHeight="1">
      <c r="A15" s="313">
        <f t="shared" si="4"/>
        <v>8</v>
      </c>
      <c r="B15" s="314">
        <f t="shared" si="4"/>
        <v>2031</v>
      </c>
      <c r="C15" s="315">
        <f t="shared" si="8"/>
        <v>3168</v>
      </c>
      <c r="D15" s="316">
        <f t="shared" si="5"/>
        <v>528</v>
      </c>
      <c r="E15" s="316">
        <f t="shared" si="0"/>
        <v>2640</v>
      </c>
      <c r="F15" s="314"/>
      <c r="G15" s="318">
        <f ca="1">DATA!$D$11/1000000</f>
        <v>0.12427080480000001</v>
      </c>
      <c r="H15" s="318">
        <f>C15*DATA!$D$5/1000000</f>
        <v>3.4345081453686985</v>
      </c>
      <c r="I15" s="318">
        <f>(C15*DATA!$D$5*DATA!$D$7)/1000000</f>
        <v>7.7276433270795711E-2</v>
      </c>
      <c r="J15" s="316">
        <f t="shared" ca="1" si="1"/>
        <v>3.6360553834394942</v>
      </c>
      <c r="K15" s="314"/>
      <c r="L15" s="316">
        <f>((D15*DATA!$D$23)/1000000)+((E15*DATA!$D$24)/1000000)</f>
        <v>4.5768095999999998</v>
      </c>
      <c r="M15" s="316">
        <f t="shared" si="2"/>
        <v>4.5768095999999998</v>
      </c>
      <c r="N15" s="316">
        <f t="shared" ca="1" si="6"/>
        <v>0.94075421656050562</v>
      </c>
      <c r="O15" s="315">
        <f>1/(1+'[93]Asumsi I'!$C$3)^(KKF!A15)</f>
        <v>0.4038832279793691</v>
      </c>
      <c r="P15" s="316">
        <f t="shared" ca="1" si="7"/>
        <v>0.37995484971965948</v>
      </c>
      <c r="Q15" s="316">
        <f t="shared" ca="1" si="9"/>
        <v>5.4409336931140535</v>
      </c>
      <c r="S15" s="304" t="str">
        <f t="shared" ca="1" si="3"/>
        <v/>
      </c>
      <c r="T15" s="320" t="str">
        <f t="shared" ca="1" si="10"/>
        <v/>
      </c>
      <c r="U15" s="304"/>
    </row>
    <row r="16" spans="1:21" ht="20.100000000000001" customHeight="1">
      <c r="A16" s="313">
        <f t="shared" si="4"/>
        <v>9</v>
      </c>
      <c r="B16" s="314">
        <f t="shared" si="4"/>
        <v>2032</v>
      </c>
      <c r="C16" s="315">
        <f t="shared" si="8"/>
        <v>3168</v>
      </c>
      <c r="D16" s="316">
        <f t="shared" si="5"/>
        <v>528</v>
      </c>
      <c r="E16" s="316">
        <f t="shared" si="0"/>
        <v>2640</v>
      </c>
      <c r="F16" s="314"/>
      <c r="G16" s="318">
        <f ca="1">DATA!$D$11/1000000</f>
        <v>0.12427080480000001</v>
      </c>
      <c r="H16" s="318">
        <f>C16*DATA!$D$5/1000000</f>
        <v>3.4345081453686985</v>
      </c>
      <c r="I16" s="318">
        <f>(C16*DATA!$D$5*DATA!$D$7)/1000000</f>
        <v>7.7276433270795711E-2</v>
      </c>
      <c r="J16" s="316">
        <f t="shared" ca="1" si="1"/>
        <v>3.6360553834394942</v>
      </c>
      <c r="K16" s="314"/>
      <c r="L16" s="316">
        <f>((D16*DATA!$D$23)/1000000)+((E16*DATA!$D$24)/1000000)</f>
        <v>4.5768095999999998</v>
      </c>
      <c r="M16" s="316">
        <f t="shared" si="2"/>
        <v>4.5768095999999998</v>
      </c>
      <c r="N16" s="316">
        <f t="shared" ca="1" si="6"/>
        <v>0.94075421656050562</v>
      </c>
      <c r="O16" s="315">
        <f>1/(1+'[93]Asumsi I'!$C$3)^(KKF!A16)</f>
        <v>0.36061002498157957</v>
      </c>
      <c r="P16" s="316">
        <f t="shared" ca="1" si="7"/>
        <v>0.33924540153541027</v>
      </c>
      <c r="Q16" s="316">
        <f t="shared" ca="1" si="9"/>
        <v>5.7801790946494638</v>
      </c>
      <c r="S16" s="304" t="str">
        <f t="shared" ca="1" si="3"/>
        <v/>
      </c>
      <c r="T16" s="320" t="str">
        <f t="shared" ca="1" si="10"/>
        <v/>
      </c>
      <c r="U16" s="304"/>
    </row>
    <row r="17" spans="1:21" ht="20.100000000000001" customHeight="1">
      <c r="A17" s="313">
        <f t="shared" si="4"/>
        <v>10</v>
      </c>
      <c r="B17" s="314">
        <f t="shared" si="4"/>
        <v>2033</v>
      </c>
      <c r="C17" s="315">
        <f t="shared" si="8"/>
        <v>3168</v>
      </c>
      <c r="D17" s="316">
        <f t="shared" si="5"/>
        <v>528</v>
      </c>
      <c r="E17" s="316">
        <f t="shared" si="0"/>
        <v>2640</v>
      </c>
      <c r="F17" s="314"/>
      <c r="G17" s="318">
        <f ca="1">DATA!$D$11/1000000</f>
        <v>0.12427080480000001</v>
      </c>
      <c r="H17" s="318">
        <f>C17*DATA!$D$5/1000000</f>
        <v>3.4345081453686985</v>
      </c>
      <c r="I17" s="318">
        <f>(C17*DATA!$D$5*DATA!$D$7)/1000000</f>
        <v>7.7276433270795711E-2</v>
      </c>
      <c r="J17" s="316">
        <f t="shared" ca="1" si="1"/>
        <v>3.6360553834394942</v>
      </c>
      <c r="K17" s="314"/>
      <c r="L17" s="316">
        <f>((D17*DATA!$D$23)/1000000)+((E17*DATA!$D$24)/1000000)</f>
        <v>4.5768095999999998</v>
      </c>
      <c r="M17" s="316">
        <f t="shared" si="2"/>
        <v>4.5768095999999998</v>
      </c>
      <c r="N17" s="316">
        <f t="shared" ca="1" si="6"/>
        <v>0.94075421656050562</v>
      </c>
      <c r="O17" s="315">
        <f>1/(1+'[93]Asumsi I'!$C$3)^(KKF!A17)</f>
        <v>0.32197323659069599</v>
      </c>
      <c r="P17" s="316">
        <f t="shared" ca="1" si="7"/>
        <v>0.30289767994233052</v>
      </c>
      <c r="Q17" s="316">
        <f t="shared" ca="1" si="9"/>
        <v>6.0830767745917944</v>
      </c>
      <c r="S17" s="304" t="str">
        <f t="shared" ca="1" si="3"/>
        <v/>
      </c>
      <c r="T17" s="320" t="str">
        <f t="shared" ca="1" si="10"/>
        <v/>
      </c>
      <c r="U17" s="304"/>
    </row>
    <row r="18" spans="1:21" ht="20.100000000000001" customHeight="1">
      <c r="A18" s="313">
        <f t="shared" si="4"/>
        <v>11</v>
      </c>
      <c r="B18" s="314">
        <f t="shared" si="4"/>
        <v>2034</v>
      </c>
      <c r="C18" s="315">
        <f t="shared" si="8"/>
        <v>3168</v>
      </c>
      <c r="D18" s="316">
        <f t="shared" si="5"/>
        <v>528</v>
      </c>
      <c r="E18" s="316">
        <f t="shared" si="0"/>
        <v>2640</v>
      </c>
      <c r="F18" s="314"/>
      <c r="G18" s="318">
        <f ca="1">DATA!$D$11/1000000</f>
        <v>0.12427080480000001</v>
      </c>
      <c r="H18" s="318">
        <f>C18*DATA!$D$5/1000000</f>
        <v>3.4345081453686985</v>
      </c>
      <c r="I18" s="318">
        <f>(C18*DATA!$D$5*DATA!$D$7)/1000000</f>
        <v>7.7276433270795711E-2</v>
      </c>
      <c r="J18" s="316">
        <f t="shared" ca="1" si="1"/>
        <v>3.6360553834394942</v>
      </c>
      <c r="K18" s="314"/>
      <c r="L18" s="316">
        <f>((D18*DATA!$D$23)/1000000)+((E18*DATA!$D$24)/1000000)</f>
        <v>4.5768095999999998</v>
      </c>
      <c r="M18" s="316">
        <f t="shared" si="2"/>
        <v>4.5768095999999998</v>
      </c>
      <c r="N18" s="316">
        <f t="shared" ca="1" si="6"/>
        <v>0.94075421656050562</v>
      </c>
      <c r="O18" s="315">
        <f>1/(1+'[93]Asumsi I'!$C$3)^(KKF!A18)</f>
        <v>0.28747610409883567</v>
      </c>
      <c r="P18" s="316">
        <f t="shared" ca="1" si="7"/>
        <v>0.27044435709136649</v>
      </c>
      <c r="Q18" s="316">
        <f t="shared" ca="1" si="9"/>
        <v>6.353521131683161</v>
      </c>
      <c r="S18" s="304" t="str">
        <f t="shared" ca="1" si="3"/>
        <v/>
      </c>
      <c r="T18" s="320" t="str">
        <f t="shared" ca="1" si="10"/>
        <v/>
      </c>
      <c r="U18" s="304"/>
    </row>
    <row r="19" spans="1:21" ht="20.100000000000001" customHeight="1">
      <c r="A19" s="313">
        <f t="shared" si="4"/>
        <v>12</v>
      </c>
      <c r="B19" s="314">
        <f t="shared" si="4"/>
        <v>2035</v>
      </c>
      <c r="C19" s="315">
        <f t="shared" si="8"/>
        <v>3168</v>
      </c>
      <c r="D19" s="316">
        <f t="shared" si="5"/>
        <v>528</v>
      </c>
      <c r="E19" s="316">
        <f t="shared" si="0"/>
        <v>2640</v>
      </c>
      <c r="F19" s="314"/>
      <c r="G19" s="318">
        <f ca="1">DATA!$D$11/1000000</f>
        <v>0.12427080480000001</v>
      </c>
      <c r="H19" s="318">
        <f>C19*DATA!$D$5/1000000</f>
        <v>3.4345081453686985</v>
      </c>
      <c r="I19" s="318">
        <f>(C19*DATA!$D$5*DATA!$D$7)/1000000</f>
        <v>7.7276433270795711E-2</v>
      </c>
      <c r="J19" s="316">
        <f t="shared" ca="1" si="1"/>
        <v>3.6360553834394942</v>
      </c>
      <c r="K19" s="314"/>
      <c r="L19" s="316">
        <f>((D19*DATA!$D$23)/1000000)+((E19*DATA!$D$24)/1000000)</f>
        <v>4.5768095999999998</v>
      </c>
      <c r="M19" s="316">
        <f t="shared" si="2"/>
        <v>4.5768095999999998</v>
      </c>
      <c r="N19" s="316">
        <f t="shared" ca="1" si="6"/>
        <v>0.94075421656050562</v>
      </c>
      <c r="O19" s="315">
        <f>1/(1+'[93]Asumsi I'!$C$3)^(KKF!A19)</f>
        <v>0.25667509294538904</v>
      </c>
      <c r="P19" s="316">
        <f t="shared" ca="1" si="7"/>
        <v>0.24146817597443443</v>
      </c>
      <c r="Q19" s="316">
        <f t="shared" ca="1" si="9"/>
        <v>6.5949893076575954</v>
      </c>
      <c r="S19" s="304" t="str">
        <f t="shared" ca="1" si="3"/>
        <v/>
      </c>
      <c r="T19" s="320" t="str">
        <f t="shared" ca="1" si="10"/>
        <v/>
      </c>
      <c r="U19" s="304"/>
    </row>
    <row r="20" spans="1:21" ht="20.100000000000001" customHeight="1">
      <c r="A20" s="313">
        <f t="shared" si="4"/>
        <v>13</v>
      </c>
      <c r="B20" s="314">
        <f t="shared" si="4"/>
        <v>2036</v>
      </c>
      <c r="C20" s="315">
        <f t="shared" si="8"/>
        <v>3168</v>
      </c>
      <c r="D20" s="316">
        <f t="shared" si="5"/>
        <v>528</v>
      </c>
      <c r="E20" s="316">
        <f t="shared" si="0"/>
        <v>2640</v>
      </c>
      <c r="F20" s="314"/>
      <c r="G20" s="318">
        <f ca="1">DATA!$D$11/1000000</f>
        <v>0.12427080480000001</v>
      </c>
      <c r="H20" s="318">
        <f>C20*DATA!$D$5/1000000</f>
        <v>3.4345081453686985</v>
      </c>
      <c r="I20" s="318">
        <f>(C20*DATA!$D$5*DATA!$D$7)/1000000</f>
        <v>7.7276433270795711E-2</v>
      </c>
      <c r="J20" s="316">
        <f t="shared" ca="1" si="1"/>
        <v>3.6360553834394942</v>
      </c>
      <c r="K20" s="314"/>
      <c r="L20" s="316">
        <f>((D20*DATA!$D$23)/1000000)+((E20*DATA!$D$24)/1000000)</f>
        <v>4.5768095999999998</v>
      </c>
      <c r="M20" s="316">
        <f t="shared" si="2"/>
        <v>4.5768095999999998</v>
      </c>
      <c r="N20" s="316">
        <f t="shared" ca="1" si="6"/>
        <v>0.94075421656050562</v>
      </c>
      <c r="O20" s="315">
        <f>1/(1+'[93]Asumsi I'!$C$3)^(KKF!A20)</f>
        <v>0.22917419012981158</v>
      </c>
      <c r="P20" s="316">
        <f t="shared" ca="1" si="7"/>
        <v>0.21559658569145926</v>
      </c>
      <c r="Q20" s="316">
        <f t="shared" ca="1" si="9"/>
        <v>6.8105858933490548</v>
      </c>
      <c r="S20" s="304" t="str">
        <f t="shared" ca="1" si="3"/>
        <v/>
      </c>
      <c r="T20" s="320" t="str">
        <f t="shared" ca="1" si="10"/>
        <v/>
      </c>
      <c r="U20" s="304"/>
    </row>
    <row r="21" spans="1:21" ht="20.100000000000001" customHeight="1">
      <c r="A21" s="313">
        <f t="shared" si="4"/>
        <v>14</v>
      </c>
      <c r="B21" s="314">
        <f t="shared" si="4"/>
        <v>2037</v>
      </c>
      <c r="C21" s="315">
        <f t="shared" si="8"/>
        <v>3168</v>
      </c>
      <c r="D21" s="316">
        <f t="shared" si="5"/>
        <v>528</v>
      </c>
      <c r="E21" s="316">
        <f t="shared" si="0"/>
        <v>2640</v>
      </c>
      <c r="F21" s="314"/>
      <c r="G21" s="318">
        <f ca="1">DATA!$D$11/1000000</f>
        <v>0.12427080480000001</v>
      </c>
      <c r="H21" s="318">
        <f>C21*DATA!$D$5/1000000</f>
        <v>3.4345081453686985</v>
      </c>
      <c r="I21" s="318">
        <f>(C21*DATA!$D$5*DATA!$D$7)/1000000</f>
        <v>7.7276433270795711E-2</v>
      </c>
      <c r="J21" s="316">
        <f t="shared" ca="1" si="1"/>
        <v>3.6360553834394942</v>
      </c>
      <c r="K21" s="314"/>
      <c r="L21" s="316">
        <f>((D21*DATA!$D$23)/1000000)+((E21*DATA!$D$24)/1000000)</f>
        <v>4.5768095999999998</v>
      </c>
      <c r="M21" s="316">
        <f t="shared" si="2"/>
        <v>4.5768095999999998</v>
      </c>
      <c r="N21" s="316">
        <f t="shared" ca="1" si="6"/>
        <v>0.94075421656050562</v>
      </c>
      <c r="O21" s="315">
        <f>1/(1+'[93]Asumsi I'!$C$3)^(KKF!A21)</f>
        <v>0.20461981261590317</v>
      </c>
      <c r="P21" s="316">
        <f t="shared" ca="1" si="7"/>
        <v>0.19249695151023147</v>
      </c>
      <c r="Q21" s="316">
        <f t="shared" ca="1" si="9"/>
        <v>7.0030828448592866</v>
      </c>
      <c r="S21" s="304" t="str">
        <f t="shared" ca="1" si="3"/>
        <v/>
      </c>
      <c r="T21" s="320" t="str">
        <f t="shared" ca="1" si="10"/>
        <v/>
      </c>
      <c r="U21" s="304"/>
    </row>
    <row r="22" spans="1:21" ht="20.100000000000001" customHeight="1">
      <c r="A22" s="313">
        <f t="shared" si="4"/>
        <v>15</v>
      </c>
      <c r="B22" s="314">
        <f t="shared" si="4"/>
        <v>2038</v>
      </c>
      <c r="C22" s="315">
        <f t="shared" si="8"/>
        <v>3168</v>
      </c>
      <c r="D22" s="316">
        <f t="shared" si="5"/>
        <v>528</v>
      </c>
      <c r="E22" s="316">
        <f t="shared" si="0"/>
        <v>2640</v>
      </c>
      <c r="F22" s="314"/>
      <c r="G22" s="318">
        <f ca="1">DATA!$D$11/1000000</f>
        <v>0.12427080480000001</v>
      </c>
      <c r="H22" s="318">
        <f>C22*DATA!$D$5/1000000</f>
        <v>3.4345081453686985</v>
      </c>
      <c r="I22" s="318">
        <f>(C22*DATA!$D$5*DATA!$D$7)/1000000</f>
        <v>7.7276433270795711E-2</v>
      </c>
      <c r="J22" s="316">
        <f t="shared" ca="1" si="1"/>
        <v>3.6360553834394942</v>
      </c>
      <c r="K22" s="314"/>
      <c r="L22" s="316">
        <f>((D22*DATA!$D$23)/1000000)+((E22*DATA!$D$24)/1000000)</f>
        <v>4.5768095999999998</v>
      </c>
      <c r="M22" s="316">
        <f t="shared" si="2"/>
        <v>4.5768095999999998</v>
      </c>
      <c r="N22" s="316">
        <f t="shared" ca="1" si="6"/>
        <v>0.94075421656050562</v>
      </c>
      <c r="O22" s="315">
        <f>1/(1+'[93]Asumsi I'!$C$3)^(KKF!A22)</f>
        <v>0.18269626126419927</v>
      </c>
      <c r="P22" s="316">
        <f t="shared" ca="1" si="7"/>
        <v>0.17187227813413525</v>
      </c>
      <c r="Q22" s="316">
        <f t="shared" ca="1" si="9"/>
        <v>7.1749551229934214</v>
      </c>
      <c r="S22" s="304" t="str">
        <f t="shared" ca="1" si="3"/>
        <v/>
      </c>
      <c r="T22" s="320" t="str">
        <f t="shared" ca="1" si="10"/>
        <v/>
      </c>
      <c r="U22" s="304"/>
    </row>
    <row r="23" spans="1:21" ht="20.100000000000001" customHeight="1">
      <c r="A23" s="313">
        <f t="shared" si="4"/>
        <v>16</v>
      </c>
      <c r="B23" s="314">
        <f t="shared" si="4"/>
        <v>2039</v>
      </c>
      <c r="C23" s="315">
        <f t="shared" si="8"/>
        <v>3168</v>
      </c>
      <c r="D23" s="316">
        <f t="shared" si="5"/>
        <v>528</v>
      </c>
      <c r="E23" s="316">
        <f t="shared" si="0"/>
        <v>2640</v>
      </c>
      <c r="F23" s="314"/>
      <c r="G23" s="318">
        <f ca="1">DATA!$D$11/1000000</f>
        <v>0.12427080480000001</v>
      </c>
      <c r="H23" s="318">
        <f>C23*DATA!$D$5/1000000</f>
        <v>3.4345081453686985</v>
      </c>
      <c r="I23" s="318">
        <f>(C23*DATA!$D$5*DATA!$D$7)/1000000</f>
        <v>7.7276433270795711E-2</v>
      </c>
      <c r="J23" s="316">
        <f t="shared" ca="1" si="1"/>
        <v>3.6360553834394942</v>
      </c>
      <c r="K23" s="314"/>
      <c r="L23" s="316">
        <f>((D23*DATA!$D$23)/1000000)+((E23*DATA!$D$24)/1000000)</f>
        <v>4.5768095999999998</v>
      </c>
      <c r="M23" s="316">
        <f t="shared" si="2"/>
        <v>4.5768095999999998</v>
      </c>
      <c r="N23" s="316">
        <f t="shared" ca="1" si="6"/>
        <v>0.94075421656050562</v>
      </c>
      <c r="O23" s="315">
        <f>1/(1+'[93]Asumsi I'!$C$3)^(KKF!A23)</f>
        <v>0.16312166184303503</v>
      </c>
      <c r="P23" s="316">
        <f t="shared" ca="1" si="7"/>
        <v>0.15345739119119214</v>
      </c>
      <c r="Q23" s="316">
        <f t="shared" ca="1" si="9"/>
        <v>7.3284125141846133</v>
      </c>
      <c r="S23" s="304" t="str">
        <f t="shared" ca="1" si="3"/>
        <v/>
      </c>
      <c r="T23" s="320" t="str">
        <f t="shared" ca="1" si="10"/>
        <v/>
      </c>
      <c r="U23" s="304"/>
    </row>
    <row r="24" spans="1:21" ht="20.100000000000001" customHeight="1">
      <c r="A24" s="313">
        <f t="shared" si="4"/>
        <v>17</v>
      </c>
      <c r="B24" s="314">
        <f t="shared" si="4"/>
        <v>2040</v>
      </c>
      <c r="C24" s="315">
        <f t="shared" si="8"/>
        <v>3168</v>
      </c>
      <c r="D24" s="316">
        <f t="shared" si="5"/>
        <v>528</v>
      </c>
      <c r="E24" s="316">
        <f t="shared" si="0"/>
        <v>2640</v>
      </c>
      <c r="F24" s="314"/>
      <c r="G24" s="318">
        <f ca="1">DATA!$D$11/1000000</f>
        <v>0.12427080480000001</v>
      </c>
      <c r="H24" s="318">
        <f>C24*DATA!$D$5/1000000</f>
        <v>3.4345081453686985</v>
      </c>
      <c r="I24" s="318">
        <f>(C24*DATA!$D$5*DATA!$D$7)/1000000</f>
        <v>7.7276433270795711E-2</v>
      </c>
      <c r="J24" s="316">
        <f t="shared" ca="1" si="1"/>
        <v>3.6360553834394942</v>
      </c>
      <c r="K24" s="314"/>
      <c r="L24" s="316">
        <f>((D24*DATA!$D$23)/1000000)+((E24*DATA!$D$24)/1000000)</f>
        <v>4.5768095999999998</v>
      </c>
      <c r="M24" s="316">
        <f t="shared" si="2"/>
        <v>4.5768095999999998</v>
      </c>
      <c r="N24" s="316">
        <f t="shared" ca="1" si="6"/>
        <v>0.94075421656050562</v>
      </c>
      <c r="O24" s="315">
        <f>1/(1+'[93]Asumsi I'!$C$3)^(KKF!A24)</f>
        <v>0.14564434093128129</v>
      </c>
      <c r="P24" s="316">
        <f t="shared" ca="1" si="7"/>
        <v>0.1370155278492787</v>
      </c>
      <c r="Q24" s="316">
        <f t="shared" ca="1" si="9"/>
        <v>7.4654280420338921</v>
      </c>
      <c r="S24" s="304" t="str">
        <f t="shared" ca="1" si="3"/>
        <v/>
      </c>
      <c r="T24" s="320" t="str">
        <f t="shared" ca="1" si="10"/>
        <v/>
      </c>
      <c r="U24" s="304"/>
    </row>
    <row r="25" spans="1:21" ht="20.100000000000001" customHeight="1">
      <c r="A25" s="313">
        <f t="shared" ref="A25:B32" si="11">A24+1</f>
        <v>18</v>
      </c>
      <c r="B25" s="314">
        <f t="shared" si="11"/>
        <v>2041</v>
      </c>
      <c r="C25" s="315">
        <f t="shared" si="8"/>
        <v>3168</v>
      </c>
      <c r="D25" s="316">
        <f t="shared" si="5"/>
        <v>528</v>
      </c>
      <c r="E25" s="316">
        <f t="shared" si="0"/>
        <v>2640</v>
      </c>
      <c r="F25" s="314"/>
      <c r="G25" s="318">
        <f ca="1">DATA!$D$11/1000000</f>
        <v>0.12427080480000001</v>
      </c>
      <c r="H25" s="318">
        <f>C25*DATA!$D$5/1000000</f>
        <v>3.4345081453686985</v>
      </c>
      <c r="I25" s="318">
        <f>(C25*DATA!$D$5*DATA!$D$7)/1000000</f>
        <v>7.7276433270795711E-2</v>
      </c>
      <c r="J25" s="316">
        <f t="shared" ca="1" si="1"/>
        <v>3.6360553834394942</v>
      </c>
      <c r="K25" s="314"/>
      <c r="L25" s="316">
        <f>((D25*DATA!$D$23)/1000000)+((E25*DATA!$D$24)/1000000)</f>
        <v>4.5768095999999998</v>
      </c>
      <c r="M25" s="316">
        <f t="shared" si="2"/>
        <v>4.5768095999999998</v>
      </c>
      <c r="N25" s="316">
        <f t="shared" ca="1" si="6"/>
        <v>0.94075421656050562</v>
      </c>
      <c r="O25" s="315">
        <f>1/(1+'[93]Asumsi I'!$C$3)^(KKF!A25)</f>
        <v>0.13003959011721541</v>
      </c>
      <c r="P25" s="316">
        <f t="shared" ca="1" si="7"/>
        <v>0.12233529272257025</v>
      </c>
      <c r="Q25" s="316">
        <f t="shared" ca="1" si="9"/>
        <v>7.5877633347564624</v>
      </c>
      <c r="S25" s="304" t="str">
        <f t="shared" ca="1" si="3"/>
        <v/>
      </c>
      <c r="T25" s="320" t="str">
        <f t="shared" ca="1" si="10"/>
        <v/>
      </c>
      <c r="U25" s="304"/>
    </row>
    <row r="26" spans="1:21" ht="20.100000000000001" customHeight="1">
      <c r="A26" s="313">
        <f t="shared" si="11"/>
        <v>19</v>
      </c>
      <c r="B26" s="314">
        <f t="shared" si="11"/>
        <v>2042</v>
      </c>
      <c r="C26" s="315">
        <f t="shared" si="8"/>
        <v>3168</v>
      </c>
      <c r="D26" s="316">
        <f t="shared" si="5"/>
        <v>528</v>
      </c>
      <c r="E26" s="316">
        <f t="shared" si="0"/>
        <v>2640</v>
      </c>
      <c r="F26" s="314"/>
      <c r="G26" s="318">
        <f ca="1">DATA!$D$11/1000000</f>
        <v>0.12427080480000001</v>
      </c>
      <c r="H26" s="318">
        <f>C26*DATA!$D$5/1000000</f>
        <v>3.4345081453686985</v>
      </c>
      <c r="I26" s="318">
        <f>(C26*DATA!$D$5*DATA!$D$7)/1000000</f>
        <v>7.7276433270795711E-2</v>
      </c>
      <c r="J26" s="316">
        <f t="shared" ca="1" si="1"/>
        <v>3.6360553834394942</v>
      </c>
      <c r="K26" s="314"/>
      <c r="L26" s="316">
        <f>((D26*DATA!$D$23)/1000000)+((E26*DATA!$D$24)/1000000)</f>
        <v>4.5768095999999998</v>
      </c>
      <c r="M26" s="316">
        <f t="shared" si="2"/>
        <v>4.5768095999999998</v>
      </c>
      <c r="N26" s="316">
        <f t="shared" ca="1" si="6"/>
        <v>0.94075421656050562</v>
      </c>
      <c r="O26" s="315">
        <f>1/(1+'[93]Asumsi I'!$C$3)^(KKF!A26)</f>
        <v>0.1161067768903709</v>
      </c>
      <c r="P26" s="316">
        <f t="shared" ca="1" si="7"/>
        <v>0.1092279399308663</v>
      </c>
      <c r="Q26" s="316">
        <f t="shared" ca="1" si="9"/>
        <v>7.6969912746873286</v>
      </c>
      <c r="S26" s="304" t="str">
        <f t="shared" ca="1" si="3"/>
        <v/>
      </c>
      <c r="T26" s="320" t="str">
        <f t="shared" ca="1" si="10"/>
        <v/>
      </c>
      <c r="U26" s="304"/>
    </row>
    <row r="27" spans="1:21" ht="20.100000000000001" customHeight="1">
      <c r="A27" s="313">
        <f t="shared" si="11"/>
        <v>20</v>
      </c>
      <c r="B27" s="314">
        <f t="shared" si="11"/>
        <v>2043</v>
      </c>
      <c r="C27" s="315">
        <f t="shared" si="8"/>
        <v>3168</v>
      </c>
      <c r="D27" s="316">
        <f t="shared" si="5"/>
        <v>528</v>
      </c>
      <c r="E27" s="316">
        <f t="shared" si="0"/>
        <v>2640</v>
      </c>
      <c r="F27" s="314"/>
      <c r="G27" s="318">
        <f ca="1">DATA!$D$11/1000000</f>
        <v>0.12427080480000001</v>
      </c>
      <c r="H27" s="318">
        <f>C27*DATA!$D$5/1000000</f>
        <v>3.4345081453686985</v>
      </c>
      <c r="I27" s="318">
        <f>(C27*DATA!$D$5*DATA!$D$7)/1000000</f>
        <v>7.7276433270795711E-2</v>
      </c>
      <c r="J27" s="316">
        <f t="shared" ca="1" si="1"/>
        <v>3.6360553834394942</v>
      </c>
      <c r="K27" s="314"/>
      <c r="L27" s="316">
        <f>((D27*DATA!$D$23)/1000000)+((E27*DATA!$D$24)/1000000)</f>
        <v>4.5768095999999998</v>
      </c>
      <c r="M27" s="316">
        <f t="shared" si="2"/>
        <v>4.5768095999999998</v>
      </c>
      <c r="N27" s="316">
        <f t="shared" ca="1" si="6"/>
        <v>0.94075421656050562</v>
      </c>
      <c r="O27" s="315">
        <f>1/(1+'[93]Asumsi I'!$C$3)^(KKF!A27)</f>
        <v>0.1036667650806883</v>
      </c>
      <c r="P27" s="316">
        <f t="shared" ca="1" si="7"/>
        <v>9.7524946366844903E-2</v>
      </c>
      <c r="Q27" s="316">
        <f t="shared" ca="1" si="9"/>
        <v>7.7945162210541739</v>
      </c>
      <c r="S27" s="304" t="str">
        <f t="shared" ca="1" si="3"/>
        <v/>
      </c>
      <c r="T27" s="320" t="str">
        <f t="shared" ca="1" si="10"/>
        <v/>
      </c>
      <c r="U27" s="304"/>
    </row>
    <row r="28" spans="1:21" ht="20.100000000000001" customHeight="1">
      <c r="A28" s="313">
        <f t="shared" si="11"/>
        <v>21</v>
      </c>
      <c r="B28" s="314">
        <f t="shared" si="11"/>
        <v>2044</v>
      </c>
      <c r="C28" s="315">
        <f t="shared" si="8"/>
        <v>3168</v>
      </c>
      <c r="D28" s="316">
        <f t="shared" si="5"/>
        <v>528</v>
      </c>
      <c r="E28" s="316">
        <f t="shared" si="0"/>
        <v>2640</v>
      </c>
      <c r="F28" s="314"/>
      <c r="G28" s="318">
        <f ca="1">DATA!$D$11/1000000</f>
        <v>0.12427080480000001</v>
      </c>
      <c r="H28" s="318">
        <f>C28*DATA!$D$5/1000000</f>
        <v>3.4345081453686985</v>
      </c>
      <c r="I28" s="318">
        <f>(C28*DATA!$D$5*DATA!$D$7)/1000000</f>
        <v>7.7276433270795711E-2</v>
      </c>
      <c r="J28" s="316">
        <f t="shared" ca="1" si="1"/>
        <v>3.6360553834394942</v>
      </c>
      <c r="K28" s="314"/>
      <c r="L28" s="316">
        <f>((D28*DATA!$D$23)/1000000)+((E28*DATA!$D$24)/1000000)</f>
        <v>4.5768095999999998</v>
      </c>
      <c r="M28" s="316">
        <f t="shared" si="2"/>
        <v>4.5768095999999998</v>
      </c>
      <c r="N28" s="316">
        <f t="shared" ca="1" si="6"/>
        <v>0.94075421656050562</v>
      </c>
      <c r="O28" s="315">
        <f>1/(1+'[93]Asumsi I'!$C$3)^(KKF!A28)</f>
        <v>9.2559611679185971E-2</v>
      </c>
      <c r="P28" s="316">
        <f t="shared" ca="1" si="7"/>
        <v>8.707584497039722E-2</v>
      </c>
      <c r="Q28" s="316">
        <f t="shared" ca="1" si="9"/>
        <v>7.8815920660245711</v>
      </c>
      <c r="S28" s="304" t="str">
        <f t="shared" ca="1" si="3"/>
        <v/>
      </c>
      <c r="T28" s="320" t="str">
        <f t="shared" ca="1" si="10"/>
        <v/>
      </c>
      <c r="U28" s="304"/>
    </row>
    <row r="29" spans="1:21" ht="20.100000000000001" customHeight="1">
      <c r="A29" s="313">
        <f t="shared" si="11"/>
        <v>22</v>
      </c>
      <c r="B29" s="314">
        <f t="shared" si="11"/>
        <v>2045</v>
      </c>
      <c r="C29" s="315">
        <f t="shared" si="8"/>
        <v>3168</v>
      </c>
      <c r="D29" s="316">
        <f t="shared" si="5"/>
        <v>528</v>
      </c>
      <c r="E29" s="316">
        <f t="shared" si="0"/>
        <v>2640</v>
      </c>
      <c r="F29" s="314"/>
      <c r="G29" s="318">
        <f ca="1">DATA!$D$11/1000000</f>
        <v>0.12427080480000001</v>
      </c>
      <c r="H29" s="318">
        <f>C29*DATA!$D$5/1000000</f>
        <v>3.4345081453686985</v>
      </c>
      <c r="I29" s="318">
        <f>(C29*DATA!$D$5*DATA!$D$7)/1000000</f>
        <v>7.7276433270795711E-2</v>
      </c>
      <c r="J29" s="316">
        <f t="shared" ca="1" si="1"/>
        <v>3.6360553834394942</v>
      </c>
      <c r="K29" s="314"/>
      <c r="L29" s="316">
        <f>((D29*DATA!$D$23)/1000000)+((E29*DATA!$D$24)/1000000)</f>
        <v>4.5768095999999998</v>
      </c>
      <c r="M29" s="316">
        <f t="shared" si="2"/>
        <v>4.5768095999999998</v>
      </c>
      <c r="N29" s="316">
        <f t="shared" ca="1" si="6"/>
        <v>0.94075421656050562</v>
      </c>
      <c r="O29" s="315">
        <f>1/(1+'[93]Asumsi I'!$C$3)^(KKF!A29)</f>
        <v>8.2642510427844609E-2</v>
      </c>
      <c r="P29" s="316">
        <f t="shared" ca="1" si="7"/>
        <v>7.7746290152140365E-2</v>
      </c>
      <c r="Q29" s="316">
        <f t="shared" ca="1" si="9"/>
        <v>7.959338356176711</v>
      </c>
      <c r="S29" s="304" t="str">
        <f t="shared" ca="1" si="3"/>
        <v/>
      </c>
      <c r="T29" s="320" t="str">
        <f t="shared" ca="1" si="10"/>
        <v/>
      </c>
      <c r="U29" s="304"/>
    </row>
    <row r="30" spans="1:21" ht="20.100000000000001" customHeight="1">
      <c r="A30" s="313">
        <f t="shared" si="11"/>
        <v>23</v>
      </c>
      <c r="B30" s="314">
        <f t="shared" si="11"/>
        <v>2046</v>
      </c>
      <c r="C30" s="315">
        <f t="shared" si="8"/>
        <v>3168</v>
      </c>
      <c r="D30" s="316">
        <f t="shared" si="5"/>
        <v>528</v>
      </c>
      <c r="E30" s="316">
        <f t="shared" si="0"/>
        <v>2640</v>
      </c>
      <c r="F30" s="314"/>
      <c r="G30" s="318">
        <f ca="1">DATA!$D$11/1000000</f>
        <v>0.12427080480000001</v>
      </c>
      <c r="H30" s="318">
        <f>C30*DATA!$D$5/1000000</f>
        <v>3.4345081453686985</v>
      </c>
      <c r="I30" s="318">
        <f>(C30*DATA!$D$5*DATA!$D$7)/1000000</f>
        <v>7.7276433270795711E-2</v>
      </c>
      <c r="J30" s="316">
        <f t="shared" ca="1" si="1"/>
        <v>3.6360553834394942</v>
      </c>
      <c r="K30" s="314"/>
      <c r="L30" s="316">
        <f>((D30*DATA!$D$23)/1000000)+((E30*DATA!$D$24)/1000000)</f>
        <v>4.5768095999999998</v>
      </c>
      <c r="M30" s="316">
        <f t="shared" si="2"/>
        <v>4.5768095999999998</v>
      </c>
      <c r="N30" s="316">
        <f t="shared" ca="1" si="6"/>
        <v>0.94075421656050562</v>
      </c>
      <c r="O30" s="315">
        <f>1/(1+'[93]Asumsi I'!$C$3)^(KKF!A30)</f>
        <v>7.3787955739146982E-2</v>
      </c>
      <c r="P30" s="316">
        <f t="shared" ca="1" si="7"/>
        <v>6.9416330492982486E-2</v>
      </c>
      <c r="Q30" s="316">
        <f t="shared" ca="1" si="9"/>
        <v>8.0287546866696928</v>
      </c>
      <c r="S30" s="304" t="str">
        <f t="shared" ca="1" si="3"/>
        <v/>
      </c>
      <c r="T30" s="320" t="str">
        <f t="shared" ca="1" si="10"/>
        <v/>
      </c>
      <c r="U30" s="304"/>
    </row>
    <row r="31" spans="1:21" ht="20.100000000000001" customHeight="1">
      <c r="A31" s="313">
        <f t="shared" si="11"/>
        <v>24</v>
      </c>
      <c r="B31" s="314">
        <f t="shared" si="11"/>
        <v>2047</v>
      </c>
      <c r="C31" s="315">
        <f t="shared" si="8"/>
        <v>3168</v>
      </c>
      <c r="D31" s="316">
        <f t="shared" si="5"/>
        <v>528</v>
      </c>
      <c r="E31" s="316">
        <f t="shared" si="0"/>
        <v>2640</v>
      </c>
      <c r="F31" s="314"/>
      <c r="G31" s="318">
        <f ca="1">DATA!$D$11/1000000</f>
        <v>0.12427080480000001</v>
      </c>
      <c r="H31" s="318">
        <f>C31*DATA!$D$5/1000000</f>
        <v>3.4345081453686985</v>
      </c>
      <c r="I31" s="318">
        <f>(C31*DATA!$D$5*DATA!$D$7)/1000000</f>
        <v>7.7276433270795711E-2</v>
      </c>
      <c r="J31" s="316">
        <f t="shared" ca="1" si="1"/>
        <v>3.6360553834394942</v>
      </c>
      <c r="K31" s="314"/>
      <c r="L31" s="316">
        <f>((D31*DATA!$D$23)/1000000)+((E31*DATA!$D$24)/1000000)</f>
        <v>4.5768095999999998</v>
      </c>
      <c r="M31" s="316">
        <f t="shared" si="2"/>
        <v>4.5768095999999998</v>
      </c>
      <c r="N31" s="316">
        <f t="shared" ca="1" si="6"/>
        <v>0.94075421656050562</v>
      </c>
      <c r="O31" s="315">
        <f>1/(1+'[93]Asumsi I'!$C$3)^(KKF!A31)</f>
        <v>6.5882103338524081E-2</v>
      </c>
      <c r="P31" s="316">
        <f t="shared" ca="1" si="7"/>
        <v>6.1978866511591492E-2</v>
      </c>
      <c r="Q31" s="316">
        <f ca="1">Q30+P31</f>
        <v>8.0907335531812841</v>
      </c>
      <c r="S31" s="304" t="str">
        <f t="shared" ca="1" si="3"/>
        <v/>
      </c>
      <c r="T31" s="320" t="str">
        <f t="shared" ca="1" si="10"/>
        <v/>
      </c>
      <c r="U31" s="304"/>
    </row>
    <row r="32" spans="1:21" ht="20.100000000000001" customHeight="1">
      <c r="A32" s="313">
        <f t="shared" si="11"/>
        <v>25</v>
      </c>
      <c r="B32" s="314">
        <f>B30+1</f>
        <v>2047</v>
      </c>
      <c r="C32" s="315">
        <f t="shared" si="8"/>
        <v>3168</v>
      </c>
      <c r="D32" s="316">
        <f t="shared" si="5"/>
        <v>528</v>
      </c>
      <c r="E32" s="316">
        <f t="shared" si="0"/>
        <v>2640</v>
      </c>
      <c r="F32" s="314"/>
      <c r="G32" s="318">
        <f ca="1">DATA!$D$11/1000000</f>
        <v>0.12427080480000001</v>
      </c>
      <c r="H32" s="318">
        <f>C32*DATA!$D$5/1000000</f>
        <v>3.4345081453686985</v>
      </c>
      <c r="I32" s="318">
        <f>(C32*DATA!$D$5*DATA!$D$7)/1000000</f>
        <v>7.7276433270795711E-2</v>
      </c>
      <c r="J32" s="316">
        <f t="shared" ca="1" si="1"/>
        <v>3.6360553834394942</v>
      </c>
      <c r="K32" s="314"/>
      <c r="L32" s="316">
        <f>((D32*DATA!$D$23)/1000000)+((E32*DATA!$D$24)/1000000)</f>
        <v>4.5768095999999998</v>
      </c>
      <c r="M32" s="316">
        <f t="shared" si="2"/>
        <v>4.5768095999999998</v>
      </c>
      <c r="N32" s="316">
        <f t="shared" ca="1" si="6"/>
        <v>0.94075421656050562</v>
      </c>
      <c r="O32" s="315">
        <f>1/(1+'[93]Asumsi I'!$C$3)^(KKF!A32)</f>
        <v>5.8823306552253637E-2</v>
      </c>
      <c r="P32" s="316">
        <f t="shared" ca="1" si="7"/>
        <v>5.533827367106383E-2</v>
      </c>
      <c r="Q32" s="316">
        <f ca="1">Q31+P32</f>
        <v>8.1460718268523475</v>
      </c>
      <c r="S32" s="304" t="str">
        <f t="shared" ca="1" si="3"/>
        <v/>
      </c>
      <c r="T32" s="320" t="str">
        <f t="shared" ca="1" si="10"/>
        <v/>
      </c>
      <c r="U32" s="304"/>
    </row>
    <row r="33" spans="2:22" ht="20.100000000000001" customHeight="1">
      <c r="B33" s="323"/>
      <c r="C33" s="323"/>
      <c r="D33" s="323"/>
      <c r="E33" s="323"/>
      <c r="F33" s="602" t="s">
        <v>1374</v>
      </c>
      <c r="G33" s="602"/>
      <c r="H33" s="602"/>
      <c r="I33" s="324"/>
      <c r="J33" s="325">
        <f ca="1">SUM(J7:J32)</f>
        <v>99.580385349880416</v>
      </c>
      <c r="K33" s="602" t="s">
        <v>1375</v>
      </c>
      <c r="L33" s="602"/>
      <c r="M33" s="325">
        <f>SUM(M7:M32)</f>
        <v>123.86684640000004</v>
      </c>
      <c r="N33" s="323"/>
      <c r="O33" s="323"/>
      <c r="P33" s="326"/>
      <c r="Q33" s="326"/>
      <c r="S33" s="304">
        <f ca="1">COUNTIF(S7:S32,"a")</f>
        <v>0</v>
      </c>
    </row>
    <row r="34" spans="2:22" ht="20.100000000000001" customHeight="1">
      <c r="B34" s="323"/>
      <c r="C34" s="323"/>
      <c r="D34" s="323"/>
      <c r="E34" s="323"/>
      <c r="F34" s="327"/>
      <c r="G34" s="327"/>
      <c r="H34" s="327"/>
      <c r="I34" s="327"/>
      <c r="J34" s="328"/>
      <c r="K34" s="327"/>
      <c r="L34" s="327"/>
      <c r="M34" s="328"/>
      <c r="N34" s="323"/>
      <c r="O34" s="323"/>
      <c r="P34" s="329" t="s">
        <v>1376</v>
      </c>
      <c r="Q34" s="330">
        <f ca="1">+J7/N32</f>
        <v>9.2255773198916042</v>
      </c>
      <c r="V34" s="331"/>
    </row>
    <row r="35" spans="2:22" ht="20.100000000000001" customHeight="1">
      <c r="B35" s="323"/>
      <c r="C35" s="323"/>
      <c r="D35" s="323"/>
      <c r="E35" s="323"/>
      <c r="F35" s="327"/>
      <c r="G35" s="327"/>
      <c r="H35" s="327"/>
      <c r="I35" s="327"/>
      <c r="J35" s="328"/>
      <c r="K35" s="327"/>
      <c r="L35" s="327"/>
      <c r="M35" s="328"/>
      <c r="N35" s="323"/>
      <c r="O35" s="323"/>
      <c r="P35" s="329" t="s">
        <v>1377</v>
      </c>
      <c r="Q35" s="332" t="e">
        <f ca="1">AVERAGE(T7:T32)</f>
        <v>#DIV/0!</v>
      </c>
    </row>
    <row r="36" spans="2:22" ht="20.100000000000001" customHeight="1">
      <c r="B36" s="323"/>
      <c r="C36" s="323"/>
      <c r="D36" s="323"/>
      <c r="E36" s="323"/>
      <c r="F36" s="327"/>
      <c r="G36" s="327"/>
      <c r="H36" s="327"/>
      <c r="I36" s="327"/>
      <c r="J36" s="328"/>
      <c r="K36" s="327"/>
      <c r="L36" s="327"/>
      <c r="M36" s="328"/>
      <c r="N36" s="323"/>
      <c r="O36" s="323"/>
      <c r="P36" s="329" t="s">
        <v>1378</v>
      </c>
      <c r="Q36" s="333">
        <f ca="1">M33/J33</f>
        <v>1.2438880002802559</v>
      </c>
    </row>
    <row r="37" spans="2:22" ht="20.100000000000001" customHeight="1">
      <c r="B37" s="323"/>
      <c r="C37" s="323"/>
      <c r="D37" s="323"/>
      <c r="E37" s="323"/>
      <c r="F37" s="327"/>
      <c r="G37" s="327"/>
      <c r="H37" s="327"/>
      <c r="I37" s="327"/>
      <c r="J37" s="328"/>
      <c r="K37" s="327"/>
      <c r="L37" s="327"/>
      <c r="M37" s="328"/>
      <c r="N37" s="323"/>
      <c r="O37" s="323"/>
      <c r="P37" s="329" t="s">
        <v>1028</v>
      </c>
      <c r="Q37" s="334">
        <f ca="1">+NPV(0.12,N7:N32)</f>
        <v>7.2732784168324525</v>
      </c>
    </row>
    <row r="38" spans="2:22" ht="20.100000000000001" customHeight="1">
      <c r="B38" s="323"/>
      <c r="C38" s="323"/>
      <c r="D38" s="323"/>
      <c r="E38" s="323"/>
      <c r="F38" s="327"/>
      <c r="G38" s="327"/>
      <c r="H38" s="327"/>
      <c r="I38" s="327"/>
      <c r="J38" s="328"/>
      <c r="K38" s="327"/>
      <c r="L38" s="327"/>
      <c r="M38" s="328"/>
      <c r="N38" s="323"/>
      <c r="O38" s="323"/>
      <c r="P38" s="329" t="s">
        <v>1029</v>
      </c>
      <c r="Q38" s="335" t="e">
        <f ca="1">IRR(N7:N32,DATA!D4)</f>
        <v>#NUM!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13" priority="1" stopIfTrue="1" operator="greaterThanOrEqual">
      <formula>$F$7</formula>
    </cfRule>
    <cfRule type="cellIs" dxfId="12" priority="2" stopIfTrue="1" operator="lessThan">
      <formula>$F$7</formula>
    </cfRule>
  </conditionalFormatting>
  <conditionalFormatting sqref="Q7:Q32">
    <cfRule type="cellIs" dxfId="11" priority="3" operator="lessThan">
      <formula>0</formula>
    </cfRule>
    <cfRule type="cellIs" dxfId="10" priority="4" operator="lessThan">
      <formula>0</formula>
    </cfRule>
    <cfRule type="cellIs" dxfId="9" priority="5" operator="lessThan">
      <formula>-6395.81</formula>
    </cfRule>
    <cfRule type="cellIs" dxfId="8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  <pageSetUpPr fitToPage="1"/>
  </sheetPr>
  <dimension ref="A1:V61"/>
  <sheetViews>
    <sheetView showGridLines="0" zoomScale="70" zoomScaleNormal="70" zoomScaleSheetLayoutView="70" workbookViewId="0">
      <pane ySplit="13" topLeftCell="A14" activePane="bottomLeft" state="frozen"/>
      <selection activeCell="H1093" sqref="H1093"/>
      <selection pane="bottomLeft" activeCell="I21" sqref="I21"/>
    </sheetView>
  </sheetViews>
  <sheetFormatPr defaultRowHeight="15"/>
  <cols>
    <col min="1" max="1" width="8.28515625" style="336" customWidth="1"/>
    <col min="2" max="2" width="5.140625" style="337" customWidth="1"/>
    <col min="3" max="3" width="53.42578125" style="409" customWidth="1"/>
    <col min="4" max="4" width="13.7109375" style="409" customWidth="1"/>
    <col min="5" max="5" width="12.5703125" style="340" customWidth="1"/>
    <col min="6" max="6" width="7.7109375" style="340" customWidth="1"/>
    <col min="7" max="7" width="12.7109375" style="340" customWidth="1"/>
    <col min="8" max="8" width="18.140625" style="341" customWidth="1"/>
    <col min="9" max="9" width="16.7109375" style="341" customWidth="1"/>
    <col min="10" max="11" width="16.7109375" style="342" customWidth="1"/>
    <col min="12" max="12" width="3.7109375" style="342" customWidth="1"/>
    <col min="13" max="13" width="14" style="342" customWidth="1"/>
    <col min="14" max="14" width="15" style="342" customWidth="1"/>
    <col min="15" max="15" width="9.140625" style="343" customWidth="1"/>
    <col min="16" max="16" width="12.7109375" style="344" customWidth="1"/>
    <col min="17" max="17" width="12.7109375" style="343" customWidth="1"/>
    <col min="18" max="18" width="2.42578125" style="343" customWidth="1"/>
    <col min="19" max="22" width="10.85546875" style="343" customWidth="1"/>
    <col min="23" max="24" width="9.140625" style="343" customWidth="1"/>
    <col min="25" max="16384" width="9.140625" style="343"/>
  </cols>
  <sheetData>
    <row r="1" spans="1:22">
      <c r="C1" s="338" t="s">
        <v>1009</v>
      </c>
      <c r="D1" s="339"/>
      <c r="U1" s="336"/>
    </row>
    <row r="2" spans="1:22">
      <c r="C2" s="338" t="s">
        <v>1348</v>
      </c>
      <c r="D2" s="339"/>
      <c r="T2" s="344"/>
      <c r="U2" s="345" t="s">
        <v>1036</v>
      </c>
      <c r="V2" s="344"/>
    </row>
    <row r="3" spans="1:22">
      <c r="C3" s="338" t="s">
        <v>1440</v>
      </c>
      <c r="D3" s="339"/>
      <c r="O3" s="625" t="s">
        <v>1036</v>
      </c>
      <c r="P3" s="625"/>
      <c r="Q3" s="346"/>
      <c r="T3" s="344"/>
      <c r="U3" s="345" t="s">
        <v>1041</v>
      </c>
      <c r="V3" s="344"/>
    </row>
    <row r="4" spans="1:22" ht="15.75" customHeight="1">
      <c r="B4" s="626" t="s">
        <v>1023</v>
      </c>
      <c r="C4" s="626"/>
      <c r="D4" s="626"/>
      <c r="E4" s="626"/>
      <c r="F4" s="626"/>
      <c r="G4" s="626"/>
      <c r="H4" s="626"/>
      <c r="I4" s="626"/>
      <c r="J4" s="626"/>
      <c r="K4" s="626"/>
      <c r="O4" s="625"/>
      <c r="P4" s="625"/>
      <c r="T4" s="344"/>
      <c r="U4" s="344"/>
      <c r="V4" s="344"/>
    </row>
    <row r="5" spans="1:22">
      <c r="C5" s="347"/>
      <c r="D5" s="339"/>
      <c r="T5" s="344"/>
      <c r="U5" s="345"/>
      <c r="V5" s="344"/>
    </row>
    <row r="6" spans="1:22">
      <c r="C6" s="347"/>
      <c r="D6" s="339"/>
      <c r="E6" s="348" t="s">
        <v>1037</v>
      </c>
      <c r="F6" s="349" t="s">
        <v>9</v>
      </c>
      <c r="G6" s="609" t="str">
        <f>DATA!D14</f>
        <v>ZAKARIA DENTAL CARE PEMUDA</v>
      </c>
      <c r="H6" s="609"/>
      <c r="I6" s="609"/>
      <c r="J6" s="609"/>
      <c r="K6" s="609"/>
      <c r="T6" s="344"/>
      <c r="U6" s="345"/>
      <c r="V6" s="344"/>
    </row>
    <row r="7" spans="1:22">
      <c r="C7" s="347"/>
      <c r="D7" s="339"/>
      <c r="E7" s="348" t="s">
        <v>1038</v>
      </c>
      <c r="F7" s="349" t="s">
        <v>9</v>
      </c>
      <c r="G7" s="348" t="s">
        <v>1630</v>
      </c>
      <c r="J7" s="350"/>
      <c r="T7" s="344"/>
      <c r="U7" s="345"/>
      <c r="V7" s="344"/>
    </row>
    <row r="8" spans="1:22">
      <c r="C8" s="347"/>
      <c r="D8" s="339"/>
      <c r="E8" s="348" t="s">
        <v>1039</v>
      </c>
      <c r="F8" s="349" t="s">
        <v>9</v>
      </c>
      <c r="G8" s="348" t="s">
        <v>1440</v>
      </c>
      <c r="J8" s="350"/>
      <c r="T8" s="344"/>
      <c r="U8" s="345"/>
      <c r="V8" s="344"/>
    </row>
    <row r="9" spans="1:22">
      <c r="C9" s="347"/>
      <c r="D9" s="339"/>
      <c r="E9" s="348" t="s">
        <v>1040</v>
      </c>
      <c r="F9" s="349" t="s">
        <v>9</v>
      </c>
      <c r="G9" s="348" t="s">
        <v>1548</v>
      </c>
      <c r="J9" s="350"/>
      <c r="T9" s="344"/>
      <c r="U9" s="345"/>
      <c r="V9" s="344"/>
    </row>
    <row r="10" spans="1:22" ht="15.75" thickBot="1">
      <c r="C10" s="339"/>
      <c r="D10" s="339"/>
      <c r="T10" s="344"/>
      <c r="U10" s="344"/>
      <c r="V10" s="344"/>
    </row>
    <row r="11" spans="1:22" ht="21" customHeight="1">
      <c r="B11" s="628" t="s">
        <v>0</v>
      </c>
      <c r="C11" s="630" t="s">
        <v>1</v>
      </c>
      <c r="D11" s="619" t="s">
        <v>42</v>
      </c>
      <c r="E11" s="619" t="s">
        <v>43</v>
      </c>
      <c r="F11" s="619" t="s">
        <v>2</v>
      </c>
      <c r="G11" s="633" t="s">
        <v>41</v>
      </c>
      <c r="H11" s="619" t="s">
        <v>3</v>
      </c>
      <c r="I11" s="619"/>
      <c r="J11" s="619"/>
      <c r="K11" s="620"/>
      <c r="O11" s="351"/>
      <c r="P11" s="352"/>
      <c r="Q11" s="351"/>
      <c r="S11" s="353"/>
      <c r="T11" s="354"/>
      <c r="U11" s="354"/>
      <c r="V11" s="354"/>
    </row>
    <row r="12" spans="1:22" ht="15" customHeight="1">
      <c r="B12" s="629"/>
      <c r="C12" s="631"/>
      <c r="D12" s="623"/>
      <c r="E12" s="623"/>
      <c r="F12" s="623"/>
      <c r="G12" s="634"/>
      <c r="H12" s="621" t="s">
        <v>46</v>
      </c>
      <c r="I12" s="621" t="s">
        <v>5</v>
      </c>
      <c r="J12" s="623" t="s">
        <v>47</v>
      </c>
      <c r="K12" s="624" t="s">
        <v>4</v>
      </c>
      <c r="O12" s="352"/>
      <c r="P12" s="352"/>
      <c r="Q12" s="352"/>
      <c r="S12" s="353"/>
      <c r="T12" s="353"/>
      <c r="U12" s="353"/>
      <c r="V12" s="353"/>
    </row>
    <row r="13" spans="1:22" ht="15" customHeight="1">
      <c r="B13" s="629"/>
      <c r="C13" s="632"/>
      <c r="D13" s="623"/>
      <c r="E13" s="623"/>
      <c r="F13" s="623"/>
      <c r="G13" s="635"/>
      <c r="H13" s="622"/>
      <c r="I13" s="622"/>
      <c r="J13" s="623"/>
      <c r="K13" s="624"/>
      <c r="O13" s="355"/>
      <c r="P13" s="355"/>
      <c r="Q13" s="355"/>
      <c r="S13" s="353"/>
      <c r="T13" s="353"/>
      <c r="U13" s="353"/>
      <c r="V13" s="353"/>
    </row>
    <row r="14" spans="1:22" s="365" customFormat="1" ht="15.75" customHeight="1">
      <c r="A14" s="336"/>
      <c r="B14" s="356"/>
      <c r="C14" s="357"/>
      <c r="D14" s="358" t="str">
        <f ca="1">IF(ISERROR(OFFSET('HARGA SATUAN'!$D$6,MATCH(RAB!C14,'HARGA SATUAN'!$C$7:$C$1492,0),0)),"",OFFSET('HARGA SATUAN'!$D$6,MATCH(RAB!C14,'HARGA SATUAN'!$C$7:$C$1492,0),0))</f>
        <v/>
      </c>
      <c r="E14" s="359" t="str">
        <f ca="1">IF(B14="+","Unit",IF(ISERROR(OFFSET('HARGA SATUAN'!$E$6,MATCH(RAB!C14,'HARGA SATUAN'!$C$7:$C$1492,0),0)),"",OFFSET('HARGA SATUAN'!$E$6,MATCH(RAB!C14,'HARGA SATUAN'!$C$7:$C$1492,0),0)))</f>
        <v/>
      </c>
      <c r="F14" s="368"/>
      <c r="G14" s="360">
        <f ca="1">IF(ISERROR(OFFSET('HARGA SATUAN'!$I$6,MATCH(RAB!C14,'HARGA SATUAN'!$C$7:$C$1492,0),0)),0,OFFSET('HARGA SATUAN'!$I$6,MATCH(RAB!C14,'HARGA SATUAN'!$C$7:$C$1492,0),0))</f>
        <v>0</v>
      </c>
      <c r="H14" s="361">
        <f t="shared" ref="H14" ca="1" si="0">IF(OR(D14="MDU",D14="MDU-KD"),(IF($O$3="RAB NON MDU","PLN KD",G14*F14)),0)</f>
        <v>0</v>
      </c>
      <c r="I14" s="361">
        <f t="shared" ref="I14" ca="1" si="1">IF(D14="HDW",G14*F14,0)</f>
        <v>0</v>
      </c>
      <c r="J14" s="361">
        <f t="shared" ref="J14" ca="1" si="2">IF(D14="JASA",G14*F14,0)</f>
        <v>0</v>
      </c>
      <c r="K14" s="362">
        <f t="shared" ref="K14" ca="1" si="3">SUM(H14:J14)</f>
        <v>0</v>
      </c>
      <c r="L14" s="342"/>
      <c r="M14" s="342"/>
      <c r="N14" s="342"/>
      <c r="O14" s="363"/>
      <c r="P14" s="363"/>
      <c r="Q14" s="344"/>
      <c r="R14" s="336"/>
      <c r="S14" s="364"/>
      <c r="T14" s="341"/>
      <c r="U14" s="341"/>
      <c r="V14" s="341"/>
    </row>
    <row r="15" spans="1:22" s="370" customFormat="1">
      <c r="A15" s="336" t="e">
        <f>IF(AND(C15=0,#REF!=0,#REF!=0),"BLANKS",1)</f>
        <v>#REF!</v>
      </c>
      <c r="B15" s="366" t="s">
        <v>10</v>
      </c>
      <c r="C15" s="367" t="s">
        <v>1612</v>
      </c>
      <c r="D15" s="358" t="str">
        <f ca="1">IF(ISERROR(OFFSET('HARGA SATUAN'!$D$6,MATCH(RAB!C15,'HARGA SATUAN'!$C$7:$C$1492,0),0)),"",OFFSET('HARGA SATUAN'!$D$6,MATCH(RAB!C15,'HARGA SATUAN'!$C$7:$C$1492,0),0))</f>
        <v/>
      </c>
      <c r="E15" s="359" t="str">
        <f ca="1">IF(B15="+","Unit",IF(ISERROR(OFFSET('HARGA SATUAN'!$E$6,MATCH(RAB!C15,'HARGA SATUAN'!$C$7:$C$1492,0),0)),"",OFFSET('HARGA SATUAN'!$E$6,MATCH(RAB!C15,'HARGA SATUAN'!$C$7:$C$1492,0),0)))</f>
        <v/>
      </c>
      <c r="F15" s="368"/>
      <c r="G15" s="360">
        <f ca="1">IF(ISERROR(OFFSET('HARGA SATUAN'!$I$6,MATCH(RAB!C15,'HARGA SATUAN'!$C$7:$C$1492,0),0)),0,OFFSET('HARGA SATUAN'!$I$6,MATCH(RAB!C15,'HARGA SATUAN'!$C$7:$C$1492,0),0))</f>
        <v>0</v>
      </c>
      <c r="H15" s="361">
        <f t="shared" ref="H15:H16" ca="1" si="4">IF(OR(D15="MDU",D15="MDU-KD"),(IF($O$3="RAB NON MDU","PLN KD",G15*F15)),0)</f>
        <v>0</v>
      </c>
      <c r="I15" s="361">
        <f t="shared" ref="I15:I16" ca="1" si="5">IF(D15="HDW",G15*F15,0)</f>
        <v>0</v>
      </c>
      <c r="J15" s="361">
        <f t="shared" ref="J15:J16" ca="1" si="6">IF(D15="JASA",G15*F15,0)</f>
        <v>0</v>
      </c>
      <c r="K15" s="362">
        <f t="shared" ref="K15:K16" ca="1" si="7">SUM(H15:J15)</f>
        <v>0</v>
      </c>
      <c r="L15" s="369"/>
      <c r="M15" s="369"/>
      <c r="N15" s="369"/>
      <c r="O15" s="363"/>
      <c r="P15" s="363"/>
      <c r="Q15" s="344"/>
      <c r="R15" s="336"/>
      <c r="S15" s="364"/>
      <c r="T15" s="341"/>
      <c r="U15" s="341"/>
      <c r="V15" s="341"/>
    </row>
    <row r="16" spans="1:22" s="370" customFormat="1">
      <c r="A16" s="336" t="e">
        <f>IF(AND(C16=0,#REF!=0,#REF!=0),"BLANKS",1)</f>
        <v>#REF!</v>
      </c>
      <c r="B16" s="371"/>
      <c r="C16" s="372"/>
      <c r="D16" s="358" t="str">
        <f ca="1">IF(ISERROR(OFFSET('HARGA SATUAN'!$D$6,MATCH(RAB!C16,'HARGA SATUAN'!$C$7:$C$1492,0),0)),"",OFFSET('HARGA SATUAN'!$D$6,MATCH(RAB!C16,'HARGA SATUAN'!$C$7:$C$1492,0),0))</f>
        <v/>
      </c>
      <c r="E16" s="359" t="str">
        <f ca="1">IF(B16="+","Unit",IF(ISERROR(OFFSET('HARGA SATUAN'!$E$6,MATCH(RAB!C16,'HARGA SATUAN'!$C$7:$C$1492,0),0)),"",OFFSET('HARGA SATUAN'!$E$6,MATCH(RAB!C16,'HARGA SATUAN'!$C$7:$C$1492,0),0)))</f>
        <v/>
      </c>
      <c r="F16" s="368"/>
      <c r="G16" s="360">
        <f ca="1">IF(ISERROR(OFFSET('HARGA SATUAN'!$I$6,MATCH(RAB!C16,'HARGA SATUAN'!$C$7:$C$1492,0),0)),0,OFFSET('HARGA SATUAN'!$I$6,MATCH(RAB!C16,'HARGA SATUAN'!$C$7:$C$1492,0),0))</f>
        <v>0</v>
      </c>
      <c r="H16" s="361">
        <f t="shared" ca="1" si="4"/>
        <v>0</v>
      </c>
      <c r="I16" s="361">
        <f t="shared" ca="1" si="5"/>
        <v>0</v>
      </c>
      <c r="J16" s="361">
        <f t="shared" ca="1" si="6"/>
        <v>0</v>
      </c>
      <c r="K16" s="362">
        <f t="shared" ca="1" si="7"/>
        <v>0</v>
      </c>
      <c r="L16" s="369"/>
      <c r="M16" s="369"/>
      <c r="N16" s="369"/>
      <c r="O16" s="363"/>
      <c r="P16" s="363"/>
      <c r="Q16" s="344"/>
      <c r="R16" s="336"/>
      <c r="S16" s="364"/>
      <c r="T16" s="341"/>
      <c r="U16" s="341"/>
      <c r="V16" s="341"/>
    </row>
    <row r="17" spans="1:22" s="370" customFormat="1">
      <c r="A17" s="336"/>
      <c r="B17" s="366" t="s">
        <v>1613</v>
      </c>
      <c r="C17" s="367" t="s">
        <v>1627</v>
      </c>
      <c r="D17" s="358" t="str">
        <f ca="1">IF(ISERROR(OFFSET('HARGA SATUAN'!$D$6,MATCH(RAB!C17,'HARGA SATUAN'!$C$7:$C$1492,0),0)),"",OFFSET('HARGA SATUAN'!$D$6,MATCH(RAB!C17,'HARGA SATUAN'!$C$7:$C$1492,0),0))</f>
        <v/>
      </c>
      <c r="E17" s="359" t="str">
        <f ca="1">IF(B17="+","Unit",IF(ISERROR(OFFSET('HARGA SATUAN'!$E$6,MATCH(RAB!C17,'HARGA SATUAN'!$C$7:$C$1492,0),0)),"",OFFSET('HARGA SATUAN'!$E$6,MATCH(RAB!C17,'HARGA SATUAN'!$C$7:$C$1492,0),0)))</f>
        <v/>
      </c>
      <c r="F17" s="368"/>
      <c r="G17" s="360">
        <f ca="1">IF(ISERROR(OFFSET('HARGA SATUAN'!$I$6,MATCH(RAB!C17,'HARGA SATUAN'!$C$7:$C$1492,0),0)),0,OFFSET('HARGA SATUAN'!$I$6,MATCH(RAB!C17,'HARGA SATUAN'!$C$7:$C$1492,0),0))</f>
        <v>0</v>
      </c>
      <c r="H17" s="361">
        <f t="shared" ref="H17" ca="1" si="8">IF(OR(D17="MDU",D17="MDU-KD"),(IF($O$3="RAB NON MDU","PLN KD",G17*F17)),0)</f>
        <v>0</v>
      </c>
      <c r="I17" s="361">
        <f t="shared" ref="I17" ca="1" si="9">IF(D17="HDW",G17*F17,0)</f>
        <v>0</v>
      </c>
      <c r="J17" s="361">
        <f t="shared" ref="J17" ca="1" si="10">IF(D17="JASA",G17*F17,0)</f>
        <v>0</v>
      </c>
      <c r="K17" s="362">
        <f t="shared" ref="K17" ca="1" si="11">SUM(H17:J17)</f>
        <v>0</v>
      </c>
      <c r="L17" s="369"/>
      <c r="M17" s="369"/>
      <c r="N17" s="369"/>
      <c r="O17" s="363"/>
      <c r="P17" s="363"/>
      <c r="Q17" s="344"/>
      <c r="R17" s="336"/>
      <c r="S17" s="364"/>
      <c r="T17" s="341"/>
      <c r="U17" s="341"/>
      <c r="V17" s="341"/>
    </row>
    <row r="18" spans="1:22" s="365" customFormat="1">
      <c r="A18" s="336"/>
      <c r="B18" s="498"/>
      <c r="C18" s="499"/>
      <c r="D18" s="358" t="str">
        <f ca="1">IF(ISERROR(OFFSET('HARGA SATUAN'!$D$6,MATCH(RAB!C18,'HARGA SATUAN'!$C$7:$C$1492,0),0)),"",OFFSET('HARGA SATUAN'!$D$6,MATCH(RAB!C18,'HARGA SATUAN'!$C$7:$C$1492,0),0))</f>
        <v/>
      </c>
      <c r="E18" s="359" t="str">
        <f ca="1">IF(B18="+","Unit",IF(ISERROR(OFFSET('HARGA SATUAN'!$E$6,MATCH(RAB!C18,'HARGA SATUAN'!$C$7:$C$1492,0),0)),"",OFFSET('HARGA SATUAN'!$E$6,MATCH(RAB!C18,'HARGA SATUAN'!$C$7:$C$1492,0),0)))</f>
        <v/>
      </c>
      <c r="F18" s="501"/>
      <c r="G18" s="360">
        <f ca="1">IF(ISERROR(OFFSET('HARGA SATUAN'!$I$6,MATCH(RAB!C18,'HARGA SATUAN'!$C$7:$C$1492,0),0)),0,OFFSET('HARGA SATUAN'!$I$6,MATCH(RAB!C18,'HARGA SATUAN'!$C$7:$C$1492,0),0))</f>
        <v>0</v>
      </c>
      <c r="H18" s="361">
        <f t="shared" ref="H18:H20" ca="1" si="12">IF(OR(D18="MDU",D18="MDU-KD"),(IF($O$3="RAB NON MDU","PLN KD",G18*F18)),0)</f>
        <v>0</v>
      </c>
      <c r="I18" s="361">
        <f t="shared" ref="I18:I20" ca="1" si="13">IF(D18="HDW",G18*F18,0)</f>
        <v>0</v>
      </c>
      <c r="J18" s="361">
        <f t="shared" ref="J18:J20" ca="1" si="14">IF(D18="JASA",G18*F18,0)</f>
        <v>0</v>
      </c>
      <c r="K18" s="362">
        <f t="shared" ref="K18:K20" ca="1" si="15">SUM(H18:J18)</f>
        <v>0</v>
      </c>
      <c r="L18" s="342"/>
      <c r="M18" s="342"/>
      <c r="N18" s="369"/>
      <c r="O18" s="344"/>
      <c r="P18" s="397"/>
      <c r="Q18" s="344"/>
    </row>
    <row r="19" spans="1:22">
      <c r="B19" s="366" t="s">
        <v>1614</v>
      </c>
      <c r="C19" s="367" t="s">
        <v>1616</v>
      </c>
      <c r="D19" s="358" t="str">
        <f ca="1">IF(ISERROR(OFFSET('HARGA SATUAN'!$D$6,MATCH(RAB!C19,'HARGA SATUAN'!$C$7:$C$1492,0),0)),"",OFFSET('HARGA SATUAN'!$D$6,MATCH(RAB!C19,'HARGA SATUAN'!$C$7:$C$1492,0),0))</f>
        <v/>
      </c>
      <c r="E19" s="359" t="str">
        <f ca="1">IF(B19="+","Unit",IF(ISERROR(OFFSET('HARGA SATUAN'!$E$6,MATCH(RAB!C19,'HARGA SATUAN'!$C$7:$C$1492,0),0)),"",OFFSET('HARGA SATUAN'!$E$6,MATCH(RAB!C19,'HARGA SATUAN'!$C$7:$C$1492,0),0)))</f>
        <v/>
      </c>
      <c r="F19" s="501"/>
      <c r="G19" s="360">
        <f ca="1">IF(ISERROR(OFFSET('HARGA SATUAN'!$I$6,MATCH(RAB!C19,'HARGA SATUAN'!$C$7:$C$1492,0),0)),0,OFFSET('HARGA SATUAN'!$I$6,MATCH(RAB!C19,'HARGA SATUAN'!$C$7:$C$1492,0),0))</f>
        <v>0</v>
      </c>
      <c r="H19" s="361">
        <f t="shared" ca="1" si="12"/>
        <v>0</v>
      </c>
      <c r="I19" s="361">
        <f t="shared" ca="1" si="13"/>
        <v>0</v>
      </c>
      <c r="J19" s="361">
        <f t="shared" ca="1" si="14"/>
        <v>0</v>
      </c>
      <c r="K19" s="362">
        <f t="shared" ca="1" si="15"/>
        <v>0</v>
      </c>
    </row>
    <row r="20" spans="1:22">
      <c r="B20" s="494"/>
      <c r="C20" s="497"/>
      <c r="D20" s="358" t="str">
        <f ca="1">IF(ISERROR(OFFSET('HARGA SATUAN'!$D$6,MATCH(RAB!C20,'HARGA SATUAN'!$C$7:$C$1492,0),0)),"",OFFSET('HARGA SATUAN'!$D$6,MATCH(RAB!C20,'HARGA SATUAN'!$C$7:$C$1492,0),0))</f>
        <v/>
      </c>
      <c r="E20" s="359" t="str">
        <f ca="1">IF(B20="+","Unit",IF(ISERROR(OFFSET('HARGA SATUAN'!$E$6,MATCH(RAB!C20,'HARGA SATUAN'!$C$7:$C$1492,0),0)),"",OFFSET('HARGA SATUAN'!$E$6,MATCH(RAB!C20,'HARGA SATUAN'!$C$7:$C$1492,0),0)))</f>
        <v/>
      </c>
      <c r="F20" s="501"/>
      <c r="G20" s="360">
        <f ca="1">IF(ISERROR(OFFSET('HARGA SATUAN'!$I$6,MATCH(RAB!C20,'HARGA SATUAN'!$C$7:$C$1492,0),0)),0,OFFSET('HARGA SATUAN'!$I$6,MATCH(RAB!C20,'HARGA SATUAN'!$C$7:$C$1492,0),0))</f>
        <v>0</v>
      </c>
      <c r="H20" s="361">
        <f t="shared" ca="1" si="12"/>
        <v>0</v>
      </c>
      <c r="I20" s="361">
        <f t="shared" ca="1" si="13"/>
        <v>0</v>
      </c>
      <c r="J20" s="361">
        <f t="shared" ca="1" si="14"/>
        <v>0</v>
      </c>
      <c r="K20" s="362">
        <f t="shared" ca="1" si="15"/>
        <v>0</v>
      </c>
    </row>
    <row r="21" spans="1:22">
      <c r="B21" s="495" t="s">
        <v>1615</v>
      </c>
      <c r="C21" s="500" t="s">
        <v>1619</v>
      </c>
      <c r="D21" s="358" t="str">
        <f ca="1">IF(ISERROR(OFFSET('HARGA SATUAN'!$D$6,MATCH(RAB!C21,'HARGA SATUAN'!$C$7:$C$1492,0),0)),"",OFFSET('HARGA SATUAN'!$D$6,MATCH(RAB!C21,'HARGA SATUAN'!$C$7:$C$1492,0),0))</f>
        <v/>
      </c>
      <c r="E21" s="359" t="str">
        <f ca="1">IF(B21="+","Unit",IF(ISERROR(OFFSET('HARGA SATUAN'!$E$6,MATCH(RAB!C21,'HARGA SATUAN'!$C$7:$C$1492,0),0)),"",OFFSET('HARGA SATUAN'!$E$6,MATCH(RAB!C21,'HARGA SATUAN'!$C$7:$C$1492,0),0)))</f>
        <v/>
      </c>
      <c r="F21" s="368"/>
      <c r="G21" s="360">
        <f ca="1">IF(ISERROR(OFFSET('HARGA SATUAN'!$I$6,MATCH(RAB!C21,'HARGA SATUAN'!$C$7:$C$1492,0),0)),0,OFFSET('HARGA SATUAN'!$I$6,MATCH(RAB!C21,'HARGA SATUAN'!$C$7:$C$1492,0),0))</f>
        <v>0</v>
      </c>
      <c r="H21" s="361">
        <f t="shared" ref="H21:H27" ca="1" si="16">IF(OR(D21="MDU",D21="MDU-KD"),(IF($O$3="RAB NON MDU","PLN KD",G21*F21)),0)</f>
        <v>0</v>
      </c>
      <c r="I21" s="361">
        <f t="shared" ref="I21:I27" ca="1" si="17">IF(D21="HDW",G21*F21,0)</f>
        <v>0</v>
      </c>
      <c r="J21" s="361">
        <f t="shared" ref="J21:J27" ca="1" si="18">IF(D21="JASA",G21*F21,0)</f>
        <v>0</v>
      </c>
      <c r="K21" s="362">
        <f t="shared" ref="K21:K27" ca="1" si="19">SUM(H21:J21)</f>
        <v>0</v>
      </c>
    </row>
    <row r="22" spans="1:22">
      <c r="B22" s="495"/>
      <c r="C22" s="496"/>
      <c r="D22" s="358" t="str">
        <f ca="1">IF(ISERROR(OFFSET('HARGA SATUAN'!$D$6,MATCH(RAB!C22,'HARGA SATUAN'!$C$7:$C$1492,0),0)),"",OFFSET('HARGA SATUAN'!$D$6,MATCH(RAB!C22,'HARGA SATUAN'!$C$7:$C$1492,0),0))</f>
        <v/>
      </c>
      <c r="E22" s="359" t="str">
        <f ca="1">IF(B22="+","Unit",IF(ISERROR(OFFSET('HARGA SATUAN'!$E$6,MATCH(RAB!C22,'HARGA SATUAN'!$C$7:$C$1492,0),0)),"",OFFSET('HARGA SATUAN'!$E$6,MATCH(RAB!C22,'HARGA SATUAN'!$C$7:$C$1492,0),0)))</f>
        <v/>
      </c>
      <c r="F22" s="503"/>
      <c r="G22" s="360">
        <f ca="1">IF(ISERROR(OFFSET('HARGA SATUAN'!$I$6,MATCH(RAB!C22,'HARGA SATUAN'!$C$7:$C$1492,0),0)),0,OFFSET('HARGA SATUAN'!$I$6,MATCH(RAB!C22,'HARGA SATUAN'!$C$7:$C$1492,0),0))</f>
        <v>0</v>
      </c>
      <c r="H22" s="361">
        <f t="shared" ca="1" si="16"/>
        <v>0</v>
      </c>
      <c r="I22" s="361">
        <f t="shared" ca="1" si="17"/>
        <v>0</v>
      </c>
      <c r="J22" s="361">
        <f t="shared" ca="1" si="18"/>
        <v>0</v>
      </c>
      <c r="K22" s="362">
        <f t="shared" ca="1" si="19"/>
        <v>0</v>
      </c>
    </row>
    <row r="23" spans="1:22">
      <c r="B23" s="495" t="s">
        <v>1035</v>
      </c>
      <c r="C23" s="496" t="s">
        <v>1628</v>
      </c>
      <c r="D23" s="358" t="str">
        <f ca="1">IF(ISERROR(OFFSET('HARGA SATUAN'!$D$6,MATCH(RAB!C23,'HARGA SATUAN'!$C$7:$C$1492,0),0)),"",OFFSET('HARGA SATUAN'!$D$6,MATCH(RAB!C23,'HARGA SATUAN'!$C$7:$C$1492,0),0))</f>
        <v/>
      </c>
      <c r="E23" s="359" t="str">
        <f ca="1">IF(B23="+","Unit",IF(ISERROR(OFFSET('HARGA SATUAN'!$E$6,MATCH(RAB!C23,'HARGA SATUAN'!$C$7:$C$1492,0),0)),"",OFFSET('HARGA SATUAN'!$E$6,MATCH(RAB!C23,'HARGA SATUAN'!$C$7:$C$1492,0),0)))</f>
        <v>Unit</v>
      </c>
      <c r="F23" s="506">
        <v>1</v>
      </c>
      <c r="G23" s="360">
        <f ca="1">IF(ISERROR(OFFSET('HARGA SATUAN'!$I$6,MATCH(RAB!C23,'HARGA SATUAN'!$C$7:$C$1492,0),0)),0,OFFSET('HARGA SATUAN'!$I$6,MATCH(RAB!C23,'HARGA SATUAN'!$C$7:$C$1492,0),0))</f>
        <v>0</v>
      </c>
      <c r="H23" s="361">
        <f t="shared" ca="1" si="16"/>
        <v>0</v>
      </c>
      <c r="I23" s="361">
        <f t="shared" ca="1" si="17"/>
        <v>0</v>
      </c>
      <c r="J23" s="361">
        <f t="shared" ca="1" si="18"/>
        <v>0</v>
      </c>
      <c r="K23" s="362">
        <f t="shared" ca="1" si="19"/>
        <v>0</v>
      </c>
    </row>
    <row r="24" spans="1:22" ht="30">
      <c r="B24" s="706">
        <v>1</v>
      </c>
      <c r="C24" s="109" t="s">
        <v>1197</v>
      </c>
      <c r="D24" s="358" t="str">
        <f ca="1">IF(ISERROR(OFFSET('HARGA SATUAN'!$D$6,MATCH(RAB!C24,'HARGA SATUAN'!$C$7:$C$1492,0),0)),"",OFFSET('HARGA SATUAN'!$D$6,MATCH(RAB!C24,'HARGA SATUAN'!$C$7:$C$1492,0),0))</f>
        <v>MDU-KD</v>
      </c>
      <c r="E24" s="359" t="str">
        <f ca="1">IF(B24="+","Unit",IF(ISERROR(OFFSET('HARGA SATUAN'!$E$6,MATCH(RAB!C24,'HARGA SATUAN'!$C$7:$C$1492,0),0)),"",OFFSET('HARGA SATUAN'!$E$6,MATCH(RAB!C24,'HARGA SATUAN'!$C$7:$C$1492,0),0)))</f>
        <v>Bh</v>
      </c>
      <c r="F24" s="506">
        <f>F23*1</f>
        <v>1</v>
      </c>
      <c r="G24" s="360">
        <f ca="1">IF(ISERROR(OFFSET('HARGA SATUAN'!$I$6,MATCH(RAB!C24,'HARGA SATUAN'!$C$7:$C$1492,0),0)),0,OFFSET('HARGA SATUAN'!$I$6,MATCH(RAB!C24,'HARGA SATUAN'!$C$7:$C$1492,0),0))</f>
        <v>1427400</v>
      </c>
      <c r="H24" s="361">
        <f t="shared" ca="1" si="16"/>
        <v>1427400</v>
      </c>
      <c r="I24" s="361">
        <f t="shared" ca="1" si="17"/>
        <v>0</v>
      </c>
      <c r="J24" s="361">
        <f t="shared" ca="1" si="18"/>
        <v>0</v>
      </c>
      <c r="K24" s="362">
        <f t="shared" ca="1" si="19"/>
        <v>1427400</v>
      </c>
    </row>
    <row r="25" spans="1:22">
      <c r="B25" s="706">
        <v>2</v>
      </c>
      <c r="C25" s="707" t="s">
        <v>508</v>
      </c>
      <c r="D25" s="358" t="str">
        <f ca="1">IF(ISERROR(OFFSET('HARGA SATUAN'!$D$6,MATCH(RAB!C25,'HARGA SATUAN'!$C$7:$C$1492,0),0)),"",OFFSET('HARGA SATUAN'!$D$6,MATCH(RAB!C25,'HARGA SATUAN'!$C$7:$C$1492,0),0))</f>
        <v>MDU-KD</v>
      </c>
      <c r="E25" s="359" t="str">
        <f ca="1">IF(B25="+","Unit",IF(ISERROR(OFFSET('HARGA SATUAN'!$E$6,MATCH(RAB!C25,'HARGA SATUAN'!$C$7:$C$1492,0),0)),"",OFFSET('HARGA SATUAN'!$E$6,MATCH(RAB!C25,'HARGA SATUAN'!$C$7:$C$1492,0),0)))</f>
        <v>Unit</v>
      </c>
      <c r="F25" s="506">
        <f>F23*1</f>
        <v>1</v>
      </c>
      <c r="G25" s="360">
        <f ca="1">IF(ISERROR(OFFSET('HARGA SATUAN'!$I$6,MATCH(RAB!C25,'HARGA SATUAN'!$C$7:$C$1492,0),0)),0,OFFSET('HARGA SATUAN'!$I$6,MATCH(RAB!C25,'HARGA SATUAN'!$C$7:$C$1492,0),0))</f>
        <v>3564900</v>
      </c>
      <c r="H25" s="361">
        <f t="shared" ca="1" si="16"/>
        <v>3564900</v>
      </c>
      <c r="I25" s="361">
        <f t="shared" ca="1" si="17"/>
        <v>0</v>
      </c>
      <c r="J25" s="361">
        <f t="shared" ca="1" si="18"/>
        <v>0</v>
      </c>
      <c r="K25" s="362">
        <f t="shared" ca="1" si="19"/>
        <v>3564900</v>
      </c>
    </row>
    <row r="26" spans="1:22">
      <c r="B26" s="706">
        <v>3</v>
      </c>
      <c r="C26" s="707" t="s">
        <v>76</v>
      </c>
      <c r="D26" s="358" t="str">
        <f ca="1">IF(ISERROR(OFFSET('HARGA SATUAN'!$D$6,MATCH(RAB!C26,'HARGA SATUAN'!$C$7:$C$1492,0),0)),"",OFFSET('HARGA SATUAN'!$D$6,MATCH(RAB!C26,'HARGA SATUAN'!$C$7:$C$1492,0),0))</f>
        <v>HDW</v>
      </c>
      <c r="E26" s="359" t="str">
        <f ca="1">IF(B26="+","Unit",IF(ISERROR(OFFSET('HARGA SATUAN'!$E$6,MATCH(RAB!C26,'HARGA SATUAN'!$C$7:$C$1492,0),0)),"",OFFSET('HARGA SATUAN'!$E$6,MATCH(RAB!C26,'HARGA SATUAN'!$C$7:$C$1492,0),0)))</f>
        <v>Mtr</v>
      </c>
      <c r="F26" s="506">
        <f>F23*35</f>
        <v>35</v>
      </c>
      <c r="G26" s="360">
        <f ca="1">IF(ISERROR(OFFSET('HARGA SATUAN'!$I$6,MATCH(RAB!C26,'HARGA SATUAN'!$C$7:$C$1492,0),0)),0,OFFSET('HARGA SATUAN'!$I$6,MATCH(RAB!C26,'HARGA SATUAN'!$C$7:$C$1492,0),0))</f>
        <v>10000</v>
      </c>
      <c r="H26" s="361">
        <f t="shared" ca="1" si="16"/>
        <v>0</v>
      </c>
      <c r="I26" s="361">
        <f t="shared" ca="1" si="17"/>
        <v>350000</v>
      </c>
      <c r="J26" s="361">
        <f t="shared" ca="1" si="18"/>
        <v>0</v>
      </c>
      <c r="K26" s="362">
        <f t="shared" ca="1" si="19"/>
        <v>350000</v>
      </c>
    </row>
    <row r="27" spans="1:22">
      <c r="B27" s="706">
        <v>4</v>
      </c>
      <c r="C27" s="707" t="s">
        <v>799</v>
      </c>
      <c r="D27" s="358" t="str">
        <f ca="1">IF(ISERROR(OFFSET('HARGA SATUAN'!$D$6,MATCH(RAB!C27,'HARGA SATUAN'!$C$7:$C$1492,0),0)),"",OFFSET('HARGA SATUAN'!$D$6,MATCH(RAB!C27,'HARGA SATUAN'!$C$7:$C$1492,0),0))</f>
        <v>JASA</v>
      </c>
      <c r="E27" s="359" t="str">
        <f ca="1">IF(B27="+","Unit",IF(ISERROR(OFFSET('HARGA SATUAN'!$E$6,MATCH(RAB!C27,'HARGA SATUAN'!$C$7:$C$1492,0),0)),"",OFFSET('HARGA SATUAN'!$E$6,MATCH(RAB!C27,'HARGA SATUAN'!$C$7:$C$1492,0),0)))</f>
        <v>Unit</v>
      </c>
      <c r="F27" s="506">
        <f>F23*1</f>
        <v>1</v>
      </c>
      <c r="G27" s="360">
        <f ca="1">IF(ISERROR(OFFSET('HARGA SATUAN'!$I$6,MATCH(RAB!C27,'HARGA SATUAN'!$C$7:$C$1492,0),0)),0,OFFSET('HARGA SATUAN'!$I$6,MATCH(RAB!C27,'HARGA SATUAN'!$C$7:$C$1492,0),0))</f>
        <v>106400</v>
      </c>
      <c r="H27" s="361">
        <f t="shared" ca="1" si="16"/>
        <v>0</v>
      </c>
      <c r="I27" s="361">
        <f t="shared" ca="1" si="17"/>
        <v>0</v>
      </c>
      <c r="J27" s="361">
        <f t="shared" ca="1" si="18"/>
        <v>106400</v>
      </c>
      <c r="K27" s="362">
        <f t="shared" ca="1" si="19"/>
        <v>106400</v>
      </c>
    </row>
    <row r="28" spans="1:22">
      <c r="B28" s="374"/>
      <c r="C28" s="502"/>
      <c r="D28" s="358" t="str">
        <f ca="1">IF(ISERROR(OFFSET('HARGA SATUAN'!$D$6,MATCH(RAB!C28,'HARGA SATUAN'!$C$7:$C$1492,0),0)),"",OFFSET('HARGA SATUAN'!$D$6,MATCH(RAB!C28,'HARGA SATUAN'!$C$7:$C$1492,0),0))</f>
        <v/>
      </c>
      <c r="E28" s="359" t="str">
        <f ca="1">IF(B28="+","Unit",IF(ISERROR(OFFSET('HARGA SATUAN'!$E$6,MATCH(RAB!C28,'HARGA SATUAN'!$C$7:$C$1492,0),0)),"",OFFSET('HARGA SATUAN'!$E$6,MATCH(RAB!C28,'HARGA SATUAN'!$C$7:$C$1492,0),0)))</f>
        <v/>
      </c>
      <c r="F28" s="368"/>
      <c r="G28" s="360">
        <f ca="1">IF(ISERROR(OFFSET('HARGA SATUAN'!$I$6,MATCH(RAB!C28,'HARGA SATUAN'!$C$7:$C$1492,0),0)),0,OFFSET('HARGA SATUAN'!$I$6,MATCH(RAB!C28,'HARGA SATUAN'!$C$7:$C$1492,0),0))</f>
        <v>0</v>
      </c>
      <c r="H28" s="361">
        <f t="shared" ref="H28:H40" ca="1" si="20">IF(OR(D28="MDU",D28="MDU-KD"),(IF($O$3="RAB NON MDU","PLN KD",G28*F28)),0)</f>
        <v>0</v>
      </c>
      <c r="I28" s="361">
        <f t="shared" ref="I28:I40" ca="1" si="21">IF(D28="HDW",G28*F28,0)</f>
        <v>0</v>
      </c>
      <c r="J28" s="361">
        <f t="shared" ref="J28:J40" ca="1" si="22">IF(D28="JASA",G28*F28,0)</f>
        <v>0</v>
      </c>
      <c r="K28" s="362">
        <f t="shared" ref="K28:K40" ca="1" si="23">SUM(H28:J28)</f>
        <v>0</v>
      </c>
    </row>
    <row r="29" spans="1:22">
      <c r="B29" s="504" t="s">
        <v>1035</v>
      </c>
      <c r="C29" s="505" t="s">
        <v>1621</v>
      </c>
      <c r="D29" s="358" t="str">
        <f ca="1">IF(ISERROR(OFFSET('HARGA SATUAN'!$D$6,MATCH(RAB!C29,'HARGA SATUAN'!$C$7:$C$1492,0),0)),"",OFFSET('HARGA SATUAN'!$D$6,MATCH(RAB!C29,'HARGA SATUAN'!$C$7:$C$1492,0),0))</f>
        <v/>
      </c>
      <c r="E29" s="359" t="str">
        <f ca="1">IF(B29="+","Unit",IF(ISERROR(OFFSET('HARGA SATUAN'!$E$6,MATCH(RAB!C29,'HARGA SATUAN'!$C$7:$C$1492,0),0)),"",OFFSET('HARGA SATUAN'!$E$6,MATCH(RAB!C29,'HARGA SATUAN'!$C$7:$C$1492,0),0)))</f>
        <v>Unit</v>
      </c>
      <c r="F29" s="506">
        <v>1</v>
      </c>
      <c r="G29" s="360">
        <f ca="1">IF(ISERROR(OFFSET('HARGA SATUAN'!$I$6,MATCH(RAB!C29,'HARGA SATUAN'!$C$7:$C$1492,0),0)),0,OFFSET('HARGA SATUAN'!$I$6,MATCH(RAB!C29,'HARGA SATUAN'!$C$7:$C$1492,0),0))</f>
        <v>0</v>
      </c>
      <c r="H29" s="361">
        <f t="shared" ca="1" si="20"/>
        <v>0</v>
      </c>
      <c r="I29" s="361">
        <f t="shared" ca="1" si="21"/>
        <v>0</v>
      </c>
      <c r="J29" s="361">
        <f t="shared" ca="1" si="22"/>
        <v>0</v>
      </c>
      <c r="K29" s="362">
        <f t="shared" ca="1" si="23"/>
        <v>0</v>
      </c>
    </row>
    <row r="30" spans="1:22">
      <c r="B30" s="504">
        <v>1</v>
      </c>
      <c r="C30" s="505" t="s">
        <v>115</v>
      </c>
      <c r="D30" s="358" t="str">
        <f ca="1">IF(ISERROR(OFFSET('HARGA SATUAN'!$D$6,MATCH(RAB!C30,'HARGA SATUAN'!$C$7:$C$1492,0),0)),"",OFFSET('HARGA SATUAN'!$D$6,MATCH(RAB!C30,'HARGA SATUAN'!$C$7:$C$1492,0),0))</f>
        <v>HDW</v>
      </c>
      <c r="E30" s="359" t="str">
        <f ca="1">IF(B30="+","Unit",IF(ISERROR(OFFSET('HARGA SATUAN'!$E$6,MATCH(RAB!C30,'HARGA SATUAN'!$C$7:$C$1492,0),0)),"",OFFSET('HARGA SATUAN'!$E$6,MATCH(RAB!C30,'HARGA SATUAN'!$C$7:$C$1492,0),0)))</f>
        <v>Set</v>
      </c>
      <c r="F30" s="506">
        <f>F29*1</f>
        <v>1</v>
      </c>
      <c r="G30" s="360">
        <f ca="1">IF(ISERROR(OFFSET('HARGA SATUAN'!$I$6,MATCH(RAB!C30,'HARGA SATUAN'!$C$7:$C$1492,0),0)),0,OFFSET('HARGA SATUAN'!$I$6,MATCH(RAB!C30,'HARGA SATUAN'!$C$7:$C$1492,0),0))</f>
        <v>11500</v>
      </c>
      <c r="H30" s="361">
        <f t="shared" ca="1" si="20"/>
        <v>0</v>
      </c>
      <c r="I30" s="361">
        <f t="shared" ca="1" si="21"/>
        <v>11500</v>
      </c>
      <c r="J30" s="361">
        <f t="shared" ca="1" si="22"/>
        <v>0</v>
      </c>
      <c r="K30" s="362">
        <f t="shared" ca="1" si="23"/>
        <v>11500</v>
      </c>
    </row>
    <row r="31" spans="1:22">
      <c r="B31" s="504">
        <v>2</v>
      </c>
      <c r="C31" s="505" t="s">
        <v>145</v>
      </c>
      <c r="D31" s="358" t="str">
        <f ca="1">IF(ISERROR(OFFSET('HARGA SATUAN'!$D$6,MATCH(RAB!C31,'HARGA SATUAN'!$C$7:$C$1492,0),0)),"",OFFSET('HARGA SATUAN'!$D$6,MATCH(RAB!C31,'HARGA SATUAN'!$C$7:$C$1492,0),0))</f>
        <v>HDW</v>
      </c>
      <c r="E31" s="359" t="str">
        <f ca="1">IF(B31="+","Unit",IF(ISERROR(OFFSET('HARGA SATUAN'!$E$6,MATCH(RAB!C31,'HARGA SATUAN'!$C$7:$C$1492,0),0)),"",OFFSET('HARGA SATUAN'!$E$6,MATCH(RAB!C31,'HARGA SATUAN'!$C$7:$C$1492,0),0)))</f>
        <v>Set</v>
      </c>
      <c r="F31" s="506">
        <f>F29*1</f>
        <v>1</v>
      </c>
      <c r="G31" s="360">
        <f ca="1">IF(ISERROR(OFFSET('HARGA SATUAN'!$I$6,MATCH(RAB!C31,'HARGA SATUAN'!$C$7:$C$1492,0),0)),0,OFFSET('HARGA SATUAN'!$I$6,MATCH(RAB!C31,'HARGA SATUAN'!$C$7:$C$1492,0),0))</f>
        <v>6200</v>
      </c>
      <c r="H31" s="361">
        <f t="shared" ca="1" si="20"/>
        <v>0</v>
      </c>
      <c r="I31" s="361">
        <f t="shared" ca="1" si="21"/>
        <v>6200</v>
      </c>
      <c r="J31" s="361">
        <f t="shared" ca="1" si="22"/>
        <v>0</v>
      </c>
      <c r="K31" s="362">
        <f t="shared" ca="1" si="23"/>
        <v>6200</v>
      </c>
    </row>
    <row r="32" spans="1:22">
      <c r="B32" s="504">
        <v>3</v>
      </c>
      <c r="C32" s="505" t="s">
        <v>587</v>
      </c>
      <c r="D32" s="358" t="str">
        <f ca="1">IF(ISERROR(OFFSET('HARGA SATUAN'!$D$6,MATCH(RAB!C32,'HARGA SATUAN'!$C$7:$C$1492,0),0)),"",OFFSET('HARGA SATUAN'!$D$6,MATCH(RAB!C32,'HARGA SATUAN'!$C$7:$C$1492,0),0))</f>
        <v>HDW</v>
      </c>
      <c r="E32" s="359" t="str">
        <f ca="1">IF(B32="+","Unit",IF(ISERROR(OFFSET('HARGA SATUAN'!$E$6,MATCH(RAB!C32,'HARGA SATUAN'!$C$7:$C$1492,0),0)),"",OFFSET('HARGA SATUAN'!$E$6,MATCH(RAB!C32,'HARGA SATUAN'!$C$7:$C$1492,0),0)))</f>
        <v>Btg</v>
      </c>
      <c r="F32" s="506">
        <f>F29*1</f>
        <v>1</v>
      </c>
      <c r="G32" s="360">
        <f ca="1">IF(ISERROR(OFFSET('HARGA SATUAN'!$I$6,MATCH(RAB!C32,'HARGA SATUAN'!$C$7:$C$1492,0),0)),0,OFFSET('HARGA SATUAN'!$I$6,MATCH(RAB!C32,'HARGA SATUAN'!$C$7:$C$1492,0),0))</f>
        <v>45796</v>
      </c>
      <c r="H32" s="361">
        <f t="shared" ca="1" si="20"/>
        <v>0</v>
      </c>
      <c r="I32" s="361">
        <f t="shared" ca="1" si="21"/>
        <v>45796</v>
      </c>
      <c r="J32" s="361">
        <f t="shared" ca="1" si="22"/>
        <v>0</v>
      </c>
      <c r="K32" s="362">
        <f t="shared" ca="1" si="23"/>
        <v>45796</v>
      </c>
    </row>
    <row r="33" spans="2:13">
      <c r="B33" s="504">
        <v>4</v>
      </c>
      <c r="C33" s="505" t="s">
        <v>118</v>
      </c>
      <c r="D33" s="358" t="str">
        <f ca="1">IF(ISERROR(OFFSET('HARGA SATUAN'!$D$6,MATCH(RAB!C33,'HARGA SATUAN'!$C$7:$C$1492,0),0)),"",OFFSET('HARGA SATUAN'!$D$6,MATCH(RAB!C33,'HARGA SATUAN'!$C$7:$C$1492,0),0))</f>
        <v>HDW</v>
      </c>
      <c r="E33" s="359" t="str">
        <f ca="1">IF(B33="+","Unit",IF(ISERROR(OFFSET('HARGA SATUAN'!$E$6,MATCH(RAB!C33,'HARGA SATUAN'!$C$7:$C$1492,0),0)),"",OFFSET('HARGA SATUAN'!$E$6,MATCH(RAB!C33,'HARGA SATUAN'!$C$7:$C$1492,0),0)))</f>
        <v>Set</v>
      </c>
      <c r="F33" s="506">
        <f>F29*1</f>
        <v>1</v>
      </c>
      <c r="G33" s="360">
        <f ca="1">IF(ISERROR(OFFSET('HARGA SATUAN'!$I$6,MATCH(RAB!C33,'HARGA SATUAN'!$C$7:$C$1492,0),0)),0,OFFSET('HARGA SATUAN'!$I$6,MATCH(RAB!C33,'HARGA SATUAN'!$C$7:$C$1492,0),0))</f>
        <v>5300</v>
      </c>
      <c r="H33" s="361">
        <f t="shared" ca="1" si="20"/>
        <v>0</v>
      </c>
      <c r="I33" s="361">
        <f t="shared" ca="1" si="21"/>
        <v>5300</v>
      </c>
      <c r="J33" s="361">
        <f t="shared" ca="1" si="22"/>
        <v>0</v>
      </c>
      <c r="K33" s="362">
        <f t="shared" ca="1" si="23"/>
        <v>5300</v>
      </c>
    </row>
    <row r="34" spans="2:13">
      <c r="B34" s="504">
        <v>5</v>
      </c>
      <c r="C34" s="505" t="s">
        <v>117</v>
      </c>
      <c r="D34" s="358" t="str">
        <f ca="1">IF(ISERROR(OFFSET('HARGA SATUAN'!$D$6,MATCH(RAB!C34,'HARGA SATUAN'!$C$7:$C$1492,0),0)),"",OFFSET('HARGA SATUAN'!$D$6,MATCH(RAB!C34,'HARGA SATUAN'!$C$7:$C$1492,0),0))</f>
        <v>HDW</v>
      </c>
      <c r="E34" s="359" t="str">
        <f ca="1">IF(B34="+","Unit",IF(ISERROR(OFFSET('HARGA SATUAN'!$E$6,MATCH(RAB!C34,'HARGA SATUAN'!$C$7:$C$1492,0),0)),"",OFFSET('HARGA SATUAN'!$E$6,MATCH(RAB!C34,'HARGA SATUAN'!$C$7:$C$1492,0),0)))</f>
        <v>Bh</v>
      </c>
      <c r="F34" s="506">
        <f>F29*1</f>
        <v>1</v>
      </c>
      <c r="G34" s="360">
        <f ca="1">IF(ISERROR(OFFSET('HARGA SATUAN'!$I$6,MATCH(RAB!C34,'HARGA SATUAN'!$C$7:$C$1492,0),0)),0,OFFSET('HARGA SATUAN'!$I$6,MATCH(RAB!C34,'HARGA SATUAN'!$C$7:$C$1492,0),0))</f>
        <v>58600</v>
      </c>
      <c r="H34" s="361">
        <f t="shared" ca="1" si="20"/>
        <v>0</v>
      </c>
      <c r="I34" s="361">
        <f t="shared" ca="1" si="21"/>
        <v>58600</v>
      </c>
      <c r="J34" s="361">
        <f t="shared" ca="1" si="22"/>
        <v>0</v>
      </c>
      <c r="K34" s="362">
        <f t="shared" ca="1" si="23"/>
        <v>58600</v>
      </c>
    </row>
    <row r="35" spans="2:13">
      <c r="B35" s="504">
        <v>6</v>
      </c>
      <c r="C35" s="109" t="s">
        <v>1154</v>
      </c>
      <c r="D35" s="358" t="str">
        <f ca="1">IF(ISERROR(OFFSET('HARGA SATUAN'!$D$6,MATCH(RAB!C35,'HARGA SATUAN'!$C$7:$C$1492,0),0)),"",OFFSET('HARGA SATUAN'!$D$6,MATCH(RAB!C35,'HARGA SATUAN'!$C$7:$C$1492,0),0))</f>
        <v>HDW</v>
      </c>
      <c r="E35" s="359" t="str">
        <f ca="1">IF(B35="+","Unit",IF(ISERROR(OFFSET('HARGA SATUAN'!$E$6,MATCH(RAB!C35,'HARGA SATUAN'!$C$7:$C$1492,0),0)),"",OFFSET('HARGA SATUAN'!$E$6,MATCH(RAB!C35,'HARGA SATUAN'!$C$7:$C$1492,0),0)))</f>
        <v>Set</v>
      </c>
      <c r="F35" s="506">
        <f>F29*1</f>
        <v>1</v>
      </c>
      <c r="G35" s="360">
        <f ca="1">IF(ISERROR(OFFSET('HARGA SATUAN'!$I$6,MATCH(RAB!C35,'HARGA SATUAN'!$C$7:$C$1492,0),0)),0,OFFSET('HARGA SATUAN'!$I$6,MATCH(RAB!C35,'HARGA SATUAN'!$C$7:$C$1492,0),0))</f>
        <v>3888</v>
      </c>
      <c r="H35" s="361">
        <f t="shared" ca="1" si="20"/>
        <v>0</v>
      </c>
      <c r="I35" s="361">
        <f t="shared" ca="1" si="21"/>
        <v>3888</v>
      </c>
      <c r="J35" s="361">
        <f t="shared" ca="1" si="22"/>
        <v>0</v>
      </c>
      <c r="K35" s="362">
        <f t="shared" ca="1" si="23"/>
        <v>3888</v>
      </c>
    </row>
    <row r="36" spans="2:13">
      <c r="B36" s="504">
        <v>7</v>
      </c>
      <c r="C36" s="505" t="s">
        <v>119</v>
      </c>
      <c r="D36" s="358" t="str">
        <f ca="1">IF(ISERROR(OFFSET('HARGA SATUAN'!$D$6,MATCH(RAB!C36,'HARGA SATUAN'!$C$7:$C$1492,0),0)),"",OFFSET('HARGA SATUAN'!$D$6,MATCH(RAB!C36,'HARGA SATUAN'!$C$7:$C$1492,0),0))</f>
        <v>HDW</v>
      </c>
      <c r="E36" s="359" t="str">
        <f ca="1">IF(B36="+","Unit",IF(ISERROR(OFFSET('HARGA SATUAN'!$E$6,MATCH(RAB!C36,'HARGA SATUAN'!$C$7:$C$1492,0),0)),"",OFFSET('HARGA SATUAN'!$E$6,MATCH(RAB!C36,'HARGA SATUAN'!$C$7:$C$1492,0),0)))</f>
        <v>Set</v>
      </c>
      <c r="F36" s="506">
        <f>F29*2</f>
        <v>2</v>
      </c>
      <c r="G36" s="360">
        <f ca="1">IF(ISERROR(OFFSET('HARGA SATUAN'!$I$6,MATCH(RAB!C36,'HARGA SATUAN'!$C$7:$C$1492,0),0)),0,OFFSET('HARGA SATUAN'!$I$6,MATCH(RAB!C36,'HARGA SATUAN'!$C$7:$C$1492,0),0))</f>
        <v>8900</v>
      </c>
      <c r="H36" s="361">
        <f t="shared" ca="1" si="20"/>
        <v>0</v>
      </c>
      <c r="I36" s="361">
        <f t="shared" ca="1" si="21"/>
        <v>17800</v>
      </c>
      <c r="J36" s="361">
        <f t="shared" ca="1" si="22"/>
        <v>0</v>
      </c>
      <c r="K36" s="362">
        <f t="shared" ca="1" si="23"/>
        <v>17800</v>
      </c>
    </row>
    <row r="37" spans="2:13">
      <c r="B37" s="374"/>
      <c r="C37" s="502"/>
      <c r="D37" s="358" t="str">
        <f ca="1">IF(ISERROR(OFFSET('HARGA SATUAN'!$D$6,MATCH(RAB!C37,'HARGA SATUAN'!$C$7:$C$1492,0),0)),"",OFFSET('HARGA SATUAN'!$D$6,MATCH(RAB!C37,'HARGA SATUAN'!$C$7:$C$1492,0),0))</f>
        <v/>
      </c>
      <c r="E37" s="359" t="str">
        <f ca="1">IF(B37="+","Unit",IF(ISERROR(OFFSET('HARGA SATUAN'!$E$6,MATCH(RAB!C37,'HARGA SATUAN'!$C$7:$C$1492,0),0)),"",OFFSET('HARGA SATUAN'!$E$6,MATCH(RAB!C37,'HARGA SATUAN'!$C$7:$C$1492,0),0)))</f>
        <v/>
      </c>
      <c r="F37" s="368"/>
      <c r="G37" s="360">
        <f ca="1">IF(ISERROR(OFFSET('HARGA SATUAN'!$I$6,MATCH(RAB!C37,'HARGA SATUAN'!$C$7:$C$1492,0),0)),0,OFFSET('HARGA SATUAN'!$I$6,MATCH(RAB!C37,'HARGA SATUAN'!$C$7:$C$1492,0),0))</f>
        <v>0</v>
      </c>
      <c r="H37" s="361">
        <f t="shared" ca="1" si="20"/>
        <v>0</v>
      </c>
      <c r="I37" s="361">
        <f t="shared" ca="1" si="21"/>
        <v>0</v>
      </c>
      <c r="J37" s="361">
        <f t="shared" ca="1" si="22"/>
        <v>0</v>
      </c>
      <c r="K37" s="362">
        <f t="shared" ca="1" si="23"/>
        <v>0</v>
      </c>
    </row>
    <row r="38" spans="2:13">
      <c r="B38" s="366" t="s">
        <v>22</v>
      </c>
      <c r="C38" s="367" t="s">
        <v>1617</v>
      </c>
      <c r="D38" s="358" t="str">
        <f ca="1">IF(ISERROR(OFFSET('HARGA SATUAN'!$D$6,MATCH(RAB!C38,'HARGA SATUAN'!$C$7:$C$1492,0),0)),"",OFFSET('HARGA SATUAN'!$D$6,MATCH(RAB!C38,'HARGA SATUAN'!$C$7:$C$1492,0),0))</f>
        <v/>
      </c>
      <c r="E38" s="359" t="str">
        <f ca="1">IF(B38="+","Unit",IF(ISERROR(OFFSET('HARGA SATUAN'!$E$6,MATCH(RAB!C38,'HARGA SATUAN'!$C$7:$C$1492,0),0)),"",OFFSET('HARGA SATUAN'!$E$6,MATCH(RAB!C38,'HARGA SATUAN'!$C$7:$C$1492,0),0)))</f>
        <v/>
      </c>
      <c r="F38" s="368"/>
      <c r="G38" s="360">
        <f ca="1">IF(ISERROR(OFFSET('HARGA SATUAN'!$I$6,MATCH(RAB!C38,'HARGA SATUAN'!$C$7:$C$1492,0),0)),0,OFFSET('HARGA SATUAN'!$I$6,MATCH(RAB!C38,'HARGA SATUAN'!$C$7:$C$1492,0),0))</f>
        <v>0</v>
      </c>
      <c r="H38" s="361">
        <f t="shared" ca="1" si="20"/>
        <v>0</v>
      </c>
      <c r="I38" s="361">
        <f t="shared" ca="1" si="21"/>
        <v>0</v>
      </c>
      <c r="J38" s="361">
        <f t="shared" ca="1" si="22"/>
        <v>0</v>
      </c>
      <c r="K38" s="362">
        <f t="shared" ca="1" si="23"/>
        <v>0</v>
      </c>
    </row>
    <row r="39" spans="2:13">
      <c r="B39" s="374"/>
      <c r="C39" s="373"/>
      <c r="D39" s="358" t="str">
        <f ca="1">IF(ISERROR(OFFSET('HARGA SATUAN'!$D$6,MATCH(RAB!C39,'HARGA SATUAN'!$C$7:$C$1492,0),0)),"",OFFSET('HARGA SATUAN'!$D$6,MATCH(RAB!C39,'HARGA SATUAN'!$C$7:$C$1492,0),0))</f>
        <v/>
      </c>
      <c r="E39" s="359" t="str">
        <f ca="1">IF(B39="+","Unit",IF(ISERROR(OFFSET('HARGA SATUAN'!$E$6,MATCH(RAB!C39,'HARGA SATUAN'!$C$7:$C$1492,0),0)),"",OFFSET('HARGA SATUAN'!$E$6,MATCH(RAB!C39,'HARGA SATUAN'!$C$7:$C$1492,0),0)))</f>
        <v/>
      </c>
      <c r="F39" s="368"/>
      <c r="G39" s="360">
        <f ca="1">IF(ISERROR(OFFSET('HARGA SATUAN'!$I$6,MATCH(RAB!C39,'HARGA SATUAN'!$C$7:$C$1492,0),0)),0,OFFSET('HARGA SATUAN'!$I$6,MATCH(RAB!C39,'HARGA SATUAN'!$C$7:$C$1492,0),0))</f>
        <v>0</v>
      </c>
      <c r="H39" s="361">
        <f t="shared" ca="1" si="20"/>
        <v>0</v>
      </c>
      <c r="I39" s="361">
        <f t="shared" ca="1" si="21"/>
        <v>0</v>
      </c>
      <c r="J39" s="361">
        <f t="shared" ca="1" si="22"/>
        <v>0</v>
      </c>
      <c r="K39" s="362">
        <f t="shared" ca="1" si="23"/>
        <v>0</v>
      </c>
    </row>
    <row r="40" spans="2:13">
      <c r="B40" s="375"/>
      <c r="C40" s="376" t="s">
        <v>475</v>
      </c>
      <c r="D40" s="358" t="str">
        <f ca="1">IF(ISERROR(OFFSET('HARGA SATUAN'!$D$6,MATCH(RAB!C40,'HARGA SATUAN'!$C$7:$C$1492,0),0)),"",OFFSET('HARGA SATUAN'!$D$6,MATCH(RAB!C40,'HARGA SATUAN'!$C$7:$C$1492,0),0))</f>
        <v/>
      </c>
      <c r="E40" s="359" t="str">
        <f ca="1">IF(B40="+","Unit",IF(ISERROR(OFFSET('HARGA SATUAN'!$E$6,MATCH(RAB!C40,'HARGA SATUAN'!$C$7:$C$1492,0),0)),"",OFFSET('HARGA SATUAN'!$E$6,MATCH(RAB!C40,'HARGA SATUAN'!$C$7:$C$1492,0),0)))</f>
        <v/>
      </c>
      <c r="F40" s="368"/>
      <c r="G40" s="360">
        <f ca="1">IF(ISERROR(OFFSET('HARGA SATUAN'!$I$6,MATCH(RAB!C40,'HARGA SATUAN'!$C$7:$C$1492,0),0)),0,OFFSET('HARGA SATUAN'!$I$6,MATCH(RAB!C40,'HARGA SATUAN'!$C$7:$C$1492,0),0))</f>
        <v>0</v>
      </c>
      <c r="H40" s="361">
        <f t="shared" ca="1" si="20"/>
        <v>0</v>
      </c>
      <c r="I40" s="361">
        <f t="shared" ca="1" si="21"/>
        <v>0</v>
      </c>
      <c r="J40" s="361">
        <f t="shared" ca="1" si="22"/>
        <v>0</v>
      </c>
      <c r="K40" s="362">
        <f t="shared" ca="1" si="23"/>
        <v>0</v>
      </c>
    </row>
    <row r="41" spans="2:13">
      <c r="B41" s="378">
        <v>1</v>
      </c>
      <c r="C41" s="379" t="s">
        <v>1091</v>
      </c>
      <c r="D41" s="380" t="str">
        <f ca="1">IF(ISERROR(OFFSET('HARGA SATUAN'!$D$6,MATCH(RAB!C41,'HARGA SATUAN'!$C$7:$C$1492,0),0)),"",OFFSET('HARGA SATUAN'!$D$6,MATCH(RAB!C41,'HARGA SATUAN'!$C$7:$C$1492,0),0))</f>
        <v>JASA</v>
      </c>
      <c r="E41" s="381" t="str">
        <f ca="1">IF(ISERROR(OFFSET('HARGA SATUAN'!$E$6,MATCH(RAB!C41,'HARGA SATUAN'!$C$7:$C$1492,0),0)),"",OFFSET('HARGA SATUAN'!$E$6,MATCH(RAB!C41,'HARGA SATUAN'!$C$7:$C$1492,0),0))</f>
        <v>Lot</v>
      </c>
      <c r="F41" s="382">
        <v>1</v>
      </c>
      <c r="G41" s="383">
        <f ca="1">IF(ISERROR(OFFSET('HARGA SATUAN'!$I$6,MATCH(RAB!C41,'HARGA SATUAN'!$C$7:$C$1492,0),0)),0,OFFSET('HARGA SATUAN'!$I$6,MATCH(RAB!C41,'HARGA SATUAN'!$C$7:$C$1492,0),0))</f>
        <v>2.5000000000000001E-2</v>
      </c>
      <c r="H41" s="384"/>
      <c r="I41" s="384"/>
      <c r="J41" s="384">
        <f ca="1">SUM(K15:K17)*G41</f>
        <v>0</v>
      </c>
      <c r="K41" s="385">
        <f ca="1">SUM(H41:J41)</f>
        <v>0</v>
      </c>
    </row>
    <row r="42" spans="2:13">
      <c r="B42" s="386"/>
      <c r="C42" s="387"/>
      <c r="D42" s="358" t="str">
        <f ca="1">IF(ISERROR(OFFSET('HARGA SATUAN'!$D$6,MATCH(RAB!C42,'HARGA SATUAN'!$C$7:$C$1492,0),0)),"",OFFSET('HARGA SATUAN'!$D$6,MATCH(RAB!C42,'HARGA SATUAN'!$C$7:$C$1492,0),0))</f>
        <v/>
      </c>
      <c r="E42" s="359" t="str">
        <f ca="1">IF(ISERROR(OFFSET('HARGA SATUAN'!$E$6,MATCH(RAB!C42,'HARGA SATUAN'!$C$7:$C$1492,0),0)),"",OFFSET('HARGA SATUAN'!$E$6,MATCH(RAB!C42,'HARGA SATUAN'!$C$7:$C$1492,0),0))</f>
        <v/>
      </c>
      <c r="F42" s="377"/>
      <c r="G42" s="360" t="str">
        <f ca="1">IF(ISERROR(OFFSET('HARGA SATUAN'!$I$6,MATCH(RAB!C42,'HARGA SATUAN'!$C$7:$C$1492,0),0)),"",OFFSET('HARGA SATUAN'!$I$6,MATCH(RAB!C42,'HARGA SATUAN'!$C$7:$C$1492,0),0))</f>
        <v/>
      </c>
      <c r="H42" s="361">
        <f ca="1">IF(OR(D42="MDU",D42="MDU-KD"),IF(G42="PLN",0,G42*F42),0)</f>
        <v>0</v>
      </c>
      <c r="I42" s="361">
        <f ca="1">IF(D42="HDW",IF(G42="PLN",0,G42*F42),0)</f>
        <v>0</v>
      </c>
      <c r="J42" s="361">
        <f ca="1">IF(D42="JASA",IF(G42="PLN",0,G42*F42),0)</f>
        <v>0</v>
      </c>
      <c r="K42" s="362">
        <f ca="1">SUM(H42:J42)</f>
        <v>0</v>
      </c>
    </row>
    <row r="43" spans="2:13" ht="15.75" thickBot="1">
      <c r="B43" s="388"/>
      <c r="C43" s="389"/>
      <c r="D43" s="390"/>
      <c r="E43" s="391"/>
      <c r="F43" s="391"/>
      <c r="G43" s="391"/>
      <c r="H43" s="392"/>
      <c r="I43" s="392"/>
      <c r="J43" s="392"/>
      <c r="K43" s="393"/>
    </row>
    <row r="44" spans="2:13">
      <c r="B44" s="394"/>
      <c r="C44" s="627" t="s">
        <v>1008</v>
      </c>
      <c r="D44" s="627"/>
      <c r="E44" s="627"/>
      <c r="F44" s="627"/>
      <c r="G44" s="395" t="s">
        <v>9</v>
      </c>
      <c r="H44" s="396">
        <f ca="1">SUM(H14:H42)</f>
        <v>4992300</v>
      </c>
      <c r="I44" s="396">
        <f ca="1">SUM(I14:I42)</f>
        <v>499084</v>
      </c>
      <c r="J44" s="396">
        <f ca="1">SUM(J14:J42)</f>
        <v>106400</v>
      </c>
      <c r="K44" s="396">
        <f ca="1">SUM(K14:K42)</f>
        <v>5597784</v>
      </c>
    </row>
    <row r="45" spans="2:13">
      <c r="B45" s="398"/>
      <c r="C45" s="610" t="s">
        <v>1457</v>
      </c>
      <c r="D45" s="610"/>
      <c r="E45" s="610"/>
      <c r="F45" s="610"/>
      <c r="G45" s="399" t="s">
        <v>9</v>
      </c>
      <c r="H45" s="400">
        <f ca="1">H44*0.11</f>
        <v>549153</v>
      </c>
      <c r="I45" s="400">
        <f ca="1">I44*0.11</f>
        <v>54899.24</v>
      </c>
      <c r="J45" s="400">
        <f ca="1">J44*0.11</f>
        <v>11704</v>
      </c>
      <c r="K45" s="400">
        <f ca="1">K44*0.11</f>
        <v>615756.24</v>
      </c>
    </row>
    <row r="46" spans="2:13" ht="15.75" thickBot="1">
      <c r="B46" s="398"/>
      <c r="C46" s="608" t="s">
        <v>463</v>
      </c>
      <c r="D46" s="608"/>
      <c r="E46" s="608"/>
      <c r="F46" s="608"/>
      <c r="G46" s="401" t="s">
        <v>9</v>
      </c>
      <c r="H46" s="402">
        <f ca="1">SUM(H44:H45)</f>
        <v>5541453</v>
      </c>
      <c r="I46" s="402">
        <f ca="1">SUM(I44:I45)</f>
        <v>553983.24</v>
      </c>
      <c r="J46" s="401">
        <f ca="1">SUM(J44:J45)</f>
        <v>118104</v>
      </c>
      <c r="K46" s="401">
        <f ca="1">SUM(K44:K45)</f>
        <v>6213540.2400000002</v>
      </c>
      <c r="M46" s="484"/>
    </row>
    <row r="47" spans="2:13">
      <c r="B47" s="611" t="str">
        <f ca="1">"Terbilang : "&amp;PROPER(IF(K46=0,"nol",IF(K46&lt;0,"minus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IF(--MID(TEXT(ABS(K46),"000000000000000"),1,3)=0,"",MID(TEXT(ABS(K46),"000000000000000"),1,1)&amp;" ratus "&amp;MID(TEXT(ABS(K46),"000000000000000"),2,1)&amp;" puluh "&amp;MID(TEXT(ABS(K46),"000000000000000"),3,1)&amp;" trilyun ")&amp; IF(--MID(TEXT(ABS(K46),"000000000000000"),4,3)=0,"",MID(TEXT(ABS(K46),"000000000000000"),4,1)&amp;" ratus "&amp;MID(TEXT(ABS(K46),"000000000000000"),5,1)&amp;" puluh "&amp;MID(TEXT(ABS(K46),"000000000000000"),6,1)&amp;" milyar ")&amp; IF(--MID(TEXT(ABS(K46),"000000000000000"),7,3)=0,"",MID(TEXT(ABS(K46),"000000000000000"),7,1)&amp;" ratus "&amp;MID(TEXT(ABS(K46),"000000000000000"),8,1)&amp;" puluh "&amp;MID(TEXT(ABS(K46),"000000000000000"),9,1)&amp;" juta ")&amp; IF(--MID(TEXT(ABS(K46),"000000000000000"),10,3)=0,"",IF(--MID(TEXT(ABS(K46),"000000000000000"),10,3)=1,"*",MID(TEXT(ABS(K46),"000000000000000"),10,1)&amp;" ratus "&amp;MID(TEXT(ABS(K46),"000000000000000"),11,1)&amp;" puluh ")&amp;MID(TEXT(ABS(K46),"000000000000000"),12,1)&amp;" ribu ")&amp; IF(--MID(TEXT(ABS(K46),"000000000000000"),13,3)=0,"",MID(TEXT(ABS(K46),"000000000000000"),13,1)&amp;" ratus "&amp;MID(TEXT(ABS(K46),"000000000000000"),14,1)&amp;" puluh "&amp;MID(TEXT(ABS(K46),"000000000000000"),15,1)),1,"satu"),2,"dua"),3,"tiga"),4,"empat"),5,"lima"),6,"enam"),7,"tujuh"),8,"delapan"),9,"sembilan"),"0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Enam Juta Dua Ratus Tiga Belas Ribu Lima Ratus Empat Puluh Rupiah</v>
      </c>
      <c r="C47" s="612"/>
      <c r="D47" s="612"/>
      <c r="E47" s="612"/>
      <c r="F47" s="612"/>
      <c r="G47" s="612"/>
      <c r="H47" s="612"/>
      <c r="I47" s="612"/>
      <c r="J47" s="612"/>
      <c r="K47" s="613"/>
    </row>
    <row r="48" spans="2:13">
      <c r="B48" s="614"/>
      <c r="C48" s="615"/>
      <c r="D48" s="615"/>
      <c r="E48" s="615"/>
      <c r="F48" s="615"/>
      <c r="G48" s="615"/>
      <c r="H48" s="615"/>
      <c r="I48" s="615"/>
      <c r="J48" s="615"/>
      <c r="K48" s="616"/>
    </row>
    <row r="49" spans="2:11" ht="15.75" thickBot="1">
      <c r="B49" s="403" t="str">
        <f>"Harga yang dipakai adalah "&amp;'HARGA SATUAN'!I5&amp;""</f>
        <v>Harga yang dipakai adalah RAB HSS 2023</v>
      </c>
      <c r="C49" s="404"/>
      <c r="D49" s="405"/>
      <c r="E49" s="405"/>
      <c r="F49" s="405"/>
      <c r="G49" s="406"/>
      <c r="H49" s="406"/>
      <c r="I49" s="406"/>
      <c r="J49" s="406"/>
      <c r="K49" s="407"/>
    </row>
    <row r="50" spans="2:11">
      <c r="C50" s="408"/>
      <c r="E50" s="410"/>
      <c r="F50" s="410"/>
      <c r="G50" s="410"/>
    </row>
    <row r="51" spans="2:11">
      <c r="C51" s="337"/>
      <c r="E51" s="410"/>
      <c r="F51" s="410"/>
      <c r="G51" s="410"/>
      <c r="H51" s="617"/>
      <c r="I51" s="617"/>
      <c r="J51" s="618"/>
      <c r="K51" s="618"/>
    </row>
    <row r="52" spans="2:11">
      <c r="C52" s="337"/>
      <c r="E52" s="410"/>
      <c r="F52" s="410"/>
      <c r="G52" s="410"/>
      <c r="H52" s="411"/>
      <c r="I52" s="607" t="s">
        <v>1610</v>
      </c>
      <c r="J52" s="607"/>
      <c r="K52" s="607"/>
    </row>
    <row r="53" spans="2:11">
      <c r="C53" s="337"/>
      <c r="E53" s="410"/>
      <c r="F53" s="410"/>
      <c r="G53" s="410"/>
      <c r="H53" s="411"/>
      <c r="I53" s="607" t="s">
        <v>1546</v>
      </c>
      <c r="J53" s="607"/>
      <c r="K53" s="607"/>
    </row>
    <row r="54" spans="2:11">
      <c r="C54" s="337"/>
      <c r="E54" s="410"/>
      <c r="F54" s="410"/>
      <c r="G54" s="410"/>
      <c r="H54" s="412"/>
      <c r="I54" s="413"/>
      <c r="J54" s="413"/>
      <c r="K54" s="413"/>
    </row>
    <row r="55" spans="2:11">
      <c r="C55" s="337"/>
      <c r="E55" s="410"/>
      <c r="F55" s="410"/>
      <c r="G55" s="410"/>
      <c r="H55" s="412"/>
      <c r="I55" s="412"/>
      <c r="J55" s="412"/>
      <c r="K55" s="412"/>
    </row>
    <row r="56" spans="2:11">
      <c r="C56" s="337"/>
      <c r="E56" s="410"/>
      <c r="F56" s="410"/>
      <c r="G56" s="410"/>
      <c r="H56" s="412"/>
      <c r="I56" s="412"/>
      <c r="J56" s="412"/>
      <c r="K56" s="412"/>
    </row>
    <row r="57" spans="2:11">
      <c r="C57" s="337"/>
      <c r="E57" s="410"/>
      <c r="F57" s="410"/>
      <c r="G57" s="410"/>
      <c r="H57" s="412"/>
      <c r="I57" s="412"/>
      <c r="J57" s="412"/>
      <c r="K57" s="412"/>
    </row>
    <row r="58" spans="2:11">
      <c r="C58" s="337"/>
      <c r="E58" s="410"/>
      <c r="F58" s="410"/>
      <c r="G58" s="410"/>
      <c r="H58" s="414"/>
      <c r="I58" s="607" t="s">
        <v>1547</v>
      </c>
      <c r="J58" s="607"/>
      <c r="K58" s="607"/>
    </row>
    <row r="59" spans="2:11">
      <c r="C59" s="408"/>
      <c r="E59" s="410"/>
      <c r="F59" s="410"/>
      <c r="G59" s="410"/>
      <c r="H59" s="412"/>
      <c r="I59" s="412"/>
      <c r="J59" s="412"/>
      <c r="K59" s="412"/>
    </row>
    <row r="60" spans="2:11">
      <c r="C60" s="408"/>
      <c r="E60" s="410"/>
      <c r="F60" s="410"/>
      <c r="G60" s="410"/>
      <c r="H60" s="412"/>
      <c r="I60" s="412"/>
      <c r="J60" s="412"/>
      <c r="K60" s="412"/>
    </row>
    <row r="61" spans="2:11">
      <c r="C61" s="408"/>
      <c r="E61" s="410"/>
      <c r="F61" s="410"/>
      <c r="G61" s="410"/>
      <c r="H61" s="412"/>
      <c r="I61" s="412"/>
      <c r="J61" s="412"/>
      <c r="K61" s="412"/>
    </row>
  </sheetData>
  <sheetProtection sort="0" autoFilter="0"/>
  <protectedRanges>
    <protectedRange sqref="B39 B22:B37" name="Range1_1"/>
    <protectedRange sqref="F18:F40 F14:F17" name="Range1_1_2_2"/>
    <protectedRange sqref="C39 C22:C23 C27:C37 C25" name="Range1_1_1"/>
    <protectedRange sqref="B20:C21" name="Range1_6_2"/>
    <protectedRange sqref="C26" name="Range1_1_3_13"/>
    <protectedRange sqref="C24" name="Range1_1_3_4"/>
  </protectedRanges>
  <mergeCells count="22">
    <mergeCell ref="O3:P4"/>
    <mergeCell ref="B4:K4"/>
    <mergeCell ref="C44:F44"/>
    <mergeCell ref="B11:B13"/>
    <mergeCell ref="C11:C13"/>
    <mergeCell ref="D11:D13"/>
    <mergeCell ref="E11:E13"/>
    <mergeCell ref="F11:F13"/>
    <mergeCell ref="G11:G13"/>
    <mergeCell ref="I12:I13"/>
    <mergeCell ref="I53:K53"/>
    <mergeCell ref="I58:K58"/>
    <mergeCell ref="C46:F46"/>
    <mergeCell ref="G6:K6"/>
    <mergeCell ref="I52:K52"/>
    <mergeCell ref="C45:F45"/>
    <mergeCell ref="B47:K48"/>
    <mergeCell ref="H51:K51"/>
    <mergeCell ref="H11:K11"/>
    <mergeCell ref="H12:H13"/>
    <mergeCell ref="J12:J13"/>
    <mergeCell ref="K12:K13"/>
  </mergeCells>
  <phoneticPr fontId="138" type="noConversion"/>
  <conditionalFormatting sqref="C15 C17">
    <cfRule type="cellIs" dxfId="7" priority="499" operator="equal">
      <formula>0</formula>
    </cfRule>
  </conditionalFormatting>
  <conditionalFormatting sqref="C19">
    <cfRule type="cellIs" dxfId="6" priority="124" operator="equal">
      <formula>0</formula>
    </cfRule>
  </conditionalFormatting>
  <conditionalFormatting sqref="C35">
    <cfRule type="cellIs" dxfId="4" priority="15" operator="equal">
      <formula>0</formula>
    </cfRule>
  </conditionalFormatting>
  <conditionalFormatting sqref="C38">
    <cfRule type="cellIs" dxfId="3" priority="122" operator="equal">
      <formula>0</formula>
    </cfRule>
  </conditionalFormatting>
  <conditionalFormatting sqref="E1:E3 G1:G13 E5:E13 H12:I12 O13 S14:V17 E14:K40 E41:G41 H41:K43 E42:H42 E43:F43">
    <cfRule type="cellIs" dxfId="2" priority="1079" stopIfTrue="1" operator="equal">
      <formula>0</formula>
    </cfRule>
  </conditionalFormatting>
  <conditionalFormatting sqref="G42:G65508 E47:E65508">
    <cfRule type="cellIs" dxfId="1" priority="213" stopIfTrue="1" operator="equal">
      <formula>0</formula>
    </cfRule>
  </conditionalFormatting>
  <conditionalFormatting sqref="C24">
    <cfRule type="cellIs" dxfId="0" priority="1" operator="equal">
      <formula>0</formula>
    </cfRule>
  </conditionalFormatting>
  <dataValidations count="3">
    <dataValidation allowBlank="1" showInputMessage="1" showErrorMessage="1" errorTitle="PERINGATAN !!!" error="MDU / UPAH SALAH BOZ...." sqref="O11:Q11 F18:F20 H14:K43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198" right="0.3" top="0.31496062992126" bottom="0.59055118110236204" header="0.31496062992126" footer="0.31496062992126"/>
  <pageSetup paperSize="9" scale="56" fitToHeight="3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1C97E-D646-4661-8C10-9B8942A1920C}">
  <sheetPr>
    <tabColor rgb="FFFF6699"/>
  </sheetPr>
  <dimension ref="C1:AD55"/>
  <sheetViews>
    <sheetView showGridLines="0" view="pageBreakPreview" zoomScale="85" zoomScaleNormal="115" zoomScaleSheetLayoutView="85" workbookViewId="0">
      <selection activeCell="N12" sqref="N12"/>
    </sheetView>
  </sheetViews>
  <sheetFormatPr defaultRowHeight="12"/>
  <cols>
    <col min="1" max="2" width="1.42578125" style="235" customWidth="1"/>
    <col min="3" max="3" width="7.42578125" style="235" customWidth="1"/>
    <col min="4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690" t="s">
        <v>1439</v>
      </c>
      <c r="X2" s="691"/>
      <c r="Y2" s="691"/>
      <c r="Z2" s="691"/>
      <c r="AA2" s="691"/>
      <c r="AB2" s="691"/>
      <c r="AC2" s="691"/>
      <c r="AD2" s="692"/>
    </row>
    <row r="3" spans="3:30">
      <c r="C3" s="238"/>
      <c r="W3" s="693"/>
      <c r="X3" s="694"/>
      <c r="Y3" s="694"/>
      <c r="Z3" s="694"/>
      <c r="AA3" s="694"/>
      <c r="AB3" s="694"/>
      <c r="AC3" s="694"/>
      <c r="AD3" s="695"/>
    </row>
    <row r="4" spans="3:30">
      <c r="C4" s="238"/>
      <c r="W4" s="239" t="s">
        <v>987</v>
      </c>
      <c r="AD4" s="240"/>
    </row>
    <row r="5" spans="3:30">
      <c r="C5" s="238"/>
      <c r="W5" s="241" t="s">
        <v>991</v>
      </c>
      <c r="X5" s="639" t="s">
        <v>990</v>
      </c>
      <c r="Y5" s="639"/>
      <c r="Z5" s="639"/>
      <c r="AA5" s="639" t="s">
        <v>988</v>
      </c>
      <c r="AB5" s="639"/>
      <c r="AC5" s="639" t="s">
        <v>989</v>
      </c>
      <c r="AD5" s="640"/>
    </row>
    <row r="6" spans="3:30">
      <c r="C6" s="238"/>
      <c r="W6" s="241">
        <v>1</v>
      </c>
      <c r="X6" s="639" t="s">
        <v>993</v>
      </c>
      <c r="Y6" s="639"/>
      <c r="Z6" s="639"/>
      <c r="AA6" s="639"/>
      <c r="AB6" s="639"/>
      <c r="AC6" s="639"/>
      <c r="AD6" s="640"/>
    </row>
    <row r="7" spans="3:30">
      <c r="C7" s="238"/>
      <c r="E7" s="490" t="str">
        <f>PETA!C6</f>
        <v>KOORDINAT : -6.889484, 110.636086</v>
      </c>
      <c r="W7" s="241">
        <v>2</v>
      </c>
      <c r="X7" s="639" t="s">
        <v>994</v>
      </c>
      <c r="Y7" s="639"/>
      <c r="Z7" s="639"/>
      <c r="AA7" s="639"/>
      <c r="AB7" s="639"/>
      <c r="AC7" s="639"/>
      <c r="AD7" s="640"/>
    </row>
    <row r="8" spans="3:30">
      <c r="C8" s="238"/>
      <c r="W8" s="241">
        <v>3</v>
      </c>
      <c r="X8" s="639" t="s">
        <v>995</v>
      </c>
      <c r="Y8" s="639"/>
      <c r="Z8" s="639"/>
      <c r="AA8" s="639"/>
      <c r="AB8" s="639"/>
      <c r="AC8" s="639"/>
      <c r="AD8" s="640"/>
    </row>
    <row r="9" spans="3:30">
      <c r="C9" s="238"/>
      <c r="W9" s="241">
        <v>4</v>
      </c>
      <c r="X9" s="639" t="s">
        <v>996</v>
      </c>
      <c r="Y9" s="639"/>
      <c r="Z9" s="639"/>
      <c r="AA9" s="639"/>
      <c r="AB9" s="639"/>
      <c r="AC9" s="639"/>
      <c r="AD9" s="640"/>
    </row>
    <row r="10" spans="3:30">
      <c r="C10" s="238"/>
      <c r="W10" s="241">
        <v>5</v>
      </c>
      <c r="X10" s="639" t="s">
        <v>997</v>
      </c>
      <c r="Y10" s="639"/>
      <c r="Z10" s="639"/>
      <c r="AA10" s="639"/>
      <c r="AB10" s="639"/>
      <c r="AC10" s="639"/>
      <c r="AD10" s="640"/>
    </row>
    <row r="11" spans="3:30">
      <c r="C11" s="238"/>
      <c r="W11" s="241">
        <v>6</v>
      </c>
      <c r="X11" s="639" t="s">
        <v>998</v>
      </c>
      <c r="Y11" s="639"/>
      <c r="Z11" s="639"/>
      <c r="AA11" s="639"/>
      <c r="AB11" s="639"/>
      <c r="AC11" s="639"/>
      <c r="AD11" s="640"/>
    </row>
    <row r="12" spans="3:30">
      <c r="C12" s="238"/>
      <c r="W12" s="241">
        <v>7</v>
      </c>
      <c r="X12" s="639" t="s">
        <v>999</v>
      </c>
      <c r="Y12" s="639"/>
      <c r="Z12" s="639"/>
      <c r="AA12" s="639"/>
      <c r="AB12" s="639"/>
      <c r="AC12" s="639"/>
      <c r="AD12" s="640"/>
    </row>
    <row r="13" spans="3:30" ht="12.75" customHeight="1">
      <c r="C13" s="238"/>
      <c r="W13" s="241">
        <v>8</v>
      </c>
      <c r="X13" s="639" t="s">
        <v>1000</v>
      </c>
      <c r="Y13" s="639"/>
      <c r="Z13" s="639"/>
      <c r="AA13" s="639"/>
      <c r="AB13" s="639"/>
      <c r="AC13" s="639"/>
      <c r="AD13" s="640"/>
    </row>
    <row r="14" spans="3:30">
      <c r="C14" s="238"/>
      <c r="W14" s="241">
        <v>9</v>
      </c>
      <c r="X14" s="639" t="s">
        <v>1001</v>
      </c>
      <c r="Y14" s="639"/>
      <c r="Z14" s="639"/>
      <c r="AA14" s="639"/>
      <c r="AB14" s="639"/>
      <c r="AC14" s="639"/>
      <c r="AD14" s="640"/>
    </row>
    <row r="15" spans="3:30">
      <c r="C15" s="238"/>
      <c r="W15" s="241">
        <v>10</v>
      </c>
      <c r="X15" s="639" t="s">
        <v>1010</v>
      </c>
      <c r="Y15" s="639"/>
      <c r="Z15" s="639"/>
      <c r="AA15" s="639"/>
      <c r="AB15" s="639"/>
      <c r="AC15" s="639"/>
      <c r="AD15" s="640"/>
    </row>
    <row r="16" spans="3:30">
      <c r="C16" s="238"/>
      <c r="K16" s="708"/>
      <c r="W16" s="241">
        <v>11</v>
      </c>
      <c r="X16" s="639" t="s">
        <v>1455</v>
      </c>
      <c r="Y16" s="639"/>
      <c r="Z16" s="639"/>
      <c r="AA16" s="639"/>
      <c r="AB16" s="639"/>
      <c r="AC16" s="639"/>
      <c r="AD16" s="640"/>
    </row>
    <row r="17" spans="3:30">
      <c r="C17" s="238"/>
      <c r="S17" s="242"/>
      <c r="W17" s="241">
        <v>12</v>
      </c>
      <c r="X17" s="639" t="s">
        <v>1011</v>
      </c>
      <c r="Y17" s="639"/>
      <c r="Z17" s="639"/>
      <c r="AA17" s="639"/>
      <c r="AB17" s="639"/>
      <c r="AC17" s="639"/>
      <c r="AD17" s="640"/>
    </row>
    <row r="18" spans="3:30">
      <c r="C18" s="243"/>
      <c r="D18" s="244"/>
      <c r="E18" s="244"/>
      <c r="W18" s="241">
        <v>13</v>
      </c>
      <c r="X18" s="639"/>
      <c r="Y18" s="639"/>
      <c r="Z18" s="639"/>
      <c r="AA18" s="639"/>
      <c r="AB18" s="639"/>
      <c r="AC18" s="639"/>
      <c r="AD18" s="640"/>
    </row>
    <row r="19" spans="3:30">
      <c r="C19" s="238"/>
      <c r="W19" s="245"/>
      <c r="X19" s="688"/>
      <c r="Y19" s="688"/>
      <c r="Z19" s="688"/>
      <c r="AA19" s="688"/>
      <c r="AB19" s="688"/>
      <c r="AC19" s="688"/>
      <c r="AD19" s="689"/>
    </row>
    <row r="20" spans="3:30">
      <c r="C20" s="238"/>
      <c r="W20" s="675" t="s">
        <v>992</v>
      </c>
      <c r="X20" s="676"/>
      <c r="Y20" s="676"/>
      <c r="Z20" s="676"/>
      <c r="AA20" s="676"/>
      <c r="AB20" s="676"/>
      <c r="AC20" s="676"/>
      <c r="AD20" s="677"/>
    </row>
    <row r="21" spans="3:30">
      <c r="C21" s="238"/>
      <c r="W21" s="678" t="s">
        <v>985</v>
      </c>
      <c r="X21" s="679"/>
      <c r="Y21" s="679"/>
      <c r="Z21" s="680"/>
      <c r="AA21" s="681" t="s">
        <v>986</v>
      </c>
      <c r="AB21" s="682"/>
      <c r="AC21" s="682"/>
      <c r="AD21" s="683"/>
    </row>
    <row r="22" spans="3:30">
      <c r="C22" s="238"/>
      <c r="W22" s="684" t="s">
        <v>1623</v>
      </c>
      <c r="X22" s="685"/>
      <c r="Y22" s="492">
        <v>1</v>
      </c>
      <c r="Z22" s="493"/>
      <c r="AA22" s="686"/>
      <c r="AB22" s="687"/>
      <c r="AC22" s="248"/>
      <c r="AD22" s="249"/>
    </row>
    <row r="23" spans="3:30">
      <c r="C23" s="238"/>
      <c r="W23" s="684" t="s">
        <v>1624</v>
      </c>
      <c r="X23" s="685"/>
      <c r="Y23" s="492">
        <v>1</v>
      </c>
      <c r="Z23" s="493"/>
      <c r="AA23" s="673"/>
      <c r="AB23" s="674"/>
      <c r="AC23" s="248"/>
      <c r="AD23" s="249"/>
    </row>
    <row r="24" spans="3:30">
      <c r="C24" s="238"/>
      <c r="W24" s="668" t="s">
        <v>1625</v>
      </c>
      <c r="X24" s="670"/>
      <c r="Y24" s="246">
        <v>1</v>
      </c>
      <c r="Z24" s="247"/>
      <c r="AA24" s="671"/>
      <c r="AB24" s="672"/>
      <c r="AC24" s="248"/>
      <c r="AD24" s="249"/>
    </row>
    <row r="25" spans="3:30">
      <c r="C25" s="238"/>
      <c r="W25" s="668" t="s">
        <v>1618</v>
      </c>
      <c r="X25" s="670"/>
      <c r="Y25" s="246">
        <v>2</v>
      </c>
      <c r="Z25" s="247"/>
      <c r="AA25" s="673"/>
      <c r="AB25" s="674"/>
      <c r="AC25" s="248"/>
      <c r="AD25" s="249"/>
    </row>
    <row r="26" spans="3:30">
      <c r="C26" s="238"/>
      <c r="W26" s="480" t="s">
        <v>1622</v>
      </c>
      <c r="X26" s="481"/>
      <c r="Y26" s="246">
        <v>4</v>
      </c>
      <c r="Z26" s="247"/>
      <c r="AA26" s="673"/>
      <c r="AB26" s="674"/>
      <c r="AC26" s="248"/>
      <c r="AD26" s="249"/>
    </row>
    <row r="27" spans="3:30">
      <c r="C27" s="238"/>
      <c r="W27" s="480" t="s">
        <v>1620</v>
      </c>
      <c r="X27" s="481"/>
      <c r="Y27" s="246">
        <v>8</v>
      </c>
      <c r="Z27" s="247"/>
      <c r="AA27" s="667"/>
      <c r="AB27" s="662"/>
      <c r="AC27" s="248"/>
      <c r="AD27" s="249"/>
    </row>
    <row r="28" spans="3:30">
      <c r="C28" s="238"/>
      <c r="W28" s="480"/>
      <c r="X28" s="481"/>
      <c r="Y28" s="246"/>
      <c r="Z28" s="247"/>
      <c r="AA28" s="667"/>
      <c r="AB28" s="662"/>
      <c r="AC28" s="248"/>
      <c r="AD28" s="249"/>
    </row>
    <row r="29" spans="3:30">
      <c r="C29" s="238"/>
      <c r="W29" s="480"/>
      <c r="X29" s="481"/>
      <c r="Y29" s="246"/>
      <c r="Z29" s="247"/>
      <c r="AA29" s="667"/>
      <c r="AB29" s="662"/>
      <c r="AC29" s="248"/>
      <c r="AD29" s="249"/>
    </row>
    <row r="30" spans="3:30" ht="11.25" customHeight="1">
      <c r="C30" s="238"/>
      <c r="W30" s="482"/>
      <c r="X30" s="483"/>
      <c r="Y30" s="246"/>
      <c r="Z30" s="247"/>
      <c r="AA30" s="667"/>
      <c r="AB30" s="662"/>
      <c r="AC30" s="248"/>
      <c r="AD30" s="249"/>
    </row>
    <row r="31" spans="3:30">
      <c r="C31" s="238"/>
      <c r="U31" s="250"/>
      <c r="W31" s="480"/>
      <c r="X31" s="481"/>
      <c r="Y31" s="246"/>
      <c r="Z31" s="247"/>
      <c r="AA31" s="667"/>
      <c r="AB31" s="662"/>
      <c r="AC31" s="248"/>
      <c r="AD31" s="249"/>
    </row>
    <row r="32" spans="3:30">
      <c r="C32" s="238"/>
      <c r="U32" s="250"/>
      <c r="W32" s="480"/>
      <c r="X32" s="481"/>
      <c r="Y32" s="246"/>
      <c r="Z32" s="247"/>
      <c r="AA32" s="667"/>
      <c r="AB32" s="662"/>
      <c r="AC32" s="248"/>
      <c r="AD32" s="249"/>
    </row>
    <row r="33" spans="3:30">
      <c r="C33" s="238"/>
      <c r="W33" s="480"/>
      <c r="X33" s="481"/>
      <c r="Y33" s="246"/>
      <c r="Z33" s="247"/>
      <c r="AA33" s="667"/>
      <c r="AB33" s="662"/>
      <c r="AC33" s="248"/>
      <c r="AD33" s="249"/>
    </row>
    <row r="34" spans="3:30">
      <c r="C34" s="238"/>
      <c r="W34" s="480"/>
      <c r="X34" s="481"/>
      <c r="Y34" s="246"/>
      <c r="Z34" s="247"/>
      <c r="AA34" s="667"/>
      <c r="AB34" s="662"/>
      <c r="AC34" s="248"/>
      <c r="AD34" s="249"/>
    </row>
    <row r="35" spans="3:30">
      <c r="C35" s="238"/>
      <c r="W35" s="668"/>
      <c r="X35" s="669"/>
      <c r="Y35" s="246"/>
      <c r="Z35" s="247"/>
      <c r="AA35" s="667"/>
      <c r="AB35" s="662"/>
      <c r="AC35" s="248"/>
      <c r="AD35" s="249"/>
    </row>
    <row r="36" spans="3:30">
      <c r="C36" s="238"/>
      <c r="W36" s="659"/>
      <c r="X36" s="660"/>
      <c r="Y36" s="246"/>
      <c r="Z36" s="251"/>
      <c r="AA36" s="661"/>
      <c r="AB36" s="662"/>
      <c r="AC36" s="248"/>
      <c r="AD36" s="249"/>
    </row>
    <row r="37" spans="3:30" ht="12.75" customHeight="1">
      <c r="C37" s="238"/>
      <c r="W37" s="663"/>
      <c r="X37" s="664"/>
      <c r="Y37" s="246"/>
      <c r="Z37" s="251"/>
      <c r="AA37" s="665"/>
      <c r="AB37" s="666"/>
      <c r="AC37" s="252"/>
      <c r="AD37" s="253"/>
    </row>
    <row r="38" spans="3:30" ht="12.75" customHeight="1">
      <c r="C38" s="238"/>
      <c r="W38" s="663"/>
      <c r="X38" s="664"/>
      <c r="Y38" s="254"/>
      <c r="Z38" s="251"/>
      <c r="AA38" s="255"/>
      <c r="AB38" s="256"/>
      <c r="AC38" s="252"/>
      <c r="AD38" s="253"/>
    </row>
    <row r="39" spans="3:30" ht="12" customHeight="1">
      <c r="C39" s="238"/>
      <c r="D39" s="507"/>
      <c r="W39" s="663"/>
      <c r="X39" s="664"/>
      <c r="Y39" s="254"/>
      <c r="Z39" s="257"/>
      <c r="AA39" s="655"/>
      <c r="AB39" s="656"/>
      <c r="AC39" s="252"/>
      <c r="AD39" s="253"/>
    </row>
    <row r="40" spans="3:30" ht="12" customHeight="1">
      <c r="C40" s="238"/>
      <c r="D40" s="507"/>
      <c r="W40" s="651"/>
      <c r="X40" s="652"/>
      <c r="Y40" s="254"/>
      <c r="Z40" s="257"/>
      <c r="AA40" s="258"/>
      <c r="AB40" s="259"/>
      <c r="AC40" s="252"/>
      <c r="AD40" s="253"/>
    </row>
    <row r="41" spans="3:30" ht="12" customHeight="1">
      <c r="C41" s="238"/>
      <c r="D41" s="507"/>
      <c r="W41" s="653"/>
      <c r="X41" s="654"/>
      <c r="Y41" s="260"/>
      <c r="Z41" s="261"/>
      <c r="AA41" s="655"/>
      <c r="AB41" s="656"/>
      <c r="AC41" s="252"/>
      <c r="AD41" s="253"/>
    </row>
    <row r="42" spans="3:30" ht="12" customHeight="1">
      <c r="C42" s="238"/>
      <c r="D42" s="507"/>
      <c r="W42" s="657" t="s">
        <v>1456</v>
      </c>
      <c r="X42" s="658"/>
      <c r="Y42" s="658"/>
      <c r="Z42" s="658"/>
      <c r="AA42" s="262"/>
      <c r="AB42" s="262"/>
      <c r="AC42" s="262"/>
      <c r="AD42" s="263"/>
    </row>
    <row r="43" spans="3:30" ht="12" customHeight="1">
      <c r="C43" s="238"/>
      <c r="D43" s="507"/>
      <c r="V43" s="264"/>
      <c r="W43" s="265"/>
      <c r="X43" s="266"/>
      <c r="Y43" s="266"/>
      <c r="Z43" s="266"/>
      <c r="AA43" s="266"/>
      <c r="AB43" s="266"/>
      <c r="AC43" s="266"/>
      <c r="AD43" s="267"/>
    </row>
    <row r="44" spans="3:30">
      <c r="C44" s="268"/>
      <c r="D44" s="507"/>
      <c r="E44" s="269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  <c r="Q44" s="269"/>
      <c r="R44" s="269"/>
      <c r="S44" s="269"/>
      <c r="T44" s="269"/>
      <c r="U44" s="269"/>
      <c r="V44" s="264"/>
      <c r="W44" s="636" t="s">
        <v>11</v>
      </c>
      <c r="X44" s="637"/>
      <c r="Y44" s="639"/>
      <c r="Z44" s="639"/>
      <c r="AA44" s="639"/>
      <c r="AB44" s="639"/>
      <c r="AC44" s="639"/>
      <c r="AD44" s="640"/>
    </row>
    <row r="45" spans="3:30">
      <c r="C45" s="268"/>
      <c r="D45" s="507"/>
      <c r="E45" s="269"/>
      <c r="F45" s="269"/>
      <c r="G45" s="269"/>
      <c r="H45" s="269"/>
      <c r="I45" s="269"/>
      <c r="J45" s="269"/>
      <c r="K45" s="269"/>
      <c r="L45" s="269"/>
      <c r="M45" s="269"/>
      <c r="N45" s="269"/>
      <c r="O45" s="269"/>
      <c r="P45" s="269"/>
      <c r="Q45" s="269"/>
      <c r="R45" s="269"/>
      <c r="S45" s="269"/>
      <c r="T45" s="269"/>
      <c r="U45" s="269"/>
      <c r="V45" s="264"/>
      <c r="W45" s="636" t="s">
        <v>984</v>
      </c>
      <c r="X45" s="637"/>
      <c r="Y45" s="639">
        <v>1</v>
      </c>
      <c r="Z45" s="639"/>
      <c r="AA45" s="639"/>
      <c r="AB45" s="639" t="s">
        <v>12</v>
      </c>
      <c r="AC45" s="639"/>
      <c r="AD45" s="270" t="s">
        <v>13</v>
      </c>
    </row>
    <row r="46" spans="3:30">
      <c r="C46" s="268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  <c r="O46" s="269"/>
      <c r="P46" s="269"/>
      <c r="Q46" s="269"/>
      <c r="R46" s="269"/>
      <c r="S46" s="269"/>
      <c r="T46" s="269"/>
      <c r="U46" s="269"/>
      <c r="V46" s="264"/>
      <c r="W46" s="636" t="s">
        <v>15</v>
      </c>
      <c r="X46" s="637"/>
      <c r="Y46" s="650"/>
      <c r="Z46" s="650"/>
      <c r="AA46" s="650"/>
      <c r="AB46" s="639" t="s">
        <v>16</v>
      </c>
      <c r="AC46" s="639"/>
      <c r="AD46" s="271"/>
    </row>
    <row r="47" spans="3:30">
      <c r="C47" s="268"/>
      <c r="D47" s="508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269"/>
      <c r="T47" s="269"/>
      <c r="U47" s="269"/>
      <c r="V47" s="264"/>
      <c r="W47" s="644" t="s">
        <v>17</v>
      </c>
      <c r="X47" s="644"/>
      <c r="Y47" s="644"/>
      <c r="Z47" s="644"/>
      <c r="AA47" s="644"/>
      <c r="AB47" s="644"/>
      <c r="AC47" s="644"/>
      <c r="AD47" s="645"/>
    </row>
    <row r="48" spans="3:30" ht="12.75" customHeight="1">
      <c r="C48" s="268"/>
      <c r="D48" s="508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269"/>
      <c r="T48" s="269"/>
      <c r="U48" s="269"/>
      <c r="V48" s="264"/>
      <c r="W48" s="646" t="str">
        <f>RAB!G6</f>
        <v>ZAKARIA DENTAL CARE PEMUDA</v>
      </c>
      <c r="X48" s="646"/>
      <c r="Y48" s="646"/>
      <c r="Z48" s="646"/>
      <c r="AA48" s="646"/>
      <c r="AB48" s="646"/>
      <c r="AC48" s="646"/>
      <c r="AD48" s="647"/>
    </row>
    <row r="49" spans="3:30">
      <c r="C49" s="268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269"/>
      <c r="T49" s="269"/>
      <c r="U49" s="269"/>
      <c r="V49" s="272"/>
      <c r="W49" s="646"/>
      <c r="X49" s="646"/>
      <c r="Y49" s="646"/>
      <c r="Z49" s="646"/>
      <c r="AA49" s="646"/>
      <c r="AB49" s="646"/>
      <c r="AC49" s="646"/>
      <c r="AD49" s="647"/>
    </row>
    <row r="50" spans="3:30">
      <c r="C50" s="268"/>
      <c r="D50" s="269"/>
      <c r="E50" s="269"/>
      <c r="F50" s="269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  <c r="U50" s="269"/>
      <c r="V50" s="272"/>
      <c r="W50" s="646"/>
      <c r="X50" s="646"/>
      <c r="Y50" s="646"/>
      <c r="Z50" s="646"/>
      <c r="AA50" s="646"/>
      <c r="AB50" s="646"/>
      <c r="AC50" s="646"/>
      <c r="AD50" s="647"/>
    </row>
    <row r="51" spans="3:30" ht="19.5" customHeight="1">
      <c r="C51" s="268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72"/>
      <c r="W51" s="648"/>
      <c r="X51" s="648"/>
      <c r="Y51" s="648"/>
      <c r="Z51" s="648"/>
      <c r="AA51" s="648"/>
      <c r="AB51" s="648"/>
      <c r="AC51" s="648"/>
      <c r="AD51" s="649"/>
    </row>
    <row r="52" spans="3:30">
      <c r="C52" s="268"/>
      <c r="D52" s="269"/>
      <c r="E52" s="269"/>
      <c r="F52" s="269"/>
      <c r="G52" s="269"/>
      <c r="H52" s="269"/>
      <c r="I52" s="269"/>
      <c r="J52" s="269"/>
      <c r="K52" s="269"/>
      <c r="L52" s="269"/>
      <c r="M52" s="269"/>
      <c r="N52" s="269"/>
      <c r="O52" s="269"/>
      <c r="P52" s="269"/>
      <c r="Q52" s="269"/>
      <c r="R52" s="269"/>
      <c r="S52" s="269"/>
      <c r="T52" s="269"/>
      <c r="U52" s="269"/>
      <c r="V52" s="264"/>
      <c r="W52" s="636" t="s">
        <v>18</v>
      </c>
      <c r="X52" s="637"/>
      <c r="Y52" s="639" t="s">
        <v>1549</v>
      </c>
      <c r="Z52" s="639"/>
      <c r="AA52" s="639"/>
      <c r="AB52" s="639"/>
      <c r="AC52" s="639"/>
      <c r="AD52" s="640"/>
    </row>
    <row r="53" spans="3:30">
      <c r="C53" s="268"/>
      <c r="D53" s="269"/>
      <c r="E53" s="269"/>
      <c r="F53" s="269"/>
      <c r="G53" s="269"/>
      <c r="H53" s="269"/>
      <c r="I53" s="269"/>
      <c r="J53" s="269"/>
      <c r="K53" s="269"/>
      <c r="L53" s="269"/>
      <c r="M53" s="269"/>
      <c r="N53" s="269"/>
      <c r="O53" s="269"/>
      <c r="P53" s="269"/>
      <c r="Q53" s="269"/>
      <c r="R53" s="269"/>
      <c r="S53" s="269"/>
      <c r="T53" s="269"/>
      <c r="V53" s="264"/>
      <c r="W53" s="636" t="s">
        <v>19</v>
      </c>
      <c r="X53" s="637"/>
      <c r="Y53" s="639" t="s">
        <v>1549</v>
      </c>
      <c r="Z53" s="639"/>
      <c r="AA53" s="639"/>
      <c r="AB53" s="639"/>
      <c r="AC53" s="639"/>
      <c r="AD53" s="640"/>
    </row>
    <row r="54" spans="3:30" ht="12.75" thickBot="1">
      <c r="C54" s="268"/>
      <c r="D54" s="269"/>
      <c r="E54" s="269"/>
      <c r="F54" s="269"/>
      <c r="G54" s="269"/>
      <c r="H54" s="269"/>
      <c r="I54" s="269"/>
      <c r="J54" s="269"/>
      <c r="K54" s="269"/>
      <c r="L54" s="269"/>
      <c r="M54" s="269"/>
      <c r="N54" s="269"/>
      <c r="O54" s="269"/>
      <c r="P54" s="269"/>
      <c r="Q54" s="269"/>
      <c r="R54" s="269"/>
      <c r="S54" s="269"/>
      <c r="T54" s="269"/>
      <c r="V54" s="264"/>
      <c r="W54" s="636" t="s">
        <v>20</v>
      </c>
      <c r="X54" s="637"/>
      <c r="Y54" s="638" t="s">
        <v>1550</v>
      </c>
      <c r="Z54" s="638"/>
      <c r="AA54" s="638"/>
      <c r="AB54" s="639"/>
      <c r="AC54" s="639"/>
      <c r="AD54" s="640"/>
    </row>
    <row r="55" spans="3:30" ht="12.75" thickBot="1">
      <c r="C55" s="273"/>
      <c r="D55" s="274"/>
      <c r="E55" s="274"/>
      <c r="F55" s="274"/>
      <c r="G55" s="274"/>
      <c r="H55" s="274"/>
      <c r="I55" s="274"/>
      <c r="J55" s="274"/>
      <c r="K55" s="274"/>
      <c r="L55" s="274"/>
      <c r="M55" s="274"/>
      <c r="N55" s="274"/>
      <c r="O55" s="274"/>
      <c r="P55" s="274"/>
      <c r="Q55" s="274"/>
      <c r="R55" s="274"/>
      <c r="S55" s="274"/>
      <c r="T55" s="274"/>
      <c r="U55" s="275"/>
      <c r="V55" s="276"/>
      <c r="W55" s="641" t="s">
        <v>21</v>
      </c>
      <c r="X55" s="642"/>
      <c r="Y55" s="638" t="s">
        <v>1551</v>
      </c>
      <c r="Z55" s="638"/>
      <c r="AA55" s="638"/>
      <c r="AB55" s="638"/>
      <c r="AC55" s="638"/>
      <c r="AD55" s="643"/>
    </row>
  </sheetData>
  <mergeCells count="101"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W20:AD20"/>
    <mergeCell ref="W21:Z21"/>
    <mergeCell ref="AA21:AD21"/>
    <mergeCell ref="W22:X22"/>
    <mergeCell ref="AA22:AB22"/>
    <mergeCell ref="W23:X23"/>
    <mergeCell ref="AA23:AB23"/>
    <mergeCell ref="X18:Z18"/>
    <mergeCell ref="AA18:AB18"/>
    <mergeCell ref="AC18:AD18"/>
    <mergeCell ref="X19:Z19"/>
    <mergeCell ref="AA19:AB19"/>
    <mergeCell ref="AC19:AD19"/>
    <mergeCell ref="AA30:AB30"/>
    <mergeCell ref="AA31:AB31"/>
    <mergeCell ref="AA32:AB32"/>
    <mergeCell ref="AA27:AB27"/>
    <mergeCell ref="AA28:AB28"/>
    <mergeCell ref="AA29:AB29"/>
    <mergeCell ref="W24:X24"/>
    <mergeCell ref="AA24:AB24"/>
    <mergeCell ref="W25:X25"/>
    <mergeCell ref="AA25:AB25"/>
    <mergeCell ref="AA26:AB26"/>
    <mergeCell ref="W36:X36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W35:X35"/>
    <mergeCell ref="AA35:AB35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</mergeCells>
  <printOptions verticalCentered="1"/>
  <pageMargins left="0.70866141732283472" right="0.23622047244094491" top="0.43307086614173229" bottom="0.43307086614173229" header="0" footer="0"/>
  <pageSetup paperSize="9" scale="79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04EA2-F47D-4703-B728-F066F893C927}">
  <sheetPr>
    <tabColor rgb="FFFF6699"/>
  </sheetPr>
  <dimension ref="B1:AF68"/>
  <sheetViews>
    <sheetView view="pageBreakPreview" zoomScale="40" zoomScaleNormal="55" zoomScaleSheetLayoutView="40" workbookViewId="0">
      <selection activeCell="T44" sqref="T44"/>
    </sheetView>
  </sheetViews>
  <sheetFormatPr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696" t="s">
        <v>1528</v>
      </c>
      <c r="E4" s="697"/>
      <c r="F4" s="697"/>
      <c r="G4" s="697"/>
      <c r="H4" s="697"/>
      <c r="I4" s="697"/>
      <c r="J4" s="697"/>
      <c r="K4" s="697"/>
      <c r="L4" s="697"/>
      <c r="M4" s="697"/>
      <c r="N4" s="697"/>
      <c r="O4" s="697"/>
      <c r="P4" s="697"/>
      <c r="Q4" s="697"/>
      <c r="R4" s="697"/>
      <c r="S4" s="697"/>
      <c r="T4" s="697"/>
      <c r="U4" s="697"/>
      <c r="V4" s="697"/>
      <c r="W4" s="697"/>
      <c r="X4" s="697"/>
      <c r="Y4" s="697"/>
      <c r="Z4" s="697"/>
      <c r="AA4" s="697"/>
      <c r="AB4" s="697"/>
      <c r="AC4" s="698"/>
      <c r="AD4" s="217"/>
      <c r="AE4" s="216"/>
      <c r="AF4" s="216"/>
    </row>
    <row r="5" spans="2:32" ht="13.5" customHeight="1">
      <c r="B5" s="215"/>
      <c r="C5" s="215"/>
      <c r="D5" s="699"/>
      <c r="E5" s="700"/>
      <c r="F5" s="700"/>
      <c r="G5" s="700"/>
      <c r="H5" s="700"/>
      <c r="I5" s="700"/>
      <c r="J5" s="700"/>
      <c r="K5" s="700"/>
      <c r="L5" s="700"/>
      <c r="M5" s="700"/>
      <c r="N5" s="700"/>
      <c r="O5" s="700"/>
      <c r="P5" s="700"/>
      <c r="Q5" s="700"/>
      <c r="R5" s="700"/>
      <c r="S5" s="700"/>
      <c r="T5" s="700"/>
      <c r="U5" s="700"/>
      <c r="V5" s="700"/>
      <c r="W5" s="700"/>
      <c r="X5" s="700"/>
      <c r="Y5" s="700"/>
      <c r="Z5" s="700"/>
      <c r="AA5" s="700"/>
      <c r="AB5" s="700"/>
      <c r="AC5" s="701"/>
      <c r="AD5" s="217"/>
      <c r="AE5" s="216"/>
      <c r="AF5" s="216"/>
    </row>
    <row r="6" spans="2:32" ht="12.75" customHeight="1">
      <c r="B6" s="215"/>
      <c r="C6" s="215"/>
      <c r="D6" s="699"/>
      <c r="E6" s="700"/>
      <c r="F6" s="700"/>
      <c r="G6" s="700"/>
      <c r="H6" s="700"/>
      <c r="I6" s="700"/>
      <c r="J6" s="700"/>
      <c r="K6" s="700"/>
      <c r="L6" s="700"/>
      <c r="M6" s="700"/>
      <c r="N6" s="700"/>
      <c r="O6" s="700"/>
      <c r="P6" s="700"/>
      <c r="Q6" s="700"/>
      <c r="R6" s="700"/>
      <c r="S6" s="700"/>
      <c r="T6" s="700"/>
      <c r="U6" s="700"/>
      <c r="V6" s="700"/>
      <c r="W6" s="700"/>
      <c r="X6" s="700"/>
      <c r="Y6" s="700"/>
      <c r="Z6" s="700"/>
      <c r="AA6" s="700"/>
      <c r="AB6" s="700"/>
      <c r="AC6" s="701"/>
      <c r="AE6" s="216"/>
      <c r="AF6" s="216"/>
    </row>
    <row r="7" spans="2:32" ht="12.75" customHeight="1" thickBot="1">
      <c r="B7" s="215"/>
      <c r="C7" s="215"/>
      <c r="D7" s="702"/>
      <c r="E7" s="703"/>
      <c r="F7" s="703"/>
      <c r="G7" s="703"/>
      <c r="H7" s="703"/>
      <c r="I7" s="703"/>
      <c r="J7" s="703"/>
      <c r="K7" s="703"/>
      <c r="L7" s="703"/>
      <c r="M7" s="703"/>
      <c r="N7" s="703"/>
      <c r="O7" s="703"/>
      <c r="P7" s="703"/>
      <c r="Q7" s="703"/>
      <c r="R7" s="703"/>
      <c r="S7" s="703"/>
      <c r="T7" s="703"/>
      <c r="U7" s="703"/>
      <c r="V7" s="703"/>
      <c r="W7" s="703"/>
      <c r="X7" s="703"/>
      <c r="Y7" s="703"/>
      <c r="Z7" s="703"/>
      <c r="AA7" s="703"/>
      <c r="AB7" s="703"/>
      <c r="AC7" s="704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0121A-BDE1-46BF-947A-3476148ACB6C}">
  <sheetPr>
    <tabColor rgb="FFFF6699"/>
  </sheetPr>
  <dimension ref="A1:AD120"/>
  <sheetViews>
    <sheetView view="pageBreakPreview" topLeftCell="A6" zoomScale="70" zoomScaleNormal="40" zoomScaleSheetLayoutView="70" workbookViewId="0">
      <selection activeCell="H23" sqref="H23"/>
    </sheetView>
  </sheetViews>
  <sheetFormatPr defaultRowHeight="12.75"/>
  <cols>
    <col min="1" max="1" width="1.7109375" style="425" customWidth="1"/>
    <col min="2" max="2" width="10.7109375" style="425" customWidth="1"/>
    <col min="3" max="3" width="2.5703125" style="425" customWidth="1"/>
    <col min="4" max="20" width="9.140625" style="425"/>
    <col min="21" max="21" width="14.5703125" style="425" customWidth="1"/>
    <col min="22" max="22" width="3.140625" style="425" customWidth="1"/>
    <col min="23" max="26" width="9.140625" style="425"/>
    <col min="27" max="27" width="2.85546875" style="425" customWidth="1"/>
    <col min="28" max="30" width="4.7109375" style="425" customWidth="1"/>
    <col min="31" max="31" width="1.7109375" style="425" customWidth="1"/>
    <col min="32" max="16384" width="9.140625" style="425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700" t="s">
        <v>1527</v>
      </c>
      <c r="D3" s="700"/>
      <c r="E3" s="700"/>
      <c r="F3" s="700"/>
      <c r="G3" s="700"/>
      <c r="H3" s="700"/>
      <c r="I3" s="700"/>
      <c r="J3" s="700"/>
      <c r="K3" s="700"/>
      <c r="L3" s="700"/>
      <c r="M3" s="700"/>
      <c r="N3" s="700"/>
      <c r="O3" s="700"/>
      <c r="P3" s="700"/>
      <c r="Q3" s="700"/>
      <c r="R3" s="700"/>
      <c r="S3" s="700"/>
      <c r="T3" s="700"/>
      <c r="U3" s="700"/>
      <c r="V3" s="700"/>
      <c r="W3" s="182"/>
      <c r="X3" s="436"/>
      <c r="Y3" s="436"/>
      <c r="Z3" s="436"/>
      <c r="AA3" s="436"/>
      <c r="AB3" s="436"/>
      <c r="AC3" s="426"/>
    </row>
    <row r="4" spans="1:29" ht="18.75" customHeight="1">
      <c r="A4" s="181"/>
      <c r="C4" s="700"/>
      <c r="D4" s="700"/>
      <c r="E4" s="700"/>
      <c r="F4" s="700"/>
      <c r="G4" s="700"/>
      <c r="H4" s="700"/>
      <c r="I4" s="700"/>
      <c r="J4" s="700"/>
      <c r="K4" s="700"/>
      <c r="L4" s="700"/>
      <c r="M4" s="700"/>
      <c r="N4" s="700"/>
      <c r="O4" s="700"/>
      <c r="P4" s="700"/>
      <c r="Q4" s="700"/>
      <c r="R4" s="700"/>
      <c r="S4" s="700"/>
      <c r="T4" s="700"/>
      <c r="U4" s="700"/>
      <c r="V4" s="700"/>
      <c r="W4" s="182"/>
      <c r="X4" s="436"/>
      <c r="Y4" s="436"/>
      <c r="Z4" s="436"/>
      <c r="AA4" s="436"/>
      <c r="AB4" s="436"/>
      <c r="AC4" s="426"/>
    </row>
    <row r="5" spans="1:29" ht="12.75" customHeight="1">
      <c r="A5" s="181"/>
      <c r="C5" s="427"/>
      <c r="W5" s="182"/>
    </row>
    <row r="6" spans="1:29" ht="12.75" customHeight="1">
      <c r="A6" s="181"/>
      <c r="C6" s="705" t="s">
        <v>1631</v>
      </c>
      <c r="D6" s="705"/>
      <c r="E6" s="705"/>
      <c r="F6" s="705"/>
      <c r="G6" s="705"/>
      <c r="H6" s="705"/>
      <c r="I6" s="705"/>
      <c r="J6" s="705"/>
      <c r="K6" s="705"/>
      <c r="L6" s="705"/>
      <c r="M6" s="705"/>
      <c r="W6" s="182"/>
      <c r="Y6" s="428"/>
      <c r="Z6" s="428"/>
      <c r="AA6" s="428"/>
      <c r="AB6" s="429"/>
      <c r="AC6" s="429"/>
    </row>
    <row r="7" spans="1:29" ht="18" customHeight="1">
      <c r="A7" s="181"/>
      <c r="C7" s="705"/>
      <c r="D7" s="705"/>
      <c r="E7" s="705"/>
      <c r="F7" s="705"/>
      <c r="G7" s="705"/>
      <c r="H7" s="705"/>
      <c r="I7" s="705"/>
      <c r="J7" s="705"/>
      <c r="K7" s="705"/>
      <c r="L7" s="705"/>
      <c r="M7" s="705"/>
      <c r="W7" s="182"/>
      <c r="Y7" s="428"/>
      <c r="Z7" s="428"/>
      <c r="AA7" s="428"/>
      <c r="AB7" s="429"/>
      <c r="AC7" s="429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30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31"/>
      <c r="S54" s="431"/>
      <c r="T54" s="431"/>
      <c r="U54" s="432"/>
      <c r="V54" s="432"/>
      <c r="W54" s="183"/>
      <c r="X54" s="432"/>
      <c r="Y54" s="432"/>
      <c r="Z54" s="432"/>
      <c r="AA54" s="432"/>
      <c r="AB54" s="432"/>
      <c r="AC54" s="432"/>
      <c r="AD54" s="432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37"/>
      <c r="S55" s="438"/>
      <c r="T55" s="438"/>
      <c r="U55" s="186"/>
      <c r="V55" s="187"/>
      <c r="W55" s="188"/>
      <c r="X55" s="432"/>
      <c r="Y55" s="432"/>
      <c r="Z55" s="432"/>
      <c r="AA55" s="433"/>
      <c r="AB55" s="433"/>
      <c r="AC55" s="433"/>
      <c r="AD55" s="433"/>
    </row>
    <row r="56" spans="1:30">
      <c r="U56" s="432"/>
      <c r="V56" s="433"/>
      <c r="W56" s="432"/>
      <c r="X56" s="432"/>
      <c r="Y56" s="432"/>
      <c r="Z56" s="432"/>
      <c r="AA56" s="433"/>
      <c r="AB56" s="432"/>
      <c r="AC56" s="432"/>
      <c r="AD56" s="432"/>
    </row>
    <row r="57" spans="1:30">
      <c r="U57" s="432"/>
      <c r="V57" s="433"/>
      <c r="W57" s="432"/>
      <c r="X57" s="432"/>
      <c r="Y57" s="432"/>
      <c r="Z57" s="432"/>
      <c r="AA57" s="432"/>
      <c r="AB57" s="432"/>
      <c r="AC57" s="432"/>
      <c r="AD57" s="432"/>
    </row>
    <row r="58" spans="1:30">
      <c r="U58" s="432"/>
      <c r="V58" s="433"/>
      <c r="W58" s="432"/>
      <c r="X58" s="432"/>
      <c r="Y58" s="432"/>
      <c r="Z58" s="432"/>
      <c r="AA58" s="432"/>
      <c r="AB58" s="432"/>
      <c r="AC58" s="432"/>
      <c r="AD58" s="432"/>
    </row>
    <row r="59" spans="1:30">
      <c r="U59" s="432"/>
      <c r="V59" s="433"/>
      <c r="W59" s="432"/>
      <c r="X59" s="432"/>
      <c r="Y59" s="432"/>
      <c r="Z59" s="432"/>
      <c r="AA59" s="432"/>
      <c r="AB59" s="432"/>
      <c r="AC59" s="432"/>
      <c r="AD59" s="432"/>
    </row>
    <row r="60" spans="1:30">
      <c r="U60" s="432"/>
      <c r="V60" s="433"/>
      <c r="W60" s="432"/>
      <c r="X60" s="432"/>
      <c r="Y60" s="432"/>
      <c r="Z60" s="432"/>
      <c r="AA60" s="433"/>
      <c r="AB60" s="432"/>
      <c r="AC60" s="432"/>
      <c r="AD60" s="432"/>
    </row>
    <row r="61" spans="1:30">
      <c r="U61" s="432"/>
      <c r="V61" s="433"/>
      <c r="W61" s="432"/>
      <c r="X61" s="432"/>
      <c r="Y61" s="432"/>
      <c r="Z61" s="432"/>
      <c r="AA61" s="432"/>
      <c r="AB61" s="432"/>
      <c r="AC61" s="432"/>
      <c r="AD61" s="432"/>
    </row>
    <row r="62" spans="1:30">
      <c r="U62" s="432"/>
      <c r="V62" s="433"/>
      <c r="W62" s="432"/>
      <c r="X62" s="432"/>
      <c r="Y62" s="432"/>
      <c r="Z62" s="432"/>
      <c r="AA62" s="432"/>
      <c r="AB62" s="432"/>
      <c r="AC62" s="432"/>
      <c r="AD62" s="432"/>
    </row>
    <row r="63" spans="1:30">
      <c r="U63" s="432"/>
      <c r="V63" s="433"/>
      <c r="W63" s="432"/>
      <c r="X63" s="432"/>
      <c r="Y63" s="432"/>
      <c r="Z63" s="432"/>
      <c r="AA63" s="432"/>
      <c r="AB63" s="432"/>
      <c r="AC63" s="432"/>
      <c r="AD63" s="432"/>
    </row>
    <row r="64" spans="1:30">
      <c r="U64" s="432"/>
      <c r="V64" s="433"/>
      <c r="W64" s="432"/>
      <c r="X64" s="432"/>
      <c r="Y64" s="432"/>
      <c r="Z64" s="432"/>
      <c r="AA64" s="432"/>
      <c r="AB64" s="432"/>
      <c r="AC64" s="432"/>
      <c r="AD64" s="432"/>
    </row>
    <row r="65" spans="5:30">
      <c r="U65" s="432"/>
      <c r="V65" s="433"/>
      <c r="W65" s="432"/>
      <c r="X65" s="432"/>
      <c r="Y65" s="432"/>
      <c r="Z65" s="432"/>
      <c r="AA65" s="432"/>
      <c r="AB65" s="432"/>
      <c r="AC65" s="432"/>
      <c r="AD65" s="432"/>
    </row>
    <row r="66" spans="5:30" ht="6" customHeight="1"/>
    <row r="73" spans="5:30">
      <c r="M73" s="434"/>
    </row>
    <row r="74" spans="5:30" ht="15" customHeight="1">
      <c r="E74" s="435"/>
      <c r="M74" s="434"/>
    </row>
    <row r="75" spans="5:30" ht="15" customHeight="1">
      <c r="E75" s="435"/>
      <c r="M75" s="434"/>
    </row>
    <row r="76" spans="5:30" ht="15" customHeight="1">
      <c r="E76" s="435"/>
      <c r="M76" s="434"/>
    </row>
    <row r="77" spans="5:30" ht="15" customHeight="1">
      <c r="E77" s="435"/>
      <c r="M77" s="434"/>
    </row>
    <row r="78" spans="5:30" ht="15" customHeight="1">
      <c r="E78" s="435"/>
      <c r="M78" s="434"/>
    </row>
    <row r="79" spans="5:30" ht="15" customHeight="1">
      <c r="E79" s="435"/>
      <c r="M79" s="434"/>
    </row>
    <row r="80" spans="5:30" ht="15" customHeight="1">
      <c r="E80" s="435"/>
      <c r="M80" s="434"/>
    </row>
    <row r="81" spans="5:13" ht="15" customHeight="1">
      <c r="E81" s="435"/>
      <c r="M81" s="434"/>
    </row>
    <row r="82" spans="5:13" ht="15" customHeight="1">
      <c r="E82" s="435"/>
      <c r="M82" s="434"/>
    </row>
    <row r="83" spans="5:13" ht="15" customHeight="1">
      <c r="E83" s="435"/>
      <c r="M83" s="434"/>
    </row>
    <row r="84" spans="5:13" ht="15" customHeight="1">
      <c r="E84" s="435"/>
      <c r="M84" s="434"/>
    </row>
    <row r="85" spans="5:13" ht="15" customHeight="1">
      <c r="E85" s="435"/>
      <c r="M85" s="434"/>
    </row>
    <row r="86" spans="5:13" ht="15" customHeight="1">
      <c r="E86" s="435"/>
      <c r="M86" s="434"/>
    </row>
    <row r="87" spans="5:13" ht="15" customHeight="1">
      <c r="E87" s="435"/>
      <c r="M87" s="434"/>
    </row>
    <row r="88" spans="5:13" ht="15" customHeight="1">
      <c r="E88" s="435"/>
      <c r="M88" s="434"/>
    </row>
    <row r="89" spans="5:13" ht="15" customHeight="1">
      <c r="E89" s="435"/>
      <c r="M89" s="434"/>
    </row>
    <row r="90" spans="5:13" ht="15" customHeight="1">
      <c r="E90" s="435"/>
      <c r="M90" s="434"/>
    </row>
    <row r="91" spans="5:13" ht="15" customHeight="1">
      <c r="E91" s="435"/>
      <c r="M91" s="434"/>
    </row>
    <row r="92" spans="5:13" ht="15" customHeight="1">
      <c r="E92" s="435"/>
      <c r="M92" s="434"/>
    </row>
    <row r="93" spans="5:13" ht="15" customHeight="1">
      <c r="E93" s="435"/>
      <c r="M93" s="434"/>
    </row>
    <row r="94" spans="5:13" ht="15" customHeight="1">
      <c r="E94" s="435"/>
      <c r="M94" s="434"/>
    </row>
    <row r="95" spans="5:13" ht="15" customHeight="1">
      <c r="E95" s="435"/>
      <c r="M95" s="434"/>
    </row>
    <row r="96" spans="5:13" ht="15" customHeight="1">
      <c r="E96" s="435"/>
    </row>
    <row r="97" spans="5:5" ht="15" customHeight="1">
      <c r="E97" s="435"/>
    </row>
    <row r="98" spans="5:5" ht="15" customHeight="1">
      <c r="E98" s="435"/>
    </row>
    <row r="99" spans="5:5" ht="15" customHeight="1">
      <c r="E99" s="435"/>
    </row>
    <row r="100" spans="5:5" ht="15" customHeight="1">
      <c r="E100" s="435"/>
    </row>
    <row r="101" spans="5:5" ht="15" customHeight="1">
      <c r="E101" s="435"/>
    </row>
    <row r="102" spans="5:5" ht="15" customHeight="1">
      <c r="E102" s="435"/>
    </row>
    <row r="103" spans="5:5" ht="15" customHeight="1">
      <c r="E103" s="435"/>
    </row>
    <row r="104" spans="5:5" ht="15" customHeight="1">
      <c r="E104" s="435"/>
    </row>
    <row r="105" spans="5:5" ht="15" customHeight="1">
      <c r="E105" s="435"/>
    </row>
    <row r="106" spans="5:5" ht="15" customHeight="1">
      <c r="E106" s="435"/>
    </row>
    <row r="107" spans="5:5" ht="15" customHeight="1">
      <c r="E107" s="435"/>
    </row>
    <row r="108" spans="5:5" ht="15" customHeight="1">
      <c r="E108" s="435"/>
    </row>
    <row r="109" spans="5:5" ht="15" customHeight="1">
      <c r="E109" s="435"/>
    </row>
    <row r="110" spans="5:5" ht="15" customHeight="1">
      <c r="E110" s="435"/>
    </row>
    <row r="111" spans="5:5" ht="15" customHeight="1">
      <c r="E111" s="435"/>
    </row>
    <row r="112" spans="5:5" ht="15" customHeight="1">
      <c r="E112" s="435"/>
    </row>
    <row r="113" spans="5:5" ht="15" customHeight="1">
      <c r="E113" s="435"/>
    </row>
    <row r="114" spans="5:5" ht="15" customHeight="1">
      <c r="E114" s="435"/>
    </row>
    <row r="115" spans="5:5" ht="15" customHeight="1">
      <c r="E115" s="435"/>
    </row>
    <row r="116" spans="5:5" ht="15" customHeight="1">
      <c r="E116" s="435"/>
    </row>
    <row r="117" spans="5:5" ht="15" customHeight="1">
      <c r="E117" s="435"/>
    </row>
    <row r="118" spans="5:5" ht="15" customHeight="1">
      <c r="E118" s="435"/>
    </row>
    <row r="119" spans="5:5" ht="15" customHeight="1">
      <c r="E119" s="435"/>
    </row>
    <row r="120" spans="5:5">
      <c r="E120" s="435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57">
        <v>1</v>
      </c>
    </row>
    <row r="2" spans="1:11" ht="48" customHeight="1">
      <c r="A2" s="457">
        <v>3</v>
      </c>
    </row>
    <row r="4" spans="1:11" ht="48" customHeight="1">
      <c r="C4" s="457">
        <v>1</v>
      </c>
    </row>
    <row r="5" spans="1:11" ht="48" customHeight="1">
      <c r="C5" s="457">
        <v>3</v>
      </c>
    </row>
    <row r="7" spans="1:11" ht="48" customHeight="1">
      <c r="E7" s="457">
        <v>1</v>
      </c>
    </row>
    <row r="8" spans="1:11" ht="48" customHeight="1">
      <c r="E8" s="457">
        <v>3</v>
      </c>
    </row>
    <row r="10" spans="1:11" ht="48" customHeight="1">
      <c r="G10" s="457">
        <v>3</v>
      </c>
    </row>
    <row r="11" spans="1:11" ht="48" customHeight="1">
      <c r="G11" s="457">
        <v>1</v>
      </c>
    </row>
    <row r="13" spans="1:11" ht="48" customHeight="1">
      <c r="I13" s="457">
        <v>3</v>
      </c>
    </row>
    <row r="14" spans="1:11" ht="48" customHeight="1">
      <c r="I14" s="457">
        <v>1</v>
      </c>
    </row>
    <row r="16" spans="1:11" ht="48" customHeight="1">
      <c r="K16" s="457">
        <v>3</v>
      </c>
    </row>
    <row r="17" spans="11:21" ht="48" customHeight="1">
      <c r="K17" s="457">
        <v>1</v>
      </c>
    </row>
    <row r="19" spans="11:21" ht="48" customHeight="1">
      <c r="M19" s="457">
        <v>3</v>
      </c>
    </row>
    <row r="20" spans="11:21" ht="48" customHeight="1">
      <c r="M20" s="457">
        <v>1</v>
      </c>
    </row>
    <row r="22" spans="11:21" ht="48" customHeight="1">
      <c r="O22" s="457">
        <v>3</v>
      </c>
    </row>
    <row r="23" spans="11:21" ht="48" customHeight="1">
      <c r="O23" s="457">
        <v>1</v>
      </c>
    </row>
    <row r="25" spans="11:21" ht="57" customHeight="1">
      <c r="Q25" s="457">
        <v>3</v>
      </c>
    </row>
    <row r="26" spans="11:21" ht="57" customHeight="1">
      <c r="Q26" s="457">
        <v>1</v>
      </c>
    </row>
    <row r="28" spans="11:21" ht="57" customHeight="1">
      <c r="S28" s="457">
        <v>3</v>
      </c>
    </row>
    <row r="29" spans="11:21" ht="57" customHeight="1">
      <c r="S29" s="457">
        <v>1</v>
      </c>
    </row>
    <row r="31" spans="11:21" ht="57" customHeight="1">
      <c r="U31" s="457">
        <v>3</v>
      </c>
    </row>
    <row r="32" spans="11:21" ht="57" customHeight="1">
      <c r="U32" s="457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JAROT PRASETYO</cp:lastModifiedBy>
  <cp:lastPrinted>2023-05-10T03:04:01Z</cp:lastPrinted>
  <dcterms:created xsi:type="dcterms:W3CDTF">2011-02-06T11:57:38Z</dcterms:created>
  <dcterms:modified xsi:type="dcterms:W3CDTF">2024-02-21T12:54:53Z</dcterms:modified>
</cp:coreProperties>
</file>