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2024\PB PD\"/>
    </mc:Choice>
  </mc:AlternateContent>
  <xr:revisionPtr revIDLastSave="0" documentId="13_ncr:1_{9EE43D8C-D173-4AA1-9F92-3A6E4B240EA4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" sheetId="11" r:id="rId9"/>
    <sheet name="Rekap Konstruksi" sheetId="86" r:id="rId10"/>
    <sheet name="GAMBAR " sheetId="87" r:id="rId11"/>
    <sheet name="LAYOUT " sheetId="88" r:id="rId12"/>
    <sheet name="SLD" sheetId="89" r:id="rId13"/>
    <sheet name="PETA" sheetId="90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</externalReferences>
  <definedNames>
    <definedName name="\A" localSheetId="6">#REF!</definedName>
    <definedName name="\A" localSheetId="10">#REF!</definedName>
    <definedName name="\A" localSheetId="7">#REF!</definedName>
    <definedName name="\A" localSheetId="5">#REF!</definedName>
    <definedName name="\A" localSheetId="11">#REF!</definedName>
    <definedName name="\A" localSheetId="13">#REF!</definedName>
    <definedName name="\A">#REF!</definedName>
    <definedName name="\B" localSheetId="6">#REF!</definedName>
    <definedName name="\B" localSheetId="10">#REF!</definedName>
    <definedName name="\B" localSheetId="7">#REF!</definedName>
    <definedName name="\B" localSheetId="13">#REF!</definedName>
    <definedName name="\B">#REF!</definedName>
    <definedName name="\bbsuralaya">[1]Uraian!$R$586</definedName>
    <definedName name="\C" localSheetId="6">#REF!</definedName>
    <definedName name="\C" localSheetId="10">#REF!</definedName>
    <definedName name="\C" localSheetId="7">#REF!</definedName>
    <definedName name="\C" localSheetId="13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 localSheetId="13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 localSheetId="13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 localSheetId="13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 localSheetId="13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 localSheetId="13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 localSheetId="13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 localSheetId="13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 localSheetId="13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 localSheetId="13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 localSheetId="13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 localSheetId="13">#REF!</definedName>
    <definedName name="\M">#REF!</definedName>
    <definedName name="\o">#REF!</definedName>
    <definedName name="\P" localSheetId="6">#REF!</definedName>
    <definedName name="\P" localSheetId="10">#REF!</definedName>
    <definedName name="\P" localSheetId="7">#REF!</definedName>
    <definedName name="\P" localSheetId="13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 localSheetId="13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 localSheetId="13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 localSheetId="13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 localSheetId="13">#REF!</definedName>
    <definedName name="\T">#REF!</definedName>
    <definedName name="\V">#REF!</definedName>
    <definedName name="\W" localSheetId="6">#REF!</definedName>
    <definedName name="\W" localSheetId="10">#REF!</definedName>
    <definedName name="\W" localSheetId="7">#REF!</definedName>
    <definedName name="\W" localSheetId="13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 localSheetId="13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 localSheetId="13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10">#REF!</definedName>
    <definedName name="____\A" localSheetId="7">#REF!</definedName>
    <definedName name="____\A" localSheetId="13">#REF!</definedName>
    <definedName name="____\A">#REF!</definedName>
    <definedName name="____\B" localSheetId="6">#REF!</definedName>
    <definedName name="____\B" localSheetId="10">#REF!</definedName>
    <definedName name="____\B" localSheetId="7">#REF!</definedName>
    <definedName name="____\B" localSheetId="13">#REF!</definedName>
    <definedName name="____\B">#REF!</definedName>
    <definedName name="____\C" localSheetId="6">#REF!</definedName>
    <definedName name="____\C" localSheetId="10">#REF!</definedName>
    <definedName name="____\C" localSheetId="7">#REF!</definedName>
    <definedName name="____\C" localSheetId="13">#REF!</definedName>
    <definedName name="____\C">#REF!</definedName>
    <definedName name="____\D" localSheetId="6">#REF!</definedName>
    <definedName name="____\D" localSheetId="10">#REF!</definedName>
    <definedName name="____\D" localSheetId="7">#REF!</definedName>
    <definedName name="____\D" localSheetId="13">#REF!</definedName>
    <definedName name="____\D">#REF!</definedName>
    <definedName name="____\E" localSheetId="6">#REF!</definedName>
    <definedName name="____\E" localSheetId="10">#REF!</definedName>
    <definedName name="____\E" localSheetId="7">#REF!</definedName>
    <definedName name="____\E" localSheetId="13">#REF!</definedName>
    <definedName name="____\E">#REF!</definedName>
    <definedName name="____\F" localSheetId="6">#REF!</definedName>
    <definedName name="____\F" localSheetId="10">#REF!</definedName>
    <definedName name="____\F" localSheetId="7">#REF!</definedName>
    <definedName name="____\F" localSheetId="13">#REF!</definedName>
    <definedName name="____\F">#REF!</definedName>
    <definedName name="____\G" localSheetId="6">#REF!</definedName>
    <definedName name="____\G" localSheetId="10">#REF!</definedName>
    <definedName name="____\G" localSheetId="7">#REF!</definedName>
    <definedName name="____\G" localSheetId="13">#REF!</definedName>
    <definedName name="____\G">#REF!</definedName>
    <definedName name="____\H" localSheetId="6">#REF!</definedName>
    <definedName name="____\H" localSheetId="10">#REF!</definedName>
    <definedName name="____\H" localSheetId="7">#REF!</definedName>
    <definedName name="____\H" localSheetId="13">#REF!</definedName>
    <definedName name="____\H">#REF!</definedName>
    <definedName name="____\I" localSheetId="6">#REF!</definedName>
    <definedName name="____\I" localSheetId="10">#REF!</definedName>
    <definedName name="____\I" localSheetId="7">#REF!</definedName>
    <definedName name="____\I" localSheetId="13">#REF!</definedName>
    <definedName name="____\I">#REF!</definedName>
    <definedName name="____\J" localSheetId="6">#REF!</definedName>
    <definedName name="____\J" localSheetId="10">#REF!</definedName>
    <definedName name="____\J" localSheetId="7">#REF!</definedName>
    <definedName name="____\J" localSheetId="13">#REF!</definedName>
    <definedName name="____\J">#REF!</definedName>
    <definedName name="____\K" localSheetId="6">#REF!</definedName>
    <definedName name="____\K" localSheetId="10">#REF!</definedName>
    <definedName name="____\K" localSheetId="7">#REF!</definedName>
    <definedName name="____\K" localSheetId="13">#REF!</definedName>
    <definedName name="____\K">#REF!</definedName>
    <definedName name="____\L" localSheetId="6">#REF!</definedName>
    <definedName name="____\L" localSheetId="10">#REF!</definedName>
    <definedName name="____\L" localSheetId="7">#REF!</definedName>
    <definedName name="____\L" localSheetId="13">#REF!</definedName>
    <definedName name="____\L">#REF!</definedName>
    <definedName name="____\LX1" localSheetId="6">#REF!</definedName>
    <definedName name="____\LX1" localSheetId="10">#REF!</definedName>
    <definedName name="____\LX1" localSheetId="7">#REF!</definedName>
    <definedName name="____\LX1" localSheetId="13">#REF!</definedName>
    <definedName name="____\LX1">#REF!</definedName>
    <definedName name="____\M" localSheetId="6">#REF!</definedName>
    <definedName name="____\M" localSheetId="10">#REF!</definedName>
    <definedName name="____\M" localSheetId="7">#REF!</definedName>
    <definedName name="____\M" localSheetId="13">#REF!</definedName>
    <definedName name="____\M">#REF!</definedName>
    <definedName name="____\P" localSheetId="6">#REF!</definedName>
    <definedName name="____\P" localSheetId="10">#REF!</definedName>
    <definedName name="____\P" localSheetId="7">#REF!</definedName>
    <definedName name="____\P" localSheetId="13">#REF!</definedName>
    <definedName name="____\P">#REF!</definedName>
    <definedName name="____\Q" localSheetId="6">#REF!</definedName>
    <definedName name="____\Q" localSheetId="10">#REF!</definedName>
    <definedName name="____\Q" localSheetId="7">#REF!</definedName>
    <definedName name="____\Q" localSheetId="13">#REF!</definedName>
    <definedName name="____\Q">#REF!</definedName>
    <definedName name="____\R" localSheetId="6">#REF!</definedName>
    <definedName name="____\R" localSheetId="10">#REF!</definedName>
    <definedName name="____\R" localSheetId="7">#REF!</definedName>
    <definedName name="____\R" localSheetId="13">#REF!</definedName>
    <definedName name="____\R">#REF!</definedName>
    <definedName name="____\S" localSheetId="6">#REF!</definedName>
    <definedName name="____\S" localSheetId="10">#REF!</definedName>
    <definedName name="____\S" localSheetId="7">#REF!</definedName>
    <definedName name="____\S" localSheetId="13">#REF!</definedName>
    <definedName name="____\S">#REF!</definedName>
    <definedName name="____\T" localSheetId="6">#REF!</definedName>
    <definedName name="____\T" localSheetId="10">#REF!</definedName>
    <definedName name="____\T" localSheetId="7">#REF!</definedName>
    <definedName name="____\T" localSheetId="13">#REF!</definedName>
    <definedName name="____\T">#REF!</definedName>
    <definedName name="____\W" localSheetId="6">#REF!</definedName>
    <definedName name="____\W" localSheetId="10">#REF!</definedName>
    <definedName name="____\W" localSheetId="7">#REF!</definedName>
    <definedName name="____\W" localSheetId="13">#REF!</definedName>
    <definedName name="____\W">#REF!</definedName>
    <definedName name="____\Z" localSheetId="6">#REF!</definedName>
    <definedName name="____\Z" localSheetId="10">#REF!</definedName>
    <definedName name="____\Z" localSheetId="7">#REF!</definedName>
    <definedName name="____\Z" localSheetId="13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10">[5]prod03!#REF!</definedName>
    <definedName name="____BIM1" localSheetId="7">[5]prod03!#REF!</definedName>
    <definedName name="____BIM1" localSheetId="5">[5]prod03!#REF!</definedName>
    <definedName name="____BIM1" localSheetId="13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10">[5]prod03!#REF!</definedName>
    <definedName name="____DEN1" localSheetId="7">[5]prod03!#REF!</definedName>
    <definedName name="____DEN1" localSheetId="5">[5]prod03!#REF!</definedName>
    <definedName name="____DEN1" localSheetId="13">[5]prod03!#REF!</definedName>
    <definedName name="____DEN1">[5]prod03!#REF!</definedName>
    <definedName name="____DIL1" localSheetId="6">[5]prod03!#REF!</definedName>
    <definedName name="____DIL1" localSheetId="10">[5]prod03!#REF!</definedName>
    <definedName name="____DIL1" localSheetId="7">[5]prod03!#REF!</definedName>
    <definedName name="____DIL1" localSheetId="13">[5]prod03!#REF!</definedName>
    <definedName name="____DIL1">[5]prod03!#REF!</definedName>
    <definedName name="____END1" localSheetId="6">[5]prod03!#REF!</definedName>
    <definedName name="____END1" localSheetId="10">[5]prod03!#REF!</definedName>
    <definedName name="____END1" localSheetId="7">[5]prod03!#REF!</definedName>
    <definedName name="____END1" localSheetId="13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10">[5]prod03!#REF!</definedName>
    <definedName name="____KUP1" localSheetId="7">[5]prod03!#REF!</definedName>
    <definedName name="____KUP1" localSheetId="13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10">[5]prod03!#REF!</definedName>
    <definedName name="____MAT1" localSheetId="7">[5]prod03!#REF!</definedName>
    <definedName name="____MAT1" localSheetId="13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10">[5]prod03!#REF!</definedName>
    <definedName name="____SIN1" localSheetId="7">[5]prod03!#REF!</definedName>
    <definedName name="____SIN1" localSheetId="13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10">[5]prod03!#REF!</definedName>
    <definedName name="____SUM1" localSheetId="7">[5]prod03!#REF!</definedName>
    <definedName name="____SUM1" localSheetId="13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10">[5]prod03!#REF!</definedName>
    <definedName name="____WAI1" localSheetId="7">[5]prod03!#REF!</definedName>
    <definedName name="____WAI1" localSheetId="13">[5]prod03!#REF!</definedName>
    <definedName name="____WAI1">[5]prod03!#REF!</definedName>
    <definedName name="____WIL1" localSheetId="6">[5]prod03!#REF!</definedName>
    <definedName name="____WIL1" localSheetId="10">[5]prod03!#REF!</definedName>
    <definedName name="____WIL1" localSheetId="7">[5]prod03!#REF!</definedName>
    <definedName name="____WIL1" localSheetId="13">[5]prod03!#REF!</definedName>
    <definedName name="____WIL1">[5]prod03!#REF!</definedName>
    <definedName name="___BIM1" localSheetId="6">[5]prod03!#REF!</definedName>
    <definedName name="___BIM1" localSheetId="10">[5]prod03!#REF!</definedName>
    <definedName name="___BIM1" localSheetId="7">[5]prod03!#REF!</definedName>
    <definedName name="___BIM1" localSheetId="13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10">[5]prod03!#REF!</definedName>
    <definedName name="___DEN1" localSheetId="7">[5]prod03!#REF!</definedName>
    <definedName name="___DEN1" localSheetId="5">[5]prod03!#REF!</definedName>
    <definedName name="___DEN1" localSheetId="13">[5]prod03!#REF!</definedName>
    <definedName name="___DEN1">[5]prod03!#REF!</definedName>
    <definedName name="___DIL1" localSheetId="6">[5]prod03!#REF!</definedName>
    <definedName name="___DIL1" localSheetId="10">[5]prod03!#REF!</definedName>
    <definedName name="___DIL1" localSheetId="7">[5]prod03!#REF!</definedName>
    <definedName name="___DIL1" localSheetId="13">[5]prod03!#REF!</definedName>
    <definedName name="___DIL1">[5]prod03!#REF!</definedName>
    <definedName name="___END1" localSheetId="6">[5]prod03!#REF!</definedName>
    <definedName name="___END1" localSheetId="10">[5]prod03!#REF!</definedName>
    <definedName name="___END1" localSheetId="7">[5]prod03!#REF!</definedName>
    <definedName name="___END1" localSheetId="13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10">[5]prod03!#REF!</definedName>
    <definedName name="___KUP1" localSheetId="7">[5]prod03!#REF!</definedName>
    <definedName name="___KUP1" localSheetId="13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10">[5]prod03!#REF!</definedName>
    <definedName name="___MAT1" localSheetId="7">[5]prod03!#REF!</definedName>
    <definedName name="___MAT1" localSheetId="13">[5]prod03!#REF!</definedName>
    <definedName name="___MAT1">[5]prod03!#REF!</definedName>
    <definedName name="___MEI92" localSheetId="6">#REF!</definedName>
    <definedName name="___MEI92" localSheetId="10">#REF!</definedName>
    <definedName name="___MEI92" localSheetId="7">#REF!</definedName>
    <definedName name="___MEI92" localSheetId="5">#REF!</definedName>
    <definedName name="___MEI92" localSheetId="13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10">[5]prod03!#REF!</definedName>
    <definedName name="___SIN1" localSheetId="7">[5]prod03!#REF!</definedName>
    <definedName name="___SIN1" localSheetId="5">[5]prod03!#REF!</definedName>
    <definedName name="___SIN1" localSheetId="13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10">[5]prod03!#REF!</definedName>
    <definedName name="___SUM1" localSheetId="7">[5]prod03!#REF!</definedName>
    <definedName name="___SUM1" localSheetId="13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10">[5]prod03!#REF!</definedName>
    <definedName name="___WAI1" localSheetId="7">[5]prod03!#REF!</definedName>
    <definedName name="___WAI1" localSheetId="13">[5]prod03!#REF!</definedName>
    <definedName name="___WAI1">[5]prod03!#REF!</definedName>
    <definedName name="___WIL1" localSheetId="6">[5]prod03!#REF!</definedName>
    <definedName name="___WIL1" localSheetId="10">[5]prod03!#REF!</definedName>
    <definedName name="___WIL1" localSheetId="7">[5]prod03!#REF!</definedName>
    <definedName name="___WIL1" localSheetId="13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10" hidden="1">[9]DExp.Lmb!#REF!</definedName>
    <definedName name="__123Graph_A" localSheetId="7" hidden="1">[8]DExp.Lmb!#REF!</definedName>
    <definedName name="__123Graph_A" localSheetId="13" hidden="1">[10]DExp.Lmb!#REF!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localSheetId="12" hidden="1">[9]DExp.Lmb!#REF!</definedName>
    <definedName name="__123Graph_A" hidden="1">[9]DExp.Lmb!#REF!</definedName>
    <definedName name="__123Graph_A1" hidden="1">[11]C!$D$322:$K$322</definedName>
    <definedName name="__123Graph_A2" hidden="1">[11]C!$D$372:$K$372</definedName>
    <definedName name="__123gRAPH_ab" localSheetId="6" hidden="1">[8]DExp.Lmb!#REF!</definedName>
    <definedName name="__123gRAPH_ab" localSheetId="10" hidden="1">[8]DExp.Lmb!#REF!</definedName>
    <definedName name="__123gRAPH_ab" localSheetId="7" hidden="1">[8]DExp.Lmb!#REF!</definedName>
    <definedName name="__123gRAPH_ab" localSheetId="5" hidden="1">[8]DExp.Lmb!#REF!</definedName>
    <definedName name="__123gRAPH_ab" localSheetId="13" hidden="1">[8]DExp.Lmb!#REF!</definedName>
    <definedName name="__123gRAPH_ab" hidden="1">[8]DExp.Lmb!#REF!</definedName>
    <definedName name="__123Graph_ACPEXIND" hidden="1">[11]M!$F$18:$N$18</definedName>
    <definedName name="__123Graph_ACPEXJAVA" hidden="1">[11]M!$V$18:$AD$18</definedName>
    <definedName name="__123Graph_ACPEXOUTS" hidden="1">[11]M!$AL$18:$AT$18</definedName>
    <definedName name="__123Graph_AFININDO" hidden="1">[11]M!$F$27:$N$27</definedName>
    <definedName name="__123Graph_AFINJAVA" hidden="1">[11]M!$V$27:$AD$27</definedName>
    <definedName name="__123Graph_AFINOUTS" hidden="1">[11]M!$AL$27:$AT$27</definedName>
    <definedName name="__123Graph_AFUELINDO" hidden="1">[11]M!$F$5:$N$5</definedName>
    <definedName name="__123Graph_AFUELJAVA" hidden="1">[11]M!$V$5:$AD$5</definedName>
    <definedName name="__123Graph_AFUELOUTS" hidden="1">[11]M!$AL$5:$AT$5</definedName>
    <definedName name="__123Graph_AOPEXIND" hidden="1">[11]M!$F$11:$N$11</definedName>
    <definedName name="__123Graph_AOPEXJAVA" hidden="1">[11]M!$V$11:$AD$11</definedName>
    <definedName name="__123Graph_AOPEXOUTS" hidden="1">[11]M!$AL$11:$AT$11</definedName>
    <definedName name="__123Graph_AREIND" hidden="1">[11]M!$F$23:$N$23</definedName>
    <definedName name="__123Graph_AREJAVA" hidden="1">[11]M!$V$23:$AD$23</definedName>
    <definedName name="__123Graph_AREOUTSIDE" hidden="1">[11]M!$AL$23:$AT$23</definedName>
    <definedName name="__123Graph_B" localSheetId="6" hidden="1">[8]DExp.Lmb!#REF!</definedName>
    <definedName name="__123Graph_B" localSheetId="10" hidden="1">[9]DExp.Lmb!#REF!</definedName>
    <definedName name="__123Graph_B" localSheetId="7" hidden="1">[8]DExp.Lmb!#REF!</definedName>
    <definedName name="__123Graph_B" localSheetId="13" hidden="1">[10]DExp.Lmb!#REF!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localSheetId="12" hidden="1">[9]DExp.Lmb!#REF!</definedName>
    <definedName name="__123Graph_B" hidden="1">[9]DExp.Lmb!#REF!</definedName>
    <definedName name="__123Graph_B1" hidden="1">[11]C!$D$323:$K$323</definedName>
    <definedName name="__123Graph_B2" hidden="1">[11]C!$D$373:$K$373</definedName>
    <definedName name="__123Graph_BCPEXIND" hidden="1">[11]M!$F$17:$N$17</definedName>
    <definedName name="__123Graph_BCPEXJAVA" hidden="1">[11]M!$V$17:$AD$17</definedName>
    <definedName name="__123Graph_BCPEXOUTS" hidden="1">[11]M!$AL$17:$AT$17</definedName>
    <definedName name="__123Graph_BFININDO" hidden="1">[11]M!$F$28:$N$28</definedName>
    <definedName name="__123Graph_BFINJAVA" hidden="1">[11]M!$V$28:$AD$28</definedName>
    <definedName name="__123Graph_BFINOUTS" hidden="1">[11]M!$AL$28:$AT$28</definedName>
    <definedName name="__123Graph_BFUELINDO" hidden="1">[11]M!$F$6:$N$6</definedName>
    <definedName name="__123Graph_BFUELJAVA" hidden="1">[11]M!$V$6:$AD$6</definedName>
    <definedName name="__123Graph_BFUELOUTS" hidden="1">[11]M!$AL$6:$AT$6</definedName>
    <definedName name="__123Graph_BOPEXIND" hidden="1">[11]M!$F$12:$N$12</definedName>
    <definedName name="__123Graph_BOPEXJAVA" hidden="1">[11]M!$V$12:$AD$12</definedName>
    <definedName name="__123Graph_BOPEXOUTS" hidden="1">[11]M!$AL$12:$AT$12</definedName>
    <definedName name="__123Graph_BREIND" hidden="1">[11]M!$F$24:$N$24</definedName>
    <definedName name="__123Graph_BREJAVA" hidden="1">[11]M!$V$24:$AD$24</definedName>
    <definedName name="__123Graph_BREOUTSIDE" hidden="1">[11]M!$AL$24:$AT$24</definedName>
    <definedName name="__123Graph_CCPEXIND" hidden="1">[11]M!$F$20:$N$20</definedName>
    <definedName name="__123Graph_CCPEXJAVA" hidden="1">[11]M!$V$20:$AD$20</definedName>
    <definedName name="__123Graph_CCPEXOUTS" hidden="1">[11]M!$AL$20:$AT$20</definedName>
    <definedName name="__123Graph_CFININDO" hidden="1">[11]M!$F$29:$N$29</definedName>
    <definedName name="__123Graph_CFINJAVA" hidden="1">[11]M!$V$29:$AD$29</definedName>
    <definedName name="__123Graph_CFINOUTS" hidden="1">[11]M!$F$29:$N$29</definedName>
    <definedName name="__123Graph_CFUELINDO" hidden="1">[11]M!$F$7:$N$7</definedName>
    <definedName name="__123Graph_CFUELJAVA" hidden="1">[11]M!$V$7:$AD$7</definedName>
    <definedName name="__123Graph_CFUELOUTS" hidden="1">[11]M!$AL$7:$AT$7</definedName>
    <definedName name="__123Graph_COPEXIND" hidden="1">[11]M!$F$13:$N$13</definedName>
    <definedName name="__123Graph_COPEXJAVA" hidden="1">[11]M!$V$13:$AD$13</definedName>
    <definedName name="__123Graph_COPEXOUTS" hidden="1">[11]M!$AL$13:$AT$13</definedName>
    <definedName name="__123Graph_D" localSheetId="6" hidden="1">[12]PkRp!#REF!</definedName>
    <definedName name="__123Graph_D" localSheetId="10" hidden="1">[13]PkRp!#REF!</definedName>
    <definedName name="__123Graph_D" localSheetId="7" hidden="1">[12]PkRp!#REF!</definedName>
    <definedName name="__123Graph_D" localSheetId="13" hidden="1">[14]PkRp!#REF!</definedName>
    <definedName name="__123Graph_D" localSheetId="1" hidden="1">[12]PkRp!#REF!</definedName>
    <definedName name="__123Graph_D" localSheetId="3" hidden="1">[12]PkRp!#REF!</definedName>
    <definedName name="__123Graph_D" localSheetId="2" hidden="1">[12]PkRp!#REF!</definedName>
    <definedName name="__123Graph_D" localSheetId="12" hidden="1">[13]PkRp!#REF!</definedName>
    <definedName name="__123Graph_D" hidden="1">[13]PkRp!#REF!</definedName>
    <definedName name="__123Graph_DCPEXIND" hidden="1">[11]M!$F$19:$N$19</definedName>
    <definedName name="__123Graph_DCPEXJAVA" hidden="1">[11]M!$V$19:$AD$19</definedName>
    <definedName name="__123Graph_DCPEXOUTS" hidden="1">[11]M!$AL$19:$AT$19</definedName>
    <definedName name="__123Graph_DFUELINDO" hidden="1">[11]M!$F$8:$N$8</definedName>
    <definedName name="__123Graph_DFUELJAVA" hidden="1">[11]M!$V$8:$AD$8</definedName>
    <definedName name="__123Graph_DFUELOUTS" hidden="1">[11]M!$AL$8:$AT$8</definedName>
    <definedName name="__123Graph_DOPEXIND" hidden="1">[11]M!$F$14:$N$14</definedName>
    <definedName name="__123Graph_DOPEXJAVA" hidden="1">[11]M!$V$14:$AD$14</definedName>
    <definedName name="__123Graph_DOPEXOUTS" hidden="1">[11]M!$AL$14:$AT$14</definedName>
    <definedName name="__123Graph_X" localSheetId="6" hidden="1">[8]DExp.Lmb!#REF!</definedName>
    <definedName name="__123Graph_X" localSheetId="10" hidden="1">[9]DExp.Lmb!#REF!</definedName>
    <definedName name="__123Graph_X" localSheetId="7" hidden="1">[8]DExp.Lmb!#REF!</definedName>
    <definedName name="__123Graph_X" localSheetId="13" hidden="1">[10]DExp.Lmb!#REF!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localSheetId="12" hidden="1">[9]DExp.Lmb!#REF!</definedName>
    <definedName name="__123Graph_X" hidden="1">[9]DExp.Lmb!#REF!</definedName>
    <definedName name="__123gRAPH_x1" localSheetId="6" hidden="1">[8]DExp.Lmb!#REF!</definedName>
    <definedName name="__123gRAPH_x1" localSheetId="10" hidden="1">[8]DExp.Lmb!#REF!</definedName>
    <definedName name="__123gRAPH_x1" localSheetId="7" hidden="1">[8]DExp.Lmb!#REF!</definedName>
    <definedName name="__123gRAPH_x1" localSheetId="13" hidden="1">[8]DExp.Lmb!#REF!</definedName>
    <definedName name="__123gRAPH_x1" hidden="1">[8]DExp.Lmb!#REF!</definedName>
    <definedName name="__123Graph_XCPEXIND" hidden="1">[11]M!$F$3:$N$3</definedName>
    <definedName name="__123Graph_XCPEXJAVA" hidden="1">[11]M!$V$3:$AD$3</definedName>
    <definedName name="__123Graph_XCPEXOUTS" hidden="1">[11]M!$AL$3:$AT$3</definedName>
    <definedName name="__123Graph_XFININDO" hidden="1">[11]M!$F$3:$N$3</definedName>
    <definedName name="__123Graph_XFINJAVA" hidden="1">[11]M!$V$3:$AD$3</definedName>
    <definedName name="__123Graph_XFUELINDO" hidden="1">[11]M!$F$3:$N$3</definedName>
    <definedName name="__123Graph_XFUELJAVA" hidden="1">[11]M!$V$3:$AD$3</definedName>
    <definedName name="__123Graph_XFUELOUTS" hidden="1">[11]M!$AL$3:$AT$3</definedName>
    <definedName name="__123Graph_XOPEXIND" hidden="1">[11]M!$F$3:$N$3</definedName>
    <definedName name="__123Graph_XOPEXJAVA" hidden="1">[11]M!$V$3:$AD$3</definedName>
    <definedName name="__123Graph_XOPEXOUTS" hidden="1">[11]M!$AL$3:$AT$3</definedName>
    <definedName name="__123Graph_XREJAVA" hidden="1">[11]M!$V$3:$AD$3</definedName>
    <definedName name="__123Graph_XREOUTSIDE" hidden="1">[11]M!$AL$3:$AT$3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'[15]HARGA SATUAN'!$B$13</definedName>
    <definedName name="__BIM1" localSheetId="6">[5]prod03!#REF!</definedName>
    <definedName name="__BIM1" localSheetId="10">[5]prod03!#REF!</definedName>
    <definedName name="__BIM1" localSheetId="7">[5]prod03!#REF!</definedName>
    <definedName name="__BIM1" localSheetId="5">[5]prod03!#REF!</definedName>
    <definedName name="__BIM1" localSheetId="13">[5]prod03!#REF!</definedName>
    <definedName name="__BIM1">[5]prod03!#REF!</definedName>
    <definedName name="__cch1" localSheetId="6">#REF!</definedName>
    <definedName name="__cch1" localSheetId="10">#REF!</definedName>
    <definedName name="__cch1" localSheetId="7">#REF!</definedName>
    <definedName name="__cch1" localSheetId="5">#REF!</definedName>
    <definedName name="__cch1" localSheetId="13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10">[5]prod03!#REF!</definedName>
    <definedName name="__DEN1" localSheetId="7">[5]prod03!#REF!</definedName>
    <definedName name="__DEN1" localSheetId="5">[5]prod03!#REF!</definedName>
    <definedName name="__DEN1" localSheetId="13">[5]prod03!#REF!</definedName>
    <definedName name="__DEN1">[5]prod03!#REF!</definedName>
    <definedName name="__DIL1" localSheetId="6">[5]prod03!#REF!</definedName>
    <definedName name="__DIL1" localSheetId="10">[5]prod03!#REF!</definedName>
    <definedName name="__DIL1" localSheetId="7">[5]prod03!#REF!</definedName>
    <definedName name="__DIL1" localSheetId="13">[5]prod03!#REF!</definedName>
    <definedName name="__DIL1">[5]prod03!#REF!</definedName>
    <definedName name="__END1" localSheetId="6">[5]prod03!#REF!</definedName>
    <definedName name="__END1" localSheetId="10">[5]prod03!#REF!</definedName>
    <definedName name="__END1" localSheetId="7">[5]prod03!#REF!</definedName>
    <definedName name="__END1" localSheetId="13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[16]ca!#REF!</definedName>
    <definedName name="__kb2">[16]ca!#REF!</definedName>
    <definedName name="__kl09" hidden="1">{#N/A,#N/A,FALSE,"M.01"}</definedName>
    <definedName name="__kp1">[16]ca!#REF!</definedName>
    <definedName name="__KUP1" localSheetId="6">[5]prod03!#REF!</definedName>
    <definedName name="__KUP1" localSheetId="10">[5]prod03!#REF!</definedName>
    <definedName name="__KUP1" localSheetId="7">[5]prod03!#REF!</definedName>
    <definedName name="__KUP1" localSheetId="13">[5]prod03!#REF!</definedName>
    <definedName name="__KUP1">[5]prod03!#REF!</definedName>
    <definedName name="__la150">'[15]HARGA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10">[5]prod03!#REF!</definedName>
    <definedName name="__MAT1" localSheetId="7">[5]prod03!#REF!</definedName>
    <definedName name="__MAT1" localSheetId="13">[5]prod03!#REF!</definedName>
    <definedName name="__MAT1">[5]prod03!#REF!</definedName>
    <definedName name="__mat2" localSheetId="6">#REF!</definedName>
    <definedName name="__mat2" localSheetId="10">#REF!</definedName>
    <definedName name="__mat2" localSheetId="7">#REF!</definedName>
    <definedName name="__mat2" localSheetId="5">#REF!</definedName>
    <definedName name="__mat2" localSheetId="13">#REF!</definedName>
    <definedName name="__mat2">#REF!</definedName>
    <definedName name="__MEI92" localSheetId="6">#REF!</definedName>
    <definedName name="__MEI92" localSheetId="10">#REF!</definedName>
    <definedName name="__MEI92" localSheetId="7">#REF!</definedName>
    <definedName name="__MEI92" localSheetId="13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'[15]HARGA SATUAN'!$B$8</definedName>
    <definedName name="__R200000">#REF!</definedName>
    <definedName name="__R99999">#REF!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10">[5]prod03!#REF!</definedName>
    <definedName name="__SIN1" localSheetId="7">[5]prod03!#REF!</definedName>
    <definedName name="__SIN1" localSheetId="13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10">[5]prod03!#REF!</definedName>
    <definedName name="__SUM1" localSheetId="7">[5]prod03!#REF!</definedName>
    <definedName name="__SUM1" localSheetId="13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10">#REF!</definedName>
    <definedName name="__TGL1" localSheetId="7">#REF!</definedName>
    <definedName name="__TGL1" localSheetId="5">#REF!</definedName>
    <definedName name="__TGL1" localSheetId="11">#REF!</definedName>
    <definedName name="__TGL1" localSheetId="13">#REF!</definedName>
    <definedName name="__TGL1">#REF!</definedName>
    <definedName name="__TGL2" localSheetId="6">#REF!</definedName>
    <definedName name="__TGL2" localSheetId="10">#REF!</definedName>
    <definedName name="__TGL2" localSheetId="7">#REF!</definedName>
    <definedName name="__TGL2" localSheetId="11">#REF!</definedName>
    <definedName name="__TGL2" localSheetId="13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10">[5]prod03!#REF!</definedName>
    <definedName name="__WAI1" localSheetId="7">[5]prod03!#REF!</definedName>
    <definedName name="__WAI1" localSheetId="13">[5]prod03!#REF!</definedName>
    <definedName name="__WAI1">[5]prod03!#REF!</definedName>
    <definedName name="__WIL1" localSheetId="6">[5]prod03!#REF!</definedName>
    <definedName name="__WIL1" localSheetId="10">[5]prod03!#REF!</definedName>
    <definedName name="__WIL1" localSheetId="7">[5]prod03!#REF!</definedName>
    <definedName name="__WIL1" localSheetId="13">[5]prod03!#REF!</definedName>
    <definedName name="__WIL1">[5]prod03!#REF!</definedName>
    <definedName name="_1" localSheetId="6">#REF!</definedName>
    <definedName name="_1" localSheetId="10">#REF!</definedName>
    <definedName name="_1" localSheetId="7">#REF!</definedName>
    <definedName name="_1" localSheetId="5">#REF!</definedName>
    <definedName name="_1" localSheetId="13">#REF!</definedName>
    <definedName name="_1">#REF!</definedName>
    <definedName name="_1_____123Graph_ACHART_2" hidden="1">[6]graf2!$D$10:$L$10</definedName>
    <definedName name="_1__123Graph_ACHART_1" hidden="1">[17]GKP!#REF!</definedName>
    <definedName name="_1__123Graph_ACHART_2" hidden="1">[6]graf2!$D$10:$L$10</definedName>
    <definedName name="_1__123Graph_BCHART_1" localSheetId="10" hidden="1">'[18]PUNCAK-89'!$AB$1:$AB$7</definedName>
    <definedName name="_1__123Graph_BCHART_1" localSheetId="13" hidden="1">'[19]PUNCAK-89'!$AB$1:$AB$7</definedName>
    <definedName name="_1__123Graph_BCHART_1" localSheetId="1" hidden="1">'[20]PUNCAK-89'!$AB$1:$AB$7</definedName>
    <definedName name="_1__123Graph_BCHART_1" localSheetId="12" hidden="1">'[18]PUNCAK-89'!$AB$1:$AB$7</definedName>
    <definedName name="_1__123Graph_BCHART_1" hidden="1">'[18]PUNCAK-89'!$AB$1:$AB$7</definedName>
    <definedName name="_1_2002_VS_2001" localSheetId="6">#REF!</definedName>
    <definedName name="_1_2002_VS_2001" localSheetId="10">#REF!</definedName>
    <definedName name="_1_2002_VS_2001" localSheetId="7">#REF!</definedName>
    <definedName name="_1_2002_VS_2001" localSheetId="5">#REF!</definedName>
    <definedName name="_1_2002_VS_2001" localSheetId="11">#REF!</definedName>
    <definedName name="_1_2002_VS_2001" localSheetId="13">#REF!</definedName>
    <definedName name="_1_2002_VS_2001">#REF!</definedName>
    <definedName name="_10">#REF!</definedName>
    <definedName name="_10__123Graph_BCHART_7" hidden="1">[17]GKP!#REF!</definedName>
    <definedName name="_10__123Graph_CCHART_2" hidden="1">[6]graf2!$D$14:$L$14</definedName>
    <definedName name="_10__123Graph_LBL_BCHART_2" localSheetId="10" hidden="1">[21]graf2!$D$12:$L$12</definedName>
    <definedName name="_10__123Graph_LBL_BCHART_2" localSheetId="11" hidden="1">[21]graf2!$D$12:$L$12</definedName>
    <definedName name="_10__123Graph_LBL_BCHART_2" hidden="1">[22]graf2!$D$12:$L$12</definedName>
    <definedName name="_10_INV_PERUSAHAA_2" localSheetId="6">#REF!</definedName>
    <definedName name="_10_INV_PERUSAHAA_2" localSheetId="10">#REF!</definedName>
    <definedName name="_10_INV_PERUSAHAA_2" localSheetId="7">#REF!</definedName>
    <definedName name="_10_INV_PERUSAHAA_2" localSheetId="5">#REF!</definedName>
    <definedName name="_10_INV_PERUSAHAA_2" localSheetId="13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 localSheetId="11">#REF!</definedName>
    <definedName name="_10BAHAS_DISTURB" localSheetId="13">#REF!</definedName>
    <definedName name="_10BAHAS_DISTURB">#REF!</definedName>
    <definedName name="_10GD_PER_TW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 localSheetId="11">#REF!</definedName>
    <definedName name="_10GH_2_SPINDEL" localSheetId="13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 localSheetId="13">#REF!</definedName>
    <definedName name="_10INV_PERUSAHAA_2">#REF!</definedName>
    <definedName name="_11">#REF!</definedName>
    <definedName name="_11__123Graph_BCHART_8" hidden="1">[17]GKP!#REF!</definedName>
    <definedName name="_11__123Graph_LBL_ACHART_2" hidden="1">[6]graf2!$D$10:$L$10</definedName>
    <definedName name="_11_INV_PERUSAHAAN" localSheetId="6">#REF!</definedName>
    <definedName name="_11_INV_PERUSAHAAN" localSheetId="10">#REF!</definedName>
    <definedName name="_11_INV_PERUSAHAAN" localSheetId="7">#REF!</definedName>
    <definedName name="_11_INV_PERUSAHAAN" localSheetId="5">#REF!</definedName>
    <definedName name="_11_INV_PERUSAHAAN" localSheetId="13">#REF!</definedName>
    <definedName name="_11_INV_PERUSAHAAN">#REF!</definedName>
    <definedName name="_117" localSheetId="6">#REF!</definedName>
    <definedName name="_117" localSheetId="10">#REF!</definedName>
    <definedName name="_117" localSheetId="7">#REF!</definedName>
    <definedName name="_117" localSheetId="13">#REF!</definedName>
    <definedName name="_117">#REF!</definedName>
    <definedName name="_11GH_2_SPINDEL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 localSheetId="13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 localSheetId="13">#REF!</definedName>
    <definedName name="_11INV_PERUSAHAAN">#REF!</definedName>
    <definedName name="_12">#REF!</definedName>
    <definedName name="_12__123Graph_BCHART_9" hidden="1">[17]GKP!#REF!</definedName>
    <definedName name="_12__123Graph_LBL_ACHART_2" localSheetId="10" hidden="1">[21]graf2!$D$10:$L$10</definedName>
    <definedName name="_12__123Graph_LBL_ACHART_2" localSheetId="11" hidden="1">[21]graf2!$D$10:$L$10</definedName>
    <definedName name="_12__123Graph_LBL_ACHART_2" hidden="1">[22]graf2!$D$10:$L$10</definedName>
    <definedName name="_12__123Graph_LBL_BCHART_2" hidden="1">[6]graf2!$D$12:$L$12</definedName>
    <definedName name="_12__123Graph_LBL_CCHART_2" localSheetId="10" hidden="1">[21]graf2!$D$14:$L$14</definedName>
    <definedName name="_12__123Graph_LBL_CCHART_2" localSheetId="11" hidden="1">[21]graf2!$D$14:$L$14</definedName>
    <definedName name="_12__123Graph_LBL_CCHART_2" hidden="1">[22]graf2!$D$14:$L$14</definedName>
    <definedName name="_12_JTM_PER_TW" localSheetId="6">#REF!</definedName>
    <definedName name="_12_JTM_PER_TW" localSheetId="10">#REF!</definedName>
    <definedName name="_12_JTM_PER_TW" localSheetId="7">#REF!</definedName>
    <definedName name="_12_JTM_PER_TW" localSheetId="5">#REF!</definedName>
    <definedName name="_12_JTM_PER_TW" localSheetId="13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 localSheetId="11">#REF!</definedName>
    <definedName name="_12FORM_A" localSheetId="13">#REF!</definedName>
    <definedName name="_12FORM_A">#REF!</definedName>
    <definedName name="_12INV_PERUSAHAA_2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 localSheetId="13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 localSheetId="13">#REF!</definedName>
    <definedName name="_12JTM_PER_TW">#REF!</definedName>
    <definedName name="_13">#N/A</definedName>
    <definedName name="_13__123Graph_CCHART_1" hidden="1">[17]GKP!#REF!</definedName>
    <definedName name="_13__123Graph_LBL_CCHART_2" hidden="1">[6]graf2!$D$14:$L$14</definedName>
    <definedName name="_13_REKAP_KEGIATAN" localSheetId="6">#REF!</definedName>
    <definedName name="_13_REKAP_KEGIATAN" localSheetId="10">#REF!</definedName>
    <definedName name="_13_REKAP_KEGIATAN" localSheetId="7">#REF!</definedName>
    <definedName name="_13_REKAP_KEGIATAN" localSheetId="5">#REF!</definedName>
    <definedName name="_13_REKAP_KEGIATAN" localSheetId="13">#REF!</definedName>
    <definedName name="_13_REKAP_KEGIATAN">#REF!</definedName>
    <definedName name="_13INV_PERUSAHA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 localSheetId="13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 localSheetId="13">#REF!</definedName>
    <definedName name="_13REKAP_KEGIATAN">#REF!</definedName>
    <definedName name="_14">#N/A</definedName>
    <definedName name="_14__123Graph_CCHART_11" hidden="1">[17]GKP!#REF!</definedName>
    <definedName name="_14__123Graph_XCHART_2" localSheetId="10" hidden="1">[21]graf2!$D$8:$L$8</definedName>
    <definedName name="_14__123Graph_XCHART_2" localSheetId="11" hidden="1">[21]graf2!$D$8:$L$8</definedName>
    <definedName name="_14__123Graph_XCHART_2" hidden="1">[22]graf2!$D$8:$L$8</definedName>
    <definedName name="_14_REKAP_PAK_AEP" localSheetId="6">#REF!</definedName>
    <definedName name="_14_REKAP_PAK_AEP" localSheetId="10">#REF!</definedName>
    <definedName name="_14_REKAP_PAK_AEP" localSheetId="7">#REF!</definedName>
    <definedName name="_14_REKAP_PAK_AEP" localSheetId="5">#REF!</definedName>
    <definedName name="_14_REKAP_PAK_AEP" localSheetId="13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 localSheetId="11">#REF!</definedName>
    <definedName name="_14FORM_B" localSheetId="13">#REF!</definedName>
    <definedName name="_14FORM_B">#REF!</definedName>
    <definedName name="_14JTM_PER_TW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 localSheetId="13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 localSheetId="13">#REF!</definedName>
    <definedName name="_14REKAP_PAK_AEP">#REF!</definedName>
    <definedName name="_15">#N/A</definedName>
    <definedName name="_15___123Graph_ACHART_2" hidden="1">[6]graf2!$D$10:$L$10</definedName>
    <definedName name="_15__123Graph_CCHART_6" hidden="1">[17]GKP!#REF!</definedName>
    <definedName name="_15__123Graph_LBL_BCHART_2" localSheetId="10" hidden="1">[21]graf2!$D$12:$L$12</definedName>
    <definedName name="_15__123Graph_LBL_BCHART_2" localSheetId="11" hidden="1">[21]graf2!$D$12:$L$12</definedName>
    <definedName name="_15__123Graph_LBL_BCHART_2" hidden="1">[22]graf2!$D$12:$L$12</definedName>
    <definedName name="_15_SUM_MUTDAL" localSheetId="6">#REF!</definedName>
    <definedName name="_15_SUM_MUTDAL" localSheetId="10">#REF!</definedName>
    <definedName name="_15_SUM_MUTDAL" localSheetId="7">#REF!</definedName>
    <definedName name="_15_SUM_MUTDAL" localSheetId="5">#REF!</definedName>
    <definedName name="_15_SUM_MUTDAL" localSheetId="13">#REF!</definedName>
    <definedName name="_15_SUM_MUTDAL">#REF!</definedName>
    <definedName name="_15REKAP_KEGIATAN">#REF!</definedName>
    <definedName name="_15REKAP_PAK_AEP" localSheetId="6">#REF!</definedName>
    <definedName name="_15REKAP_PAK_AEP" localSheetId="10">#REF!</definedName>
    <definedName name="_15REKAP_PAK_AEP" localSheetId="7">#REF!</definedName>
    <definedName name="_15REKAP_PAK_AEP" localSheetId="11">#REF!</definedName>
    <definedName name="_15REKAP_PAK_AEP" localSheetId="13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13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_123Graph_CCHART_7" hidden="1">[17]GKP!#REF!</definedName>
    <definedName name="_16_2002_VS_2001" localSheetId="6">#REF!</definedName>
    <definedName name="_16_2002_VS_2001" localSheetId="10">#REF!</definedName>
    <definedName name="_16_2002_VS_2001" localSheetId="7">#REF!</definedName>
    <definedName name="_16_2002_VS_2001" localSheetId="5">#REF!</definedName>
    <definedName name="_16_2002_VS_2001" localSheetId="13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7">#REF!</definedName>
    <definedName name="_16GD_PER_TW" localSheetId="11">#REF!</definedName>
    <definedName name="_16GD_PER_TW" localSheetId="13">#REF!</definedName>
    <definedName name="_16GD_PER_TW">#REF!</definedName>
    <definedName name="_16REKAP_PAK_AEP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13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__123Graph_CCHART_8" hidden="1">[17]GKP!#REF!</definedName>
    <definedName name="_177Lamp_4b_2" localSheetId="6">#REF!</definedName>
    <definedName name="_177Lamp_4b_2" localSheetId="10">#REF!</definedName>
    <definedName name="_177Lamp_4b_2" localSheetId="7">#REF!</definedName>
    <definedName name="_177Lamp_4b_2" localSheetId="5">#REF!</definedName>
    <definedName name="_177Lamp_4b_2" localSheetId="13">#REF!</definedName>
    <definedName name="_177Lamp_4b_2">#REF!</definedName>
    <definedName name="_17ANGG_PERUSAHA_2" localSheetId="6">#REF!</definedName>
    <definedName name="_17ANGG_PERUSAHA_2" localSheetId="10">#REF!</definedName>
    <definedName name="_17ANGG_PERUSAHA_2" localSheetId="7">#REF!</definedName>
    <definedName name="_17ANGG_PERUSAHA_2" localSheetId="13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CCHART_9" hidden="1">[17]GKP!#REF!</definedName>
    <definedName name="_18__123Graph_LBL_CCHART_2" localSheetId="10" hidden="1">[21]graf2!$D$14:$L$14</definedName>
    <definedName name="_18__123Graph_LBL_CCHART_2" localSheetId="11" hidden="1">[21]graf2!$D$14:$L$14</definedName>
    <definedName name="_18__123Graph_LBL_CCHART_2" hidden="1">[22]graf2!$D$14:$L$14</definedName>
    <definedName name="_18ANGG_PERUSAHAAN" localSheetId="6">#REF!</definedName>
    <definedName name="_18ANGG_PERUSAHAAN" localSheetId="10">#REF!</definedName>
    <definedName name="_18ANGG_PERUSAHAAN" localSheetId="7">#REF!</definedName>
    <definedName name="_18ANGG_PERUSAHAAN" localSheetId="5">#REF!</definedName>
    <definedName name="_18ANGG_PERUSAHAAN" localSheetId="13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7">#REF!</definedName>
    <definedName name="_18GH_2_SPINDEL" localSheetId="11">#REF!</definedName>
    <definedName name="_18GH_2_SPINDEL" localSheetId="13">#REF!</definedName>
    <definedName name="_18GH_2_SPINDEL">#REF!</definedName>
    <definedName name="_19">#N/A</definedName>
    <definedName name="_19___123Graph_LBL_BCHART_2" hidden="1">[6]graf2!$D$12:$L$12</definedName>
    <definedName name="_19__123Graph_DCHART_1" hidden="1">[17]GKP!#REF!</definedName>
    <definedName name="_19BAHAS_ANGG." localSheetId="6">#REF!</definedName>
    <definedName name="_19BAHAS_ANGG." localSheetId="10">#REF!</definedName>
    <definedName name="_19BAHAS_ANGG." localSheetId="7">#REF!</definedName>
    <definedName name="_19BAHAS_ANGG." localSheetId="5">#REF!</definedName>
    <definedName name="_19BAHAS_ANGG." localSheetId="13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10">#REF!</definedName>
    <definedName name="_2" localSheetId="7">#REF!</definedName>
    <definedName name="_2" localSheetId="11">#REF!</definedName>
    <definedName name="_2" localSheetId="13">#REF!</definedName>
    <definedName name="_2">#REF!</definedName>
    <definedName name="_2_____123Graph_BCHART_2" hidden="1">[6]graf2!$D$12:$L$12</definedName>
    <definedName name="_2__123Graph_ACHART_11" hidden="1">[17]GKP!#REF!</definedName>
    <definedName name="_2__123Graph_ACHART_2" localSheetId="10" hidden="1">[21]graf2!$D$10:$L$10</definedName>
    <definedName name="_2__123Graph_ACHART_2" localSheetId="11" hidden="1">[21]graf2!$D$10:$L$10</definedName>
    <definedName name="_2__123Graph_ACHART_2" hidden="1">[22]graf2!$D$10:$L$10</definedName>
    <definedName name="_2__123Graph_BCHART_1" hidden="1">'[23]PUNCAK-89'!$AB$1:$AB$7</definedName>
    <definedName name="_2__123Graph_BCHART_2" hidden="1">[6]graf2!$D$12:$L$12</definedName>
    <definedName name="_2_2002_VS_2001" localSheetId="6">#REF!</definedName>
    <definedName name="_2_2002_VS_2001" localSheetId="10">#REF!</definedName>
    <definedName name="_2_2002_VS_2001" localSheetId="7">#REF!</definedName>
    <definedName name="_2_2002_VS_2001" localSheetId="5">#REF!</definedName>
    <definedName name="_2_2002_VS_2001" localSheetId="11">#REF!</definedName>
    <definedName name="_2_2002_VS_2001" localSheetId="13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7">#REF!</definedName>
    <definedName name="_2_ANGG_PERUSAHA_2" localSheetId="13">#REF!</definedName>
    <definedName name="_2_ANGG_PERUSAHA_2">#REF!</definedName>
    <definedName name="_20___123Graph_LBL_CCHART_2" hidden="1">[6]graf2!$D$14:$L$14</definedName>
    <definedName name="_20__123Graph_DCHART_11" hidden="1">[17]GKP!#REF!</definedName>
    <definedName name="_20BAHAS_DISTURB" localSheetId="6">#REF!</definedName>
    <definedName name="_20BAHAS_DISTURB" localSheetId="10">#REF!</definedName>
    <definedName name="_20BAHAS_DISTURB" localSheetId="7">#REF!</definedName>
    <definedName name="_20BAHAS_DISTURB" localSheetId="5">#REF!</definedName>
    <definedName name="_20BAHAS_DISTURB" localSheetId="13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7">#REF!</definedName>
    <definedName name="_20INV_PERUSAHAA_2" localSheetId="11">#REF!</definedName>
    <definedName name="_20INV_PERUSAHAA_2" localSheetId="13">#REF!</definedName>
    <definedName name="_20INV_PERUSAHAA_2">#REF!</definedName>
    <definedName name="_21___123Graph_XCHART_2" hidden="1">[6]graf2!$D$8:$L$8</definedName>
    <definedName name="_21__123Graph_DCHART_6" hidden="1">[17]GKP!#REF!</definedName>
    <definedName name="_21__123Graph_XCHART_2" localSheetId="10" hidden="1">[21]graf2!$D$8:$L$8</definedName>
    <definedName name="_21__123Graph_XCHART_2" localSheetId="11" hidden="1">[21]graf2!$D$8:$L$8</definedName>
    <definedName name="_21__123Graph_XCHART_2" hidden="1">[22]graf2!$D$8:$L$8</definedName>
    <definedName name="_21FORM_A" localSheetId="6">#REF!</definedName>
    <definedName name="_21FORM_A" localSheetId="10">#REF!</definedName>
    <definedName name="_21FORM_A" localSheetId="7">#REF!</definedName>
    <definedName name="_21FORM_A" localSheetId="5">#REF!</definedName>
    <definedName name="_21FORM_A" localSheetId="13">#REF!</definedName>
    <definedName name="_21FORM_A">#REF!</definedName>
    <definedName name="_22__123Graph_ACHART_2" hidden="1">[6]graf2!$D$10:$L$10</definedName>
    <definedName name="_22__123Graph_DCHART_7" hidden="1">[17]GKP!#REF!</definedName>
    <definedName name="_22FORM_B" localSheetId="6">#REF!</definedName>
    <definedName name="_22FORM_B" localSheetId="10">#REF!</definedName>
    <definedName name="_22FORM_B" localSheetId="7">#REF!</definedName>
    <definedName name="_22FORM_B" localSheetId="5">#REF!</definedName>
    <definedName name="_22FORM_B" localSheetId="13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7">#REF!</definedName>
    <definedName name="_22INV_PERUSAHAAN" localSheetId="11">#REF!</definedName>
    <definedName name="_22INV_PERUSAHAAN" localSheetId="13">#REF!</definedName>
    <definedName name="_22INV_PERUSAHAAN">#REF!</definedName>
    <definedName name="_23__123Graph_BCHART_2" hidden="1">[6]graf2!$D$12:$L$12</definedName>
    <definedName name="_23__123Graph_DCHART_8" hidden="1">[17]GKP!#REF!</definedName>
    <definedName name="_23GD_PER_TW" localSheetId="6">#REF!</definedName>
    <definedName name="_23GD_PER_TW" localSheetId="10">#REF!</definedName>
    <definedName name="_23GD_PER_TW" localSheetId="7">#REF!</definedName>
    <definedName name="_23GD_PER_TW" localSheetId="5">#REF!</definedName>
    <definedName name="_23GD_PER_TW" localSheetId="13">#REF!</definedName>
    <definedName name="_23GD_PER_TW">#REF!</definedName>
    <definedName name="_24__123Graph_CCHART_2" hidden="1">[6]graf2!$D$14:$L$14</definedName>
    <definedName name="_24__123Graph_DCHART_9" hidden="1">[17]GKP!#REF!</definedName>
    <definedName name="_24GH_2_SPINDEL" localSheetId="6">#REF!</definedName>
    <definedName name="_24GH_2_SPINDEL" localSheetId="10">#REF!</definedName>
    <definedName name="_24GH_2_SPINDEL" localSheetId="7">#REF!</definedName>
    <definedName name="_24GH_2_SPINDEL" localSheetId="5">#REF!</definedName>
    <definedName name="_24GH_2_SPINDEL" localSheetId="13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7">#REF!</definedName>
    <definedName name="_24JTM_PER_TW" localSheetId="11">#REF!</definedName>
    <definedName name="_24JTM_PER_TW" localSheetId="13">#REF!</definedName>
    <definedName name="_24JTM_PER_TW">#REF!</definedName>
    <definedName name="_25__123Graph_ECHART_1" hidden="1">[17]GKP!#REF!</definedName>
    <definedName name="_25__123Graph_LBL_ACHART_2" hidden="1">[6]graf2!$D$10:$L$10</definedName>
    <definedName name="_25INV_PERUSAHAA_2" localSheetId="6">#REF!</definedName>
    <definedName name="_25INV_PERUSAHAA_2" localSheetId="10">#REF!</definedName>
    <definedName name="_25INV_PERUSAHAA_2" localSheetId="7">#REF!</definedName>
    <definedName name="_25INV_PERUSAHAA_2" localSheetId="5">#REF!</definedName>
    <definedName name="_25INV_PERUSAHAA_2" localSheetId="13">#REF!</definedName>
    <definedName name="_25INV_PERUSAHAA_2">#REF!</definedName>
    <definedName name="_26__123Graph_ECHART_11" hidden="1">[17]GKP!#REF!</definedName>
    <definedName name="_26__123Graph_LBL_BCHART_2" hidden="1">[6]graf2!$D$12:$L$12</definedName>
    <definedName name="_26INV_PERUSAHAAN" localSheetId="6">#REF!</definedName>
    <definedName name="_26INV_PERUSAHAAN" localSheetId="10">#REF!</definedName>
    <definedName name="_26INV_PERUSAHAAN" localSheetId="7">#REF!</definedName>
    <definedName name="_26INV_PERUSAHAAN" localSheetId="5">#REF!</definedName>
    <definedName name="_26INV_PERUSAHAAN" localSheetId="13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7">#REF!</definedName>
    <definedName name="_26REKAP_KEGIATAN" localSheetId="11">#REF!</definedName>
    <definedName name="_26REKAP_KEGIATAN" localSheetId="13">#REF!</definedName>
    <definedName name="_26REKAP_KEGIATAN">#REF!</definedName>
    <definedName name="_27__123Graph_ECHART_6" hidden="1">[17]GKP!#REF!</definedName>
    <definedName name="_27__123Graph_LBL_CCHART_2" hidden="1">[6]graf2!$D$14:$L$14</definedName>
    <definedName name="_27JTM_PER_TW" localSheetId="6">#REF!</definedName>
    <definedName name="_27JTM_PER_TW" localSheetId="10">#REF!</definedName>
    <definedName name="_27JTM_PER_TW" localSheetId="7">#REF!</definedName>
    <definedName name="_27JTM_PER_TW" localSheetId="5">#REF!</definedName>
    <definedName name="_27JTM_PER_TW" localSheetId="13">#REF!</definedName>
    <definedName name="_27JTM_PER_TW">#REF!</definedName>
    <definedName name="_28__123Graph_ECHART_7" hidden="1">[17]GKP!#REF!</definedName>
    <definedName name="_28__123Graph_XCHART_2" hidden="1">[6]graf2!$D$8:$L$8</definedName>
    <definedName name="_28REKAP_KEGIATAN" localSheetId="6">#REF!</definedName>
    <definedName name="_28REKAP_KEGIATAN" localSheetId="10">#REF!</definedName>
    <definedName name="_28REKAP_KEGIATAN" localSheetId="7">#REF!</definedName>
    <definedName name="_28REKAP_KEGIATAN" localSheetId="5">#REF!</definedName>
    <definedName name="_28REKAP_KEGIATAN" localSheetId="13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7">#REF!</definedName>
    <definedName name="_28REKAP_PAK_AEP" localSheetId="11">#REF!</definedName>
    <definedName name="_28REKAP_PAK_AEP" localSheetId="13">#REF!</definedName>
    <definedName name="_28REKAP_PAK_AEP">#REF!</definedName>
    <definedName name="_29__123Graph_ECHART_8" hidden="1">[17]GKP!#REF!</definedName>
    <definedName name="_29REKAP_PAK_AEP" localSheetId="6">#REF!</definedName>
    <definedName name="_29REKAP_PAK_AEP" localSheetId="10">#REF!</definedName>
    <definedName name="_29REKAP_PAK_AEP" localSheetId="7">#REF!</definedName>
    <definedName name="_29REKAP_PAK_AEP" localSheetId="13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13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10">#REF!</definedName>
    <definedName name="_3" localSheetId="7">#REF!</definedName>
    <definedName name="_3" localSheetId="13">#REF!</definedName>
    <definedName name="_3">#REF!</definedName>
    <definedName name="_3_____123Graph_CCHART_2" hidden="1">[6]graf2!$D$14:$L$14</definedName>
    <definedName name="_3__123Graph_ACHART_2" localSheetId="10" hidden="1">[21]graf2!$D$10:$L$10</definedName>
    <definedName name="_3__123Graph_ACHART_2" localSheetId="11" hidden="1">[21]graf2!$D$10:$L$10</definedName>
    <definedName name="_3__123Graph_ACHART_2" hidden="1">[22]graf2!$D$10:$L$10</definedName>
    <definedName name="_3__123Graph_ACHART_6" hidden="1">[17]GKP!#REF!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10">#REF!</definedName>
    <definedName name="_3_ANGG_PERUSAHAAN" localSheetId="7">#REF!</definedName>
    <definedName name="_3_ANGG_PERUSAHAAN" localSheetId="5">#REF!</definedName>
    <definedName name="_3_ANGG_PERUSAHAAN" localSheetId="13">#REF!</definedName>
    <definedName name="_3_ANGG_PERUSAHAAN">#REF!</definedName>
    <definedName name="_30__123Graph_ECHART_9" hidden="1">[17]GKP!#REF!</definedName>
    <definedName name="_30SUM_MUTDAL" localSheetId="6">#REF!</definedName>
    <definedName name="_30SUM_MUTDAL" localSheetId="10">#REF!</definedName>
    <definedName name="_30SUM_MUTDAL" localSheetId="7">#REF!</definedName>
    <definedName name="_30SUM_MUTDAL" localSheetId="11">#REF!</definedName>
    <definedName name="_30SUM_MUTDAL" localSheetId="13">#REF!</definedName>
    <definedName name="_30SUM_MUTDAL">#REF!</definedName>
    <definedName name="_31__123Graph_XCHART_1" hidden="1">[17]GKP!#REF!</definedName>
    <definedName name="_32__123Graph_XCHART_11" hidden="1">[17]GKP!#REF!</definedName>
    <definedName name="_33__123Graph_XCHART_6" hidden="1">[17]GKP!#REF!</definedName>
    <definedName name="_34__123Graph_XCHART_7" hidden="1">[17]GKP!#REF!</definedName>
    <definedName name="_35__123Graph_XCHART_8" hidden="1">[17]GKP!#REF!</definedName>
    <definedName name="_36__123Graph_XCHART_9" hidden="1">[17]GKP!#REF!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13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 localSheetId="13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10">#REF!</definedName>
    <definedName name="_4" localSheetId="7">#REF!</definedName>
    <definedName name="_4" localSheetId="13">#REF!</definedName>
    <definedName name="_4">#REF!</definedName>
    <definedName name="_4_____123Graph_LBL_ACHART_2" hidden="1">[6]graf2!$D$10:$L$10</definedName>
    <definedName name="_4__123Graph_ACHART_7" hidden="1">[17]GKP!#REF!</definedName>
    <definedName name="_4__123Graph_BCHART_2" localSheetId="10" hidden="1">[21]graf2!$D$12:$L$12</definedName>
    <definedName name="_4__123Graph_BCHART_2" localSheetId="11" hidden="1">[21]graf2!$D$12:$L$12</definedName>
    <definedName name="_4__123Graph_BCHART_2" hidden="1">[22]graf2!$D$12:$L$12</definedName>
    <definedName name="_4__123Graph_LBL_ACHART_2" hidden="1">[6]graf2!$D$10:$L$10</definedName>
    <definedName name="_4_BAHAS_ANGG." localSheetId="6">#REF!</definedName>
    <definedName name="_4_BAHAS_ANGG." localSheetId="10">#REF!</definedName>
    <definedName name="_4_BAHAS_ANGG." localSheetId="7">#REF!</definedName>
    <definedName name="_4_BAHAS_ANGG." localSheetId="5">#REF!</definedName>
    <definedName name="_4_BAHAS_ANGG." localSheetId="13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7">#REF!</definedName>
    <definedName name="_4ANGG_PERUSAHA_2" localSheetId="11">#REF!</definedName>
    <definedName name="_4ANGG_PERUSAHA_2" localSheetId="13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13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 localSheetId="13">#REF!</definedName>
    <definedName name="_4BAHAS_ANGG.">#REF!</definedName>
    <definedName name="_4T">#REF!</definedName>
    <definedName name="_5" localSheetId="6">#REF!</definedName>
    <definedName name="_5" localSheetId="10">#REF!</definedName>
    <definedName name="_5" localSheetId="7">#REF!</definedName>
    <definedName name="_5" localSheetId="13">#REF!</definedName>
    <definedName name="_5">#REF!</definedName>
    <definedName name="_5_____123Graph_LBL_BCHART_2" hidden="1">[6]graf2!$D$12:$L$12</definedName>
    <definedName name="_5__123Graph_ACHART_8" hidden="1">[17]GKP!#REF!</definedName>
    <definedName name="_5__123Graph_LBL_BCHART_2" hidden="1">[6]graf2!$D$12:$L$12</definedName>
    <definedName name="_5_BAHAS_DISTURB" localSheetId="6">#REF!</definedName>
    <definedName name="_5_BAHAS_DISTURB" localSheetId="10">#REF!</definedName>
    <definedName name="_5_BAHAS_DISTURB" localSheetId="7">#REF!</definedName>
    <definedName name="_5_BAHAS_DISTURB" localSheetId="5">#REF!</definedName>
    <definedName name="_5_BAHAS_DISTURB" localSheetId="13">#REF!</definedName>
    <definedName name="_5_BAHAS_DISTURB">#REF!</definedName>
    <definedName name="_5ANGG_PERUSAHAAN">#REF!</definedName>
    <definedName name="_5BAHAS_ANGG." localSheetId="6">#REF!</definedName>
    <definedName name="_5BAHAS_ANGG." localSheetId="10">#REF!</definedName>
    <definedName name="_5BAHAS_ANGG." localSheetId="7">#REF!</definedName>
    <definedName name="_5BAHAS_ANGG." localSheetId="11">#REF!</definedName>
    <definedName name="_5BAHAS_ANGG." localSheetId="13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13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ACHART_9" hidden="1">[17]GKP!#REF!</definedName>
    <definedName name="_6__123Graph_BCHART_2" localSheetId="10" hidden="1">[21]graf2!$D$12:$L$12</definedName>
    <definedName name="_6__123Graph_BCHART_2" localSheetId="11" hidden="1">[21]graf2!$D$12:$L$12</definedName>
    <definedName name="_6__123Graph_BCHART_2" hidden="1">[22]graf2!$D$12:$L$12</definedName>
    <definedName name="_6__123Graph_CCHART_2" localSheetId="10" hidden="1">[21]graf2!$D$14:$L$14</definedName>
    <definedName name="_6__123Graph_CCHART_2" localSheetId="11" hidden="1">[21]graf2!$D$14:$L$14</definedName>
    <definedName name="_6__123Graph_CCHART_2" hidden="1">[22]graf2!$D$14:$L$14</definedName>
    <definedName name="_6__123Graph_LBL_CCHART_2" hidden="1">[6]graf2!$D$14:$L$14</definedName>
    <definedName name="_6_FORM_A" localSheetId="6">#REF!</definedName>
    <definedName name="_6_FORM_A" localSheetId="10">#REF!</definedName>
    <definedName name="_6_FORM_A" localSheetId="7">#REF!</definedName>
    <definedName name="_6_FORM_A" localSheetId="5">#REF!</definedName>
    <definedName name="_6_FORM_A" localSheetId="13">#REF!</definedName>
    <definedName name="_6_FORM_A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7">#REF!</definedName>
    <definedName name="_6ANGG_PERUSAHAAN" localSheetId="11">#REF!</definedName>
    <definedName name="_6ANGG_PERUSAHAAN" localSheetId="13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13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 localSheetId="13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 localSheetId="13">#REF!</definedName>
    <definedName name="_7">#REF!</definedName>
    <definedName name="_7_____123Graph_XCHART_2" hidden="1">[6]graf2!$D$8:$L$8</definedName>
    <definedName name="_7__123Graph_BCHART_1" hidden="1">[17]GKP!#REF!</definedName>
    <definedName name="_7__123Graph_XCHART_2" hidden="1">[6]graf2!$D$8:$L$8</definedName>
    <definedName name="_7_FORM_B" localSheetId="6">#REF!</definedName>
    <definedName name="_7_FORM_B" localSheetId="10">#REF!</definedName>
    <definedName name="_7_FORM_B" localSheetId="7">#REF!</definedName>
    <definedName name="_7_FORM_B" localSheetId="5">#REF!</definedName>
    <definedName name="_7_FORM_B" localSheetId="13">#REF!</definedName>
    <definedName name="_7_FORM_B">#REF!</definedName>
    <definedName name="_7BAHAS_DISTURB">#REF!</definedName>
    <definedName name="_7FORM_A" localSheetId="6">#REF!</definedName>
    <definedName name="_7FORM_A" localSheetId="10">#REF!</definedName>
    <definedName name="_7FORM_A" localSheetId="7">#REF!</definedName>
    <definedName name="_7FORM_A" localSheetId="11">#REF!</definedName>
    <definedName name="_7FORM_A" localSheetId="13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13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 localSheetId="13">#REF!</definedName>
    <definedName name="_8">#REF!</definedName>
    <definedName name="_8__123Graph_ACHART_2" hidden="1">[6]graf2!$D$10:$L$10</definedName>
    <definedName name="_8__123Graph_BCHART_11" hidden="1">[17]GKP!#REF!</definedName>
    <definedName name="_8__123Graph_LBL_ACHART_2" localSheetId="10" hidden="1">[21]graf2!$D$10:$L$10</definedName>
    <definedName name="_8__123Graph_LBL_ACHART_2" localSheetId="11" hidden="1">[21]graf2!$D$10:$L$10</definedName>
    <definedName name="_8__123Graph_LBL_ACHART_2" hidden="1">[22]graf2!$D$10:$L$10</definedName>
    <definedName name="_8_GD_PER_TW" localSheetId="6">#REF!</definedName>
    <definedName name="_8_GD_PER_TW" localSheetId="10">#REF!</definedName>
    <definedName name="_8_GD_PER_TW" localSheetId="7">#REF!</definedName>
    <definedName name="_8_GD_PER_TW" localSheetId="5">#REF!</definedName>
    <definedName name="_8_GD_PER_TW" localSheetId="13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 localSheetId="11">#REF!</definedName>
    <definedName name="_8BAHAS_ANGG." localSheetId="13">#REF!</definedName>
    <definedName name="_8BAHAS_ANGG.">#REF!</definedName>
    <definedName name="_8FORM_A">#REF!</definedName>
    <definedName name="_8FORM_B" localSheetId="6">#REF!</definedName>
    <definedName name="_8FORM_B" localSheetId="10">#REF!</definedName>
    <definedName name="_8FORM_B" localSheetId="7">#REF!</definedName>
    <definedName name="_8FORM_B" localSheetId="13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 localSheetId="13">#REF!</definedName>
    <definedName name="_8GD_PER_TW">#REF!</definedName>
    <definedName name="_9">#REF!</definedName>
    <definedName name="_9__123Graph_BCHART_2" hidden="1">[6]graf2!$D$12:$L$12</definedName>
    <definedName name="_9__123Graph_BCHART_6" hidden="1">[17]GKP!#REF!</definedName>
    <definedName name="_9__123Graph_CCHART_2" localSheetId="10" hidden="1">[21]graf2!$D$14:$L$14</definedName>
    <definedName name="_9__123Graph_CCHART_2" localSheetId="11" hidden="1">[21]graf2!$D$14:$L$14</definedName>
    <definedName name="_9__123Graph_CCHART_2" hidden="1">[22]graf2!$D$14:$L$14</definedName>
    <definedName name="_9_GH_2_SPINDEL" localSheetId="6">#REF!</definedName>
    <definedName name="_9_GH_2_SPINDEL" localSheetId="10">#REF!</definedName>
    <definedName name="_9_GH_2_SPINDEL" localSheetId="7">#REF!</definedName>
    <definedName name="_9_GH_2_SPINDEL" localSheetId="5">#REF!</definedName>
    <definedName name="_9_GH_2_SPINDEL" localSheetId="13">#REF!</definedName>
    <definedName name="_9_GH_2_SPINDEL">#REF!</definedName>
    <definedName name="_9FORM_B">#REF!</definedName>
    <definedName name="_9GD_PER_TW" localSheetId="6">#REF!</definedName>
    <definedName name="_9GD_PER_TW" localSheetId="10">#REF!</definedName>
    <definedName name="_9GD_PER_TW" localSheetId="7">#REF!</definedName>
    <definedName name="_9GD_PER_TW" localSheetId="11">#REF!</definedName>
    <definedName name="_9GD_PER_TW" localSheetId="13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 localSheetId="13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 localSheetId="13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10">#REF!</definedName>
    <definedName name="_add55" localSheetId="7">#REF!</definedName>
    <definedName name="_add55" localSheetId="13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 localSheetId="13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10">#REF!</definedName>
    <definedName name="_bap22" localSheetId="7">#REF!</definedName>
    <definedName name="_bap22" localSheetId="13">#REF!</definedName>
    <definedName name="_bap22">#REF!</definedName>
    <definedName name="_bap23" localSheetId="6">#REF!</definedName>
    <definedName name="_bap23" localSheetId="10">#REF!</definedName>
    <definedName name="_bap23" localSheetId="7">#REF!</definedName>
    <definedName name="_bap23" localSheetId="13">#REF!</definedName>
    <definedName name="_bap23">#REF!</definedName>
    <definedName name="_bap24" localSheetId="6">#REF!</definedName>
    <definedName name="_bap24" localSheetId="10">#REF!</definedName>
    <definedName name="_bap24" localSheetId="7">#REF!</definedName>
    <definedName name="_bap24" localSheetId="13">#REF!</definedName>
    <definedName name="_bap24">#REF!</definedName>
    <definedName name="_bap25" localSheetId="6">#REF!</definedName>
    <definedName name="_bap25" localSheetId="10">#REF!</definedName>
    <definedName name="_bap25" localSheetId="7">#REF!</definedName>
    <definedName name="_bap25" localSheetId="13">#REF!</definedName>
    <definedName name="_bap25">#REF!</definedName>
    <definedName name="_bap26" localSheetId="6">#REF!</definedName>
    <definedName name="_bap26" localSheetId="10">#REF!</definedName>
    <definedName name="_bap26" localSheetId="7">#REF!</definedName>
    <definedName name="_bap26" localSheetId="13">#REF!</definedName>
    <definedName name="_bap26">#REF!</definedName>
    <definedName name="_bap27" localSheetId="6">#REF!</definedName>
    <definedName name="_bap27" localSheetId="10">#REF!</definedName>
    <definedName name="_bap27" localSheetId="7">#REF!</definedName>
    <definedName name="_bap27" localSheetId="13">#REF!</definedName>
    <definedName name="_bap27">#REF!</definedName>
    <definedName name="_bap28" localSheetId="6">#REF!</definedName>
    <definedName name="_bap28" localSheetId="10">#REF!</definedName>
    <definedName name="_bap28" localSheetId="7">#REF!</definedName>
    <definedName name="_bap28" localSheetId="13">#REF!</definedName>
    <definedName name="_bap28">#REF!</definedName>
    <definedName name="_bap29" localSheetId="6">#REF!</definedName>
    <definedName name="_bap29" localSheetId="10">#REF!</definedName>
    <definedName name="_bap29" localSheetId="7">#REF!</definedName>
    <definedName name="_bap29" localSheetId="13">#REF!</definedName>
    <definedName name="_bap29">#REF!</definedName>
    <definedName name="_bap30" localSheetId="6">#REF!</definedName>
    <definedName name="_bap30" localSheetId="10">#REF!</definedName>
    <definedName name="_bap30" localSheetId="7">#REF!</definedName>
    <definedName name="_bap30" localSheetId="13">#REF!</definedName>
    <definedName name="_bap30">#REF!</definedName>
    <definedName name="_bap31" localSheetId="6">#REF!</definedName>
    <definedName name="_bap31" localSheetId="10">#REF!</definedName>
    <definedName name="_bap31" localSheetId="7">#REF!</definedName>
    <definedName name="_bap31" localSheetId="13">#REF!</definedName>
    <definedName name="_bap31">#REF!</definedName>
    <definedName name="_bap32" localSheetId="6">#REF!</definedName>
    <definedName name="_bap32" localSheetId="10">#REF!</definedName>
    <definedName name="_bap32" localSheetId="7">#REF!</definedName>
    <definedName name="_bap32" localSheetId="13">#REF!</definedName>
    <definedName name="_bap32">#REF!</definedName>
    <definedName name="_bap33" localSheetId="6">#REF!</definedName>
    <definedName name="_bap33" localSheetId="10">#REF!</definedName>
    <definedName name="_bap33" localSheetId="7">#REF!</definedName>
    <definedName name="_bap33" localSheetId="13">#REF!</definedName>
    <definedName name="_bap33">#REF!</definedName>
    <definedName name="_bap34" localSheetId="6">#REF!</definedName>
    <definedName name="_bap34" localSheetId="10">#REF!</definedName>
    <definedName name="_bap34" localSheetId="7">#REF!</definedName>
    <definedName name="_bap34" localSheetId="13">#REF!</definedName>
    <definedName name="_bap34">#REF!</definedName>
    <definedName name="_bap35" localSheetId="6">#REF!</definedName>
    <definedName name="_bap35" localSheetId="10">#REF!</definedName>
    <definedName name="_bap35" localSheetId="7">#REF!</definedName>
    <definedName name="_bap35" localSheetId="13">#REF!</definedName>
    <definedName name="_bap35">#REF!</definedName>
    <definedName name="_bap36" localSheetId="6">#REF!</definedName>
    <definedName name="_bap36" localSheetId="10">#REF!</definedName>
    <definedName name="_bap36" localSheetId="7">#REF!</definedName>
    <definedName name="_bap36" localSheetId="13">#REF!</definedName>
    <definedName name="_bap36">#REF!</definedName>
    <definedName name="_bap37" localSheetId="6">#REF!</definedName>
    <definedName name="_bap37" localSheetId="10">#REF!</definedName>
    <definedName name="_bap37" localSheetId="7">#REF!</definedName>
    <definedName name="_bap37" localSheetId="13">#REF!</definedName>
    <definedName name="_bap37">#REF!</definedName>
    <definedName name="_bap38" localSheetId="6">#REF!</definedName>
    <definedName name="_bap38" localSheetId="10">#REF!</definedName>
    <definedName name="_bap38" localSheetId="7">#REF!</definedName>
    <definedName name="_bap38" localSheetId="13">#REF!</definedName>
    <definedName name="_bap38">#REF!</definedName>
    <definedName name="_bap39" localSheetId="6">#REF!</definedName>
    <definedName name="_bap39" localSheetId="10">#REF!</definedName>
    <definedName name="_bap39" localSheetId="7">#REF!</definedName>
    <definedName name="_bap39" localSheetId="13">#REF!</definedName>
    <definedName name="_bap39">#REF!</definedName>
    <definedName name="_bap399" localSheetId="6">#REF!</definedName>
    <definedName name="_bap399" localSheetId="10">#REF!</definedName>
    <definedName name="_bap399" localSheetId="7">#REF!</definedName>
    <definedName name="_bap399" localSheetId="13">#REF!</definedName>
    <definedName name="_bap399">#REF!</definedName>
    <definedName name="_bap40" localSheetId="6">#REF!</definedName>
    <definedName name="_bap40" localSheetId="10">#REF!</definedName>
    <definedName name="_bap40" localSheetId="7">#REF!</definedName>
    <definedName name="_bap40" localSheetId="13">#REF!</definedName>
    <definedName name="_bap40">#REF!</definedName>
    <definedName name="_bap41" localSheetId="6">#REF!</definedName>
    <definedName name="_bap41" localSheetId="10">#REF!</definedName>
    <definedName name="_bap41" localSheetId="7">#REF!</definedName>
    <definedName name="_bap41" localSheetId="13">#REF!</definedName>
    <definedName name="_bap41">#REF!</definedName>
    <definedName name="_bap42" localSheetId="6">#REF!</definedName>
    <definedName name="_bap42" localSheetId="10">#REF!</definedName>
    <definedName name="_bap42" localSheetId="7">#REF!</definedName>
    <definedName name="_bap42" localSheetId="13">#REF!</definedName>
    <definedName name="_bap42">#REF!</definedName>
    <definedName name="_BAT48100">'[15]HARGA SATUAN'!$B$13</definedName>
    <definedName name="_BIM1" localSheetId="6">[5]prod03!#REF!</definedName>
    <definedName name="_BIM1" localSheetId="10">[5]prod03!#REF!</definedName>
    <definedName name="_BIM1" localSheetId="7">[5]prod03!#REF!</definedName>
    <definedName name="_BIM1" localSheetId="13">[5]prod03!#REF!</definedName>
    <definedName name="_BIM1">[5]prod03!#REF!</definedName>
    <definedName name="_c">"$#REF!.$A$199"</definedName>
    <definedName name="_cch1" localSheetId="6">#REF!</definedName>
    <definedName name="_cch1" localSheetId="10">#REF!</definedName>
    <definedName name="_cch1" localSheetId="7">#REF!</definedName>
    <definedName name="_cch1" localSheetId="5">#REF!</definedName>
    <definedName name="_cch1" localSheetId="13">#REF!</definedName>
    <definedName name="_cch1">#REF!</definedName>
    <definedName name="_d">"$#REF!.$A$201"</definedName>
    <definedName name="_DAF1" localSheetId="6">#REF!</definedName>
    <definedName name="_DAF1" localSheetId="10">#REF!</definedName>
    <definedName name="_DAF1" localSheetId="7">#REF!</definedName>
    <definedName name="_DAF1" localSheetId="13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 localSheetId="13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 localSheetId="13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 localSheetId="13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 localSheetId="13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 localSheetId="13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 localSheetId="13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 localSheetId="13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 localSheetId="13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 localSheetId="13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 localSheetId="13">#REF!</definedName>
    <definedName name="_DAF3">#REF!</definedName>
    <definedName name="_DEN1" localSheetId="6">[5]prod03!#REF!</definedName>
    <definedName name="_DEN1" localSheetId="10">[5]prod03!#REF!</definedName>
    <definedName name="_DEN1" localSheetId="7">[5]prod03!#REF!</definedName>
    <definedName name="_DEN1" localSheetId="13">[5]prod03!#REF!</definedName>
    <definedName name="_DEN1">[5]prod03!#REF!</definedName>
    <definedName name="_DIL1" localSheetId="6">[5]prod03!#REF!</definedName>
    <definedName name="_DIL1" localSheetId="10">[5]prod03!#REF!</definedName>
    <definedName name="_DIL1" localSheetId="7">[5]prod03!#REF!</definedName>
    <definedName name="_DIL1" localSheetId="13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10">[5]prod03!#REF!</definedName>
    <definedName name="_END1" localSheetId="7">[5]prod03!#REF!</definedName>
    <definedName name="_END1" localSheetId="13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13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10" hidden="1">#REF!</definedName>
    <definedName name="_Fill1" localSheetId="7" hidden="1">#REF!</definedName>
    <definedName name="_Fill1" localSheetId="13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'RAB 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10">#REF!</definedName>
    <definedName name="_gmb1" localSheetId="7">#REF!</definedName>
    <definedName name="_gmb1" localSheetId="5">#REF!</definedName>
    <definedName name="_gmb1" localSheetId="11">#REF!</definedName>
    <definedName name="_gmb1" localSheetId="13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13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[16]ca!#REF!</definedName>
    <definedName name="_kb2">[16]ca!#REF!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13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13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13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[16]ca!#REF!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13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10">[5]prod03!#REF!</definedName>
    <definedName name="_KUP1" localSheetId="7">[5]prod03!#REF!</definedName>
    <definedName name="_KUP1" localSheetId="13">[5]prod03!#REF!</definedName>
    <definedName name="_KUP1">[5]prod03!#REF!</definedName>
    <definedName name="_la150">'[15]HARGA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'[24]Assumptions (2)'!$B$3:$H$39</definedName>
    <definedName name="_LinkPic_DC9E3C4193F340C38D569535AFB3BB77">'[24]Assumptions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10">[5]prod03!#REF!</definedName>
    <definedName name="_MAT1" localSheetId="7">[5]prod03!#REF!</definedName>
    <definedName name="_MAT1" localSheetId="13">[5]prod03!#REF!</definedName>
    <definedName name="_MAT1">[5]prod03!#REF!</definedName>
    <definedName name="_mat2" localSheetId="6">#REF!</definedName>
    <definedName name="_mat2" localSheetId="10">#REF!</definedName>
    <definedName name="_mat2" localSheetId="7">#REF!</definedName>
    <definedName name="_mat2" localSheetId="5">#REF!</definedName>
    <definedName name="_mat2" localSheetId="13">#REF!</definedName>
    <definedName name="_mat2">#REF!</definedName>
    <definedName name="_MEI92" localSheetId="6">#REF!</definedName>
    <definedName name="_MEI92" localSheetId="10">#REF!</definedName>
    <definedName name="_MEI92" localSheetId="7">#REF!</definedName>
    <definedName name="_MEI92" localSheetId="13">#REF!</definedName>
    <definedName name="_MEI92">#REF!</definedName>
    <definedName name="_mp3" hidden="1">{#N/A,#N/A,FALSE,"M.42"}</definedName>
    <definedName name="_no23" localSheetId="6">#REF!</definedName>
    <definedName name="_no23" localSheetId="10">#REF!</definedName>
    <definedName name="_no23" localSheetId="7">#REF!</definedName>
    <definedName name="_no23" localSheetId="13">#REF!</definedName>
    <definedName name="_no23">#REF!</definedName>
    <definedName name="_no24" localSheetId="6">#REF!</definedName>
    <definedName name="_no24" localSheetId="10">#REF!</definedName>
    <definedName name="_no24" localSheetId="7">#REF!</definedName>
    <definedName name="_no24" localSheetId="13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 localSheetId="11">#REF!</definedName>
    <definedName name="_P" localSheetId="13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'[15]HARGA SATUAN'!$B$8</definedName>
    <definedName name="_pot22" localSheetId="6">#REF!</definedName>
    <definedName name="_pot22" localSheetId="10">#REF!</definedName>
    <definedName name="_pot22" localSheetId="7">#REF!</definedName>
    <definedName name="_pot22" localSheetId="13">#REF!</definedName>
    <definedName name="_pot22">#REF!</definedName>
    <definedName name="_pot23" localSheetId="6">#REF!</definedName>
    <definedName name="_pot23" localSheetId="10">#REF!</definedName>
    <definedName name="_pot23" localSheetId="7">#REF!</definedName>
    <definedName name="_pot23" localSheetId="13">#REF!</definedName>
    <definedName name="_pot23">#REF!</definedName>
    <definedName name="_pot24" localSheetId="6">#REF!</definedName>
    <definedName name="_pot24" localSheetId="10">#REF!</definedName>
    <definedName name="_pot24" localSheetId="7">#REF!</definedName>
    <definedName name="_pot24" localSheetId="13">#REF!</definedName>
    <definedName name="_pot24">#REF!</definedName>
    <definedName name="_pot25" localSheetId="6">#REF!</definedName>
    <definedName name="_pot25" localSheetId="10">#REF!</definedName>
    <definedName name="_pot25" localSheetId="7">#REF!</definedName>
    <definedName name="_pot25" localSheetId="13">#REF!</definedName>
    <definedName name="_pot25">#REF!</definedName>
    <definedName name="_pot26" localSheetId="6">#REF!</definedName>
    <definedName name="_pot26" localSheetId="10">#REF!</definedName>
    <definedName name="_pot26" localSheetId="7">#REF!</definedName>
    <definedName name="_pot26" localSheetId="13">#REF!</definedName>
    <definedName name="_pot26">#REF!</definedName>
    <definedName name="_pot27" localSheetId="6">#REF!</definedName>
    <definedName name="_pot27" localSheetId="10">#REF!</definedName>
    <definedName name="_pot27" localSheetId="7">#REF!</definedName>
    <definedName name="_pot27" localSheetId="13">#REF!</definedName>
    <definedName name="_pot27">#REF!</definedName>
    <definedName name="_pot28" localSheetId="6">#REF!</definedName>
    <definedName name="_pot28" localSheetId="10">#REF!</definedName>
    <definedName name="_pot28" localSheetId="7">#REF!</definedName>
    <definedName name="_pot28" localSheetId="13">#REF!</definedName>
    <definedName name="_pot28">#REF!</definedName>
    <definedName name="_pot29" localSheetId="6">#REF!</definedName>
    <definedName name="_pot29" localSheetId="10">#REF!</definedName>
    <definedName name="_pot29" localSheetId="7">#REF!</definedName>
    <definedName name="_pot29" localSheetId="13">#REF!</definedName>
    <definedName name="_pot29">#REF!</definedName>
    <definedName name="_pot30" localSheetId="6">#REF!</definedName>
    <definedName name="_pot30" localSheetId="10">#REF!</definedName>
    <definedName name="_pot30" localSheetId="7">#REF!</definedName>
    <definedName name="_pot30" localSheetId="13">#REF!</definedName>
    <definedName name="_pot30">#REF!</definedName>
    <definedName name="_pot31" localSheetId="6">#REF!</definedName>
    <definedName name="_pot31" localSheetId="10">#REF!</definedName>
    <definedName name="_pot31" localSheetId="7">#REF!</definedName>
    <definedName name="_pot31" localSheetId="13">#REF!</definedName>
    <definedName name="_pot31">#REF!</definedName>
    <definedName name="_pot32" localSheetId="6">#REF!</definedName>
    <definedName name="_pot32" localSheetId="10">#REF!</definedName>
    <definedName name="_pot32" localSheetId="7">#REF!</definedName>
    <definedName name="_pot32" localSheetId="13">#REF!</definedName>
    <definedName name="_pot32">#REF!</definedName>
    <definedName name="_pot322" localSheetId="6">#REF!</definedName>
    <definedName name="_pot322" localSheetId="10">#REF!</definedName>
    <definedName name="_pot322" localSheetId="7">#REF!</definedName>
    <definedName name="_pot322" localSheetId="13">#REF!</definedName>
    <definedName name="_pot322">#REF!</definedName>
    <definedName name="_pot33" localSheetId="6">#REF!</definedName>
    <definedName name="_pot33" localSheetId="10">#REF!</definedName>
    <definedName name="_pot33" localSheetId="7">#REF!</definedName>
    <definedName name="_pot33" localSheetId="13">#REF!</definedName>
    <definedName name="_pot33">#REF!</definedName>
    <definedName name="_pot34" localSheetId="6">#REF!</definedName>
    <definedName name="_pot34" localSheetId="10">#REF!</definedName>
    <definedName name="_pot34" localSheetId="7">#REF!</definedName>
    <definedName name="_pot34" localSheetId="13">#REF!</definedName>
    <definedName name="_pot34">#REF!</definedName>
    <definedName name="_PP">#N/A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 localSheetId="13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 localSheetId="13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 localSheetId="13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10">#REF!</definedName>
    <definedName name="_S" localSheetId="7">#REF!</definedName>
    <definedName name="_S" localSheetId="11">#REF!</definedName>
    <definedName name="_S" localSheetId="13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10">[5]prod03!#REF!</definedName>
    <definedName name="_SIN1" localSheetId="7">[5]prod03!#REF!</definedName>
    <definedName name="_SIN1" localSheetId="13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10" hidden="1">#REF!</definedName>
    <definedName name="_SMSJM" localSheetId="7" hidden="1">#REF!</definedName>
    <definedName name="_SMSJM" localSheetId="5" hidden="1">#REF!</definedName>
    <definedName name="_SMSJM" localSheetId="13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13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13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13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10">[5]prod03!#REF!</definedName>
    <definedName name="_SUM1" localSheetId="7">[5]prod03!#REF!</definedName>
    <definedName name="_SUM1" localSheetId="13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10">#REF!</definedName>
    <definedName name="_TGL1" localSheetId="7">#REF!</definedName>
    <definedName name="_TGL1" localSheetId="5">#REF!</definedName>
    <definedName name="_TGL1" localSheetId="13">#REF!</definedName>
    <definedName name="_TGL1">#REF!</definedName>
    <definedName name="_TGL2" localSheetId="6">#REF!</definedName>
    <definedName name="_TGL2" localSheetId="10">#REF!</definedName>
    <definedName name="_TGL2" localSheetId="7">#REF!</definedName>
    <definedName name="_TGL2" localSheetId="13">#REF!</definedName>
    <definedName name="_TGL2">#REF!</definedName>
    <definedName name="_tgl22" localSheetId="6">#REF!</definedName>
    <definedName name="_tgl22" localSheetId="10">#REF!</definedName>
    <definedName name="_tgl22" localSheetId="7">#REF!</definedName>
    <definedName name="_tgl22" localSheetId="13">#REF!</definedName>
    <definedName name="_tgl22">#REF!</definedName>
    <definedName name="_tgl23" localSheetId="6">#REF!</definedName>
    <definedName name="_tgl23" localSheetId="10">#REF!</definedName>
    <definedName name="_tgl23" localSheetId="7">#REF!</definedName>
    <definedName name="_tgl23" localSheetId="13">#REF!</definedName>
    <definedName name="_tgl23">#REF!</definedName>
    <definedName name="_tgl24" localSheetId="6">#REF!</definedName>
    <definedName name="_tgl24" localSheetId="10">#REF!</definedName>
    <definedName name="_tgl24" localSheetId="7">#REF!</definedName>
    <definedName name="_tgl24" localSheetId="13">#REF!</definedName>
    <definedName name="_tgl24">#REF!</definedName>
    <definedName name="_tgl25" localSheetId="6">#REF!</definedName>
    <definedName name="_tgl25" localSheetId="10">#REF!</definedName>
    <definedName name="_tgl25" localSheetId="7">#REF!</definedName>
    <definedName name="_tgl25" localSheetId="13">#REF!</definedName>
    <definedName name="_tgl25">#REF!</definedName>
    <definedName name="_tgl26" localSheetId="6">#REF!</definedName>
    <definedName name="_tgl26" localSheetId="10">#REF!</definedName>
    <definedName name="_tgl26" localSheetId="7">#REF!</definedName>
    <definedName name="_tgl26" localSheetId="13">#REF!</definedName>
    <definedName name="_tgl26">#REF!</definedName>
    <definedName name="_tgl27" localSheetId="6">#REF!</definedName>
    <definedName name="_tgl27" localSheetId="10">#REF!</definedName>
    <definedName name="_tgl27" localSheetId="7">#REF!</definedName>
    <definedName name="_tgl27" localSheetId="13">#REF!</definedName>
    <definedName name="_tgl27">#REF!</definedName>
    <definedName name="_tgl28" localSheetId="6">#REF!</definedName>
    <definedName name="_tgl28" localSheetId="10">#REF!</definedName>
    <definedName name="_tgl28" localSheetId="7">#REF!</definedName>
    <definedName name="_tgl28" localSheetId="13">#REF!</definedName>
    <definedName name="_tgl28">#REF!</definedName>
    <definedName name="_tgl29" localSheetId="6">#REF!</definedName>
    <definedName name="_tgl29" localSheetId="10">#REF!</definedName>
    <definedName name="_tgl29" localSheetId="7">#REF!</definedName>
    <definedName name="_tgl29" localSheetId="13">#REF!</definedName>
    <definedName name="_tgl29">#REF!</definedName>
    <definedName name="_tgl30" localSheetId="6">#REF!</definedName>
    <definedName name="_tgl30" localSheetId="10">#REF!</definedName>
    <definedName name="_tgl30" localSheetId="7">#REF!</definedName>
    <definedName name="_tgl30" localSheetId="13">#REF!</definedName>
    <definedName name="_tgl30">#REF!</definedName>
    <definedName name="_tgl31" localSheetId="6">#REF!</definedName>
    <definedName name="_tgl31" localSheetId="10">#REF!</definedName>
    <definedName name="_tgl31" localSheetId="7">#REF!</definedName>
    <definedName name="_tgl31" localSheetId="13">#REF!</definedName>
    <definedName name="_tgl31">#REF!</definedName>
    <definedName name="_tgl32" localSheetId="6">#REF!</definedName>
    <definedName name="_tgl32" localSheetId="10">#REF!</definedName>
    <definedName name="_tgl32" localSheetId="7">#REF!</definedName>
    <definedName name="_tgl32" localSheetId="13">#REF!</definedName>
    <definedName name="_tgl32">#REF!</definedName>
    <definedName name="_tgl33" localSheetId="6">#REF!</definedName>
    <definedName name="_tgl33" localSheetId="10">#REF!</definedName>
    <definedName name="_tgl33" localSheetId="7">#REF!</definedName>
    <definedName name="_tgl33" localSheetId="13">#REF!</definedName>
    <definedName name="_tgl33">#REF!</definedName>
    <definedName name="_tgl34" localSheetId="6">#REF!</definedName>
    <definedName name="_tgl34" localSheetId="10">#REF!</definedName>
    <definedName name="_tgl34" localSheetId="7">#REF!</definedName>
    <definedName name="_tgl34" localSheetId="13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localSheetId="13" hidden="1">{#N/A,#N/A,FALSE,"M.34"}</definedName>
    <definedName name="_TH1" localSheetId="12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localSheetId="13" hidden="1">{#N/A,#N/A,FALSE,"M.34"}</definedName>
    <definedName name="_TH1A" localSheetId="12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localSheetId="13" hidden="1">{#N/A,#N/A,FALSE,"M.42"}</definedName>
    <definedName name="_th2" localSheetId="12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10">#REF!</definedName>
    <definedName name="_TW1" localSheetId="7">#REF!</definedName>
    <definedName name="_TW1" localSheetId="5">#REF!</definedName>
    <definedName name="_TW1" localSheetId="11">#REF!</definedName>
    <definedName name="_TW1" localSheetId="13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 localSheetId="11">#REF!</definedName>
    <definedName name="_TW2" localSheetId="13">#REF!</definedName>
    <definedName name="_TW2">#REF!</definedName>
    <definedName name="_w">"$#REF!.$FF$3:$FF$140"</definedName>
    <definedName name="_WAI1" localSheetId="6">[5]prod03!#REF!</definedName>
    <definedName name="_WAI1" localSheetId="10">[5]prod03!#REF!</definedName>
    <definedName name="_WAI1" localSheetId="7">[5]prod03!#REF!</definedName>
    <definedName name="_WAI1" localSheetId="13">[5]prod03!#REF!</definedName>
    <definedName name="_WAI1">[5]prod03!#REF!</definedName>
    <definedName name="_WIL1" localSheetId="6">[5]prod03!#REF!</definedName>
    <definedName name="_WIL1" localSheetId="10">[5]prod03!#REF!</definedName>
    <definedName name="_WIL1" localSheetId="7">[5]prod03!#REF!</definedName>
    <definedName name="_WIL1" localSheetId="13">[5]prod03!#REF!</definedName>
    <definedName name="_WIL1">[5]prod03!#REF!</definedName>
    <definedName name="_xlcn.WorksheetConnection_20200913RekapRevisi2020RJBTPaguDIVANG.xlsxLRPA1" hidden="1">[25]!LRPA[#Data]</definedName>
    <definedName name="_xlcn.WorksheetConnection_20200913RekapRevisi2020RJBTPaguDIVANG.xlsxRevisiRKAP20201" hidden="1">[26]!RevisiRKAP2020[#Data]</definedName>
    <definedName name="_Z" localSheetId="6">#REF!</definedName>
    <definedName name="_Z" localSheetId="10">#REF!</definedName>
    <definedName name="_Z" localSheetId="7">#REF!</definedName>
    <definedName name="_Z" localSheetId="13">#REF!</definedName>
    <definedName name="_Z">#REF!</definedName>
    <definedName name="a" localSheetId="6">[27]JAN07!#REF!</definedName>
    <definedName name="a" localSheetId="10">#REF!</definedName>
    <definedName name="a" localSheetId="7">[27]JAN07!#REF!</definedName>
    <definedName name="a" localSheetId="11">#REF!</definedName>
    <definedName name="a" localSheetId="13">#REF!</definedName>
    <definedName name="a" localSheetId="12">#REF!</definedName>
    <definedName name="a">#REF!</definedName>
    <definedName name="a\">#REF!</definedName>
    <definedName name="a3c" localSheetId="6">#REF!</definedName>
    <definedName name="a3c" localSheetId="10">#REF!</definedName>
    <definedName name="a3c" localSheetId="7">#REF!</definedName>
    <definedName name="a3c" localSheetId="13">#REF!</definedName>
    <definedName name="a3c">#REF!</definedName>
    <definedName name="aa" localSheetId="6">#REF!</definedName>
    <definedName name="AA" localSheetId="10">#REF!</definedName>
    <definedName name="aa" localSheetId="7">#REF!</definedName>
    <definedName name="AA" localSheetId="13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 localSheetId="13">#REF!</definedName>
    <definedName name="aaa">#REF!</definedName>
    <definedName name="AAAA" localSheetId="6">#REF!</definedName>
    <definedName name="AAAA" localSheetId="10">#REF!</definedName>
    <definedName name="AAAA" localSheetId="7">#REF!</definedName>
    <definedName name="AAAA" localSheetId="13">#REF!</definedName>
    <definedName name="AAAA">#REF!</definedName>
    <definedName name="AAAAA">[28]x!$H$9:$H$47</definedName>
    <definedName name="aaaaaaaa" localSheetId="6">#REF!</definedName>
    <definedName name="aaaaaaaa" localSheetId="10">#REF!</definedName>
    <definedName name="aaaaaaaa" localSheetId="7">#REF!</definedName>
    <definedName name="aaaaaaaa" localSheetId="5">#REF!</definedName>
    <definedName name="aaaaaaaa" localSheetId="13">#REF!</definedName>
    <definedName name="aaaaaaaa">#REF!</definedName>
    <definedName name="aaaaaaaaaaaaaa" localSheetId="6" hidden="1">#REF!</definedName>
    <definedName name="aaaaaaaaaaaaaa" localSheetId="10" hidden="1">#REF!</definedName>
    <definedName name="aaaaaaaaaaaaaa" localSheetId="7" hidden="1">#REF!</definedName>
    <definedName name="aaaaaaaaaaaaaa" localSheetId="13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10">#REF!</definedName>
    <definedName name="AAAB" localSheetId="7">#REF!</definedName>
    <definedName name="AAAB" localSheetId="13">#REF!</definedName>
    <definedName name="AAAB">#REF!</definedName>
    <definedName name="AAAC" localSheetId="6">#REF!</definedName>
    <definedName name="AAAC" localSheetId="10">#REF!</definedName>
    <definedName name="AAAC" localSheetId="7">#REF!</definedName>
    <definedName name="AAAC" localSheetId="13">#REF!</definedName>
    <definedName name="AAAC">#REF!</definedName>
    <definedName name="AAAD" localSheetId="6">#REF!</definedName>
    <definedName name="AAAD" localSheetId="10">#REF!</definedName>
    <definedName name="AAAD" localSheetId="7">#REF!</definedName>
    <definedName name="AAAD" localSheetId="13">#REF!</definedName>
    <definedName name="AAAD">#REF!</definedName>
    <definedName name="AAAE" localSheetId="6">#REF!</definedName>
    <definedName name="AAAE" localSheetId="10">#REF!</definedName>
    <definedName name="AAAE" localSheetId="7">#REF!</definedName>
    <definedName name="AAAE" localSheetId="13">#REF!</definedName>
    <definedName name="AAAE">#REF!</definedName>
    <definedName name="AAAF" localSheetId="6">#REF!</definedName>
    <definedName name="AAAF" localSheetId="10">#REF!</definedName>
    <definedName name="AAAF" localSheetId="7">#REF!</definedName>
    <definedName name="AAAF" localSheetId="13">#REF!</definedName>
    <definedName name="AAAF">#REF!</definedName>
    <definedName name="AAAG" localSheetId="6">#REF!</definedName>
    <definedName name="AAAG" localSheetId="10">#REF!</definedName>
    <definedName name="AAAG" localSheetId="7">#REF!</definedName>
    <definedName name="AAAG" localSheetId="13">#REF!</definedName>
    <definedName name="AAAG">#REF!</definedName>
    <definedName name="AAAH" localSheetId="6">#REF!</definedName>
    <definedName name="AAAH" localSheetId="10">#REF!</definedName>
    <definedName name="AAAH" localSheetId="7">#REF!</definedName>
    <definedName name="AAAH" localSheetId="13">#REF!</definedName>
    <definedName name="AAAH">#REF!</definedName>
    <definedName name="AAAI" localSheetId="6">#REF!</definedName>
    <definedName name="AAAI" localSheetId="10">#REF!</definedName>
    <definedName name="AAAI" localSheetId="7">#REF!</definedName>
    <definedName name="AAAI" localSheetId="13">#REF!</definedName>
    <definedName name="AAAI">#REF!</definedName>
    <definedName name="AAAJ" localSheetId="6">#REF!</definedName>
    <definedName name="AAAJ" localSheetId="10">#REF!</definedName>
    <definedName name="AAAJ" localSheetId="7">#REF!</definedName>
    <definedName name="AAAJ" localSheetId="13">#REF!</definedName>
    <definedName name="AAAJ">#REF!</definedName>
    <definedName name="AABA" localSheetId="6">#REF!</definedName>
    <definedName name="AABA" localSheetId="10">#REF!</definedName>
    <definedName name="AABA" localSheetId="7">#REF!</definedName>
    <definedName name="AABA" localSheetId="13">#REF!</definedName>
    <definedName name="AABA">#REF!</definedName>
    <definedName name="AABB" localSheetId="6">#REF!</definedName>
    <definedName name="AABB" localSheetId="10">#REF!</definedName>
    <definedName name="AABB" localSheetId="7">#REF!</definedName>
    <definedName name="AABB" localSheetId="13">#REF!</definedName>
    <definedName name="AABB">#REF!</definedName>
    <definedName name="AABC" localSheetId="6">#REF!</definedName>
    <definedName name="AABC" localSheetId="10">#REF!</definedName>
    <definedName name="AABC" localSheetId="7">#REF!</definedName>
    <definedName name="AABC" localSheetId="13">#REF!</definedName>
    <definedName name="AABC">#REF!</definedName>
    <definedName name="AABD" localSheetId="6">#REF!</definedName>
    <definedName name="AABD" localSheetId="10">#REF!</definedName>
    <definedName name="AABD" localSheetId="7">#REF!</definedName>
    <definedName name="AABD" localSheetId="13">#REF!</definedName>
    <definedName name="AABD">#REF!</definedName>
    <definedName name="AABE" localSheetId="6">#REF!</definedName>
    <definedName name="AABE" localSheetId="10">#REF!</definedName>
    <definedName name="AABE" localSheetId="7">#REF!</definedName>
    <definedName name="AABE" localSheetId="13">#REF!</definedName>
    <definedName name="AABE">#REF!</definedName>
    <definedName name="AABF" localSheetId="6">#REF!</definedName>
    <definedName name="AABF" localSheetId="10">#REF!</definedName>
    <definedName name="AABF" localSheetId="7">#REF!</definedName>
    <definedName name="AABF" localSheetId="13">#REF!</definedName>
    <definedName name="AABF">#REF!</definedName>
    <definedName name="AABG" localSheetId="6">#REF!</definedName>
    <definedName name="AABG" localSheetId="10">#REF!</definedName>
    <definedName name="AABG" localSheetId="7">#REF!</definedName>
    <definedName name="AABG" localSheetId="13">#REF!</definedName>
    <definedName name="AABG">#REF!</definedName>
    <definedName name="AABH" localSheetId="6">#REF!</definedName>
    <definedName name="AABH" localSheetId="10">#REF!</definedName>
    <definedName name="AABH" localSheetId="7">#REF!</definedName>
    <definedName name="AABH" localSheetId="13">#REF!</definedName>
    <definedName name="AABH">#REF!</definedName>
    <definedName name="AABI" localSheetId="6">#REF!</definedName>
    <definedName name="AABI" localSheetId="10">#REF!</definedName>
    <definedName name="AABI" localSheetId="7">#REF!</definedName>
    <definedName name="AABI" localSheetId="13">#REF!</definedName>
    <definedName name="AABI">#REF!</definedName>
    <definedName name="AABJ" localSheetId="6">#REF!</definedName>
    <definedName name="AABJ" localSheetId="10">#REF!</definedName>
    <definedName name="AABJ" localSheetId="7">#REF!</definedName>
    <definedName name="AABJ" localSheetId="13">#REF!</definedName>
    <definedName name="AABJ">#REF!</definedName>
    <definedName name="AACA" localSheetId="6">#REF!</definedName>
    <definedName name="AACA" localSheetId="10">#REF!</definedName>
    <definedName name="AACA" localSheetId="7">#REF!</definedName>
    <definedName name="AACA" localSheetId="13">#REF!</definedName>
    <definedName name="AACA">#REF!</definedName>
    <definedName name="AACB" localSheetId="6">#REF!</definedName>
    <definedName name="AACB" localSheetId="10">#REF!</definedName>
    <definedName name="AACB" localSheetId="7">#REF!</definedName>
    <definedName name="AACB" localSheetId="13">#REF!</definedName>
    <definedName name="AACB">#REF!</definedName>
    <definedName name="AACC" localSheetId="6">#REF!</definedName>
    <definedName name="AACC" localSheetId="10">#REF!</definedName>
    <definedName name="AACC" localSheetId="7">#REF!</definedName>
    <definedName name="AACC" localSheetId="13">#REF!</definedName>
    <definedName name="AACC">#REF!</definedName>
    <definedName name="AACD" localSheetId="6">#REF!</definedName>
    <definedName name="AACD" localSheetId="10">#REF!</definedName>
    <definedName name="AACD" localSheetId="7">#REF!</definedName>
    <definedName name="AACD" localSheetId="13">#REF!</definedName>
    <definedName name="AACD">#REF!</definedName>
    <definedName name="AACE" localSheetId="6">#REF!</definedName>
    <definedName name="AACE" localSheetId="10">#REF!</definedName>
    <definedName name="AACE" localSheetId="7">#REF!</definedName>
    <definedName name="AACE" localSheetId="13">#REF!</definedName>
    <definedName name="AACE">#REF!</definedName>
    <definedName name="AACF" localSheetId="6">#REF!</definedName>
    <definedName name="AACF" localSheetId="10">#REF!</definedName>
    <definedName name="AACF" localSheetId="7">#REF!</definedName>
    <definedName name="AACF" localSheetId="13">#REF!</definedName>
    <definedName name="AACF">#REF!</definedName>
    <definedName name="AACG" localSheetId="6">#REF!</definedName>
    <definedName name="AACG" localSheetId="10">#REF!</definedName>
    <definedName name="AACG" localSheetId="7">#REF!</definedName>
    <definedName name="AACG" localSheetId="13">#REF!</definedName>
    <definedName name="AACG">#REF!</definedName>
    <definedName name="AACH" localSheetId="6">#REF!</definedName>
    <definedName name="AACH" localSheetId="10">#REF!</definedName>
    <definedName name="AACH" localSheetId="7">#REF!</definedName>
    <definedName name="AACH" localSheetId="13">#REF!</definedName>
    <definedName name="AACH">#REF!</definedName>
    <definedName name="AACI" localSheetId="6">#REF!</definedName>
    <definedName name="AACI" localSheetId="10">#REF!</definedName>
    <definedName name="AACI" localSheetId="7">#REF!</definedName>
    <definedName name="AACI" localSheetId="13">#REF!</definedName>
    <definedName name="AACI">#REF!</definedName>
    <definedName name="AACJ" localSheetId="6">#REF!</definedName>
    <definedName name="AACJ" localSheetId="10">#REF!</definedName>
    <definedName name="AACJ" localSheetId="7">#REF!</definedName>
    <definedName name="AACJ" localSheetId="13">#REF!</definedName>
    <definedName name="AACJ">#REF!</definedName>
    <definedName name="AADA" localSheetId="6">#REF!</definedName>
    <definedName name="AADA" localSheetId="10">#REF!</definedName>
    <definedName name="AADA" localSheetId="7">#REF!</definedName>
    <definedName name="AADA" localSheetId="13">#REF!</definedName>
    <definedName name="AADA">#REF!</definedName>
    <definedName name="AADB" localSheetId="6">#REF!</definedName>
    <definedName name="AADB" localSheetId="10">#REF!</definedName>
    <definedName name="AADB" localSheetId="7">#REF!</definedName>
    <definedName name="AADB" localSheetId="13">#REF!</definedName>
    <definedName name="AADB">#REF!</definedName>
    <definedName name="AADC" localSheetId="6">#REF!</definedName>
    <definedName name="AADC" localSheetId="10">#REF!</definedName>
    <definedName name="AADC" localSheetId="7">#REF!</definedName>
    <definedName name="AADC" localSheetId="13">#REF!</definedName>
    <definedName name="AADC">#REF!</definedName>
    <definedName name="AADD" localSheetId="6">#REF!</definedName>
    <definedName name="AADD" localSheetId="10">#REF!</definedName>
    <definedName name="AADD" localSheetId="7">#REF!</definedName>
    <definedName name="AADD" localSheetId="13">#REF!</definedName>
    <definedName name="AADD">#REF!</definedName>
    <definedName name="AADE" localSheetId="6">#REF!</definedName>
    <definedName name="AADE" localSheetId="10">#REF!</definedName>
    <definedName name="AADE" localSheetId="7">#REF!</definedName>
    <definedName name="AADE" localSheetId="13">#REF!</definedName>
    <definedName name="AADE">#REF!</definedName>
    <definedName name="AADF" localSheetId="6">#REF!</definedName>
    <definedName name="AADF" localSheetId="10">#REF!</definedName>
    <definedName name="AADF" localSheetId="7">#REF!</definedName>
    <definedName name="AADF" localSheetId="13">#REF!</definedName>
    <definedName name="AADF">#REF!</definedName>
    <definedName name="AADG" localSheetId="6">#REF!</definedName>
    <definedName name="AADG" localSheetId="10">#REF!</definedName>
    <definedName name="AADG" localSheetId="7">#REF!</definedName>
    <definedName name="AADG" localSheetId="13">#REF!</definedName>
    <definedName name="AADG">#REF!</definedName>
    <definedName name="AADH" localSheetId="6">#REF!</definedName>
    <definedName name="AADH" localSheetId="10">#REF!</definedName>
    <definedName name="AADH" localSheetId="7">#REF!</definedName>
    <definedName name="AADH" localSheetId="13">#REF!</definedName>
    <definedName name="AADH">#REF!</definedName>
    <definedName name="AADI" localSheetId="6">#REF!</definedName>
    <definedName name="AADI" localSheetId="10">#REF!</definedName>
    <definedName name="AADI" localSheetId="7">#REF!</definedName>
    <definedName name="AADI" localSheetId="13">#REF!</definedName>
    <definedName name="AADI">#REF!</definedName>
    <definedName name="AADJ" localSheetId="6">#REF!</definedName>
    <definedName name="AADJ" localSheetId="10">#REF!</definedName>
    <definedName name="AADJ" localSheetId="7">#REF!</definedName>
    <definedName name="AADJ" localSheetId="13">#REF!</definedName>
    <definedName name="AADJ">#REF!</definedName>
    <definedName name="AAEA" localSheetId="6">#REF!</definedName>
    <definedName name="AAEA" localSheetId="10">#REF!</definedName>
    <definedName name="AAEA" localSheetId="7">#REF!</definedName>
    <definedName name="AAEA" localSheetId="13">#REF!</definedName>
    <definedName name="AAEA">#REF!</definedName>
    <definedName name="AAEB" localSheetId="6">#REF!</definedName>
    <definedName name="AAEB" localSheetId="10">#REF!</definedName>
    <definedName name="AAEB" localSheetId="7">#REF!</definedName>
    <definedName name="AAEB" localSheetId="13">#REF!</definedName>
    <definedName name="AAEB">#REF!</definedName>
    <definedName name="AAEC" localSheetId="6">#REF!</definedName>
    <definedName name="AAEC" localSheetId="10">#REF!</definedName>
    <definedName name="AAEC" localSheetId="7">#REF!</definedName>
    <definedName name="AAEC" localSheetId="13">#REF!</definedName>
    <definedName name="AAEC">#REF!</definedName>
    <definedName name="AAED" localSheetId="6">#REF!</definedName>
    <definedName name="AAED" localSheetId="10">#REF!</definedName>
    <definedName name="AAED" localSheetId="7">#REF!</definedName>
    <definedName name="AAED" localSheetId="13">#REF!</definedName>
    <definedName name="AAED">#REF!</definedName>
    <definedName name="AAEE" localSheetId="6">#REF!</definedName>
    <definedName name="AAEE" localSheetId="10">#REF!</definedName>
    <definedName name="AAEE" localSheetId="7">#REF!</definedName>
    <definedName name="AAEE" localSheetId="13">#REF!</definedName>
    <definedName name="AAEE">#REF!</definedName>
    <definedName name="AAEF" localSheetId="6">#REF!</definedName>
    <definedName name="AAEF" localSheetId="10">#REF!</definedName>
    <definedName name="AAEF" localSheetId="7">#REF!</definedName>
    <definedName name="AAEF" localSheetId="13">#REF!</definedName>
    <definedName name="AAEF">#REF!</definedName>
    <definedName name="AAEG" localSheetId="6">#REF!</definedName>
    <definedName name="AAEG" localSheetId="10">#REF!</definedName>
    <definedName name="AAEG" localSheetId="7">#REF!</definedName>
    <definedName name="AAEG" localSheetId="13">#REF!</definedName>
    <definedName name="AAEG">#REF!</definedName>
    <definedName name="AAEH" localSheetId="6">#REF!</definedName>
    <definedName name="AAEH" localSheetId="10">#REF!</definedName>
    <definedName name="AAEH" localSheetId="7">#REF!</definedName>
    <definedName name="AAEH" localSheetId="13">#REF!</definedName>
    <definedName name="AAEH">#REF!</definedName>
    <definedName name="AAEI" localSheetId="6">#REF!</definedName>
    <definedName name="AAEI" localSheetId="10">#REF!</definedName>
    <definedName name="AAEI" localSheetId="7">#REF!</definedName>
    <definedName name="AAEI" localSheetId="13">#REF!</definedName>
    <definedName name="AAEI">#REF!</definedName>
    <definedName name="AAEJ" localSheetId="6">#REF!</definedName>
    <definedName name="AAEJ" localSheetId="10">#REF!</definedName>
    <definedName name="AAEJ" localSheetId="7">#REF!</definedName>
    <definedName name="AAEJ" localSheetId="13">#REF!</definedName>
    <definedName name="AAEJ">#REF!</definedName>
    <definedName name="AAFA" localSheetId="6">#REF!</definedName>
    <definedName name="AAFA" localSheetId="10">#REF!</definedName>
    <definedName name="AAFA" localSheetId="7">#REF!</definedName>
    <definedName name="AAFA" localSheetId="13">#REF!</definedName>
    <definedName name="AAFA">#REF!</definedName>
    <definedName name="AAFB" localSheetId="6">#REF!</definedName>
    <definedName name="AAFB" localSheetId="10">#REF!</definedName>
    <definedName name="AAFB" localSheetId="7">#REF!</definedName>
    <definedName name="AAFB" localSheetId="13">#REF!</definedName>
    <definedName name="AAFB">#REF!</definedName>
    <definedName name="AAFC" localSheetId="6">#REF!</definedName>
    <definedName name="AAFC" localSheetId="10">#REF!</definedName>
    <definedName name="AAFC" localSheetId="7">#REF!</definedName>
    <definedName name="AAFC" localSheetId="13">#REF!</definedName>
    <definedName name="AAFC">#REF!</definedName>
    <definedName name="AAFD" localSheetId="6">#REF!</definedName>
    <definedName name="AAFD" localSheetId="10">#REF!</definedName>
    <definedName name="AAFD" localSheetId="7">#REF!</definedName>
    <definedName name="AAFD" localSheetId="13">#REF!</definedName>
    <definedName name="AAFD">#REF!</definedName>
    <definedName name="AAFE" localSheetId="6">#REF!</definedName>
    <definedName name="AAFE" localSheetId="10">#REF!</definedName>
    <definedName name="AAFE" localSheetId="7">#REF!</definedName>
    <definedName name="AAFE" localSheetId="13">#REF!</definedName>
    <definedName name="AAFE">#REF!</definedName>
    <definedName name="AAFF" localSheetId="6">#REF!</definedName>
    <definedName name="AAFF" localSheetId="10">#REF!</definedName>
    <definedName name="AAFF" localSheetId="7">#REF!</definedName>
    <definedName name="AAFF" localSheetId="13">#REF!</definedName>
    <definedName name="AAFF">#REF!</definedName>
    <definedName name="AAFG" localSheetId="6">#REF!</definedName>
    <definedName name="AAFG" localSheetId="10">#REF!</definedName>
    <definedName name="AAFG" localSheetId="7">#REF!</definedName>
    <definedName name="AAFG" localSheetId="13">#REF!</definedName>
    <definedName name="AAFG">#REF!</definedName>
    <definedName name="AAFH" localSheetId="6">#REF!</definedName>
    <definedName name="AAFH" localSheetId="10">#REF!</definedName>
    <definedName name="AAFH" localSheetId="7">#REF!</definedName>
    <definedName name="AAFH" localSheetId="13">#REF!</definedName>
    <definedName name="AAFH">#REF!</definedName>
    <definedName name="AAFI" localSheetId="6">#REF!</definedName>
    <definedName name="AAFI" localSheetId="10">#REF!</definedName>
    <definedName name="AAFI" localSheetId="7">#REF!</definedName>
    <definedName name="AAFI" localSheetId="13">#REF!</definedName>
    <definedName name="AAFI">#REF!</definedName>
    <definedName name="AAFJ" localSheetId="6">#REF!</definedName>
    <definedName name="AAFJ" localSheetId="10">#REF!</definedName>
    <definedName name="AAFJ" localSheetId="7">#REF!</definedName>
    <definedName name="AAFJ" localSheetId="13">#REF!</definedName>
    <definedName name="AAFJ">#REF!</definedName>
    <definedName name="AAGA" localSheetId="6">#REF!</definedName>
    <definedName name="AAGA" localSheetId="10">#REF!</definedName>
    <definedName name="AAGA" localSheetId="7">#REF!</definedName>
    <definedName name="AAGA" localSheetId="13">#REF!</definedName>
    <definedName name="AAGA">#REF!</definedName>
    <definedName name="AAGB" localSheetId="6">#REF!</definedName>
    <definedName name="AAGB" localSheetId="10">#REF!</definedName>
    <definedName name="AAGB" localSheetId="7">#REF!</definedName>
    <definedName name="AAGB" localSheetId="13">#REF!</definedName>
    <definedName name="AAGB">#REF!</definedName>
    <definedName name="AAGC" localSheetId="6">#REF!</definedName>
    <definedName name="AAGC" localSheetId="10">#REF!</definedName>
    <definedName name="AAGC" localSheetId="7">#REF!</definedName>
    <definedName name="AAGC" localSheetId="13">#REF!</definedName>
    <definedName name="AAGC">#REF!</definedName>
    <definedName name="AAGD" localSheetId="6">#REF!</definedName>
    <definedName name="AAGD" localSheetId="10">#REF!</definedName>
    <definedName name="AAGD" localSheetId="7">#REF!</definedName>
    <definedName name="AAGD" localSheetId="13">#REF!</definedName>
    <definedName name="AAGD">#REF!</definedName>
    <definedName name="AAGE" localSheetId="6">#REF!</definedName>
    <definedName name="AAGE" localSheetId="10">#REF!</definedName>
    <definedName name="AAGE" localSheetId="7">#REF!</definedName>
    <definedName name="AAGE" localSheetId="13">#REF!</definedName>
    <definedName name="AAGE">#REF!</definedName>
    <definedName name="AAGF" localSheetId="6">#REF!</definedName>
    <definedName name="AAGF" localSheetId="10">#REF!</definedName>
    <definedName name="AAGF" localSheetId="7">#REF!</definedName>
    <definedName name="AAGF" localSheetId="13">#REF!</definedName>
    <definedName name="AAGF">#REF!</definedName>
    <definedName name="AAGG" localSheetId="6">#REF!</definedName>
    <definedName name="AAGG" localSheetId="10">#REF!</definedName>
    <definedName name="AAGG" localSheetId="7">#REF!</definedName>
    <definedName name="AAGG" localSheetId="13">#REF!</definedName>
    <definedName name="AAGG">#REF!</definedName>
    <definedName name="AAGH" localSheetId="6">#REF!</definedName>
    <definedName name="AAGH" localSheetId="10">#REF!</definedName>
    <definedName name="AAGH" localSheetId="7">#REF!</definedName>
    <definedName name="AAGH" localSheetId="13">#REF!</definedName>
    <definedName name="AAGH">#REF!</definedName>
    <definedName name="AAGI" localSheetId="6">#REF!</definedName>
    <definedName name="AAGI" localSheetId="10">#REF!</definedName>
    <definedName name="AAGI" localSheetId="7">#REF!</definedName>
    <definedName name="AAGI" localSheetId="13">#REF!</definedName>
    <definedName name="AAGI">#REF!</definedName>
    <definedName name="AAGJ" localSheetId="6">#REF!</definedName>
    <definedName name="AAGJ" localSheetId="10">#REF!</definedName>
    <definedName name="AAGJ" localSheetId="7">#REF!</definedName>
    <definedName name="AAGJ" localSheetId="13">#REF!</definedName>
    <definedName name="AAGJ">#REF!</definedName>
    <definedName name="AAHA" localSheetId="6">#REF!</definedName>
    <definedName name="AAHA" localSheetId="10">#REF!</definedName>
    <definedName name="AAHA" localSheetId="7">#REF!</definedName>
    <definedName name="AAHA" localSheetId="13">#REF!</definedName>
    <definedName name="AAHA">#REF!</definedName>
    <definedName name="AAHB" localSheetId="6">#REF!</definedName>
    <definedName name="AAHB" localSheetId="10">#REF!</definedName>
    <definedName name="AAHB" localSheetId="7">#REF!</definedName>
    <definedName name="AAHB" localSheetId="13">#REF!</definedName>
    <definedName name="AAHB">#REF!</definedName>
    <definedName name="AAHC" localSheetId="6">#REF!</definedName>
    <definedName name="AAHC" localSheetId="10">#REF!</definedName>
    <definedName name="AAHC" localSheetId="7">#REF!</definedName>
    <definedName name="AAHC" localSheetId="13">#REF!</definedName>
    <definedName name="AAHC">#REF!</definedName>
    <definedName name="AAHD" localSheetId="6">#REF!</definedName>
    <definedName name="AAHD" localSheetId="10">#REF!</definedName>
    <definedName name="AAHD" localSheetId="7">#REF!</definedName>
    <definedName name="AAHD" localSheetId="13">#REF!</definedName>
    <definedName name="AAHD">#REF!</definedName>
    <definedName name="AAHE" localSheetId="6">#REF!</definedName>
    <definedName name="AAHE" localSheetId="10">#REF!</definedName>
    <definedName name="AAHE" localSheetId="7">#REF!</definedName>
    <definedName name="AAHE" localSheetId="13">#REF!</definedName>
    <definedName name="AAHE">#REF!</definedName>
    <definedName name="AAHF" localSheetId="6">#REF!</definedName>
    <definedName name="AAHF" localSheetId="10">#REF!</definedName>
    <definedName name="AAHF" localSheetId="7">#REF!</definedName>
    <definedName name="AAHF" localSheetId="13">#REF!</definedName>
    <definedName name="AAHF">#REF!</definedName>
    <definedName name="AAHG" localSheetId="6">#REF!</definedName>
    <definedName name="AAHG" localSheetId="10">#REF!</definedName>
    <definedName name="AAHG" localSheetId="7">#REF!</definedName>
    <definedName name="AAHG" localSheetId="13">#REF!</definedName>
    <definedName name="AAHG">#REF!</definedName>
    <definedName name="AAHH" localSheetId="6">#REF!</definedName>
    <definedName name="AAHH" localSheetId="10">#REF!</definedName>
    <definedName name="AAHH" localSheetId="7">#REF!</definedName>
    <definedName name="AAHH" localSheetId="13">#REF!</definedName>
    <definedName name="AAHH">#REF!</definedName>
    <definedName name="AAHI" localSheetId="6">#REF!</definedName>
    <definedName name="AAHI" localSheetId="10">#REF!</definedName>
    <definedName name="AAHI" localSheetId="7">#REF!</definedName>
    <definedName name="AAHI" localSheetId="13">#REF!</definedName>
    <definedName name="AAHI">#REF!</definedName>
    <definedName name="AAHJ" localSheetId="6">#REF!</definedName>
    <definedName name="AAHJ" localSheetId="10">#REF!</definedName>
    <definedName name="AAHJ" localSheetId="7">#REF!</definedName>
    <definedName name="AAHJ" localSheetId="13">#REF!</definedName>
    <definedName name="AAHJ">#REF!</definedName>
    <definedName name="AAIA" localSheetId="6">#REF!</definedName>
    <definedName name="AAIA" localSheetId="10">#REF!</definedName>
    <definedName name="AAIA" localSheetId="7">#REF!</definedName>
    <definedName name="AAIA" localSheetId="13">#REF!</definedName>
    <definedName name="AAIA">#REF!</definedName>
    <definedName name="AAIB" localSheetId="6">#REF!</definedName>
    <definedName name="AAIB" localSheetId="10">#REF!</definedName>
    <definedName name="AAIB" localSheetId="7">#REF!</definedName>
    <definedName name="AAIB" localSheetId="13">#REF!</definedName>
    <definedName name="AAIB">#REF!</definedName>
    <definedName name="AAIC" localSheetId="6">#REF!</definedName>
    <definedName name="AAIC" localSheetId="10">#REF!</definedName>
    <definedName name="AAIC" localSheetId="7">#REF!</definedName>
    <definedName name="AAIC" localSheetId="13">#REF!</definedName>
    <definedName name="AAIC">#REF!</definedName>
    <definedName name="AAID" localSheetId="6">#REF!</definedName>
    <definedName name="AAID" localSheetId="10">#REF!</definedName>
    <definedName name="AAID" localSheetId="7">#REF!</definedName>
    <definedName name="AAID" localSheetId="13">#REF!</definedName>
    <definedName name="AAID">#REF!</definedName>
    <definedName name="AAIE" localSheetId="6">#REF!</definedName>
    <definedName name="AAIE" localSheetId="10">#REF!</definedName>
    <definedName name="AAIE" localSheetId="7">#REF!</definedName>
    <definedName name="AAIE" localSheetId="13">#REF!</definedName>
    <definedName name="AAIE">#REF!</definedName>
    <definedName name="AAIF" localSheetId="6">#REF!</definedName>
    <definedName name="AAIF" localSheetId="10">#REF!</definedName>
    <definedName name="AAIF" localSheetId="7">#REF!</definedName>
    <definedName name="AAIF" localSheetId="13">#REF!</definedName>
    <definedName name="AAIF">#REF!</definedName>
    <definedName name="AAIG" localSheetId="6">#REF!</definedName>
    <definedName name="AAIG" localSheetId="10">#REF!</definedName>
    <definedName name="AAIG" localSheetId="7">#REF!</definedName>
    <definedName name="AAIG" localSheetId="13">#REF!</definedName>
    <definedName name="AAIG">#REF!</definedName>
    <definedName name="AAIH" localSheetId="6">#REF!</definedName>
    <definedName name="AAIH" localSheetId="10">#REF!</definedName>
    <definedName name="AAIH" localSheetId="7">#REF!</definedName>
    <definedName name="AAIH" localSheetId="13">#REF!</definedName>
    <definedName name="AAIH">#REF!</definedName>
    <definedName name="AAII" localSheetId="6">#REF!</definedName>
    <definedName name="AAII" localSheetId="10">#REF!</definedName>
    <definedName name="AAII" localSheetId="7">#REF!</definedName>
    <definedName name="AAII" localSheetId="13">#REF!</definedName>
    <definedName name="AAII">#REF!</definedName>
    <definedName name="AAIJ" localSheetId="6">#REF!</definedName>
    <definedName name="AAIJ" localSheetId="10">#REF!</definedName>
    <definedName name="AAIJ" localSheetId="7">#REF!</definedName>
    <definedName name="AAIJ" localSheetId="13">#REF!</definedName>
    <definedName name="AAIJ">#REF!</definedName>
    <definedName name="AAJA" localSheetId="6">#REF!</definedName>
    <definedName name="AAJA" localSheetId="10">#REF!</definedName>
    <definedName name="AAJA" localSheetId="7">#REF!</definedName>
    <definedName name="AAJA" localSheetId="13">#REF!</definedName>
    <definedName name="AAJA">#REF!</definedName>
    <definedName name="AAJB" localSheetId="6">#REF!</definedName>
    <definedName name="AAJB" localSheetId="10">#REF!</definedName>
    <definedName name="AAJB" localSheetId="7">#REF!</definedName>
    <definedName name="AAJB" localSheetId="13">#REF!</definedName>
    <definedName name="AAJB">#REF!</definedName>
    <definedName name="AAJC" localSheetId="6">#REF!</definedName>
    <definedName name="AAJC" localSheetId="10">#REF!</definedName>
    <definedName name="AAJC" localSheetId="7">#REF!</definedName>
    <definedName name="AAJC" localSheetId="13">#REF!</definedName>
    <definedName name="AAJC">#REF!</definedName>
    <definedName name="AAJD" localSheetId="6">#REF!</definedName>
    <definedName name="AAJD" localSheetId="10">#REF!</definedName>
    <definedName name="AAJD" localSheetId="7">#REF!</definedName>
    <definedName name="AAJD" localSheetId="13">#REF!</definedName>
    <definedName name="AAJD">#REF!</definedName>
    <definedName name="AAJE" localSheetId="6">#REF!</definedName>
    <definedName name="AAJE" localSheetId="10">#REF!</definedName>
    <definedName name="AAJE" localSheetId="7">#REF!</definedName>
    <definedName name="AAJE" localSheetId="13">#REF!</definedName>
    <definedName name="AAJE">#REF!</definedName>
    <definedName name="AAJF" localSheetId="6">#REF!</definedName>
    <definedName name="AAJF" localSheetId="10">#REF!</definedName>
    <definedName name="AAJF" localSheetId="7">#REF!</definedName>
    <definedName name="AAJF" localSheetId="13">#REF!</definedName>
    <definedName name="AAJF">#REF!</definedName>
    <definedName name="AAJG" localSheetId="6">#REF!</definedName>
    <definedName name="AAJG" localSheetId="10">#REF!</definedName>
    <definedName name="AAJG" localSheetId="7">#REF!</definedName>
    <definedName name="AAJG" localSheetId="13">#REF!</definedName>
    <definedName name="AAJG">#REF!</definedName>
    <definedName name="AAJH" localSheetId="6">#REF!</definedName>
    <definedName name="AAJH" localSheetId="10">#REF!</definedName>
    <definedName name="AAJH" localSheetId="7">#REF!</definedName>
    <definedName name="AAJH" localSheetId="13">#REF!</definedName>
    <definedName name="AAJH">#REF!</definedName>
    <definedName name="AAJI" localSheetId="6">#REF!</definedName>
    <definedName name="AAJI" localSheetId="10">#REF!</definedName>
    <definedName name="AAJI" localSheetId="7">#REF!</definedName>
    <definedName name="AAJI" localSheetId="13">#REF!</definedName>
    <definedName name="AAJI">#REF!</definedName>
    <definedName name="AAJJ" localSheetId="6">#REF!</definedName>
    <definedName name="AAJJ" localSheetId="10">#REF!</definedName>
    <definedName name="AAJJ" localSheetId="7">#REF!</definedName>
    <definedName name="AAJJ" localSheetId="13">#REF!</definedName>
    <definedName name="AAJJ">#REF!</definedName>
    <definedName name="AASS">[5]prod03!#REF!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3" hidden="1">{#N/A,#N/A,FALSE,"M.01"}</definedName>
    <definedName name="ab" localSheetId="12" hidden="1">{#N/A,#N/A,FALSE,"M.01"}</definedName>
    <definedName name="ab" hidden="1">{#N/A,#N/A,FALSE,"M.01"}</definedName>
    <definedName name="ABAA" localSheetId="6">#REF!</definedName>
    <definedName name="ABAA" localSheetId="10">#REF!</definedName>
    <definedName name="ABAA" localSheetId="7">#REF!</definedName>
    <definedName name="ABAA" localSheetId="5">#REF!</definedName>
    <definedName name="ABAA" localSheetId="13">#REF!</definedName>
    <definedName name="ABAA">#REF!</definedName>
    <definedName name="ABAB" localSheetId="6">#REF!</definedName>
    <definedName name="ABAB" localSheetId="10">#REF!</definedName>
    <definedName name="ABAB" localSheetId="7">#REF!</definedName>
    <definedName name="ABAB" localSheetId="13">#REF!</definedName>
    <definedName name="ABAB">#REF!</definedName>
    <definedName name="ABAC" localSheetId="6">#REF!</definedName>
    <definedName name="ABAC" localSheetId="10">#REF!</definedName>
    <definedName name="ABAC" localSheetId="7">#REF!</definedName>
    <definedName name="ABAC" localSheetId="13">#REF!</definedName>
    <definedName name="ABAC">#REF!</definedName>
    <definedName name="ABAD" localSheetId="6">#REF!</definedName>
    <definedName name="ABAD" localSheetId="10">#REF!</definedName>
    <definedName name="ABAD" localSheetId="7">#REF!</definedName>
    <definedName name="ABAD" localSheetId="13">#REF!</definedName>
    <definedName name="ABAD">#REF!</definedName>
    <definedName name="ABAE" localSheetId="6">#REF!</definedName>
    <definedName name="ABAE" localSheetId="10">#REF!</definedName>
    <definedName name="ABAE" localSheetId="7">#REF!</definedName>
    <definedName name="ABAE" localSheetId="13">#REF!</definedName>
    <definedName name="ABAE">#REF!</definedName>
    <definedName name="ABAF" localSheetId="6">#REF!</definedName>
    <definedName name="ABAF" localSheetId="10">#REF!</definedName>
    <definedName name="ABAF" localSheetId="7">#REF!</definedName>
    <definedName name="ABAF" localSheetId="13">#REF!</definedName>
    <definedName name="ABAF">#REF!</definedName>
    <definedName name="ABAG" localSheetId="6">#REF!</definedName>
    <definedName name="ABAG" localSheetId="10">#REF!</definedName>
    <definedName name="ABAG" localSheetId="7">#REF!</definedName>
    <definedName name="ABAG" localSheetId="13">#REF!</definedName>
    <definedName name="ABAG">#REF!</definedName>
    <definedName name="ABAH" localSheetId="6">#REF!</definedName>
    <definedName name="ABAH" localSheetId="10">#REF!</definedName>
    <definedName name="ABAH" localSheetId="7">#REF!</definedName>
    <definedName name="ABAH" localSheetId="13">#REF!</definedName>
    <definedName name="ABAH">#REF!</definedName>
    <definedName name="ABAI" localSheetId="6">#REF!</definedName>
    <definedName name="ABAI" localSheetId="10">#REF!</definedName>
    <definedName name="ABAI" localSheetId="7">#REF!</definedName>
    <definedName name="ABAI" localSheetId="13">#REF!</definedName>
    <definedName name="ABAI">#REF!</definedName>
    <definedName name="ABAJ" localSheetId="6">#REF!</definedName>
    <definedName name="ABAJ" localSheetId="10">#REF!</definedName>
    <definedName name="ABAJ" localSheetId="7">#REF!</definedName>
    <definedName name="ABAJ" localSheetId="13">#REF!</definedName>
    <definedName name="ABAJ">#REF!</definedName>
    <definedName name="ABBA" localSheetId="6">#REF!</definedName>
    <definedName name="ABBA" localSheetId="10">#REF!</definedName>
    <definedName name="ABBA" localSheetId="7">#REF!</definedName>
    <definedName name="ABBA" localSheetId="13">#REF!</definedName>
    <definedName name="ABBA">#REF!</definedName>
    <definedName name="ABBB" localSheetId="6">#REF!</definedName>
    <definedName name="ABBB" localSheetId="10">#REF!</definedName>
    <definedName name="ABBB" localSheetId="7">#REF!</definedName>
    <definedName name="ABBB" localSheetId="13">#REF!</definedName>
    <definedName name="ABBB">#REF!</definedName>
    <definedName name="ABBC" localSheetId="6">#REF!</definedName>
    <definedName name="ABBC" localSheetId="10">#REF!</definedName>
    <definedName name="ABBC" localSheetId="7">#REF!</definedName>
    <definedName name="ABBC" localSheetId="13">#REF!</definedName>
    <definedName name="ABBC">#REF!</definedName>
    <definedName name="ABBD" localSheetId="6">#REF!</definedName>
    <definedName name="ABBD" localSheetId="10">#REF!</definedName>
    <definedName name="ABBD" localSheetId="7">#REF!</definedName>
    <definedName name="ABBD" localSheetId="13">#REF!</definedName>
    <definedName name="ABBD">#REF!</definedName>
    <definedName name="ABBE" localSheetId="6">#REF!</definedName>
    <definedName name="ABBE" localSheetId="10">#REF!</definedName>
    <definedName name="ABBE" localSheetId="7">#REF!</definedName>
    <definedName name="ABBE" localSheetId="13">#REF!</definedName>
    <definedName name="ABBE">#REF!</definedName>
    <definedName name="ABBF" localSheetId="6">#REF!</definedName>
    <definedName name="ABBF" localSheetId="10">#REF!</definedName>
    <definedName name="ABBF" localSheetId="7">#REF!</definedName>
    <definedName name="ABBF" localSheetId="13">#REF!</definedName>
    <definedName name="ABBF">#REF!</definedName>
    <definedName name="ABBG" localSheetId="6">#REF!</definedName>
    <definedName name="ABBG" localSheetId="10">#REF!</definedName>
    <definedName name="ABBG" localSheetId="7">#REF!</definedName>
    <definedName name="ABBG" localSheetId="13">#REF!</definedName>
    <definedName name="ABBG">#REF!</definedName>
    <definedName name="ABBH" localSheetId="6">#REF!</definedName>
    <definedName name="ABBH" localSheetId="10">#REF!</definedName>
    <definedName name="ABBH" localSheetId="7">#REF!</definedName>
    <definedName name="ABBH" localSheetId="13">#REF!</definedName>
    <definedName name="ABBH">#REF!</definedName>
    <definedName name="ABBI" localSheetId="6">#REF!</definedName>
    <definedName name="ABBI" localSheetId="10">#REF!</definedName>
    <definedName name="ABBI" localSheetId="7">#REF!</definedName>
    <definedName name="ABBI" localSheetId="13">#REF!</definedName>
    <definedName name="ABBI">#REF!</definedName>
    <definedName name="ABBJ" localSheetId="6">#REF!</definedName>
    <definedName name="ABBJ" localSheetId="10">#REF!</definedName>
    <definedName name="ABBJ" localSheetId="7">#REF!</definedName>
    <definedName name="ABBJ" localSheetId="13">#REF!</definedName>
    <definedName name="ABBJ">#REF!</definedName>
    <definedName name="ABC" localSheetId="6">#REF!</definedName>
    <definedName name="ABC" localSheetId="10">#REF!</definedName>
    <definedName name="ABC" localSheetId="7">#REF!</definedName>
    <definedName name="ABC" localSheetId="13">#REF!</definedName>
    <definedName name="ABC">#REF!</definedName>
    <definedName name="ABCA" localSheetId="6">#REF!</definedName>
    <definedName name="ABCA" localSheetId="10">#REF!</definedName>
    <definedName name="ABCA" localSheetId="7">#REF!</definedName>
    <definedName name="ABCA" localSheetId="13">#REF!</definedName>
    <definedName name="ABCA">#REF!</definedName>
    <definedName name="ABCB" localSheetId="6">#REF!</definedName>
    <definedName name="ABCB" localSheetId="10">#REF!</definedName>
    <definedName name="ABCB" localSheetId="7">#REF!</definedName>
    <definedName name="ABCB" localSheetId="13">#REF!</definedName>
    <definedName name="ABCB">#REF!</definedName>
    <definedName name="ABCC" localSheetId="6">#REF!</definedName>
    <definedName name="ABCC" localSheetId="10">#REF!</definedName>
    <definedName name="ABCC" localSheetId="7">#REF!</definedName>
    <definedName name="ABCC" localSheetId="13">#REF!</definedName>
    <definedName name="ABCC">#REF!</definedName>
    <definedName name="ABCD">[28]x!$B$100:$B$101</definedName>
    <definedName name="ABCE" localSheetId="6">#REF!</definedName>
    <definedName name="ABCE" localSheetId="10">#REF!</definedName>
    <definedName name="ABCE" localSheetId="7">#REF!</definedName>
    <definedName name="ABCE" localSheetId="5">#REF!</definedName>
    <definedName name="ABCE" localSheetId="13">#REF!</definedName>
    <definedName name="ABCE">#REF!</definedName>
    <definedName name="ABCF" localSheetId="6">#REF!</definedName>
    <definedName name="ABCF" localSheetId="10">#REF!</definedName>
    <definedName name="ABCF" localSheetId="7">#REF!</definedName>
    <definedName name="ABCF" localSheetId="13">#REF!</definedName>
    <definedName name="ABCF">#REF!</definedName>
    <definedName name="ABCG" localSheetId="6">#REF!</definedName>
    <definedName name="ABCG" localSheetId="10">#REF!</definedName>
    <definedName name="ABCG" localSheetId="7">#REF!</definedName>
    <definedName name="ABCG" localSheetId="13">#REF!</definedName>
    <definedName name="ABCG">#REF!</definedName>
    <definedName name="ABCH" localSheetId="6">#REF!</definedName>
    <definedName name="ABCH" localSheetId="10">#REF!</definedName>
    <definedName name="ABCH" localSheetId="7">#REF!</definedName>
    <definedName name="ABCH" localSheetId="13">#REF!</definedName>
    <definedName name="ABCH">#REF!</definedName>
    <definedName name="ABCI" localSheetId="6">#REF!</definedName>
    <definedName name="ABCI" localSheetId="10">#REF!</definedName>
    <definedName name="ABCI" localSheetId="7">#REF!</definedName>
    <definedName name="ABCI" localSheetId="13">#REF!</definedName>
    <definedName name="ABCI">#REF!</definedName>
    <definedName name="ABCJ" localSheetId="6">#REF!</definedName>
    <definedName name="ABCJ" localSheetId="10">#REF!</definedName>
    <definedName name="ABCJ" localSheetId="7">#REF!</definedName>
    <definedName name="ABCJ" localSheetId="13">#REF!</definedName>
    <definedName name="ABCJ">#REF!</definedName>
    <definedName name="ABDA" localSheetId="6">#REF!</definedName>
    <definedName name="ABDA" localSheetId="10">#REF!</definedName>
    <definedName name="ABDA" localSheetId="7">#REF!</definedName>
    <definedName name="ABDA" localSheetId="13">#REF!</definedName>
    <definedName name="ABDA">#REF!</definedName>
    <definedName name="ABDB" localSheetId="6">#REF!</definedName>
    <definedName name="ABDB" localSheetId="10">#REF!</definedName>
    <definedName name="ABDB" localSheetId="7">#REF!</definedName>
    <definedName name="ABDB" localSheetId="13">#REF!</definedName>
    <definedName name="ABDB">#REF!</definedName>
    <definedName name="ABDC" localSheetId="6">#REF!</definedName>
    <definedName name="ABDC" localSheetId="10">#REF!</definedName>
    <definedName name="ABDC" localSheetId="7">#REF!</definedName>
    <definedName name="ABDC" localSheetId="13">#REF!</definedName>
    <definedName name="ABDC">#REF!</definedName>
    <definedName name="ABDD" localSheetId="6">#REF!</definedName>
    <definedName name="ABDD" localSheetId="10">#REF!</definedName>
    <definedName name="ABDD" localSheetId="7">#REF!</definedName>
    <definedName name="ABDD" localSheetId="13">#REF!</definedName>
    <definedName name="ABDD">#REF!</definedName>
    <definedName name="ABDE" localSheetId="6">#REF!</definedName>
    <definedName name="ABDE" localSheetId="10">#REF!</definedName>
    <definedName name="ABDE" localSheetId="7">#REF!</definedName>
    <definedName name="ABDE" localSheetId="13">#REF!</definedName>
    <definedName name="ABDE">#REF!</definedName>
    <definedName name="ABDF" localSheetId="6">#REF!</definedName>
    <definedName name="ABDF" localSheetId="10">#REF!</definedName>
    <definedName name="ABDF" localSheetId="7">#REF!</definedName>
    <definedName name="ABDF" localSheetId="13">#REF!</definedName>
    <definedName name="ABDF">#REF!</definedName>
    <definedName name="ABDG" localSheetId="6">#REF!</definedName>
    <definedName name="ABDG" localSheetId="10">#REF!</definedName>
    <definedName name="ABDG" localSheetId="7">#REF!</definedName>
    <definedName name="ABDG" localSheetId="13">#REF!</definedName>
    <definedName name="ABDG">#REF!</definedName>
    <definedName name="ABDH" localSheetId="6">#REF!</definedName>
    <definedName name="ABDH" localSheetId="10">#REF!</definedName>
    <definedName name="ABDH" localSheetId="7">#REF!</definedName>
    <definedName name="ABDH" localSheetId="13">#REF!</definedName>
    <definedName name="ABDH">#REF!</definedName>
    <definedName name="ABDI" localSheetId="6">#REF!</definedName>
    <definedName name="ABDI" localSheetId="10">#REF!</definedName>
    <definedName name="ABDI" localSheetId="7">#REF!</definedName>
    <definedName name="ABDI" localSheetId="13">#REF!</definedName>
    <definedName name="ABDI">#REF!</definedName>
    <definedName name="ABDJ" localSheetId="6">#REF!</definedName>
    <definedName name="ABDJ" localSheetId="10">#REF!</definedName>
    <definedName name="ABDJ" localSheetId="7">#REF!</definedName>
    <definedName name="ABDJ" localSheetId="13">#REF!</definedName>
    <definedName name="ABDJ">#REF!</definedName>
    <definedName name="ABEA" localSheetId="6">#REF!</definedName>
    <definedName name="ABEA" localSheetId="10">#REF!</definedName>
    <definedName name="ABEA" localSheetId="7">#REF!</definedName>
    <definedName name="ABEA" localSheetId="13">#REF!</definedName>
    <definedName name="ABEA">#REF!</definedName>
    <definedName name="ABEB" localSheetId="6">#REF!</definedName>
    <definedName name="ABEB" localSheetId="10">#REF!</definedName>
    <definedName name="ABEB" localSheetId="7">#REF!</definedName>
    <definedName name="ABEB" localSheetId="13">#REF!</definedName>
    <definedName name="ABEB">#REF!</definedName>
    <definedName name="ABEC" localSheetId="6">#REF!</definedName>
    <definedName name="ABEC" localSheetId="10">#REF!</definedName>
    <definedName name="ABEC" localSheetId="7">#REF!</definedName>
    <definedName name="ABEC" localSheetId="13">#REF!</definedName>
    <definedName name="ABEC">#REF!</definedName>
    <definedName name="ABED" localSheetId="6">#REF!</definedName>
    <definedName name="ABED" localSheetId="10">#REF!</definedName>
    <definedName name="ABED" localSheetId="7">#REF!</definedName>
    <definedName name="ABED" localSheetId="13">#REF!</definedName>
    <definedName name="ABED">#REF!</definedName>
    <definedName name="ABEE" localSheetId="6">#REF!</definedName>
    <definedName name="ABEE" localSheetId="10">#REF!</definedName>
    <definedName name="ABEE" localSheetId="7">#REF!</definedName>
    <definedName name="ABEE" localSheetId="13">#REF!</definedName>
    <definedName name="ABEE">#REF!</definedName>
    <definedName name="ABEF" localSheetId="6">#REF!</definedName>
    <definedName name="ABEF" localSheetId="10">#REF!</definedName>
    <definedName name="ABEF" localSheetId="7">#REF!</definedName>
    <definedName name="ABEF" localSheetId="13">#REF!</definedName>
    <definedName name="ABEF">#REF!</definedName>
    <definedName name="ABEG" localSheetId="6">#REF!</definedName>
    <definedName name="ABEG" localSheetId="10">#REF!</definedName>
    <definedName name="ABEG" localSheetId="7">#REF!</definedName>
    <definedName name="ABEG" localSheetId="13">#REF!</definedName>
    <definedName name="ABEG">#REF!</definedName>
    <definedName name="ABEH" localSheetId="6">#REF!</definedName>
    <definedName name="ABEH" localSheetId="10">#REF!</definedName>
    <definedName name="ABEH" localSheetId="7">#REF!</definedName>
    <definedName name="ABEH" localSheetId="13">#REF!</definedName>
    <definedName name="ABEH">#REF!</definedName>
    <definedName name="ABEI" localSheetId="6">#REF!</definedName>
    <definedName name="ABEI" localSheetId="10">#REF!</definedName>
    <definedName name="ABEI" localSheetId="7">#REF!</definedName>
    <definedName name="ABEI" localSheetId="13">#REF!</definedName>
    <definedName name="ABEI">#REF!</definedName>
    <definedName name="ABEJ" localSheetId="6">#REF!</definedName>
    <definedName name="ABEJ" localSheetId="10">#REF!</definedName>
    <definedName name="ABEJ" localSheetId="7">#REF!</definedName>
    <definedName name="ABEJ" localSheetId="13">#REF!</definedName>
    <definedName name="ABEJ">#REF!</definedName>
    <definedName name="ABFA" localSheetId="6">#REF!</definedName>
    <definedName name="ABFA" localSheetId="10">#REF!</definedName>
    <definedName name="ABFA" localSheetId="7">#REF!</definedName>
    <definedName name="ABFA" localSheetId="13">#REF!</definedName>
    <definedName name="ABFA">#REF!</definedName>
    <definedName name="ABFB" localSheetId="6">#REF!</definedName>
    <definedName name="ABFB" localSheetId="10">#REF!</definedName>
    <definedName name="ABFB" localSheetId="7">#REF!</definedName>
    <definedName name="ABFB" localSheetId="13">#REF!</definedName>
    <definedName name="ABFB">#REF!</definedName>
    <definedName name="ABFC" localSheetId="6">#REF!</definedName>
    <definedName name="ABFC" localSheetId="10">#REF!</definedName>
    <definedName name="ABFC" localSheetId="7">#REF!</definedName>
    <definedName name="ABFC" localSheetId="13">#REF!</definedName>
    <definedName name="ABFC">#REF!</definedName>
    <definedName name="ABFD" localSheetId="6">#REF!</definedName>
    <definedName name="ABFD" localSheetId="10">#REF!</definedName>
    <definedName name="ABFD" localSheetId="7">#REF!</definedName>
    <definedName name="ABFD" localSheetId="13">#REF!</definedName>
    <definedName name="ABFD">#REF!</definedName>
    <definedName name="ABFE" localSheetId="6">#REF!</definedName>
    <definedName name="ABFE" localSheetId="10">#REF!</definedName>
    <definedName name="ABFE" localSheetId="7">#REF!</definedName>
    <definedName name="ABFE" localSheetId="13">#REF!</definedName>
    <definedName name="ABFE">#REF!</definedName>
    <definedName name="ABFF" localSheetId="6">#REF!</definedName>
    <definedName name="ABFF" localSheetId="10">#REF!</definedName>
    <definedName name="ABFF" localSheetId="7">#REF!</definedName>
    <definedName name="ABFF" localSheetId="13">#REF!</definedName>
    <definedName name="ABFF">#REF!</definedName>
    <definedName name="ABFG" localSheetId="6">#REF!</definedName>
    <definedName name="ABFG" localSheetId="10">#REF!</definedName>
    <definedName name="ABFG" localSheetId="7">#REF!</definedName>
    <definedName name="ABFG" localSheetId="13">#REF!</definedName>
    <definedName name="ABFG">#REF!</definedName>
    <definedName name="ABFH" localSheetId="6">#REF!</definedName>
    <definedName name="ABFH" localSheetId="10">#REF!</definedName>
    <definedName name="ABFH" localSheetId="7">#REF!</definedName>
    <definedName name="ABFH" localSheetId="13">#REF!</definedName>
    <definedName name="ABFH">#REF!</definedName>
    <definedName name="ABFI" localSheetId="6">#REF!</definedName>
    <definedName name="ABFI" localSheetId="10">#REF!</definedName>
    <definedName name="ABFI" localSheetId="7">#REF!</definedName>
    <definedName name="ABFI" localSheetId="13">#REF!</definedName>
    <definedName name="ABFI">#REF!</definedName>
    <definedName name="ABFJ" localSheetId="6">#REF!</definedName>
    <definedName name="ABFJ" localSheetId="10">#REF!</definedName>
    <definedName name="ABFJ" localSheetId="7">#REF!</definedName>
    <definedName name="ABFJ" localSheetId="13">#REF!</definedName>
    <definedName name="ABFJ">#REF!</definedName>
    <definedName name="ABGA" localSheetId="6">#REF!</definedName>
    <definedName name="ABGA" localSheetId="10">#REF!</definedName>
    <definedName name="ABGA" localSheetId="7">#REF!</definedName>
    <definedName name="ABGA" localSheetId="13">#REF!</definedName>
    <definedName name="ABGA">#REF!</definedName>
    <definedName name="ABGB" localSheetId="6">#REF!</definedName>
    <definedName name="ABGB" localSheetId="10">#REF!</definedName>
    <definedName name="ABGB" localSheetId="7">#REF!</definedName>
    <definedName name="ABGB" localSheetId="13">#REF!</definedName>
    <definedName name="ABGB">#REF!</definedName>
    <definedName name="ABGC" localSheetId="6">#REF!</definedName>
    <definedName name="ABGC" localSheetId="10">#REF!</definedName>
    <definedName name="ABGC" localSheetId="7">#REF!</definedName>
    <definedName name="ABGC" localSheetId="13">#REF!</definedName>
    <definedName name="ABGC">#REF!</definedName>
    <definedName name="ABGD" localSheetId="6">#REF!</definedName>
    <definedName name="ABGD" localSheetId="10">#REF!</definedName>
    <definedName name="ABGD" localSheetId="7">#REF!</definedName>
    <definedName name="ABGD" localSheetId="13">#REF!</definedName>
    <definedName name="ABGD">#REF!</definedName>
    <definedName name="ABGE" localSheetId="6">#REF!</definedName>
    <definedName name="ABGE" localSheetId="10">#REF!</definedName>
    <definedName name="ABGE" localSheetId="7">#REF!</definedName>
    <definedName name="ABGE" localSheetId="13">#REF!</definedName>
    <definedName name="ABGE">#REF!</definedName>
    <definedName name="ABGF" localSheetId="6">#REF!</definedName>
    <definedName name="ABGF" localSheetId="10">#REF!</definedName>
    <definedName name="ABGF" localSheetId="7">#REF!</definedName>
    <definedName name="ABGF" localSheetId="13">#REF!</definedName>
    <definedName name="ABGF">#REF!</definedName>
    <definedName name="ABGG" localSheetId="6">#REF!</definedName>
    <definedName name="ABGG" localSheetId="10">#REF!</definedName>
    <definedName name="ABGG" localSheetId="7">#REF!</definedName>
    <definedName name="ABGG" localSheetId="13">#REF!</definedName>
    <definedName name="ABGG">#REF!</definedName>
    <definedName name="ABGH" localSheetId="6">#REF!</definedName>
    <definedName name="ABGH" localSheetId="10">#REF!</definedName>
    <definedName name="ABGH" localSheetId="7">#REF!</definedName>
    <definedName name="ABGH" localSheetId="13">#REF!</definedName>
    <definedName name="ABGH">#REF!</definedName>
    <definedName name="ABGI" localSheetId="6">#REF!</definedName>
    <definedName name="ABGI" localSheetId="10">#REF!</definedName>
    <definedName name="ABGI" localSheetId="7">#REF!</definedName>
    <definedName name="ABGI" localSheetId="13">#REF!</definedName>
    <definedName name="ABGI">#REF!</definedName>
    <definedName name="ABGJ" localSheetId="6">#REF!</definedName>
    <definedName name="ABGJ" localSheetId="10">#REF!</definedName>
    <definedName name="ABGJ" localSheetId="7">#REF!</definedName>
    <definedName name="ABGJ" localSheetId="13">#REF!</definedName>
    <definedName name="ABGJ">#REF!</definedName>
    <definedName name="ABHA" localSheetId="6">#REF!</definedName>
    <definedName name="ABHA" localSheetId="10">#REF!</definedName>
    <definedName name="ABHA" localSheetId="7">#REF!</definedName>
    <definedName name="ABHA" localSheetId="13">#REF!</definedName>
    <definedName name="ABHA">#REF!</definedName>
    <definedName name="ABHB" localSheetId="6">#REF!</definedName>
    <definedName name="ABHB" localSheetId="10">#REF!</definedName>
    <definedName name="ABHB" localSheetId="7">#REF!</definedName>
    <definedName name="ABHB" localSheetId="13">#REF!</definedName>
    <definedName name="ABHB">#REF!</definedName>
    <definedName name="ABHC" localSheetId="6">#REF!</definedName>
    <definedName name="ABHC" localSheetId="10">#REF!</definedName>
    <definedName name="ABHC" localSheetId="7">#REF!</definedName>
    <definedName name="ABHC" localSheetId="13">#REF!</definedName>
    <definedName name="ABHC">#REF!</definedName>
    <definedName name="ABHD" localSheetId="6">#REF!</definedName>
    <definedName name="ABHD" localSheetId="10">#REF!</definedName>
    <definedName name="ABHD" localSheetId="7">#REF!</definedName>
    <definedName name="ABHD" localSheetId="13">#REF!</definedName>
    <definedName name="ABHD">#REF!</definedName>
    <definedName name="ABHE" localSheetId="6">#REF!</definedName>
    <definedName name="ABHE" localSheetId="10">#REF!</definedName>
    <definedName name="ABHE" localSheetId="7">#REF!</definedName>
    <definedName name="ABHE" localSheetId="13">#REF!</definedName>
    <definedName name="ABHE">#REF!</definedName>
    <definedName name="ABHF" localSheetId="6">#REF!</definedName>
    <definedName name="ABHF" localSheetId="10">#REF!</definedName>
    <definedName name="ABHF" localSheetId="7">#REF!</definedName>
    <definedName name="ABHF" localSheetId="13">#REF!</definedName>
    <definedName name="ABHF">#REF!</definedName>
    <definedName name="ABHG" localSheetId="6">#REF!</definedName>
    <definedName name="ABHG" localSheetId="10">#REF!</definedName>
    <definedName name="ABHG" localSheetId="7">#REF!</definedName>
    <definedName name="ABHG" localSheetId="13">#REF!</definedName>
    <definedName name="ABHG">#REF!</definedName>
    <definedName name="ABHH" localSheetId="6">#REF!</definedName>
    <definedName name="ABHH" localSheetId="10">#REF!</definedName>
    <definedName name="ABHH" localSheetId="7">#REF!</definedName>
    <definedName name="ABHH" localSheetId="13">#REF!</definedName>
    <definedName name="ABHH">#REF!</definedName>
    <definedName name="ABHI" localSheetId="6">#REF!</definedName>
    <definedName name="ABHI" localSheetId="10">#REF!</definedName>
    <definedName name="ABHI" localSheetId="7">#REF!</definedName>
    <definedName name="ABHI" localSheetId="13">#REF!</definedName>
    <definedName name="ABHI">#REF!</definedName>
    <definedName name="ABHJ" localSheetId="6">#REF!</definedName>
    <definedName name="ABHJ" localSheetId="10">#REF!</definedName>
    <definedName name="ABHJ" localSheetId="7">#REF!</definedName>
    <definedName name="ABHJ" localSheetId="13">#REF!</definedName>
    <definedName name="ABHJ">#REF!</definedName>
    <definedName name="ABIA" localSheetId="6">#REF!</definedName>
    <definedName name="ABIA" localSheetId="10">#REF!</definedName>
    <definedName name="ABIA" localSheetId="7">#REF!</definedName>
    <definedName name="ABIA" localSheetId="13">#REF!</definedName>
    <definedName name="ABIA">#REF!</definedName>
    <definedName name="ABIB" localSheetId="6">#REF!</definedName>
    <definedName name="ABIB" localSheetId="10">#REF!</definedName>
    <definedName name="ABIB" localSheetId="7">#REF!</definedName>
    <definedName name="ABIB" localSheetId="13">#REF!</definedName>
    <definedName name="ABIB">#REF!</definedName>
    <definedName name="ABIC" localSheetId="6">#REF!</definedName>
    <definedName name="ABIC" localSheetId="10">#REF!</definedName>
    <definedName name="ABIC" localSheetId="7">#REF!</definedName>
    <definedName name="ABIC" localSheetId="13">#REF!</definedName>
    <definedName name="ABIC">#REF!</definedName>
    <definedName name="ABID" localSheetId="6">#REF!</definedName>
    <definedName name="ABID" localSheetId="10">#REF!</definedName>
    <definedName name="ABID" localSheetId="7">#REF!</definedName>
    <definedName name="ABID" localSheetId="13">#REF!</definedName>
    <definedName name="ABID">#REF!</definedName>
    <definedName name="ABIE" localSheetId="6">#REF!</definedName>
    <definedName name="ABIE" localSheetId="10">#REF!</definedName>
    <definedName name="ABIE" localSheetId="7">#REF!</definedName>
    <definedName name="ABIE" localSheetId="13">#REF!</definedName>
    <definedName name="ABIE">#REF!</definedName>
    <definedName name="ABIF" localSheetId="6">#REF!</definedName>
    <definedName name="ABIF" localSheetId="10">#REF!</definedName>
    <definedName name="ABIF" localSheetId="7">#REF!</definedName>
    <definedName name="ABIF" localSheetId="13">#REF!</definedName>
    <definedName name="ABIF">#REF!</definedName>
    <definedName name="ABIG" localSheetId="6">#REF!</definedName>
    <definedName name="ABIG" localSheetId="10">#REF!</definedName>
    <definedName name="ABIG" localSheetId="7">#REF!</definedName>
    <definedName name="ABIG" localSheetId="13">#REF!</definedName>
    <definedName name="ABIG">#REF!</definedName>
    <definedName name="ABIH" localSheetId="6">#REF!</definedName>
    <definedName name="ABIH" localSheetId="10">#REF!</definedName>
    <definedName name="ABIH" localSheetId="7">#REF!</definedName>
    <definedName name="ABIH" localSheetId="13">#REF!</definedName>
    <definedName name="ABIH">#REF!</definedName>
    <definedName name="ABII" localSheetId="6">#REF!</definedName>
    <definedName name="ABII" localSheetId="10">#REF!</definedName>
    <definedName name="ABII" localSheetId="7">#REF!</definedName>
    <definedName name="ABII" localSheetId="13">#REF!</definedName>
    <definedName name="ABII">#REF!</definedName>
    <definedName name="ABIJ" localSheetId="6">#REF!</definedName>
    <definedName name="ABIJ" localSheetId="10">#REF!</definedName>
    <definedName name="ABIJ" localSheetId="7">#REF!</definedName>
    <definedName name="ABIJ" localSheetId="13">#REF!</definedName>
    <definedName name="ABIJ">#REF!</definedName>
    <definedName name="ABJA" localSheetId="6">#REF!</definedName>
    <definedName name="ABJA" localSheetId="10">#REF!</definedName>
    <definedName name="ABJA" localSheetId="7">#REF!</definedName>
    <definedName name="ABJA" localSheetId="13">#REF!</definedName>
    <definedName name="ABJA">#REF!</definedName>
    <definedName name="ABJAD" localSheetId="10">[29]MEMO!$A:$B</definedName>
    <definedName name="ABJAD" localSheetId="13">[29]MEMO!$A:$B</definedName>
    <definedName name="ABJAD" localSheetId="12">[29]MEMO!$A$1:$B$65536</definedName>
    <definedName name="ABJAD">[29]MEMO!$A$1:$B$65536</definedName>
    <definedName name="ABJB" localSheetId="6">#REF!</definedName>
    <definedName name="ABJB" localSheetId="10">#REF!</definedName>
    <definedName name="ABJB" localSheetId="7">#REF!</definedName>
    <definedName name="ABJB" localSheetId="5">#REF!</definedName>
    <definedName name="ABJB" localSheetId="13">#REF!</definedName>
    <definedName name="ABJB">#REF!</definedName>
    <definedName name="ABJC" localSheetId="6">#REF!</definedName>
    <definedName name="ABJC" localSheetId="10">#REF!</definedName>
    <definedName name="ABJC" localSheetId="7">#REF!</definedName>
    <definedName name="ABJC" localSheetId="13">#REF!</definedName>
    <definedName name="ABJC">#REF!</definedName>
    <definedName name="ABJD" localSheetId="6">#REF!</definedName>
    <definedName name="ABJD" localSheetId="10">#REF!</definedName>
    <definedName name="ABJD" localSheetId="7">#REF!</definedName>
    <definedName name="ABJD" localSheetId="13">#REF!</definedName>
    <definedName name="ABJD">#REF!</definedName>
    <definedName name="ABJE" localSheetId="6">#REF!</definedName>
    <definedName name="ABJE" localSheetId="10">#REF!</definedName>
    <definedName name="ABJE" localSheetId="7">#REF!</definedName>
    <definedName name="ABJE" localSheetId="13">#REF!</definedName>
    <definedName name="ABJE">#REF!</definedName>
    <definedName name="ABJF" localSheetId="6">#REF!</definedName>
    <definedName name="ABJF" localSheetId="10">#REF!</definedName>
    <definedName name="ABJF" localSheetId="7">#REF!</definedName>
    <definedName name="ABJF" localSheetId="13">#REF!</definedName>
    <definedName name="ABJF">#REF!</definedName>
    <definedName name="ABJG" localSheetId="6">#REF!</definedName>
    <definedName name="ABJG" localSheetId="10">#REF!</definedName>
    <definedName name="ABJG" localSheetId="7">#REF!</definedName>
    <definedName name="ABJG" localSheetId="13">#REF!</definedName>
    <definedName name="ABJG">#REF!</definedName>
    <definedName name="ABJH" localSheetId="6">#REF!</definedName>
    <definedName name="ABJH" localSheetId="10">#REF!</definedName>
    <definedName name="ABJH" localSheetId="7">#REF!</definedName>
    <definedName name="ABJH" localSheetId="13">#REF!</definedName>
    <definedName name="ABJH">#REF!</definedName>
    <definedName name="ABJI" localSheetId="6">#REF!</definedName>
    <definedName name="ABJI" localSheetId="10">#REF!</definedName>
    <definedName name="ABJI" localSheetId="7">#REF!</definedName>
    <definedName name="ABJI" localSheetId="13">#REF!</definedName>
    <definedName name="ABJI">#REF!</definedName>
    <definedName name="ABJJ" localSheetId="6">#REF!</definedName>
    <definedName name="ABJJ" localSheetId="10">#REF!</definedName>
    <definedName name="ABJJ" localSheetId="7">#REF!</definedName>
    <definedName name="ABJJ" localSheetId="13">#REF!</definedName>
    <definedName name="ABJJ">#REF!</definedName>
    <definedName name="ABSW" localSheetId="6">#REF!</definedName>
    <definedName name="ABSW" localSheetId="10">#REF!</definedName>
    <definedName name="ABSW" localSheetId="7">#REF!</definedName>
    <definedName name="ABSW" localSheetId="13">#REF!</definedName>
    <definedName name="ABSW">#REF!</definedName>
    <definedName name="acaa" localSheetId="6">#REF!</definedName>
    <definedName name="acaa" localSheetId="10">#REF!</definedName>
    <definedName name="acaa" localSheetId="7">#REF!</definedName>
    <definedName name="acaa" localSheetId="13">#REF!</definedName>
    <definedName name="acaa">#REF!</definedName>
    <definedName name="ACAB" localSheetId="6">#REF!</definedName>
    <definedName name="ACAB" localSheetId="10">#REF!</definedName>
    <definedName name="ACAB" localSheetId="7">#REF!</definedName>
    <definedName name="ACAB" localSheetId="13">#REF!</definedName>
    <definedName name="ACAB">#REF!</definedName>
    <definedName name="ACAC" localSheetId="6">#REF!</definedName>
    <definedName name="ACAC" localSheetId="10">#REF!</definedName>
    <definedName name="ACAC" localSheetId="7">#REF!</definedName>
    <definedName name="ACAC" localSheetId="13">#REF!</definedName>
    <definedName name="ACAC">#REF!</definedName>
    <definedName name="acad" localSheetId="6">#REF!</definedName>
    <definedName name="acad" localSheetId="10">#REF!</definedName>
    <definedName name="acad" localSheetId="7">#REF!</definedName>
    <definedName name="acad" localSheetId="13">#REF!</definedName>
    <definedName name="acad">#REF!</definedName>
    <definedName name="acae" localSheetId="6">#REF!</definedName>
    <definedName name="acae" localSheetId="10">#REF!</definedName>
    <definedName name="acae" localSheetId="7">#REF!</definedName>
    <definedName name="acae" localSheetId="13">#REF!</definedName>
    <definedName name="acae">#REF!</definedName>
    <definedName name="acaf" localSheetId="6">#REF!</definedName>
    <definedName name="acaf" localSheetId="10">#REF!</definedName>
    <definedName name="acaf" localSheetId="7">#REF!</definedName>
    <definedName name="acaf" localSheetId="13">#REF!</definedName>
    <definedName name="acaf">#REF!</definedName>
    <definedName name="acag" localSheetId="6">#REF!</definedName>
    <definedName name="acag" localSheetId="10">#REF!</definedName>
    <definedName name="acag" localSheetId="7">#REF!</definedName>
    <definedName name="acag" localSheetId="13">#REF!</definedName>
    <definedName name="acag">#REF!</definedName>
    <definedName name="ACAH" localSheetId="6">#REF!</definedName>
    <definedName name="ACAH" localSheetId="10">#REF!</definedName>
    <definedName name="ACAH" localSheetId="7">#REF!</definedName>
    <definedName name="ACAH" localSheetId="13">#REF!</definedName>
    <definedName name="ACAH">#REF!</definedName>
    <definedName name="ACAI" localSheetId="6">#REF!</definedName>
    <definedName name="ACAI" localSheetId="10">#REF!</definedName>
    <definedName name="ACAI" localSheetId="7">#REF!</definedName>
    <definedName name="ACAI" localSheetId="13">#REF!</definedName>
    <definedName name="ACAI">#REF!</definedName>
    <definedName name="ACAJ" localSheetId="6">#REF!</definedName>
    <definedName name="ACAJ" localSheetId="10">#REF!</definedName>
    <definedName name="ACAJ" localSheetId="7">#REF!</definedName>
    <definedName name="ACAJ" localSheetId="13">#REF!</definedName>
    <definedName name="ACAJ">#REF!</definedName>
    <definedName name="ACBA" localSheetId="6">#REF!</definedName>
    <definedName name="ACBA" localSheetId="10">#REF!</definedName>
    <definedName name="ACBA" localSheetId="7">#REF!</definedName>
    <definedName name="ACBA" localSheetId="13">#REF!</definedName>
    <definedName name="ACBA">#REF!</definedName>
    <definedName name="ACBB" localSheetId="6">#REF!</definedName>
    <definedName name="ACBB" localSheetId="10">#REF!</definedName>
    <definedName name="ACBB" localSheetId="7">#REF!</definedName>
    <definedName name="ACBB" localSheetId="13">#REF!</definedName>
    <definedName name="ACBB">#REF!</definedName>
    <definedName name="ACBC" localSheetId="6">#REF!</definedName>
    <definedName name="ACBC" localSheetId="10">#REF!</definedName>
    <definedName name="ACBC" localSheetId="7">#REF!</definedName>
    <definedName name="ACBC" localSheetId="13">#REF!</definedName>
    <definedName name="ACBC">#REF!</definedName>
    <definedName name="ACBD" localSheetId="6">#REF!</definedName>
    <definedName name="ACBD" localSheetId="10">#REF!</definedName>
    <definedName name="ACBD" localSheetId="7">#REF!</definedName>
    <definedName name="ACBD" localSheetId="13">#REF!</definedName>
    <definedName name="ACBD">#REF!</definedName>
    <definedName name="acbe" localSheetId="6">#REF!</definedName>
    <definedName name="acbe" localSheetId="10">#REF!</definedName>
    <definedName name="acbe" localSheetId="7">#REF!</definedName>
    <definedName name="acbe" localSheetId="13">#REF!</definedName>
    <definedName name="acbe">#REF!</definedName>
    <definedName name="ACBF" localSheetId="6">#REF!</definedName>
    <definedName name="ACBF" localSheetId="10">#REF!</definedName>
    <definedName name="ACBF" localSheetId="7">#REF!</definedName>
    <definedName name="ACBF" localSheetId="13">#REF!</definedName>
    <definedName name="ACBF">#REF!</definedName>
    <definedName name="ACBG" localSheetId="6">#REF!</definedName>
    <definedName name="ACBG" localSheetId="10">#REF!</definedName>
    <definedName name="ACBG" localSheetId="7">#REF!</definedName>
    <definedName name="ACBG" localSheetId="13">#REF!</definedName>
    <definedName name="ACBG">#REF!</definedName>
    <definedName name="ACBH" localSheetId="6">#REF!</definedName>
    <definedName name="ACBH" localSheetId="10">#REF!</definedName>
    <definedName name="ACBH" localSheetId="7">#REF!</definedName>
    <definedName name="ACBH" localSheetId="13">#REF!</definedName>
    <definedName name="ACBH">#REF!</definedName>
    <definedName name="ACBI" localSheetId="6">#REF!</definedName>
    <definedName name="ACBI" localSheetId="10">#REF!</definedName>
    <definedName name="ACBI" localSheetId="7">#REF!</definedName>
    <definedName name="ACBI" localSheetId="13">#REF!</definedName>
    <definedName name="ACBI">#REF!</definedName>
    <definedName name="ACBJ" localSheetId="6">#REF!</definedName>
    <definedName name="ACBJ" localSheetId="10">#REF!</definedName>
    <definedName name="ACBJ" localSheetId="7">#REF!</definedName>
    <definedName name="ACBJ" localSheetId="13">#REF!</definedName>
    <definedName name="ACBJ">#REF!</definedName>
    <definedName name="ACCA" localSheetId="6">#REF!</definedName>
    <definedName name="ACCA" localSheetId="10">#REF!</definedName>
    <definedName name="ACCA" localSheetId="7">#REF!</definedName>
    <definedName name="ACCA" localSheetId="13">#REF!</definedName>
    <definedName name="ACCA">#REF!</definedName>
    <definedName name="ACCB" localSheetId="6">#REF!</definedName>
    <definedName name="ACCB" localSheetId="10">#REF!</definedName>
    <definedName name="ACCB" localSheetId="7">#REF!</definedName>
    <definedName name="ACCB" localSheetId="13">#REF!</definedName>
    <definedName name="ACCB">#REF!</definedName>
    <definedName name="ACCC" localSheetId="6">#REF!</definedName>
    <definedName name="ACCC" localSheetId="10">#REF!</definedName>
    <definedName name="ACCC" localSheetId="7">#REF!</definedName>
    <definedName name="ACCC" localSheetId="13">#REF!</definedName>
    <definedName name="ACCC">#REF!</definedName>
    <definedName name="ACCD" localSheetId="6">#REF!</definedName>
    <definedName name="ACCD" localSheetId="10">#REF!</definedName>
    <definedName name="ACCD" localSheetId="7">#REF!</definedName>
    <definedName name="ACCD" localSheetId="13">#REF!</definedName>
    <definedName name="ACCD">#REF!</definedName>
    <definedName name="ACCE" localSheetId="6">#REF!</definedName>
    <definedName name="ACCE" localSheetId="10">#REF!</definedName>
    <definedName name="ACCE" localSheetId="7">#REF!</definedName>
    <definedName name="ACCE" localSheetId="13">#REF!</definedName>
    <definedName name="ACCE">#REF!</definedName>
    <definedName name="ACCF" localSheetId="6">#REF!</definedName>
    <definedName name="ACCF" localSheetId="10">#REF!</definedName>
    <definedName name="ACCF" localSheetId="7">#REF!</definedName>
    <definedName name="ACCF" localSheetId="13">#REF!</definedName>
    <definedName name="ACCF">#REF!</definedName>
    <definedName name="ACCG" localSheetId="6">#REF!</definedName>
    <definedName name="ACCG" localSheetId="10">#REF!</definedName>
    <definedName name="ACCG" localSheetId="7">#REF!</definedName>
    <definedName name="ACCG" localSheetId="13">#REF!</definedName>
    <definedName name="ACCG">#REF!</definedName>
    <definedName name="ACCH" localSheetId="6">#REF!</definedName>
    <definedName name="ACCH" localSheetId="10">#REF!</definedName>
    <definedName name="ACCH" localSheetId="7">#REF!</definedName>
    <definedName name="ACCH" localSheetId="13">#REF!</definedName>
    <definedName name="ACCH">#REF!</definedName>
    <definedName name="ACCI" localSheetId="6">#REF!</definedName>
    <definedName name="ACCI" localSheetId="10">#REF!</definedName>
    <definedName name="ACCI" localSheetId="7">#REF!</definedName>
    <definedName name="ACCI" localSheetId="13">#REF!</definedName>
    <definedName name="ACCI">#REF!</definedName>
    <definedName name="ACCJ" localSheetId="6">#REF!</definedName>
    <definedName name="ACCJ" localSheetId="10">#REF!</definedName>
    <definedName name="ACCJ" localSheetId="7">#REF!</definedName>
    <definedName name="ACCJ" localSheetId="13">#REF!</definedName>
    <definedName name="ACCJ">#REF!</definedName>
    <definedName name="ACDA" localSheetId="6">#REF!</definedName>
    <definedName name="ACDA" localSheetId="10">#REF!</definedName>
    <definedName name="ACDA" localSheetId="7">#REF!</definedName>
    <definedName name="ACDA" localSheetId="13">#REF!</definedName>
    <definedName name="ACDA">#REF!</definedName>
    <definedName name="ACDB" localSheetId="6">#REF!</definedName>
    <definedName name="ACDB" localSheetId="10">#REF!</definedName>
    <definedName name="ACDB" localSheetId="7">#REF!</definedName>
    <definedName name="ACDB" localSheetId="13">#REF!</definedName>
    <definedName name="ACDB">#REF!</definedName>
    <definedName name="ACDC" localSheetId="6">#REF!</definedName>
    <definedName name="ACDC" localSheetId="10">#REF!</definedName>
    <definedName name="ACDC" localSheetId="7">#REF!</definedName>
    <definedName name="ACDC" localSheetId="13">#REF!</definedName>
    <definedName name="ACDC">#REF!</definedName>
    <definedName name="ACDD" localSheetId="6">#REF!</definedName>
    <definedName name="ACDD" localSheetId="10">#REF!</definedName>
    <definedName name="ACDD" localSheetId="7">#REF!</definedName>
    <definedName name="ACDD" localSheetId="13">#REF!</definedName>
    <definedName name="ACDD">#REF!</definedName>
    <definedName name="ACDE" localSheetId="6">#REF!</definedName>
    <definedName name="ACDE" localSheetId="10">#REF!</definedName>
    <definedName name="ACDE" localSheetId="7">#REF!</definedName>
    <definedName name="ACDE" localSheetId="13">#REF!</definedName>
    <definedName name="ACDE">#REF!</definedName>
    <definedName name="ACDF" localSheetId="6">#REF!</definedName>
    <definedName name="ACDF" localSheetId="10">#REF!</definedName>
    <definedName name="ACDF" localSheetId="7">#REF!</definedName>
    <definedName name="ACDF" localSheetId="13">#REF!</definedName>
    <definedName name="ACDF">#REF!</definedName>
    <definedName name="ACDG" localSheetId="6">#REF!</definedName>
    <definedName name="ACDG" localSheetId="10">#REF!</definedName>
    <definedName name="ACDG" localSheetId="7">#REF!</definedName>
    <definedName name="ACDG" localSheetId="13">#REF!</definedName>
    <definedName name="ACDG">#REF!</definedName>
    <definedName name="ACDH" localSheetId="6">#REF!</definedName>
    <definedName name="ACDH" localSheetId="10">#REF!</definedName>
    <definedName name="ACDH" localSheetId="7">#REF!</definedName>
    <definedName name="ACDH" localSheetId="13">#REF!</definedName>
    <definedName name="ACDH">#REF!</definedName>
    <definedName name="ACDI" localSheetId="6">#REF!</definedName>
    <definedName name="ACDI" localSheetId="10">#REF!</definedName>
    <definedName name="ACDI" localSheetId="7">#REF!</definedName>
    <definedName name="ACDI" localSheetId="13">#REF!</definedName>
    <definedName name="ACDI">#REF!</definedName>
    <definedName name="ACDJ" localSheetId="6">#REF!</definedName>
    <definedName name="ACDJ" localSheetId="10">#REF!</definedName>
    <definedName name="ACDJ" localSheetId="7">#REF!</definedName>
    <definedName name="ACDJ" localSheetId="13">#REF!</definedName>
    <definedName name="ACDJ">#REF!</definedName>
    <definedName name="ACEA" localSheetId="6">#REF!</definedName>
    <definedName name="ACEA" localSheetId="10">#REF!</definedName>
    <definedName name="ACEA" localSheetId="7">#REF!</definedName>
    <definedName name="ACEA" localSheetId="13">#REF!</definedName>
    <definedName name="ACEA">#REF!</definedName>
    <definedName name="ACEB" localSheetId="6">#REF!</definedName>
    <definedName name="ACEB" localSheetId="10">#REF!</definedName>
    <definedName name="ACEB" localSheetId="7">#REF!</definedName>
    <definedName name="ACEB" localSheetId="13">#REF!</definedName>
    <definedName name="ACEB">#REF!</definedName>
    <definedName name="ACEC" localSheetId="6">#REF!</definedName>
    <definedName name="ACEC" localSheetId="10">#REF!</definedName>
    <definedName name="ACEC" localSheetId="7">#REF!</definedName>
    <definedName name="ACEC" localSheetId="13">#REF!</definedName>
    <definedName name="ACEC">#REF!</definedName>
    <definedName name="ACED" localSheetId="6">#REF!</definedName>
    <definedName name="ACED" localSheetId="10">#REF!</definedName>
    <definedName name="ACED" localSheetId="7">#REF!</definedName>
    <definedName name="ACED" localSheetId="13">#REF!</definedName>
    <definedName name="ACED">#REF!</definedName>
    <definedName name="ACEE" localSheetId="6">#REF!</definedName>
    <definedName name="ACEE" localSheetId="10">#REF!</definedName>
    <definedName name="ACEE" localSheetId="7">#REF!</definedName>
    <definedName name="ACEE" localSheetId="13">#REF!</definedName>
    <definedName name="ACEE">#REF!</definedName>
    <definedName name="ACEF" localSheetId="6">#REF!</definedName>
    <definedName name="ACEF" localSheetId="10">#REF!</definedName>
    <definedName name="ACEF" localSheetId="7">#REF!</definedName>
    <definedName name="ACEF" localSheetId="13">#REF!</definedName>
    <definedName name="ACEF">#REF!</definedName>
    <definedName name="ACEG" localSheetId="6">#REF!</definedName>
    <definedName name="ACEG" localSheetId="10">#REF!</definedName>
    <definedName name="ACEG" localSheetId="7">#REF!</definedName>
    <definedName name="ACEG" localSheetId="13">#REF!</definedName>
    <definedName name="ACEG">#REF!</definedName>
    <definedName name="ACEH" localSheetId="6">#REF!</definedName>
    <definedName name="ACEH" localSheetId="10">#REF!</definedName>
    <definedName name="ACEH" localSheetId="7">#REF!</definedName>
    <definedName name="ACEH" localSheetId="13">#REF!</definedName>
    <definedName name="ACEH">#REF!</definedName>
    <definedName name="ACEI" localSheetId="6">#REF!</definedName>
    <definedName name="ACEI" localSheetId="10">#REF!</definedName>
    <definedName name="ACEI" localSheetId="7">#REF!</definedName>
    <definedName name="ACEI" localSheetId="13">#REF!</definedName>
    <definedName name="ACEI">#REF!</definedName>
    <definedName name="ACEJ" localSheetId="6">#REF!</definedName>
    <definedName name="ACEJ" localSheetId="10">#REF!</definedName>
    <definedName name="ACEJ" localSheetId="7">#REF!</definedName>
    <definedName name="ACEJ" localSheetId="13">#REF!</definedName>
    <definedName name="ACEJ">#REF!</definedName>
    <definedName name="ACFA" localSheetId="6">#REF!</definedName>
    <definedName name="ACFA" localSheetId="10">#REF!</definedName>
    <definedName name="ACFA" localSheetId="7">#REF!</definedName>
    <definedName name="ACFA" localSheetId="13">#REF!</definedName>
    <definedName name="ACFA">#REF!</definedName>
    <definedName name="ACFB" localSheetId="6">#REF!</definedName>
    <definedName name="ACFB" localSheetId="10">#REF!</definedName>
    <definedName name="ACFB" localSheetId="7">#REF!</definedName>
    <definedName name="ACFB" localSheetId="13">#REF!</definedName>
    <definedName name="ACFB">#REF!</definedName>
    <definedName name="ACFC" localSheetId="6">#REF!</definedName>
    <definedName name="ACFC" localSheetId="10">#REF!</definedName>
    <definedName name="ACFC" localSheetId="7">#REF!</definedName>
    <definedName name="ACFC" localSheetId="13">#REF!</definedName>
    <definedName name="ACFC">#REF!</definedName>
    <definedName name="ACFD" localSheetId="6">#REF!</definedName>
    <definedName name="ACFD" localSheetId="10">#REF!</definedName>
    <definedName name="ACFD" localSheetId="7">#REF!</definedName>
    <definedName name="ACFD" localSheetId="13">#REF!</definedName>
    <definedName name="ACFD">#REF!</definedName>
    <definedName name="ACFE" localSheetId="6">#REF!</definedName>
    <definedName name="ACFE" localSheetId="10">#REF!</definedName>
    <definedName name="ACFE" localSheetId="7">#REF!</definedName>
    <definedName name="ACFE" localSheetId="13">#REF!</definedName>
    <definedName name="ACFE">#REF!</definedName>
    <definedName name="ACFF" localSheetId="6">#REF!</definedName>
    <definedName name="ACFF" localSheetId="10">#REF!</definedName>
    <definedName name="ACFF" localSheetId="7">#REF!</definedName>
    <definedName name="ACFF" localSheetId="13">#REF!</definedName>
    <definedName name="ACFF">#REF!</definedName>
    <definedName name="ACFG" localSheetId="6">#REF!</definedName>
    <definedName name="ACFG" localSheetId="10">#REF!</definedName>
    <definedName name="ACFG" localSheetId="7">#REF!</definedName>
    <definedName name="ACFG" localSheetId="13">#REF!</definedName>
    <definedName name="ACFG">#REF!</definedName>
    <definedName name="ACFH" localSheetId="6">#REF!</definedName>
    <definedName name="ACFH" localSheetId="10">#REF!</definedName>
    <definedName name="ACFH" localSheetId="7">#REF!</definedName>
    <definedName name="ACFH" localSheetId="13">#REF!</definedName>
    <definedName name="ACFH">#REF!</definedName>
    <definedName name="ACFI" localSheetId="6">#REF!</definedName>
    <definedName name="ACFI" localSheetId="10">#REF!</definedName>
    <definedName name="ACFI" localSheetId="7">#REF!</definedName>
    <definedName name="ACFI" localSheetId="13">#REF!</definedName>
    <definedName name="ACFI">#REF!</definedName>
    <definedName name="ACFJ" localSheetId="6">#REF!</definedName>
    <definedName name="ACFJ" localSheetId="10">#REF!</definedName>
    <definedName name="ACFJ" localSheetId="7">#REF!</definedName>
    <definedName name="ACFJ" localSheetId="13">#REF!</definedName>
    <definedName name="ACFJ">#REF!</definedName>
    <definedName name="ACGA" localSheetId="6">#REF!</definedName>
    <definedName name="ACGA" localSheetId="10">#REF!</definedName>
    <definedName name="ACGA" localSheetId="7">#REF!</definedName>
    <definedName name="ACGA" localSheetId="13">#REF!</definedName>
    <definedName name="ACGA">#REF!</definedName>
    <definedName name="ACGB" localSheetId="6">#REF!</definedName>
    <definedName name="ACGB" localSheetId="10">#REF!</definedName>
    <definedName name="ACGB" localSheetId="7">#REF!</definedName>
    <definedName name="ACGB" localSheetId="13">#REF!</definedName>
    <definedName name="ACGB">#REF!</definedName>
    <definedName name="ACGC" localSheetId="6">#REF!</definedName>
    <definedName name="ACGC" localSheetId="10">#REF!</definedName>
    <definedName name="ACGC" localSheetId="7">#REF!</definedName>
    <definedName name="ACGC" localSheetId="13">#REF!</definedName>
    <definedName name="ACGC">#REF!</definedName>
    <definedName name="ACGD" localSheetId="6">#REF!</definedName>
    <definedName name="ACGD" localSheetId="10">#REF!</definedName>
    <definedName name="ACGD" localSheetId="7">#REF!</definedName>
    <definedName name="ACGD" localSheetId="13">#REF!</definedName>
    <definedName name="ACGD">#REF!</definedName>
    <definedName name="ACGE" localSheetId="6">#REF!</definedName>
    <definedName name="ACGE" localSheetId="10">#REF!</definedName>
    <definedName name="ACGE" localSheetId="7">#REF!</definedName>
    <definedName name="ACGE" localSheetId="13">#REF!</definedName>
    <definedName name="ACGE">#REF!</definedName>
    <definedName name="ACGF" localSheetId="6">#REF!</definedName>
    <definedName name="ACGF" localSheetId="10">#REF!</definedName>
    <definedName name="ACGF" localSheetId="7">#REF!</definedName>
    <definedName name="ACGF" localSheetId="13">#REF!</definedName>
    <definedName name="ACGF">#REF!</definedName>
    <definedName name="ACGG" localSheetId="6">#REF!</definedName>
    <definedName name="ACGG" localSheetId="10">#REF!</definedName>
    <definedName name="ACGG" localSheetId="7">#REF!</definedName>
    <definedName name="ACGG" localSheetId="13">#REF!</definedName>
    <definedName name="ACGG">#REF!</definedName>
    <definedName name="ACGH" localSheetId="6">#REF!</definedName>
    <definedName name="ACGH" localSheetId="10">#REF!</definedName>
    <definedName name="ACGH" localSheetId="7">#REF!</definedName>
    <definedName name="ACGH" localSheetId="13">#REF!</definedName>
    <definedName name="ACGH">#REF!</definedName>
    <definedName name="ACGI" localSheetId="6">#REF!</definedName>
    <definedName name="ACGI" localSheetId="10">#REF!</definedName>
    <definedName name="ACGI" localSheetId="7">#REF!</definedName>
    <definedName name="ACGI" localSheetId="13">#REF!</definedName>
    <definedName name="ACGI">#REF!</definedName>
    <definedName name="ACGJ" localSheetId="6">#REF!</definedName>
    <definedName name="ACGJ" localSheetId="10">#REF!</definedName>
    <definedName name="ACGJ" localSheetId="7">#REF!</definedName>
    <definedName name="ACGJ" localSheetId="13">#REF!</definedName>
    <definedName name="ACGJ">#REF!</definedName>
    <definedName name="ACHA" localSheetId="6">#REF!</definedName>
    <definedName name="ACHA" localSheetId="10">#REF!</definedName>
    <definedName name="ACHA" localSheetId="7">#REF!</definedName>
    <definedName name="ACHA" localSheetId="13">#REF!</definedName>
    <definedName name="ACHA">#REF!</definedName>
    <definedName name="ACHB" localSheetId="6">#REF!</definedName>
    <definedName name="ACHB" localSheetId="10">#REF!</definedName>
    <definedName name="ACHB" localSheetId="7">#REF!</definedName>
    <definedName name="ACHB" localSheetId="13">#REF!</definedName>
    <definedName name="ACHB">#REF!</definedName>
    <definedName name="ACHC" localSheetId="6">#REF!</definedName>
    <definedName name="ACHC" localSheetId="10">#REF!</definedName>
    <definedName name="ACHC" localSheetId="7">#REF!</definedName>
    <definedName name="ACHC" localSheetId="13">#REF!</definedName>
    <definedName name="ACHC">#REF!</definedName>
    <definedName name="ACHD" localSheetId="6">#REF!</definedName>
    <definedName name="ACHD" localSheetId="10">#REF!</definedName>
    <definedName name="ACHD" localSheetId="7">#REF!</definedName>
    <definedName name="ACHD" localSheetId="13">#REF!</definedName>
    <definedName name="ACHD">#REF!</definedName>
    <definedName name="ACHE" localSheetId="6">#REF!</definedName>
    <definedName name="ACHE" localSheetId="10">#REF!</definedName>
    <definedName name="ACHE" localSheetId="7">#REF!</definedName>
    <definedName name="ACHE" localSheetId="13">#REF!</definedName>
    <definedName name="ACHE">#REF!</definedName>
    <definedName name="ACHF" localSheetId="6">#REF!</definedName>
    <definedName name="ACHF" localSheetId="10">#REF!</definedName>
    <definedName name="ACHF" localSheetId="7">#REF!</definedName>
    <definedName name="ACHF" localSheetId="13">#REF!</definedName>
    <definedName name="ACHF">#REF!</definedName>
    <definedName name="ACHG" localSheetId="6">#REF!</definedName>
    <definedName name="ACHG" localSheetId="10">#REF!</definedName>
    <definedName name="ACHG" localSheetId="7">#REF!</definedName>
    <definedName name="ACHG" localSheetId="13">#REF!</definedName>
    <definedName name="ACHG">#REF!</definedName>
    <definedName name="ACHH" localSheetId="6">#REF!</definedName>
    <definedName name="ACHH" localSheetId="10">#REF!</definedName>
    <definedName name="ACHH" localSheetId="7">#REF!</definedName>
    <definedName name="ACHH" localSheetId="13">#REF!</definedName>
    <definedName name="ACHH">#REF!</definedName>
    <definedName name="ACHI" localSheetId="6">#REF!</definedName>
    <definedName name="ACHI" localSheetId="10">#REF!</definedName>
    <definedName name="ACHI" localSheetId="7">#REF!</definedName>
    <definedName name="ACHI" localSheetId="13">#REF!</definedName>
    <definedName name="ACHI">#REF!</definedName>
    <definedName name="ACHJ" localSheetId="6">#REF!</definedName>
    <definedName name="ACHJ" localSheetId="10">#REF!</definedName>
    <definedName name="ACHJ" localSheetId="7">#REF!</definedName>
    <definedName name="ACHJ" localSheetId="13">#REF!</definedName>
    <definedName name="ACHJ">#REF!</definedName>
    <definedName name="ACIA" localSheetId="6">#REF!</definedName>
    <definedName name="ACIA" localSheetId="10">#REF!</definedName>
    <definedName name="ACIA" localSheetId="7">#REF!</definedName>
    <definedName name="ACIA" localSheetId="13">#REF!</definedName>
    <definedName name="ACIA">#REF!</definedName>
    <definedName name="ACIB" localSheetId="6">#REF!</definedName>
    <definedName name="ACIB" localSheetId="10">#REF!</definedName>
    <definedName name="ACIB" localSheetId="7">#REF!</definedName>
    <definedName name="ACIB" localSheetId="13">#REF!</definedName>
    <definedName name="ACIB">#REF!</definedName>
    <definedName name="ACIC" localSheetId="6">#REF!</definedName>
    <definedName name="ACIC" localSheetId="10">#REF!</definedName>
    <definedName name="ACIC" localSheetId="7">#REF!</definedName>
    <definedName name="ACIC" localSheetId="13">#REF!</definedName>
    <definedName name="ACIC">#REF!</definedName>
    <definedName name="ACID" localSheetId="6">#REF!</definedName>
    <definedName name="ACID" localSheetId="10">#REF!</definedName>
    <definedName name="ACID" localSheetId="7">#REF!</definedName>
    <definedName name="ACID" localSheetId="13">#REF!</definedName>
    <definedName name="ACID">#REF!</definedName>
    <definedName name="ACIE" localSheetId="6">#REF!</definedName>
    <definedName name="ACIE" localSheetId="10">#REF!</definedName>
    <definedName name="ACIE" localSheetId="7">#REF!</definedName>
    <definedName name="ACIE" localSheetId="13">#REF!</definedName>
    <definedName name="ACIE">#REF!</definedName>
    <definedName name="ACIF" localSheetId="6">#REF!</definedName>
    <definedName name="ACIF" localSheetId="10">#REF!</definedName>
    <definedName name="ACIF" localSheetId="7">#REF!</definedName>
    <definedName name="ACIF" localSheetId="13">#REF!</definedName>
    <definedName name="ACIF">#REF!</definedName>
    <definedName name="ACIG" localSheetId="6">#REF!</definedName>
    <definedName name="ACIG" localSheetId="10">#REF!</definedName>
    <definedName name="ACIG" localSheetId="7">#REF!</definedName>
    <definedName name="ACIG" localSheetId="13">#REF!</definedName>
    <definedName name="ACIG">#REF!</definedName>
    <definedName name="ACIH" localSheetId="6">#REF!</definedName>
    <definedName name="ACIH" localSheetId="10">#REF!</definedName>
    <definedName name="ACIH" localSheetId="7">#REF!</definedName>
    <definedName name="ACIH" localSheetId="13">#REF!</definedName>
    <definedName name="ACIH">#REF!</definedName>
    <definedName name="ACII" localSheetId="6">#REF!</definedName>
    <definedName name="ACII" localSheetId="10">#REF!</definedName>
    <definedName name="ACII" localSheetId="7">#REF!</definedName>
    <definedName name="ACII" localSheetId="13">#REF!</definedName>
    <definedName name="ACII">#REF!</definedName>
    <definedName name="ACIJ" localSheetId="6">#REF!</definedName>
    <definedName name="ACIJ" localSheetId="10">#REF!</definedName>
    <definedName name="ACIJ" localSheetId="7">#REF!</definedName>
    <definedName name="ACIJ" localSheetId="13">#REF!</definedName>
    <definedName name="ACIJ">#REF!</definedName>
    <definedName name="ACJA" localSheetId="6">#REF!</definedName>
    <definedName name="ACJA" localSheetId="10">#REF!</definedName>
    <definedName name="ACJA" localSheetId="7">#REF!</definedName>
    <definedName name="ACJA" localSheetId="13">#REF!</definedName>
    <definedName name="ACJA">#REF!</definedName>
    <definedName name="ACJB" localSheetId="6">#REF!</definedName>
    <definedName name="ACJB" localSheetId="10">#REF!</definedName>
    <definedName name="ACJB" localSheetId="7">#REF!</definedName>
    <definedName name="ACJB" localSheetId="13">#REF!</definedName>
    <definedName name="ACJB">#REF!</definedName>
    <definedName name="ACJC" localSheetId="6">#REF!</definedName>
    <definedName name="ACJC" localSheetId="10">#REF!</definedName>
    <definedName name="ACJC" localSheetId="7">#REF!</definedName>
    <definedName name="ACJC" localSheetId="13">#REF!</definedName>
    <definedName name="ACJC">#REF!</definedName>
    <definedName name="ACJD" localSheetId="6">#REF!</definedName>
    <definedName name="ACJD" localSheetId="10">#REF!</definedName>
    <definedName name="ACJD" localSheetId="7">#REF!</definedName>
    <definedName name="ACJD" localSheetId="13">#REF!</definedName>
    <definedName name="ACJD">#REF!</definedName>
    <definedName name="ACJE" localSheetId="6">#REF!</definedName>
    <definedName name="ACJE" localSheetId="10">#REF!</definedName>
    <definedName name="ACJE" localSheetId="7">#REF!</definedName>
    <definedName name="ACJE" localSheetId="13">#REF!</definedName>
    <definedName name="ACJE">#REF!</definedName>
    <definedName name="ACJF" localSheetId="6">#REF!</definedName>
    <definedName name="ACJF" localSheetId="10">#REF!</definedName>
    <definedName name="ACJF" localSheetId="7">#REF!</definedName>
    <definedName name="ACJF" localSheetId="13">#REF!</definedName>
    <definedName name="ACJF">#REF!</definedName>
    <definedName name="ACJG" localSheetId="6">#REF!</definedName>
    <definedName name="ACJG" localSheetId="10">#REF!</definedName>
    <definedName name="ACJG" localSheetId="7">#REF!</definedName>
    <definedName name="ACJG" localSheetId="13">#REF!</definedName>
    <definedName name="ACJG">#REF!</definedName>
    <definedName name="ACJH" localSheetId="6">#REF!</definedName>
    <definedName name="ACJH" localSheetId="10">#REF!</definedName>
    <definedName name="ACJH" localSheetId="7">#REF!</definedName>
    <definedName name="ACJH" localSheetId="13">#REF!</definedName>
    <definedName name="ACJH">#REF!</definedName>
    <definedName name="ACJI" localSheetId="6">#REF!</definedName>
    <definedName name="ACJI" localSheetId="10">#REF!</definedName>
    <definedName name="ACJI" localSheetId="7">#REF!</definedName>
    <definedName name="ACJI" localSheetId="13">#REF!</definedName>
    <definedName name="ACJI">#REF!</definedName>
    <definedName name="ACJJ" localSheetId="6">#REF!</definedName>
    <definedName name="ACJJ" localSheetId="10">#REF!</definedName>
    <definedName name="ACJJ" localSheetId="7">#REF!</definedName>
    <definedName name="ACJJ" localSheetId="13">#REF!</definedName>
    <definedName name="ACJJ">#REF!</definedName>
    <definedName name="ACUAN1">#REF!</definedName>
    <definedName name="ACUAN2">#REF!</definedName>
    <definedName name="ad" localSheetId="6">[30]JAN09!#REF!</definedName>
    <definedName name="ad" localSheetId="10">[30]JAN09!#REF!</definedName>
    <definedName name="ad" localSheetId="7">[30]JAN09!#REF!</definedName>
    <definedName name="ad" localSheetId="11">[30]JAN09!#REF!</definedName>
    <definedName name="ad" localSheetId="13">[30]JAN09!#REF!</definedName>
    <definedName name="ad" localSheetId="12">[30]JAN09!#REF!</definedName>
    <definedName name="ad">[30]JAN09!#REF!</definedName>
    <definedName name="ADAA" localSheetId="6">#REF!</definedName>
    <definedName name="ADAA" localSheetId="10">#REF!</definedName>
    <definedName name="ADAA" localSheetId="7">#REF!</definedName>
    <definedName name="ADAA" localSheetId="5">#REF!</definedName>
    <definedName name="ADAA" localSheetId="13">#REF!</definedName>
    <definedName name="ADAA">#REF!</definedName>
    <definedName name="ADAB" localSheetId="6">#REF!</definedName>
    <definedName name="ADAB" localSheetId="10">#REF!</definedName>
    <definedName name="ADAB" localSheetId="7">#REF!</definedName>
    <definedName name="ADAB" localSheetId="13">#REF!</definedName>
    <definedName name="ADAB">#REF!</definedName>
    <definedName name="ADAC" localSheetId="6">#REF!</definedName>
    <definedName name="ADAC" localSheetId="10">#REF!</definedName>
    <definedName name="ADAC" localSheetId="7">#REF!</definedName>
    <definedName name="ADAC" localSheetId="13">#REF!</definedName>
    <definedName name="ADAC">#REF!</definedName>
    <definedName name="ADAD" localSheetId="6">#REF!</definedName>
    <definedName name="ADAD" localSheetId="10">#REF!</definedName>
    <definedName name="ADAD" localSheetId="7">#REF!</definedName>
    <definedName name="ADAD" localSheetId="13">#REF!</definedName>
    <definedName name="ADAD">#REF!</definedName>
    <definedName name="adadd" localSheetId="10">#REF!</definedName>
    <definedName name="adadd" localSheetId="11">#REF!</definedName>
    <definedName name="adadd" localSheetId="13">#REF!</definedName>
    <definedName name="adadd">#REF!</definedName>
    <definedName name="ADAE" localSheetId="6">#REF!</definedName>
    <definedName name="ADAE" localSheetId="10">#REF!</definedName>
    <definedName name="ADAE" localSheetId="7">#REF!</definedName>
    <definedName name="ADAE" localSheetId="13">#REF!</definedName>
    <definedName name="ADAE">#REF!</definedName>
    <definedName name="ADAF" localSheetId="6">#REF!</definedName>
    <definedName name="ADAF" localSheetId="10">#REF!</definedName>
    <definedName name="ADAF" localSheetId="7">#REF!</definedName>
    <definedName name="ADAF" localSheetId="13">#REF!</definedName>
    <definedName name="ADAF">#REF!</definedName>
    <definedName name="ADAG" localSheetId="6">#REF!</definedName>
    <definedName name="ADAG" localSheetId="10">#REF!</definedName>
    <definedName name="ADAG" localSheetId="7">#REF!</definedName>
    <definedName name="ADAG" localSheetId="13">#REF!</definedName>
    <definedName name="ADAG">#REF!</definedName>
    <definedName name="ADAH" localSheetId="6">#REF!</definedName>
    <definedName name="ADAH" localSheetId="10">#REF!</definedName>
    <definedName name="ADAH" localSheetId="7">#REF!</definedName>
    <definedName name="ADAH" localSheetId="13">#REF!</definedName>
    <definedName name="ADAH">#REF!</definedName>
    <definedName name="ADAI" localSheetId="6">#REF!</definedName>
    <definedName name="ADAI" localSheetId="10">#REF!</definedName>
    <definedName name="ADAI" localSheetId="7">#REF!</definedName>
    <definedName name="ADAI" localSheetId="13">#REF!</definedName>
    <definedName name="ADAI">#REF!</definedName>
    <definedName name="ADAJ" localSheetId="6">#REF!</definedName>
    <definedName name="ADAJ" localSheetId="10">#REF!</definedName>
    <definedName name="ADAJ" localSheetId="7">#REF!</definedName>
    <definedName name="ADAJ" localSheetId="13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10">#REF!</definedName>
    <definedName name="ADBA" localSheetId="7">#REF!</definedName>
    <definedName name="ADBA" localSheetId="13">#REF!</definedName>
    <definedName name="ADBA">#REF!</definedName>
    <definedName name="ADBB" localSheetId="6">#REF!</definedName>
    <definedName name="ADBB" localSheetId="10">#REF!</definedName>
    <definedName name="ADBB" localSheetId="7">#REF!</definedName>
    <definedName name="ADBB" localSheetId="13">#REF!</definedName>
    <definedName name="ADBB">#REF!</definedName>
    <definedName name="ADBC" localSheetId="6">#REF!</definedName>
    <definedName name="ADBC" localSheetId="10">#REF!</definedName>
    <definedName name="ADBC" localSheetId="7">#REF!</definedName>
    <definedName name="ADBC" localSheetId="13">#REF!</definedName>
    <definedName name="ADBC">#REF!</definedName>
    <definedName name="ADBD" localSheetId="6">#REF!</definedName>
    <definedName name="ADBD" localSheetId="10">#REF!</definedName>
    <definedName name="ADBD" localSheetId="7">#REF!</definedName>
    <definedName name="ADBD" localSheetId="13">#REF!</definedName>
    <definedName name="ADBD">#REF!</definedName>
    <definedName name="ADBE" localSheetId="6">#REF!</definedName>
    <definedName name="ADBE" localSheetId="10">#REF!</definedName>
    <definedName name="ADBE" localSheetId="7">#REF!</definedName>
    <definedName name="ADBE" localSheetId="13">#REF!</definedName>
    <definedName name="ADBE">#REF!</definedName>
    <definedName name="ADBF" localSheetId="6">#REF!</definedName>
    <definedName name="ADBF" localSheetId="10">#REF!</definedName>
    <definedName name="ADBF" localSheetId="7">#REF!</definedName>
    <definedName name="ADBF" localSheetId="13">#REF!</definedName>
    <definedName name="ADBF">#REF!</definedName>
    <definedName name="ADBG" localSheetId="6">#REF!</definedName>
    <definedName name="ADBG" localSheetId="10">#REF!</definedName>
    <definedName name="ADBG" localSheetId="7">#REF!</definedName>
    <definedName name="ADBG" localSheetId="13">#REF!</definedName>
    <definedName name="ADBG">#REF!</definedName>
    <definedName name="ADBH" localSheetId="6">#REF!</definedName>
    <definedName name="ADBH" localSheetId="10">#REF!</definedName>
    <definedName name="ADBH" localSheetId="7">#REF!</definedName>
    <definedName name="ADBH" localSheetId="13">#REF!</definedName>
    <definedName name="ADBH">#REF!</definedName>
    <definedName name="ADBI" localSheetId="6">#REF!</definedName>
    <definedName name="ADBI" localSheetId="10">#REF!</definedName>
    <definedName name="ADBI" localSheetId="7">#REF!</definedName>
    <definedName name="ADBI" localSheetId="13">#REF!</definedName>
    <definedName name="ADBI">#REF!</definedName>
    <definedName name="ADBJ" localSheetId="6">#REF!</definedName>
    <definedName name="ADBJ" localSheetId="10">#REF!</definedName>
    <definedName name="ADBJ" localSheetId="7">#REF!</definedName>
    <definedName name="ADBJ" localSheetId="13">#REF!</definedName>
    <definedName name="ADBJ">#REF!</definedName>
    <definedName name="ADCA" localSheetId="6">#REF!</definedName>
    <definedName name="ADCA" localSheetId="10">#REF!</definedName>
    <definedName name="ADCA" localSheetId="7">#REF!</definedName>
    <definedName name="ADCA" localSheetId="13">#REF!</definedName>
    <definedName name="ADCA">#REF!</definedName>
    <definedName name="ADCJ" localSheetId="6">#REF!</definedName>
    <definedName name="ADCJ" localSheetId="10">#REF!</definedName>
    <definedName name="ADCJ" localSheetId="7">#REF!</definedName>
    <definedName name="ADCJ" localSheetId="13">#REF!</definedName>
    <definedName name="ADCJ">#REF!</definedName>
    <definedName name="adfasf" localSheetId="6">#REF!</definedName>
    <definedName name="adfasf" localSheetId="10">#REF!</definedName>
    <definedName name="adfasf" localSheetId="7">#REF!</definedName>
    <definedName name="adfasf" localSheetId="13">#REF!</definedName>
    <definedName name="adfasf">#REF!</definedName>
    <definedName name="ADJA" localSheetId="6">#REF!</definedName>
    <definedName name="ADJA" localSheetId="10">#REF!</definedName>
    <definedName name="ADJA" localSheetId="7">#REF!</definedName>
    <definedName name="ADJA" localSheetId="13">#REF!</definedName>
    <definedName name="ADJA">#REF!</definedName>
    <definedName name="ADJB" localSheetId="6">#REF!</definedName>
    <definedName name="ADJB" localSheetId="10">#REF!</definedName>
    <definedName name="ADJB" localSheetId="7">#REF!</definedName>
    <definedName name="ADJB" localSheetId="13">#REF!</definedName>
    <definedName name="ADJB">#REF!</definedName>
    <definedName name="ADJC" localSheetId="6">#REF!</definedName>
    <definedName name="ADJC" localSheetId="10">#REF!</definedName>
    <definedName name="ADJC" localSheetId="7">#REF!</definedName>
    <definedName name="ADJC" localSheetId="13">#REF!</definedName>
    <definedName name="ADJC">#REF!</definedName>
    <definedName name="ADJD" localSheetId="6">#REF!</definedName>
    <definedName name="ADJD" localSheetId="10">#REF!</definedName>
    <definedName name="ADJD" localSheetId="7">#REF!</definedName>
    <definedName name="ADJD" localSheetId="13">#REF!</definedName>
    <definedName name="ADJD">#REF!</definedName>
    <definedName name="ADJE" localSheetId="6">#REF!</definedName>
    <definedName name="ADJE" localSheetId="10">#REF!</definedName>
    <definedName name="ADJE" localSheetId="7">#REF!</definedName>
    <definedName name="ADJE" localSheetId="13">#REF!</definedName>
    <definedName name="ADJE">#REF!</definedName>
    <definedName name="ADJF" localSheetId="6">#REF!</definedName>
    <definedName name="ADJF" localSheetId="10">#REF!</definedName>
    <definedName name="ADJF" localSheetId="7">#REF!</definedName>
    <definedName name="ADJF" localSheetId="13">#REF!</definedName>
    <definedName name="ADJF">#REF!</definedName>
    <definedName name="ADJG" localSheetId="6">#REF!</definedName>
    <definedName name="ADJG" localSheetId="10">#REF!</definedName>
    <definedName name="ADJG" localSheetId="7">#REF!</definedName>
    <definedName name="ADJG" localSheetId="13">#REF!</definedName>
    <definedName name="ADJG">#REF!</definedName>
    <definedName name="ADJH" localSheetId="6">#REF!</definedName>
    <definedName name="ADJH" localSheetId="10">#REF!</definedName>
    <definedName name="ADJH" localSheetId="7">#REF!</definedName>
    <definedName name="ADJH" localSheetId="13">#REF!</definedName>
    <definedName name="ADJH">#REF!</definedName>
    <definedName name="ADJI" localSheetId="6">#REF!</definedName>
    <definedName name="ADJI" localSheetId="10">#REF!</definedName>
    <definedName name="ADJI" localSheetId="7">#REF!</definedName>
    <definedName name="ADJI" localSheetId="13">#REF!</definedName>
    <definedName name="ADJI">#REF!</definedName>
    <definedName name="ADJJ" localSheetId="6">#REF!</definedName>
    <definedName name="ADJJ" localSheetId="10">#REF!</definedName>
    <definedName name="ADJJ" localSheetId="7">#REF!</definedName>
    <definedName name="ADJJ" localSheetId="13">#REF!</definedName>
    <definedName name="ADJJ">#REF!</definedName>
    <definedName name="AdmProBln" localSheetId="10">#N/A</definedName>
    <definedName name="AdmProBln" localSheetId="13">#N/A</definedName>
    <definedName name="AdmProBln" localSheetId="12">'[31]AHS - Personel'!$F$9</definedName>
    <definedName name="AdmProBln">#N/A</definedName>
    <definedName name="aegbn" localSheetId="6">#REF!</definedName>
    <definedName name="aegbn" localSheetId="10">#REF!</definedName>
    <definedName name="aegbn" localSheetId="7">#REF!</definedName>
    <definedName name="aegbn" localSheetId="5">#REF!</definedName>
    <definedName name="aegbn" localSheetId="13">#REF!</definedName>
    <definedName name="aegbn">#REF!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 localSheetId="11">#REF!</definedName>
    <definedName name="afag" localSheetId="13">#REF!</definedName>
    <definedName name="afag">#REF!</definedName>
    <definedName name="afasdf" localSheetId="10" hidden="1">[8]DExp.Lmb!#REF!</definedName>
    <definedName name="afasdf" localSheetId="11" hidden="1">[8]DExp.Lmb!#REF!</definedName>
    <definedName name="afasdf" localSheetId="13" hidden="1">[8]DExp.Lmb!#REF!</definedName>
    <definedName name="afasdf" hidden="1">[8]DExp.Lmb!#REF!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localSheetId="13" hidden="1">{#N/A,#N/A,FALSE,"M.43"}</definedName>
    <definedName name="afgggg" localSheetId="12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10">#REF!</definedName>
    <definedName name="AJAA" localSheetId="7">#REF!</definedName>
    <definedName name="AJAA" localSheetId="5">#REF!</definedName>
    <definedName name="AJAA" localSheetId="13">#REF!</definedName>
    <definedName name="AJAA">#REF!</definedName>
    <definedName name="AJAB" localSheetId="6">#REF!</definedName>
    <definedName name="AJAB" localSheetId="10">#REF!</definedName>
    <definedName name="AJAB" localSheetId="7">#REF!</definedName>
    <definedName name="AJAB" localSheetId="13">#REF!</definedName>
    <definedName name="AJAB">#REF!</definedName>
    <definedName name="AJAC" localSheetId="6">#REF!</definedName>
    <definedName name="AJAC" localSheetId="10">#REF!</definedName>
    <definedName name="AJAC" localSheetId="7">#REF!</definedName>
    <definedName name="AJAC" localSheetId="13">#REF!</definedName>
    <definedName name="AJAC">#REF!</definedName>
    <definedName name="AJAD" localSheetId="6">#REF!</definedName>
    <definedName name="AJAD" localSheetId="10">#REF!</definedName>
    <definedName name="AJAD" localSheetId="7">#REF!</definedName>
    <definedName name="AJAD" localSheetId="13">#REF!</definedName>
    <definedName name="AJAD">#REF!</definedName>
    <definedName name="AJAE" localSheetId="6">#REF!</definedName>
    <definedName name="AJAE" localSheetId="10">#REF!</definedName>
    <definedName name="AJAE" localSheetId="7">#REF!</definedName>
    <definedName name="AJAE" localSheetId="13">#REF!</definedName>
    <definedName name="AJAE">#REF!</definedName>
    <definedName name="AJAF" localSheetId="6">#REF!</definedName>
    <definedName name="AJAF" localSheetId="10">#REF!</definedName>
    <definedName name="AJAF" localSheetId="7">#REF!</definedName>
    <definedName name="AJAF" localSheetId="13">#REF!</definedName>
    <definedName name="AJAF">#REF!</definedName>
    <definedName name="AJAG" localSheetId="6">#REF!</definedName>
    <definedName name="AJAG" localSheetId="10">#REF!</definedName>
    <definedName name="AJAG" localSheetId="7">#REF!</definedName>
    <definedName name="AJAG" localSheetId="13">#REF!</definedName>
    <definedName name="AJAG">#REF!</definedName>
    <definedName name="AJAH" localSheetId="6">#REF!</definedName>
    <definedName name="AJAH" localSheetId="10">#REF!</definedName>
    <definedName name="AJAH" localSheetId="7">#REF!</definedName>
    <definedName name="AJAH" localSheetId="13">#REF!</definedName>
    <definedName name="AJAH">#REF!</definedName>
    <definedName name="AJAI" localSheetId="6">#REF!</definedName>
    <definedName name="AJAI" localSheetId="10">#REF!</definedName>
    <definedName name="AJAI" localSheetId="7">#REF!</definedName>
    <definedName name="AJAI" localSheetId="13">#REF!</definedName>
    <definedName name="AJAI">#REF!</definedName>
    <definedName name="AJAJ" localSheetId="6">#REF!</definedName>
    <definedName name="AJAJ" localSheetId="10">#REF!</definedName>
    <definedName name="AJAJ" localSheetId="7">#REF!</definedName>
    <definedName name="AJAJ" localSheetId="13">#REF!</definedName>
    <definedName name="AJAJ">#REF!</definedName>
    <definedName name="AJBA" localSheetId="6">#REF!</definedName>
    <definedName name="AJBA" localSheetId="10">#REF!</definedName>
    <definedName name="AJBA" localSheetId="7">#REF!</definedName>
    <definedName name="AJBA" localSheetId="13">#REF!</definedName>
    <definedName name="AJBA">#REF!</definedName>
    <definedName name="AJBB" localSheetId="6">#REF!</definedName>
    <definedName name="AJBB" localSheetId="10">#REF!</definedName>
    <definedName name="AJBB" localSheetId="7">#REF!</definedName>
    <definedName name="AJBB" localSheetId="13">#REF!</definedName>
    <definedName name="AJBB">#REF!</definedName>
    <definedName name="AJBC" localSheetId="6">#REF!</definedName>
    <definedName name="AJBC" localSheetId="10">#REF!</definedName>
    <definedName name="AJBC" localSheetId="7">#REF!</definedName>
    <definedName name="AJBC" localSheetId="13">#REF!</definedName>
    <definedName name="AJBC">#REF!</definedName>
    <definedName name="AJBD" localSheetId="6">#REF!</definedName>
    <definedName name="AJBD" localSheetId="10">#REF!</definedName>
    <definedName name="AJBD" localSheetId="7">#REF!</definedName>
    <definedName name="AJBD" localSheetId="13">#REF!</definedName>
    <definedName name="AJBD">#REF!</definedName>
    <definedName name="AJBE" localSheetId="6">#REF!</definedName>
    <definedName name="AJBE" localSheetId="10">#REF!</definedName>
    <definedName name="AJBE" localSheetId="7">#REF!</definedName>
    <definedName name="AJBE" localSheetId="13">#REF!</definedName>
    <definedName name="AJBE">#REF!</definedName>
    <definedName name="AJBF" localSheetId="6">#REF!</definedName>
    <definedName name="AJBF" localSheetId="10">#REF!</definedName>
    <definedName name="AJBF" localSheetId="7">#REF!</definedName>
    <definedName name="AJBF" localSheetId="13">#REF!</definedName>
    <definedName name="AJBF">#REF!</definedName>
    <definedName name="AJBG" localSheetId="6">#REF!</definedName>
    <definedName name="AJBG" localSheetId="10">#REF!</definedName>
    <definedName name="AJBG" localSheetId="7">#REF!</definedName>
    <definedName name="AJBG" localSheetId="13">#REF!</definedName>
    <definedName name="AJBG">#REF!</definedName>
    <definedName name="AJBH" localSheetId="6">#REF!</definedName>
    <definedName name="AJBH" localSheetId="10">#REF!</definedName>
    <definedName name="AJBH" localSheetId="7">#REF!</definedName>
    <definedName name="AJBH" localSheetId="13">#REF!</definedName>
    <definedName name="AJBH">#REF!</definedName>
    <definedName name="AJBI" localSheetId="6">#REF!</definedName>
    <definedName name="AJBI" localSheetId="10">#REF!</definedName>
    <definedName name="AJBI" localSheetId="7">#REF!</definedName>
    <definedName name="AJBI" localSheetId="13">#REF!</definedName>
    <definedName name="AJBI">#REF!</definedName>
    <definedName name="AJBJ" localSheetId="6">#REF!</definedName>
    <definedName name="AJBJ" localSheetId="10">#REF!</definedName>
    <definedName name="AJBJ" localSheetId="7">#REF!</definedName>
    <definedName name="AJBJ" localSheetId="13">#REF!</definedName>
    <definedName name="AJBJ">#REF!</definedName>
    <definedName name="AJCA" localSheetId="6">#REF!</definedName>
    <definedName name="AJCA" localSheetId="10">#REF!</definedName>
    <definedName name="AJCA" localSheetId="7">#REF!</definedName>
    <definedName name="AJCA" localSheetId="13">#REF!</definedName>
    <definedName name="AJCA">#REF!</definedName>
    <definedName name="AJCB" localSheetId="6">#REF!</definedName>
    <definedName name="AJCB" localSheetId="10">#REF!</definedName>
    <definedName name="AJCB" localSheetId="7">#REF!</definedName>
    <definedName name="AJCB" localSheetId="13">#REF!</definedName>
    <definedName name="AJCB">#REF!</definedName>
    <definedName name="AJCC" localSheetId="6">#REF!</definedName>
    <definedName name="AJCC" localSheetId="10">#REF!</definedName>
    <definedName name="AJCC" localSheetId="7">#REF!</definedName>
    <definedName name="AJCC" localSheetId="13">#REF!</definedName>
    <definedName name="AJCC">#REF!</definedName>
    <definedName name="AJCD" localSheetId="6">#REF!</definedName>
    <definedName name="AJCD" localSheetId="10">#REF!</definedName>
    <definedName name="AJCD" localSheetId="7">#REF!</definedName>
    <definedName name="AJCD" localSheetId="13">#REF!</definedName>
    <definedName name="AJCD">#REF!</definedName>
    <definedName name="AJCE" localSheetId="6">#REF!</definedName>
    <definedName name="AJCE" localSheetId="10">#REF!</definedName>
    <definedName name="AJCE" localSheetId="7">#REF!</definedName>
    <definedName name="AJCE" localSheetId="13">#REF!</definedName>
    <definedName name="AJCE">#REF!</definedName>
    <definedName name="AJCF" localSheetId="6">#REF!</definedName>
    <definedName name="AJCF" localSheetId="10">#REF!</definedName>
    <definedName name="AJCF" localSheetId="7">#REF!</definedName>
    <definedName name="AJCF" localSheetId="13">#REF!</definedName>
    <definedName name="AJCF">#REF!</definedName>
    <definedName name="AJCG" localSheetId="6">#REF!</definedName>
    <definedName name="AJCG" localSheetId="10">#REF!</definedName>
    <definedName name="AJCG" localSheetId="7">#REF!</definedName>
    <definedName name="AJCG" localSheetId="13">#REF!</definedName>
    <definedName name="AJCG">#REF!</definedName>
    <definedName name="AJCH" localSheetId="6">#REF!</definedName>
    <definedName name="AJCH" localSheetId="10">#REF!</definedName>
    <definedName name="AJCH" localSheetId="7">#REF!</definedName>
    <definedName name="AJCH" localSheetId="13">#REF!</definedName>
    <definedName name="AJCH">#REF!</definedName>
    <definedName name="AJCI" localSheetId="6">#REF!</definedName>
    <definedName name="AJCI" localSheetId="10">#REF!</definedName>
    <definedName name="AJCI" localSheetId="7">#REF!</definedName>
    <definedName name="AJCI" localSheetId="13">#REF!</definedName>
    <definedName name="AJCI">#REF!</definedName>
    <definedName name="AJCJ" localSheetId="6">#REF!</definedName>
    <definedName name="AJCJ" localSheetId="10">#REF!</definedName>
    <definedName name="AJCJ" localSheetId="7">#REF!</definedName>
    <definedName name="AJCJ" localSheetId="13">#REF!</definedName>
    <definedName name="AJCJ">#REF!</definedName>
    <definedName name="AJDA" localSheetId="6">#REF!</definedName>
    <definedName name="AJDA" localSheetId="10">#REF!</definedName>
    <definedName name="AJDA" localSheetId="7">#REF!</definedName>
    <definedName name="AJDA" localSheetId="13">#REF!</definedName>
    <definedName name="AJDA">#REF!</definedName>
    <definedName name="AJDB" localSheetId="6">#REF!</definedName>
    <definedName name="AJDB" localSheetId="10">#REF!</definedName>
    <definedName name="AJDB" localSheetId="7">#REF!</definedName>
    <definedName name="AJDB" localSheetId="13">#REF!</definedName>
    <definedName name="AJDB">#REF!</definedName>
    <definedName name="AJDC" localSheetId="6">#REF!</definedName>
    <definedName name="AJDC" localSheetId="10">#REF!</definedName>
    <definedName name="AJDC" localSheetId="7">#REF!</definedName>
    <definedName name="AJDC" localSheetId="13">#REF!</definedName>
    <definedName name="AJDC">#REF!</definedName>
    <definedName name="AJDD" localSheetId="6">#REF!</definedName>
    <definedName name="AJDD" localSheetId="10">#REF!</definedName>
    <definedName name="AJDD" localSheetId="7">#REF!</definedName>
    <definedName name="AJDD" localSheetId="13">#REF!</definedName>
    <definedName name="AJDD">#REF!</definedName>
    <definedName name="AJDE" localSheetId="6">#REF!</definedName>
    <definedName name="AJDE" localSheetId="10">#REF!</definedName>
    <definedName name="AJDE" localSheetId="7">#REF!</definedName>
    <definedName name="AJDE" localSheetId="13">#REF!</definedName>
    <definedName name="AJDE">#REF!</definedName>
    <definedName name="AJDF" localSheetId="6">#REF!</definedName>
    <definedName name="AJDF" localSheetId="10">#REF!</definedName>
    <definedName name="AJDF" localSheetId="7">#REF!</definedName>
    <definedName name="AJDF" localSheetId="13">#REF!</definedName>
    <definedName name="AJDF">#REF!</definedName>
    <definedName name="AJDG" localSheetId="6">#REF!</definedName>
    <definedName name="AJDG" localSheetId="10">#REF!</definedName>
    <definedName name="AJDG" localSheetId="7">#REF!</definedName>
    <definedName name="AJDG" localSheetId="13">#REF!</definedName>
    <definedName name="AJDG">#REF!</definedName>
    <definedName name="AJDH" localSheetId="6">#REF!</definedName>
    <definedName name="AJDH" localSheetId="10">#REF!</definedName>
    <definedName name="AJDH" localSheetId="7">#REF!</definedName>
    <definedName name="AJDH" localSheetId="13">#REF!</definedName>
    <definedName name="AJDH">#REF!</definedName>
    <definedName name="AJDI" localSheetId="6">#REF!</definedName>
    <definedName name="AJDI" localSheetId="10">#REF!</definedName>
    <definedName name="AJDI" localSheetId="7">#REF!</definedName>
    <definedName name="AJDI" localSheetId="13">#REF!</definedName>
    <definedName name="AJDI">#REF!</definedName>
    <definedName name="AJDJ" localSheetId="6">#REF!</definedName>
    <definedName name="AJDJ" localSheetId="10">#REF!</definedName>
    <definedName name="AJDJ" localSheetId="7">#REF!</definedName>
    <definedName name="AJDJ" localSheetId="13">#REF!</definedName>
    <definedName name="AJDJ">#REF!</definedName>
    <definedName name="AJEA" localSheetId="6">#REF!</definedName>
    <definedName name="AJEA" localSheetId="10">#REF!</definedName>
    <definedName name="AJEA" localSheetId="7">#REF!</definedName>
    <definedName name="AJEA" localSheetId="13">#REF!</definedName>
    <definedName name="AJEA">#REF!</definedName>
    <definedName name="AJEB" localSheetId="6">#REF!</definedName>
    <definedName name="AJEB" localSheetId="10">#REF!</definedName>
    <definedName name="AJEB" localSheetId="7">#REF!</definedName>
    <definedName name="AJEB" localSheetId="13">#REF!</definedName>
    <definedName name="AJEB">#REF!</definedName>
    <definedName name="AJEC" localSheetId="6">#REF!</definedName>
    <definedName name="AJEC" localSheetId="10">#REF!</definedName>
    <definedName name="AJEC" localSheetId="7">#REF!</definedName>
    <definedName name="AJEC" localSheetId="13">#REF!</definedName>
    <definedName name="AJEC">#REF!</definedName>
    <definedName name="AJED" localSheetId="6">#REF!</definedName>
    <definedName name="AJED" localSheetId="10">#REF!</definedName>
    <definedName name="AJED" localSheetId="7">#REF!</definedName>
    <definedName name="AJED" localSheetId="13">#REF!</definedName>
    <definedName name="AJED">#REF!</definedName>
    <definedName name="AJEE" localSheetId="6">#REF!</definedName>
    <definedName name="AJEE" localSheetId="10">#REF!</definedName>
    <definedName name="AJEE" localSheetId="7">#REF!</definedName>
    <definedName name="AJEE" localSheetId="13">#REF!</definedName>
    <definedName name="AJEE">#REF!</definedName>
    <definedName name="AJEF" localSheetId="6">#REF!</definedName>
    <definedName name="AJEF" localSheetId="10">#REF!</definedName>
    <definedName name="AJEF" localSheetId="7">#REF!</definedName>
    <definedName name="AJEF" localSheetId="13">#REF!</definedName>
    <definedName name="AJEF">#REF!</definedName>
    <definedName name="AJEG" localSheetId="6">#REF!</definedName>
    <definedName name="AJEG" localSheetId="10">#REF!</definedName>
    <definedName name="AJEG" localSheetId="7">#REF!</definedName>
    <definedName name="AJEG" localSheetId="13">#REF!</definedName>
    <definedName name="AJEG">#REF!</definedName>
    <definedName name="AJEH" localSheetId="6">#REF!</definedName>
    <definedName name="AJEH" localSheetId="10">#REF!</definedName>
    <definedName name="AJEH" localSheetId="7">#REF!</definedName>
    <definedName name="AJEH" localSheetId="13">#REF!</definedName>
    <definedName name="AJEH">#REF!</definedName>
    <definedName name="AJEI" localSheetId="6">#REF!</definedName>
    <definedName name="AJEI" localSheetId="10">#REF!</definedName>
    <definedName name="AJEI" localSheetId="7">#REF!</definedName>
    <definedName name="AJEI" localSheetId="13">#REF!</definedName>
    <definedName name="AJEI">#REF!</definedName>
    <definedName name="AJEJ" localSheetId="6">#REF!</definedName>
    <definedName name="AJEJ" localSheetId="10">#REF!</definedName>
    <definedName name="AJEJ" localSheetId="7">#REF!</definedName>
    <definedName name="AJEJ" localSheetId="13">#REF!</definedName>
    <definedName name="AJEJ">#REF!</definedName>
    <definedName name="AJFA" localSheetId="6">#REF!</definedName>
    <definedName name="AJFA" localSheetId="10">#REF!</definedName>
    <definedName name="AJFA" localSheetId="7">#REF!</definedName>
    <definedName name="AJFA" localSheetId="13">#REF!</definedName>
    <definedName name="AJFA">#REF!</definedName>
    <definedName name="AJFB" localSheetId="6">#REF!</definedName>
    <definedName name="AJFB" localSheetId="10">#REF!</definedName>
    <definedName name="AJFB" localSheetId="7">#REF!</definedName>
    <definedName name="AJFB" localSheetId="13">#REF!</definedName>
    <definedName name="AJFB">#REF!</definedName>
    <definedName name="AJFC" localSheetId="6">#REF!</definedName>
    <definedName name="AJFC" localSheetId="10">#REF!</definedName>
    <definedName name="AJFC" localSheetId="7">#REF!</definedName>
    <definedName name="AJFC" localSheetId="13">#REF!</definedName>
    <definedName name="AJFC">#REF!</definedName>
    <definedName name="AJFD" localSheetId="6">#REF!</definedName>
    <definedName name="AJFD" localSheetId="10">#REF!</definedName>
    <definedName name="AJFD" localSheetId="7">#REF!</definedName>
    <definedName name="AJFD" localSheetId="13">#REF!</definedName>
    <definedName name="AJFD">#REF!</definedName>
    <definedName name="AJFE" localSheetId="6">#REF!</definedName>
    <definedName name="AJFE" localSheetId="10">#REF!</definedName>
    <definedName name="AJFE" localSheetId="7">#REF!</definedName>
    <definedName name="AJFE" localSheetId="13">#REF!</definedName>
    <definedName name="AJFE">#REF!</definedName>
    <definedName name="AJFF" localSheetId="6">#REF!</definedName>
    <definedName name="AJFF" localSheetId="10">#REF!</definedName>
    <definedName name="AJFF" localSheetId="7">#REF!</definedName>
    <definedName name="AJFF" localSheetId="13">#REF!</definedName>
    <definedName name="AJFF">#REF!</definedName>
    <definedName name="AJFG" localSheetId="6">#REF!</definedName>
    <definedName name="AJFG" localSheetId="10">#REF!</definedName>
    <definedName name="AJFG" localSheetId="7">#REF!</definedName>
    <definedName name="AJFG" localSheetId="13">#REF!</definedName>
    <definedName name="AJFG">#REF!</definedName>
    <definedName name="AJFH" localSheetId="6">#REF!</definedName>
    <definedName name="AJFH" localSheetId="10">#REF!</definedName>
    <definedName name="AJFH" localSheetId="7">#REF!</definedName>
    <definedName name="AJFH" localSheetId="13">#REF!</definedName>
    <definedName name="AJFH">#REF!</definedName>
    <definedName name="AJFI" localSheetId="6">#REF!</definedName>
    <definedName name="AJFI" localSheetId="10">#REF!</definedName>
    <definedName name="AJFI" localSheetId="7">#REF!</definedName>
    <definedName name="AJFI" localSheetId="13">#REF!</definedName>
    <definedName name="AJFI">#REF!</definedName>
    <definedName name="AJFJ" localSheetId="6">#REF!</definedName>
    <definedName name="AJFJ" localSheetId="10">#REF!</definedName>
    <definedName name="AJFJ" localSheetId="7">#REF!</definedName>
    <definedName name="AJFJ" localSheetId="13">#REF!</definedName>
    <definedName name="AJFJ">#REF!</definedName>
    <definedName name="AJGA" localSheetId="6">#REF!</definedName>
    <definedName name="AJGA" localSheetId="10">#REF!</definedName>
    <definedName name="AJGA" localSheetId="7">#REF!</definedName>
    <definedName name="AJGA" localSheetId="13">#REF!</definedName>
    <definedName name="AJGA">#REF!</definedName>
    <definedName name="AJGB" localSheetId="6">#REF!</definedName>
    <definedName name="AJGB" localSheetId="10">#REF!</definedName>
    <definedName name="AJGB" localSheetId="7">#REF!</definedName>
    <definedName name="AJGB" localSheetId="13">#REF!</definedName>
    <definedName name="AJGB">#REF!</definedName>
    <definedName name="AJGC" localSheetId="6">#REF!</definedName>
    <definedName name="AJGC" localSheetId="10">#REF!</definedName>
    <definedName name="AJGC" localSheetId="7">#REF!</definedName>
    <definedName name="AJGC" localSheetId="13">#REF!</definedName>
    <definedName name="AJGC">#REF!</definedName>
    <definedName name="AJGD" localSheetId="6">#REF!</definedName>
    <definedName name="AJGD" localSheetId="10">#REF!</definedName>
    <definedName name="AJGD" localSheetId="7">#REF!</definedName>
    <definedName name="AJGD" localSheetId="13">#REF!</definedName>
    <definedName name="AJGD">#REF!</definedName>
    <definedName name="AJGE" localSheetId="6">#REF!</definedName>
    <definedName name="AJGE" localSheetId="10">#REF!</definedName>
    <definedName name="AJGE" localSheetId="7">#REF!</definedName>
    <definedName name="AJGE" localSheetId="13">#REF!</definedName>
    <definedName name="AJGE">#REF!</definedName>
    <definedName name="AJGF" localSheetId="6">#REF!</definedName>
    <definedName name="AJGF" localSheetId="10">#REF!</definedName>
    <definedName name="AJGF" localSheetId="7">#REF!</definedName>
    <definedName name="AJGF" localSheetId="13">#REF!</definedName>
    <definedName name="AJGF">#REF!</definedName>
    <definedName name="AJGG" localSheetId="6">#REF!</definedName>
    <definedName name="AJGG" localSheetId="10">#REF!</definedName>
    <definedName name="AJGG" localSheetId="7">#REF!</definedName>
    <definedName name="AJGG" localSheetId="13">#REF!</definedName>
    <definedName name="AJGG">#REF!</definedName>
    <definedName name="AJGH" localSheetId="6">#REF!</definedName>
    <definedName name="AJGH" localSheetId="10">#REF!</definedName>
    <definedName name="AJGH" localSheetId="7">#REF!</definedName>
    <definedName name="AJGH" localSheetId="13">#REF!</definedName>
    <definedName name="AJGH">#REF!</definedName>
    <definedName name="AJGI" localSheetId="6">#REF!</definedName>
    <definedName name="AJGI" localSheetId="10">#REF!</definedName>
    <definedName name="AJGI" localSheetId="7">#REF!</definedName>
    <definedName name="AJGI" localSheetId="13">#REF!</definedName>
    <definedName name="AJGI">#REF!</definedName>
    <definedName name="AJGJ" localSheetId="6">#REF!</definedName>
    <definedName name="AJGJ" localSheetId="10">#REF!</definedName>
    <definedName name="AJGJ" localSheetId="7">#REF!</definedName>
    <definedName name="AJGJ" localSheetId="13">#REF!</definedName>
    <definedName name="AJGJ">#REF!</definedName>
    <definedName name="AJHA" localSheetId="6">#REF!</definedName>
    <definedName name="AJHA" localSheetId="10">#REF!</definedName>
    <definedName name="AJHA" localSheetId="7">#REF!</definedName>
    <definedName name="AJHA" localSheetId="13">#REF!</definedName>
    <definedName name="AJHA">#REF!</definedName>
    <definedName name="AJHB" localSheetId="6">#REF!</definedName>
    <definedName name="AJHB" localSheetId="10">#REF!</definedName>
    <definedName name="AJHB" localSheetId="7">#REF!</definedName>
    <definedName name="AJHB" localSheetId="13">#REF!</definedName>
    <definedName name="AJHB">#REF!</definedName>
    <definedName name="AJHC" localSheetId="6">#REF!</definedName>
    <definedName name="AJHC" localSheetId="10">#REF!</definedName>
    <definedName name="AJHC" localSheetId="7">#REF!</definedName>
    <definedName name="AJHC" localSheetId="13">#REF!</definedName>
    <definedName name="AJHC">#REF!</definedName>
    <definedName name="AJHD" localSheetId="6">#REF!</definedName>
    <definedName name="AJHD" localSheetId="10">#REF!</definedName>
    <definedName name="AJHD" localSheetId="7">#REF!</definedName>
    <definedName name="AJHD" localSheetId="13">#REF!</definedName>
    <definedName name="AJHD">#REF!</definedName>
    <definedName name="AJHE" localSheetId="6">#REF!</definedName>
    <definedName name="AJHE" localSheetId="10">#REF!</definedName>
    <definedName name="AJHE" localSheetId="7">#REF!</definedName>
    <definedName name="AJHE" localSheetId="13">#REF!</definedName>
    <definedName name="AJHE">#REF!</definedName>
    <definedName name="AJHF" localSheetId="6">#REF!</definedName>
    <definedName name="AJHF" localSheetId="10">#REF!</definedName>
    <definedName name="AJHF" localSheetId="7">#REF!</definedName>
    <definedName name="AJHF" localSheetId="13">#REF!</definedName>
    <definedName name="AJHF">#REF!</definedName>
    <definedName name="AJHG" localSheetId="6">#REF!</definedName>
    <definedName name="AJHG" localSheetId="10">#REF!</definedName>
    <definedName name="AJHG" localSheetId="7">#REF!</definedName>
    <definedName name="AJHG" localSheetId="13">#REF!</definedName>
    <definedName name="AJHG">#REF!</definedName>
    <definedName name="AJHH" localSheetId="6">#REF!</definedName>
    <definedName name="AJHH" localSheetId="10">#REF!</definedName>
    <definedName name="AJHH" localSheetId="7">#REF!</definedName>
    <definedName name="AJHH" localSheetId="13">#REF!</definedName>
    <definedName name="AJHH">#REF!</definedName>
    <definedName name="AJHI" localSheetId="6">#REF!</definedName>
    <definedName name="AJHI" localSheetId="10">#REF!</definedName>
    <definedName name="AJHI" localSheetId="7">#REF!</definedName>
    <definedName name="AJHI" localSheetId="13">#REF!</definedName>
    <definedName name="AJHI">#REF!</definedName>
    <definedName name="AJHJ" localSheetId="6">#REF!</definedName>
    <definedName name="AJHJ" localSheetId="10">#REF!</definedName>
    <definedName name="AJHJ" localSheetId="7">#REF!</definedName>
    <definedName name="AJHJ" localSheetId="13">#REF!</definedName>
    <definedName name="AJHJ">#REF!</definedName>
    <definedName name="AJI" localSheetId="10">#REF!</definedName>
    <definedName name="AJI" localSheetId="11">#REF!</definedName>
    <definedName name="AJI" localSheetId="13">#REF!</definedName>
    <definedName name="AJI">#REF!</definedName>
    <definedName name="AJIA" localSheetId="6">#REF!</definedName>
    <definedName name="AJIA" localSheetId="10">#REF!</definedName>
    <definedName name="AJIA" localSheetId="7">#REF!</definedName>
    <definedName name="AJIA" localSheetId="13">#REF!</definedName>
    <definedName name="AJIA">#REF!</definedName>
    <definedName name="AJIB" localSheetId="6">#REF!</definedName>
    <definedName name="AJIB" localSheetId="10">#REF!</definedName>
    <definedName name="AJIB" localSheetId="7">#REF!</definedName>
    <definedName name="AJIB" localSheetId="13">#REF!</definedName>
    <definedName name="AJIB">#REF!</definedName>
    <definedName name="AJIC" localSheetId="6">#REF!</definedName>
    <definedName name="AJIC" localSheetId="10">#REF!</definedName>
    <definedName name="AJIC" localSheetId="7">#REF!</definedName>
    <definedName name="AJIC" localSheetId="13">#REF!</definedName>
    <definedName name="AJIC">#REF!</definedName>
    <definedName name="AJID" localSheetId="6">#REF!</definedName>
    <definedName name="AJID" localSheetId="10">#REF!</definedName>
    <definedName name="AJID" localSheetId="7">#REF!</definedName>
    <definedName name="AJID" localSheetId="13">#REF!</definedName>
    <definedName name="AJID">#REF!</definedName>
    <definedName name="AJIE" localSheetId="6">#REF!</definedName>
    <definedName name="AJIE" localSheetId="10">#REF!</definedName>
    <definedName name="AJIE" localSheetId="7">#REF!</definedName>
    <definedName name="AJIE" localSheetId="13">#REF!</definedName>
    <definedName name="AJIE">#REF!</definedName>
    <definedName name="AJIF" localSheetId="6">#REF!</definedName>
    <definedName name="AJIF" localSheetId="10">#REF!</definedName>
    <definedName name="AJIF" localSheetId="7">#REF!</definedName>
    <definedName name="AJIF" localSheetId="13">#REF!</definedName>
    <definedName name="AJIF">#REF!</definedName>
    <definedName name="AJIG" localSheetId="6">#REF!</definedName>
    <definedName name="AJIG" localSheetId="10">#REF!</definedName>
    <definedName name="AJIG" localSheetId="7">#REF!</definedName>
    <definedName name="AJIG" localSheetId="13">#REF!</definedName>
    <definedName name="AJIG">#REF!</definedName>
    <definedName name="AJIH" localSheetId="6">#REF!</definedName>
    <definedName name="AJIH" localSheetId="10">#REF!</definedName>
    <definedName name="AJIH" localSheetId="7">#REF!</definedName>
    <definedName name="AJIH" localSheetId="13">#REF!</definedName>
    <definedName name="AJIH">#REF!</definedName>
    <definedName name="AJII" localSheetId="6">#REF!</definedName>
    <definedName name="AJII" localSheetId="10">#REF!</definedName>
    <definedName name="AJII" localSheetId="7">#REF!</definedName>
    <definedName name="AJII" localSheetId="13">#REF!</definedName>
    <definedName name="AJII">#REF!</definedName>
    <definedName name="AJIJ" localSheetId="6">#REF!</definedName>
    <definedName name="AJIJ" localSheetId="10">#REF!</definedName>
    <definedName name="AJIJ" localSheetId="7">#REF!</definedName>
    <definedName name="AJIJ" localSheetId="13">#REF!</definedName>
    <definedName name="AJIJ">#REF!</definedName>
    <definedName name="AJJA" localSheetId="6">#REF!</definedName>
    <definedName name="AJJA" localSheetId="10">#REF!</definedName>
    <definedName name="AJJA" localSheetId="7">#REF!</definedName>
    <definedName name="AJJA" localSheetId="13">#REF!</definedName>
    <definedName name="AJJA">#REF!</definedName>
    <definedName name="AJJB" localSheetId="6">#REF!</definedName>
    <definedName name="AJJB" localSheetId="10">#REF!</definedName>
    <definedName name="AJJB" localSheetId="7">#REF!</definedName>
    <definedName name="AJJB" localSheetId="13">#REF!</definedName>
    <definedName name="AJJB">#REF!</definedName>
    <definedName name="AJJC" localSheetId="6">#REF!</definedName>
    <definedName name="AJJC" localSheetId="10">#REF!</definedName>
    <definedName name="AJJC" localSheetId="7">#REF!</definedName>
    <definedName name="AJJC" localSheetId="13">#REF!</definedName>
    <definedName name="AJJC">#REF!</definedName>
    <definedName name="AJJD" localSheetId="6">#REF!</definedName>
    <definedName name="AJJD" localSheetId="10">#REF!</definedName>
    <definedName name="AJJD" localSheetId="7">#REF!</definedName>
    <definedName name="AJJD" localSheetId="13">#REF!</definedName>
    <definedName name="AJJD">#REF!</definedName>
    <definedName name="AJJE" localSheetId="6">#REF!</definedName>
    <definedName name="AJJE" localSheetId="10">#REF!</definedName>
    <definedName name="AJJE" localSheetId="7">#REF!</definedName>
    <definedName name="AJJE" localSheetId="13">#REF!</definedName>
    <definedName name="AJJE">#REF!</definedName>
    <definedName name="AJJF" localSheetId="6">#REF!</definedName>
    <definedName name="AJJF" localSheetId="10">#REF!</definedName>
    <definedName name="AJJF" localSheetId="7">#REF!</definedName>
    <definedName name="AJJF" localSheetId="13">#REF!</definedName>
    <definedName name="AJJF">#REF!</definedName>
    <definedName name="AJJG" localSheetId="6">#REF!</definedName>
    <definedName name="AJJG" localSheetId="10">#REF!</definedName>
    <definedName name="AJJG" localSheetId="7">#REF!</definedName>
    <definedName name="AJJG" localSheetId="13">#REF!</definedName>
    <definedName name="AJJG">#REF!</definedName>
    <definedName name="AJJH" localSheetId="6">#REF!</definedName>
    <definedName name="AJJH" localSheetId="10">#REF!</definedName>
    <definedName name="AJJH" localSheetId="7">#REF!</definedName>
    <definedName name="AJJH" localSheetId="13">#REF!</definedName>
    <definedName name="AJJH">#REF!</definedName>
    <definedName name="AJJI" localSheetId="6">#REF!</definedName>
    <definedName name="AJJI" localSheetId="10">#REF!</definedName>
    <definedName name="AJJI" localSheetId="7">#REF!</definedName>
    <definedName name="AJJI" localSheetId="13">#REF!</definedName>
    <definedName name="AJJI">#REF!</definedName>
    <definedName name="aku" hidden="1">{#N/A,#N/A,FALSE,"M.43"}</definedName>
    <definedName name="AkumATFungsi" localSheetId="6">#REF!</definedName>
    <definedName name="AkumATFungsi" localSheetId="10">#REF!</definedName>
    <definedName name="AkumATFungsi" localSheetId="7">#REF!</definedName>
    <definedName name="AkumATFungsi" localSheetId="11">#REF!</definedName>
    <definedName name="AkumATFungsi" localSheetId="13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 localSheetId="11">#REF!</definedName>
    <definedName name="AkumATJenis" localSheetId="13">#REF!</definedName>
    <definedName name="AkumATJenis">#REF!</definedName>
    <definedName name="ALAMAT" localSheetId="6">#REF!</definedName>
    <definedName name="ALAMAT" localSheetId="10">#REF!</definedName>
    <definedName name="ALAMAT" localSheetId="7">#REF!</definedName>
    <definedName name="ALAMAT" localSheetId="13">#REF!</definedName>
    <definedName name="ALAMAT">#REF!</definedName>
    <definedName name="AMPE" hidden="1">{#N/A,#N/A,FALSE,"M.31"}</definedName>
    <definedName name="an" localSheetId="6">[30]JAN09!#REF!</definedName>
    <definedName name="an" localSheetId="10">[30]JAN09!#REF!</definedName>
    <definedName name="an" localSheetId="7">[30]JAN09!#REF!</definedName>
    <definedName name="an" localSheetId="13">[30]JAN09!#REF!</definedName>
    <definedName name="an">[30]JAN09!#REF!</definedName>
    <definedName name="anal" hidden="1">{#N/A,#N/A,FALSE,"M.31"}</definedName>
    <definedName name="analisa" localSheetId="6">#REF!</definedName>
    <definedName name="analisa" localSheetId="10">#REF!</definedName>
    <definedName name="analisa" localSheetId="7">#REF!</definedName>
    <definedName name="analisa" localSheetId="5">#REF!</definedName>
    <definedName name="analisa" localSheetId="13">#REF!</definedName>
    <definedName name="analisa">#REF!</definedName>
    <definedName name="ANALISAHARGA1">#REF!</definedName>
    <definedName name="AnalisaPenjualan" localSheetId="6">#REF!</definedName>
    <definedName name="AnalisaPenjualan" localSheetId="10">#REF!</definedName>
    <definedName name="AnalisaPenjualan" localSheetId="7">#REF!</definedName>
    <definedName name="AnalisaPenjualan" localSheetId="13">#REF!</definedName>
    <definedName name="AnalisaPenjualan">#REF!</definedName>
    <definedName name="AnalisHari" localSheetId="10">#N/A</definedName>
    <definedName name="AnalisHari" localSheetId="13">#N/A</definedName>
    <definedName name="AnalisHari" localSheetId="12">'[31]AHS - Personel'!$G$10</definedName>
    <definedName name="AnalisHari">#N/A</definedName>
    <definedName name="and" localSheetId="6">[32]JAN09!#REF!</definedName>
    <definedName name="and" localSheetId="10">[32]JAN09!#REF!</definedName>
    <definedName name="and" localSheetId="7">[32]JAN09!#REF!</definedName>
    <definedName name="and" localSheetId="13">[32]JAN09!#REF!</definedName>
    <definedName name="and">[32]JAN09!#REF!</definedName>
    <definedName name="andrea" localSheetId="6">[30]JAN09!#REF!</definedName>
    <definedName name="andrea" localSheetId="10">[30]JAN09!#REF!</definedName>
    <definedName name="andrea" localSheetId="7">[30]JAN09!#REF!</definedName>
    <definedName name="andrea" localSheetId="13">[30]JAN09!#REF!</definedName>
    <definedName name="andrea">[30]JAN09!#REF!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0">#REF!</definedName>
    <definedName name="APRIL92" localSheetId="7">#REF!</definedName>
    <definedName name="APRIL92" localSheetId="5">#REF!</definedName>
    <definedName name="APRIL92" localSheetId="13">#REF!</definedName>
    <definedName name="APRIL92">#REF!</definedName>
    <definedName name="aqa" localSheetId="10">#REF!</definedName>
    <definedName name="aqa" localSheetId="11">#REF!</definedName>
    <definedName name="aqa" localSheetId="13">#REF!</definedName>
    <definedName name="aqa">#REF!</definedName>
    <definedName name="aqDAD" localSheetId="13">#REF!</definedName>
    <definedName name="aqDAD">#REF!</definedName>
    <definedName name="Area_data">[33]Area_Data!$C$7:$Y$29</definedName>
    <definedName name="area_print" localSheetId="6">#REF!</definedName>
    <definedName name="area_print" localSheetId="10">#REF!</definedName>
    <definedName name="area_print" localSheetId="7">#REF!</definedName>
    <definedName name="area_print" localSheetId="5">#REF!</definedName>
    <definedName name="area_print" localSheetId="13">#REF!</definedName>
    <definedName name="area_print">#REF!</definedName>
    <definedName name="Area_print_Mi" localSheetId="6">#REF!</definedName>
    <definedName name="Area_print_Mi" localSheetId="10">#REF!</definedName>
    <definedName name="Area_print_Mi" localSheetId="7">#REF!</definedName>
    <definedName name="Area_print_Mi" localSheetId="13">#REF!</definedName>
    <definedName name="Area_print_Mi">#REF!</definedName>
    <definedName name="area_print1" localSheetId="6">#REF!</definedName>
    <definedName name="area_print1" localSheetId="10">#REF!</definedName>
    <definedName name="area_print1" localSheetId="7">#REF!</definedName>
    <definedName name="area_print1" localSheetId="13">#REF!</definedName>
    <definedName name="area_print1">#REF!</definedName>
    <definedName name="Area_type">OFFSET('[33]Working Page'!$K$8,0,0,COUNTA('[33]Working Page'!$K$8:$K$20),1)</definedName>
    <definedName name="AREATAPRKAP" localSheetId="6">#REF!</definedName>
    <definedName name="AREATAPRKAP" localSheetId="10">#REF!</definedName>
    <definedName name="AREATAPRKAP" localSheetId="7">#REF!</definedName>
    <definedName name="AREATAPRKAP" localSheetId="5">#REF!</definedName>
    <definedName name="AREATAPRKAP" localSheetId="13">#REF!</definedName>
    <definedName name="AREATAPRKAP">#REF!</definedName>
    <definedName name="arest" localSheetId="6">#REF!</definedName>
    <definedName name="arest" localSheetId="10">#REF!</definedName>
    <definedName name="arest" localSheetId="7">#REF!</definedName>
    <definedName name="arest" localSheetId="13">#REF!</definedName>
    <definedName name="arest">#REF!</definedName>
    <definedName name="ART">#REF!</definedName>
    <definedName name="arus" localSheetId="6">#REF!</definedName>
    <definedName name="arus" localSheetId="10">#REF!</definedName>
    <definedName name="arus" localSheetId="7">#REF!</definedName>
    <definedName name="arus" localSheetId="13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 localSheetId="13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10">#REF!</definedName>
    <definedName name="ASASA" localSheetId="7">#REF!</definedName>
    <definedName name="ASASA" localSheetId="5">#REF!</definedName>
    <definedName name="ASASA" localSheetId="13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3" hidden="1">{#N/A,#N/A,FALSE,"M.42"}</definedName>
    <definedName name="asasdasd" localSheetId="12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F">#REF!</definedName>
    <definedName name="AspekTahapan">#REF!</definedName>
    <definedName name="ASSA">#REF!</definedName>
    <definedName name="assumptions">#REF!</definedName>
    <definedName name="Asumsi" localSheetId="6">#REF!</definedName>
    <definedName name="Asumsi" localSheetId="10">#REF!</definedName>
    <definedName name="Asumsi" localSheetId="7">#REF!</definedName>
    <definedName name="Asumsi" localSheetId="13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 localSheetId="13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 localSheetId="13">#REF!</definedName>
    <definedName name="ATJenis">#REF!</definedName>
    <definedName name="AUD">[34]L20Keu!$O$6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3" hidden="1">{#N/A,#N/A,FALSE,"M.42"}</definedName>
    <definedName name="aw" localSheetId="12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10">#REF!</definedName>
    <definedName name="B" localSheetId="7">#REF!</definedName>
    <definedName name="B" localSheetId="5">#REF!</definedName>
    <definedName name="B" localSheetId="13">#REF!</definedName>
    <definedName name="B">#REF!</definedName>
    <definedName name="ba" localSheetId="6">[35]Usulan!#REF!</definedName>
    <definedName name="ba" localSheetId="10">[35]Usulan!#REF!</definedName>
    <definedName name="ba" localSheetId="7">[35]Usulan!#REF!</definedName>
    <definedName name="ba" localSheetId="5">[35]Usulan!#REF!</definedName>
    <definedName name="ba" localSheetId="13">[35]Usulan!#REF!</definedName>
    <definedName name="ba">[35]Usulan!#REF!</definedName>
    <definedName name="baba" localSheetId="6">#REF!</definedName>
    <definedName name="baba" localSheetId="10">#REF!</definedName>
    <definedName name="baba" localSheetId="5">#REF!</definedName>
    <definedName name="baba" localSheetId="13">#REF!</definedName>
    <definedName name="baba">#REF!</definedName>
    <definedName name="BALU" hidden="1">{#N/A,#N/A,FALSE,"M.31"}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13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10">#REF!</definedName>
    <definedName name="bank" localSheetId="7">#REF!</definedName>
    <definedName name="bank" localSheetId="13">#REF!</definedName>
    <definedName name="bank">#REF!</definedName>
    <definedName name="banyu" hidden="1">{#N/A,#N/A,FALSE,"M.01"}</definedName>
    <definedName name="BAR" localSheetId="6">'[36]FORM-B'!#REF!</definedName>
    <definedName name="BAR" localSheetId="10">'[36]FORM-B'!#REF!</definedName>
    <definedName name="BAR" localSheetId="7">'[36]FORM-B'!#REF!</definedName>
    <definedName name="BAR" localSheetId="13">'[36]FORM-B'!#REF!</definedName>
    <definedName name="BAR">'[36]FORM-B'!#REF!</definedName>
    <definedName name="BAR_19" localSheetId="6">'[36]FORM-B'!#REF!</definedName>
    <definedName name="BAR_19" localSheetId="10">'[36]FORM-B'!#REF!</definedName>
    <definedName name="BAR_19" localSheetId="7">'[36]FORM-B'!#REF!</definedName>
    <definedName name="BAR_19" localSheetId="13">'[36]FORM-B'!#REF!</definedName>
    <definedName name="BAR_19">'[36]FORM-B'!#REF!</definedName>
    <definedName name="BARU" localSheetId="6">#REF!</definedName>
    <definedName name="BARU" localSheetId="10">#REF!</definedName>
    <definedName name="BARU" localSheetId="7">#REF!</definedName>
    <definedName name="BARU" localSheetId="5">#REF!</definedName>
    <definedName name="BARU" localSheetId="11">#REF!</definedName>
    <definedName name="BARU" localSheetId="13">#REF!</definedName>
    <definedName name="BARU" localSheetId="12">#REF!</definedName>
    <definedName name="BARU">#REF!</definedName>
    <definedName name="Baru_19" localSheetId="6">'[36]FORM-B'!#REF!</definedName>
    <definedName name="Baru_19" localSheetId="10">'[36]FORM-B'!#REF!</definedName>
    <definedName name="Baru_19" localSheetId="7">'[36]FORM-B'!#REF!</definedName>
    <definedName name="Baru_19" localSheetId="5">'[36]FORM-B'!#REF!</definedName>
    <definedName name="Baru_19" localSheetId="13">'[36]FORM-B'!#REF!</definedName>
    <definedName name="Baru_19">'[36]FORM-B'!#REF!</definedName>
    <definedName name="Bases_of_absorption">OFFSET('[33]Working Page'!$J$8,0,0,COUNTA('[33]Working Page'!$J$8:$J$31),1)</definedName>
    <definedName name="Basis_of_absorption_Area_Overheads">'[33]Regional Overhead Allocation_WJ'!$C$381:$U$404</definedName>
    <definedName name="Basket">[37]Kamus!$D$2:$D$8</definedName>
    <definedName name="BATAL">#N/A</definedName>
    <definedName name="Batt.110V300ah">'[15]HARGA SATUAN'!$B$9</definedName>
    <definedName name="Battere48V300">'[15]HARGA SATUAN'!$B$13</definedName>
    <definedName name="batu" hidden="1">{#N/A,#N/A,FALSE,"M.01";#N/A,#N/A,FALSE,"M.01"}</definedName>
    <definedName name="Bayar_Tepsco_jpy" localSheetId="6">#REF!</definedName>
    <definedName name="Bayar_Tepsco_jpy" localSheetId="10">#REF!</definedName>
    <definedName name="Bayar_Tepsco_jpy" localSheetId="7">#REF!</definedName>
    <definedName name="Bayar_Tepsco_jpy" localSheetId="5">#REF!</definedName>
    <definedName name="Bayar_Tepsco_jpy" localSheetId="13">#REF!</definedName>
    <definedName name="Bayar_Tepsco_jpy">#REF!</definedName>
    <definedName name="BBakuTRWI">'[38]BBaku(12C3)'!$B$1:$S$46</definedName>
    <definedName name="BBakuTRWII">'[38]BBaku(12C3)'!$B$47:$S$93</definedName>
    <definedName name="BBakuTRWIII">'[38]BBaku(12C3)'!$B$94:$S$140</definedName>
    <definedName name="BBakuTRWIV">'[38]BBaku(12C3)'!$B$141:$S$187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3" hidden="1">{#N/A,#N/A,FALSE,"M.41"}</definedName>
    <definedName name="bbb" localSheetId="12" hidden="1">{#N/A,#N/A,FALSE,"M.41"}</definedName>
    <definedName name="bbb" hidden="1">{#N/A,#N/A,FALSE,"M.41"}</definedName>
    <definedName name="BBMJenisTRWI">'[39]BBMJenis(12B1)'!$B$1:$K$38</definedName>
    <definedName name="BBMJenisTRWII">'[39]BBMJenis(12B1)'!$B$40:$K$77</definedName>
    <definedName name="BBMJenisTRWIII">'[39]BBMJenis(12B1)'!$B$79:$K$116</definedName>
    <definedName name="BBMJenisTRWIV">'[39]BBMJenis(12B1)'!$B$118:$K$155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10">#REF!</definedName>
    <definedName name="BEBANKDS" localSheetId="7">#REF!</definedName>
    <definedName name="BEBANKDS" localSheetId="5">#REF!</definedName>
    <definedName name="BEBANKDS" localSheetId="13">#REF!</definedName>
    <definedName name="BEBANKDS">#REF!</definedName>
    <definedName name="BEBANSLG" localSheetId="6">#REF!</definedName>
    <definedName name="BEBANSLG" localSheetId="10">#REF!</definedName>
    <definedName name="BEBANSLG" localSheetId="7">#REF!</definedName>
    <definedName name="BEBANSLG" localSheetId="13">#REF!</definedName>
    <definedName name="BEBANSLG">#REF!</definedName>
    <definedName name="BEBANSMG" localSheetId="6">#REF!</definedName>
    <definedName name="BEBANSMG" localSheetId="10">#REF!</definedName>
    <definedName name="BEBANSMG" localSheetId="7">#REF!</definedName>
    <definedName name="BEBANSMG" localSheetId="13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3" hidden="1">{#N/A,#N/A,FALSE,"M.01";#N/A,#N/A,FALSE,"M.01"}</definedName>
    <definedName name="bf" localSheetId="12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3" hidden="1">{#N/A,#N/A,FALSE,"M.01";#N/A,#N/A,FALSE,"M.01"}</definedName>
    <definedName name="bg" localSheetId="12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[16]ca!#REF!</definedName>
    <definedName name="BHVHY" localSheetId="6">#REF!</definedName>
    <definedName name="BHVHY" localSheetId="10">#REF!</definedName>
    <definedName name="BHVHY" localSheetId="7">#REF!</definedName>
    <definedName name="BHVHY" localSheetId="5">#REF!</definedName>
    <definedName name="BHVHY" localSheetId="13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localSheetId="13" hidden="1">{#N/A,#N/A,FALSE,"M.31"}</definedName>
    <definedName name="Biak" localSheetId="12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localSheetId="13" hidden="1">{#N/A,#N/A,FALSE,"M.01"}</definedName>
    <definedName name="BIAYA" localSheetId="12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0">#REF!</definedName>
    <definedName name="BiInvest" localSheetId="7">#REF!</definedName>
    <definedName name="BiInvest" localSheetId="5">#REF!</definedName>
    <definedName name="BiInvest" localSheetId="11">#REF!</definedName>
    <definedName name="BiInvest" localSheetId="13">#REF!</definedName>
    <definedName name="BiInvest">#REF!</definedName>
    <definedName name="BiLuOp">'[38]BiLuOp(14)'!$B$1:$G$49</definedName>
    <definedName name="BIM" localSheetId="6">[5]prod03!#REF!</definedName>
    <definedName name="BIM" localSheetId="10">#REF!</definedName>
    <definedName name="BIM" localSheetId="7">[5]prod03!#REF!</definedName>
    <definedName name="BIM" localSheetId="5">#REF!</definedName>
    <definedName name="BIM" localSheetId="11">#REF!</definedName>
    <definedName name="BIM" localSheetId="13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localSheetId="13" hidden="1">{#N/A,#N/A,FALSE,"M.02"}</definedName>
    <definedName name="bima3" localSheetId="12" hidden="1">{#N/A,#N/A,FALSE,"M.02"}</definedName>
    <definedName name="bima3" hidden="1">{#N/A,#N/A,FALSE,"M.02"}</definedName>
    <definedName name="BiPegUTRWI">'[38]Bipeg-U(12D2)'!$B$1:$G$53</definedName>
    <definedName name="BiPegUTRWII">'[40]Bipeg-U(12D2)'!#REF!</definedName>
    <definedName name="BiPegUTRWIII">'[40]Bipeg-U(12D2)'!#REF!</definedName>
    <definedName name="BiPegUTRWIV">'[40]Bipeg-U(12D2)'!#REF!</definedName>
    <definedName name="BiPinjamin">'[39]BiPinjamin(15)'!$B$1:$G$49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localSheetId="13" hidden="1">{#N/A,#N/A,FALSE,"M.02"}</definedName>
    <definedName name="bjm" localSheetId="12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3" hidden="1">{#N/A,#N/A,FALSE,"M.32"}</definedName>
    <definedName name="bk" localSheetId="12" hidden="1">{#N/A,#N/A,FALSE,"M.32"}</definedName>
    <definedName name="bk" hidden="1">{#N/A,#N/A,FALSE,"M.32"}</definedName>
    <definedName name="bkimia4tb">[1]Uraian!$AB$121</definedName>
    <definedName name="bkimia4v" localSheetId="6">[41]Uraian!#REF!</definedName>
    <definedName name="bkimia4v" localSheetId="10">[41]Uraian!#REF!</definedName>
    <definedName name="bkimia4v" localSheetId="7">[41]Uraian!#REF!</definedName>
    <definedName name="bkimia4v" localSheetId="13">[41]Uraian!#REF!</definedName>
    <definedName name="bkimia4v">[41]Uraian!#REF!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'[33]Working Page'!$F$53:$F$85</definedName>
    <definedName name="bln">[42]bantu!$A$1:$A$12</definedName>
    <definedName name="bn" localSheetId="6">#REF!</definedName>
    <definedName name="bn" localSheetId="10">#REF!</definedName>
    <definedName name="bn" localSheetId="7">#REF!</definedName>
    <definedName name="bn" localSheetId="5">#REF!</definedName>
    <definedName name="bn" localSheetId="13">#REF!</definedName>
    <definedName name="bn">#REF!</definedName>
    <definedName name="bnn">[16]ca!#REF!</definedName>
    <definedName name="BOLain">'[38]BOLain(12E2)'!$B$1:$G$43</definedName>
    <definedName name="BoLainTRWI">'[38]BOLain(12E2)'!$B$1:$L$44</definedName>
    <definedName name="BoLainTRWII">'[38]BOLain(12E2)'!$B$45:$L$88</definedName>
    <definedName name="BoLainTRWIII">'[38]BOLain(12E2)'!$B$89:$L$132</definedName>
    <definedName name="BoLainTRWIV">'[38]BOLain(12E2)'!$B$133:$L$175</definedName>
    <definedName name="Boq" hidden="1">#REF!</definedName>
    <definedName name="bp">[28]x!$H$9:$H$47</definedName>
    <definedName name="BPegFTRWI">'[38]BPeg-F(12D1)'!$B$1:$H$45</definedName>
    <definedName name="BPegFTRWII">'[38]BPeg-F(12D1)'!$B$47:$H$92</definedName>
    <definedName name="BPegFTRWIII">'[38]BPeg-F(12D1)'!$B$93:$H$138</definedName>
    <definedName name="BPegFTRWIV">'[38]BPeg-F(12D1)'!$B$139:$H$184</definedName>
    <definedName name="BPP">'[43]W-NAD'!#REF!</definedName>
    <definedName name="BSK">#REF!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3" hidden="1">{#N/A,#N/A,FALSE,"M.01";#N/A,#N/A,FALSE,"M.01"}</definedName>
    <definedName name="BUANG" localSheetId="12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3" hidden="1">{#N/A,#N/A,FALSE,"M.01";#N/A,#N/A,FALSE,"M.01"}</definedName>
    <definedName name="BUANG1" localSheetId="12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7">#REF!</definedName>
    <definedName name="BukuBesar" localSheetId="5">#REF!</definedName>
    <definedName name="BukuBesar" localSheetId="13">#REF!</definedName>
    <definedName name="BukuBesar">#REF!</definedName>
    <definedName name="BukuBesarJawa">[44]LK2004!#REF!</definedName>
    <definedName name="BULAN" localSheetId="5">[45]MENU1!$D$4:$T$15</definedName>
    <definedName name="BULAN">[45]MENU1!$D$4:$T$15</definedName>
    <definedName name="Bulan_Ke" localSheetId="10">#N/A</definedName>
    <definedName name="Bulan_Ke" localSheetId="13">#N/A</definedName>
    <definedName name="Bulan_Ke" localSheetId="12">[46]CashFlow!$H$46</definedName>
    <definedName name="Bulan_Ke">#N/A</definedName>
    <definedName name="Bulan_lengkap">[42]Monitoring_Harian!$A$2:$A$13</definedName>
    <definedName name="Business_Revenue">'[33]Service Mapping'!$C$46:$Y$80</definedName>
    <definedName name="BYL" hidden="1">{#N/A,#N/A,FALSE,"M.01"}</definedName>
    <definedName name="C_" localSheetId="6">#REF!</definedName>
    <definedName name="C_" localSheetId="10">#REF!</definedName>
    <definedName name="C_" localSheetId="7">#REF!</definedName>
    <definedName name="C_" localSheetId="5">#REF!</definedName>
    <definedName name="C_" localSheetId="13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localSheetId="13" hidden="1">{#N/A,#N/A,FALSE,"M.41"}</definedName>
    <definedName name="Cab_APJ_3" localSheetId="12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localSheetId="13" hidden="1">{#N/A,#N/A,FALSE,"M.41"}</definedName>
    <definedName name="Cab_APJ4" localSheetId="12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localSheetId="13" hidden="1">{#N/A,#N/A,FALSE,"M.41"}</definedName>
    <definedName name="CAB_BRB1" localSheetId="12" hidden="1">{#N/A,#N/A,FALSE,"M.41"}</definedName>
    <definedName name="CAB_BRB1" hidden="1">{#N/A,#N/A,FALSE,"M.41"}</definedName>
    <definedName name="CABANG" localSheetId="6">#REF!</definedName>
    <definedName name="CABANG" localSheetId="10">#REF!</definedName>
    <definedName name="CABANG" localSheetId="7">#REF!</definedName>
    <definedName name="CABANG" localSheetId="5">#REF!</definedName>
    <definedName name="CABANG" localSheetId="13">#REF!</definedName>
    <definedName name="CABANG">#REF!</definedName>
    <definedName name="cancel" hidden="1">{#N/A,#N/A,FALSE,"M.01"}</definedName>
    <definedName name="CAPASITOR">'[15]HARGA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localSheetId="13" hidden="1">{#N/A,#N/A,FALSE,"M.01";#N/A,#N/A,FALSE,"M.01"}</definedName>
    <definedName name="CBJM" localSheetId="12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localSheetId="13" hidden="1">{#N/A,#N/A,FALSE,"M.02"}</definedName>
    <definedName name="CBRB" localSheetId="12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10" hidden="1">#REF!</definedName>
    <definedName name="CCC" localSheetId="5" hidden="1">#REF!</definedName>
    <definedName name="CCC" localSheetId="11" hidden="1">#REF!</definedName>
    <definedName name="CCC" localSheetId="13" hidden="1">#REF!</definedName>
    <definedName name="CCC" hidden="1">#REF!</definedName>
    <definedName name="cccccccccc" localSheetId="6">#REF!</definedName>
    <definedName name="cccccccccc" localSheetId="10">#REF!</definedName>
    <definedName name="cccccccccc" localSheetId="7">#REF!</definedName>
    <definedName name="cccccccccc" localSheetId="13">#REF!</definedName>
    <definedName name="cccccccccc">#REF!</definedName>
    <definedName name="Central_Overhead">'[33]Central Overhead Allocation'!$C$432:$AL$455</definedName>
    <definedName name="cetak" localSheetId="6">#REF!</definedName>
    <definedName name="cetak" localSheetId="10">#REF!</definedName>
    <definedName name="cetak" localSheetId="7">#REF!</definedName>
    <definedName name="cetak" localSheetId="5">#REF!</definedName>
    <definedName name="cetak" localSheetId="11">#REF!</definedName>
    <definedName name="cetak" localSheetId="13">#REF!</definedName>
    <definedName name="cetak">#REF!</definedName>
    <definedName name="cf">#REF!</definedName>
    <definedName name="Charger75">'[15]HARGA SATUAN'!$B$16</definedName>
    <definedName name="Chart1">OFFSET('[33]Working Page'!$C$115,0,0,33-COUNTIF('[33]Working Page'!$C$115:$C$147,"=#N/A"),1)</definedName>
    <definedName name="Chart1_data">OFFSET('[33]Working Page'!$N$115,0,0,33-COUNTIF('[33]Working Page'!$C$115:$C$147,"=#N/A"),1)</definedName>
    <definedName name="Chart2_data">OFFSET('[33]Working Page'!$G$151,0,0,33-COUNTIF('[33]Working Page'!$C$115:$C$147,"=#N/A"),1)</definedName>
    <definedName name="cibinong" localSheetId="6">#REF!</definedName>
    <definedName name="cibinong" localSheetId="10">#REF!</definedName>
    <definedName name="cibinong" localSheetId="7">#REF!</definedName>
    <definedName name="cibinong" localSheetId="5">#REF!</definedName>
    <definedName name="cibinong" localSheetId="13">#REF!</definedName>
    <definedName name="cibinong">#REF!</definedName>
    <definedName name="CITRA" localSheetId="6">#REF!</definedName>
    <definedName name="CITRA" localSheetId="10">#REF!</definedName>
    <definedName name="CITRA" localSheetId="7">#REF!</definedName>
    <definedName name="CITRA" localSheetId="11">#REF!</definedName>
    <definedName name="CITRA" localSheetId="13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localSheetId="13" hidden="1">{#N/A,#N/A,FALSE,"M.31"}</definedName>
    <definedName name="CKTB" localSheetId="12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localSheetId="13" hidden="1">{#N/A,#N/A,FALSE,"M.41"}</definedName>
    <definedName name="coba" localSheetId="12" hidden="1">{#N/A,#N/A,FALSE,"M.41"}</definedName>
    <definedName name="coba" hidden="1">{#N/A,#N/A,FALSE,"M.41"}</definedName>
    <definedName name="COLR" localSheetId="6">#REF!</definedName>
    <definedName name="COLR" localSheetId="10">#REF!</definedName>
    <definedName name="COLR" localSheetId="7">#REF!</definedName>
    <definedName name="COLR" localSheetId="5">#REF!</definedName>
    <definedName name="COLR" localSheetId="13">#REF!</definedName>
    <definedName name="COLR">#REF!</definedName>
    <definedName name="Contracted_Revenue">'[33]Service Mapping'!$C$46:$Y$79</definedName>
    <definedName name="COP_UNIT" hidden="1">{#N/A,#N/A,FALSE,"M.42"}</definedName>
    <definedName name="COPY">'[47]REAL-LR'!$G$17:$G$54</definedName>
    <definedName name="COREALLR" localSheetId="6">#REF!</definedName>
    <definedName name="COREALLR" localSheetId="10">#REF!</definedName>
    <definedName name="COREALLR" localSheetId="7">#REF!</definedName>
    <definedName name="COREALLR" localSheetId="5">#REF!</definedName>
    <definedName name="COREALLR" localSheetId="13">#REF!</definedName>
    <definedName name="COREALLR">#REF!</definedName>
    <definedName name="COUNTER" localSheetId="6">#REF!</definedName>
    <definedName name="COUNTER" localSheetId="10">#REF!</definedName>
    <definedName name="COUNTER" localSheetId="7">#REF!</definedName>
    <definedName name="COUNTER" localSheetId="11">#REF!</definedName>
    <definedName name="COUNTER" localSheetId="13">#REF!</definedName>
    <definedName name="COUNTER">#REF!</definedName>
    <definedName name="COUNTER_CHECK">#REF!</definedName>
    <definedName name="Cover" localSheetId="6">#REF!</definedName>
    <definedName name="Cover" localSheetId="10">#REF!</definedName>
    <definedName name="Cover" localSheetId="7">#REF!</definedName>
    <definedName name="Cover" localSheetId="13">#REF!</definedName>
    <definedName name="Cover">#REF!</definedName>
    <definedName name="Crit" localSheetId="10">#N/A</definedName>
    <definedName name="Crit" localSheetId="13">#N/A</definedName>
    <definedName name="Crit" localSheetId="12">[46]CashFlow!$I$56:$J$57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13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 localSheetId="13">#REF!</definedName>
    <definedName name="Criteria_MI">#REF!</definedName>
    <definedName name="csa" localSheetId="6">[30]JAN09!#REF!</definedName>
    <definedName name="csa" localSheetId="10">[30]JAN09!#REF!</definedName>
    <definedName name="csa" localSheetId="7">[30]JAN09!#REF!</definedName>
    <definedName name="csa" localSheetId="13">[30]JAN09!#REF!</definedName>
    <definedName name="csa">[30]JAN09!#REF!</definedName>
    <definedName name="csDesignMode">1</definedName>
    <definedName name="ct150kv">'[15]HARGA SATUAN'!$B$27</definedName>
    <definedName name="cus">[48]Resume!$E$54</definedName>
    <definedName name="Customer_data">'[33]Service Mapping'!$C$85:$Y$119</definedName>
    <definedName name="D" localSheetId="6">#REF!</definedName>
    <definedName name="D" localSheetId="10">#REF!</definedName>
    <definedName name="D" localSheetId="7">#REF!</definedName>
    <definedName name="D" localSheetId="5">#REF!</definedName>
    <definedName name="D" localSheetId="11">#REF!</definedName>
    <definedName name="D" localSheetId="13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 localSheetId="11">#REF!</definedName>
    <definedName name="DAF13A" localSheetId="13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 localSheetId="13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 localSheetId="13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 localSheetId="13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 localSheetId="13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 localSheetId="13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 localSheetId="13">#REF!</definedName>
    <definedName name="DAF14E">#REF!</definedName>
    <definedName name="DAFT.SIB" hidden="1">{#N/A,#N/A,FALSE,"M.42"}</definedName>
    <definedName name="Daftar">#REF!</definedName>
    <definedName name="Daftar_Dampak">[49]Menu!$C$244:$C$248</definedName>
    <definedName name="Daftar_Efektivitas">[49]Menu!$B$264:$B$269</definedName>
    <definedName name="Daftar_Kemungkinan">[49]Menu!$B$244:$B$248</definedName>
    <definedName name="Daftar_Taksonomi">[49]Menu!$B$3:$B$125</definedName>
    <definedName name="Daftar_TingkatRisikoKode">[49]Menu!$M$244:$M$268</definedName>
    <definedName name="Dampak" localSheetId="6">#REF!</definedName>
    <definedName name="Dampak" localSheetId="10">#REF!</definedName>
    <definedName name="Dampak" localSheetId="7">#REF!</definedName>
    <definedName name="Dampak" localSheetId="13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 localSheetId="13">#REF!</definedName>
    <definedName name="dasf">#REF!</definedName>
    <definedName name="DATA">[50]item!$C$2:$C$550</definedName>
    <definedName name="data_sebar">#REF!</definedName>
    <definedName name="data_tarif">[51]tarif_baru!$B$8:$J$34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10">#REF!</definedName>
    <definedName name="DATA309" localSheetId="7">#REF!</definedName>
    <definedName name="DATA309" localSheetId="5">#REF!</definedName>
    <definedName name="DATA309" localSheetId="13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13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10">#REF!</definedName>
    <definedName name="Database_MI" localSheetId="7">#REF!</definedName>
    <definedName name="Database_MI" localSheetId="13">#REF!</definedName>
    <definedName name="Database_MI">#REF!</definedName>
    <definedName name="DATES">'[52]Harga BBM Indonesia'!$A$8:$A$60</definedName>
    <definedName name="dave" hidden="1">{#N/A,#N/A,FALSE,"M.41"}</definedName>
    <definedName name="DAWDFAFD" localSheetId="6">[53]Sheet5!#REF!</definedName>
    <definedName name="DAWDFAFD" localSheetId="10">[53]Sheet5!#REF!</definedName>
    <definedName name="DAWDFAFD" localSheetId="7">[53]Sheet5!#REF!</definedName>
    <definedName name="DAWDFAFD" localSheetId="13">[53]Sheet5!#REF!</definedName>
    <definedName name="DAWDFAFD">[53]Sheet5!#REF!</definedName>
    <definedName name="daya">#REF!</definedName>
    <definedName name="DBGGNSMG" localSheetId="6">#REF!</definedName>
    <definedName name="DBGGNSMG" localSheetId="10">#REF!</definedName>
    <definedName name="DBGGNSMG" localSheetId="7">#REF!</definedName>
    <definedName name="DBGGNSMG" localSheetId="5">#REF!</definedName>
    <definedName name="DBGGNSMG" localSheetId="13">#REF!</definedName>
    <definedName name="DBGGNSMG">#REF!</definedName>
    <definedName name="DBSend" localSheetId="10">[54]Asumsi!$S$10</definedName>
    <definedName name="DBSend" localSheetId="13">[54]Asumsi!$S$10</definedName>
    <definedName name="DBSend" localSheetId="12">[54]Asumsi!$S$10</definedName>
    <definedName name="DBSend">[54]Asumsi!$S$10</definedName>
    <definedName name="DBSend_2">[55]Asumsi!$T$4</definedName>
    <definedName name="DBSend_3">[56]Asumsi!$U$4</definedName>
    <definedName name="dc" localSheetId="6">[57]JAN07!#REF!</definedName>
    <definedName name="dc" localSheetId="10">[58]JAN07!#REF!</definedName>
    <definedName name="dc" localSheetId="7">[57]JAN07!#REF!</definedName>
    <definedName name="dc" localSheetId="5">[58]JAN07!#REF!</definedName>
    <definedName name="dc" localSheetId="11">[58]JAN07!#REF!</definedName>
    <definedName name="dc" localSheetId="13">[58]JAN07!#REF!</definedName>
    <definedName name="dc">[58]JAN07!#REF!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3" hidden="1">{#N/A,#N/A,FALSE,"M.42"}</definedName>
    <definedName name="dd" localSheetId="12" hidden="1">{#N/A,#N/A,FALSE,"M.42"}</definedName>
    <definedName name="dd" hidden="1">{#N/A,#N/A,FALSE,"M.42"}</definedName>
    <definedName name="DDD" localSheetId="6" hidden="1">[8]DExp.Lmb!#REF!</definedName>
    <definedName name="DDD" localSheetId="10" hidden="1">[8]DExp.Lmb!#REF!</definedName>
    <definedName name="DDD" localSheetId="7" hidden="1">[8]DExp.Lmb!#REF!</definedName>
    <definedName name="DDD" localSheetId="13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10">[5]prod03!#REF!</definedName>
    <definedName name="DEN" localSheetId="7">[5]prod03!#REF!</definedName>
    <definedName name="DEN" localSheetId="13">[5]prod03!#REF!</definedName>
    <definedName name="DEN">[5]prod03!#REF!</definedName>
    <definedName name="DENPASAR">[59]DENPASAR!$A$5:$AG$436</definedName>
    <definedName name="deposito">#REF!</definedName>
    <definedName name="DER" hidden="1">{#N/A,#N/A,FALSE,"M.01"}</definedName>
    <definedName name="des">#REF!</definedName>
    <definedName name="deviasi">[60]DeVIASI!$A$4:$AC$20</definedName>
    <definedName name="df" hidden="1">{#N/A,#N/A,FALSE,"M.01";#N/A,#N/A,FALSE,"M.01"}</definedName>
    <definedName name="DFG" hidden="1">{#N/A,#N/A,FALSE,"M.34"}</definedName>
    <definedName name="dfgsdfhs" hidden="1">[17]GKP!#REF!</definedName>
    <definedName name="DFR">'[15]HARGA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localSheetId="13" hidden="1">{#N/A,#N/A,FALSE,"M.42"}</definedName>
    <definedName name="dfssfdhn" localSheetId="12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localSheetId="13" hidden="1">{#N/A,#N/A,FALSE,"M.41"}</definedName>
    <definedName name="dgx" localSheetId="12" hidden="1">{#N/A,#N/A,FALSE,"M.41"}</definedName>
    <definedName name="dgx" hidden="1">{#N/A,#N/A,FALSE,"M.41"}</definedName>
    <definedName name="DIL" localSheetId="6">[5]prod03!#REF!</definedName>
    <definedName name="DIL" localSheetId="10">[5]prod03!#REF!</definedName>
    <definedName name="DIL" localSheetId="7">[5]prod03!#REF!</definedName>
    <definedName name="DIL" localSheetId="13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10">#N/A</definedName>
    <definedName name="DISPATCHER" localSheetId="13">#N/A</definedName>
    <definedName name="DISPATCHER" localSheetId="12">[61]MENU!$H$17:$H$35</definedName>
    <definedName name="DISPATCHER">#N/A</definedName>
    <definedName name="Dist.rele">'[15]HARGA SATUAN'!$B$15</definedName>
    <definedName name="dpt" hidden="1">{#N/A,#N/A,FALSE,"M.42"}</definedName>
    <definedName name="DQDQWDQWDQWD" localSheetId="6">#REF!</definedName>
    <definedName name="DQDQWDQWDQWD" localSheetId="10">#REF!</definedName>
    <definedName name="DQDQWDQWDQWD" localSheetId="7">#REF!</definedName>
    <definedName name="DQDQWDQWDQWD" localSheetId="5">#REF!</definedName>
    <definedName name="DQDQWDQWDQWD" localSheetId="13">#REF!</definedName>
    <definedName name="DQDQWDQWDQWD">#REF!</definedName>
    <definedName name="DrafterHari" localSheetId="10">#N/A</definedName>
    <definedName name="DrafterHari" localSheetId="13">#N/A</definedName>
    <definedName name="DrafterHari" localSheetId="12">'[31]AHS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3" hidden="1">{#N/A,#N/A,FALSE,"M.02"}</definedName>
    <definedName name="ds" localSheetId="12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3" hidden="1">{#N/A,#N/A,FALSE,"M.31"}</definedName>
    <definedName name="DSD" localSheetId="12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localSheetId="13" hidden="1">{#N/A,#N/A,FALSE,"M.31"}</definedName>
    <definedName name="dyah" localSheetId="12" hidden="1">{#N/A,#N/A,FALSE,"M.31"}</definedName>
    <definedName name="dyah" hidden="1">{#N/A,#N/A,FALSE,"M.31"}</definedName>
    <definedName name="E" localSheetId="6">#REF!</definedName>
    <definedName name="E" localSheetId="10">#REF!</definedName>
    <definedName name="E" localSheetId="7">#REF!</definedName>
    <definedName name="E" localSheetId="5">#REF!</definedName>
    <definedName name="E" localSheetId="13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10" hidden="1">#REF!</definedName>
    <definedName name="EHM" localSheetId="7" hidden="1">#REF!</definedName>
    <definedName name="EHM" localSheetId="13" hidden="1">#REF!</definedName>
    <definedName name="EHM" hidden="1">#REF!</definedName>
    <definedName name="ehs" hidden="1">{#N/A,#N/A,FALSE,"M.41"}</definedName>
    <definedName name="Employee_data">'[33]Service Mapping'!$C$125:$Y$159</definedName>
    <definedName name="END" localSheetId="6">[5]prod03!#REF!</definedName>
    <definedName name="END" localSheetId="10">[5]prod03!#REF!</definedName>
    <definedName name="END" localSheetId="7">[5]prod03!#REF!</definedName>
    <definedName name="END" localSheetId="5">[5]prod03!#REF!</definedName>
    <definedName name="END" localSheetId="13">[5]prod03!#REF!</definedName>
    <definedName name="END">[5]prod03!#REF!</definedName>
    <definedName name="entitas_kode">[49]Menu!$T$3:$T$152</definedName>
    <definedName name="entitas_nama">[49]Menu!$S$3:$S$152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3" hidden="1">{#N/A,#N/A,FALSE,"M.41"}</definedName>
    <definedName name="er" localSheetId="12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[34]L20Keu!$O$7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3" hidden="1">{#N/A,#N/A,FALSE,"M.34"}</definedName>
    <definedName name="ew" localSheetId="12" hidden="1">{#N/A,#N/A,FALSE,"M.34"}</definedName>
    <definedName name="ew" hidden="1">{#N/A,#N/A,FALSE,"M.34"}</definedName>
    <definedName name="ewr" localSheetId="6">#REF!</definedName>
    <definedName name="ewr" localSheetId="10">#REF!</definedName>
    <definedName name="ewr" localSheetId="7">#REF!</definedName>
    <definedName name="ewr" localSheetId="5">#REF!</definedName>
    <definedName name="ewr" localSheetId="13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3" hidden="1">{#N/A,#N/A,FALSE,"M.33"}</definedName>
    <definedName name="ewrt" localSheetId="12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7">#REF!</definedName>
    <definedName name="Excel_BuiltIn_Print_Area" localSheetId="5">#REF!</definedName>
    <definedName name="Excel_BuiltIn_Print_Area" localSheetId="11">#REF!</definedName>
    <definedName name="Excel_BuiltIn_Print_Area" localSheetId="13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 localSheetId="11">#REF!</definedName>
    <definedName name="Excel_BuiltIn_Print_Area_1" localSheetId="13">#REF!</definedName>
    <definedName name="Excel_BuiltIn_Print_Area_1">#REF!</definedName>
    <definedName name="Excel_BuiltIn_Print_Area_2" localSheetId="6">#REF!</definedName>
    <definedName name="Excel_BuiltIn_Print_Area_2" localSheetId="10">#REF!</definedName>
    <definedName name="Excel_BuiltIn_Print_Area_2" localSheetId="7">#REF!</definedName>
    <definedName name="Excel_BuiltIn_Print_Area_2" localSheetId="11">#REF!</definedName>
    <definedName name="Excel_BuiltIn_Print_Area_2" localSheetId="13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 localSheetId="13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 localSheetId="13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 localSheetId="13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 localSheetId="13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 localSheetId="13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 localSheetId="13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 localSheetId="13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 localSheetId="13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 localSheetId="13">#REF!</definedName>
    <definedName name="Excel_BuiltIn_Print_Titles_19">#REF!</definedName>
    <definedName name="Excel_BuiltIn_Print_Titles_2" localSheetId="6">(#REF!,#REF!)</definedName>
    <definedName name="Excel_BuiltIn_Print_Titles_2" localSheetId="10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3">(#REF!,#REF!)</definedName>
    <definedName name="Excel_BuiltIn_Print_Titles_2">(#REF!,#REF!)</definedName>
    <definedName name="Exchange_Rate">'[62]O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13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 localSheetId="13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 localSheetId="13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 localSheetId="13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 localSheetId="13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 localSheetId="13">#REF!</definedName>
    <definedName name="FADS">#REF!</definedName>
    <definedName name="FAFA">#REF!</definedName>
    <definedName name="FASDF" localSheetId="6">#REF!</definedName>
    <definedName name="FASDF" localSheetId="10">#REF!</definedName>
    <definedName name="FASDF" localSheetId="7">#REF!</definedName>
    <definedName name="FASDF" localSheetId="13">#REF!</definedName>
    <definedName name="FASDF">#REF!</definedName>
    <definedName name="FCO" localSheetId="6">#REF!</definedName>
    <definedName name="FCO" localSheetId="10">#REF!</definedName>
    <definedName name="FCO" localSheetId="7">#REF!</definedName>
    <definedName name="FCO" localSheetId="13">#REF!</definedName>
    <definedName name="FCO">#REF!</definedName>
    <definedName name="fd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3" hidden="1">{#N/A,#N/A,FALSE,"M.31"}</definedName>
    <definedName name="fdf" localSheetId="12" hidden="1">{#N/A,#N/A,FALSE,"M.31"}</definedName>
    <definedName name="fdf" hidden="1">{#N/A,#N/A,FALSE,"M.31"}</definedName>
    <definedName name="FEEDERGGNKDS" localSheetId="6">[27]JAN07!#REF!</definedName>
    <definedName name="FEEDERGGNKDS" localSheetId="10">[63]JAN07!#REF!</definedName>
    <definedName name="FEEDERGGNKDS" localSheetId="7">[27]JAN07!#REF!</definedName>
    <definedName name="FEEDERGGNKDS" localSheetId="13">[63]JAN07!#REF!</definedName>
    <definedName name="FEEDERGGNKDS">[63]JAN07!#REF!</definedName>
    <definedName name="FEEDERGGNSLG" localSheetId="6">[27]JAN07!#REF!</definedName>
    <definedName name="FEEDERGGNSLG" localSheetId="10">[63]JAN07!#REF!</definedName>
    <definedName name="FEEDERGGNSLG" localSheetId="7">[27]JAN07!#REF!</definedName>
    <definedName name="FEEDERGGNSLG" localSheetId="13">[63]JAN07!#REF!</definedName>
    <definedName name="FEEDERGGNSLG">[63]JAN07!#REF!</definedName>
    <definedName name="FEEDERKDS" localSheetId="6">#REF!</definedName>
    <definedName name="FEEDERKDS" localSheetId="10">#REF!</definedName>
    <definedName name="FEEDERKDS" localSheetId="7">#REF!</definedName>
    <definedName name="FEEDERKDS" localSheetId="5">#REF!</definedName>
    <definedName name="FEEDERKDS" localSheetId="13">#REF!</definedName>
    <definedName name="FEEDERKDS">#REF!</definedName>
    <definedName name="FEEDERSLG" localSheetId="6">#REF!</definedName>
    <definedName name="FEEDERSLG" localSheetId="10">#REF!</definedName>
    <definedName name="FEEDERSLG" localSheetId="7">#REF!</definedName>
    <definedName name="FEEDERSLG" localSheetId="13">#REF!</definedName>
    <definedName name="FEEDERSLG">#REF!</definedName>
    <definedName name="FEEDERSMG" localSheetId="6">#REF!</definedName>
    <definedName name="FEEDERSMG" localSheetId="10">#REF!</definedName>
    <definedName name="FEEDERSMG" localSheetId="7">#REF!</definedName>
    <definedName name="FEEDERSMG" localSheetId="11">#REF!</definedName>
    <definedName name="FEEDERSMG" localSheetId="13">#REF!</definedName>
    <definedName name="FEEDERSMG" localSheetId="12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3" hidden="1">{#N/A,#N/A,FALSE,"M.01"}</definedName>
    <definedName name="ff" localSheetId="12" hidden="1">{#N/A,#N/A,FALSE,"M.01"}</definedName>
    <definedName name="ff" hidden="1">{#N/A,#N/A,FALSE,"M.01"}</definedName>
    <definedName name="ffe" localSheetId="6">#REF!</definedName>
    <definedName name="ffe" localSheetId="10">#REF!</definedName>
    <definedName name="ffe" localSheetId="7">#REF!</definedName>
    <definedName name="ffe" localSheetId="5">#REF!</definedName>
    <definedName name="ffe" localSheetId="13">#REF!</definedName>
    <definedName name="ffe">#REF!</definedName>
    <definedName name="FFF" hidden="1">{#N/A,#N/A,FALSE,"M.31"}</definedName>
    <definedName name="fffff" localSheetId="6">#REF!</definedName>
    <definedName name="fffff" localSheetId="10">#REF!</definedName>
    <definedName name="fffff" localSheetId="7">#REF!</definedName>
    <definedName name="fffff" localSheetId="13">#REF!</definedName>
    <definedName name="fffff">#REF!</definedName>
    <definedName name="fghd" hidden="1">{#N/A,#N/A,FALSE,"M.43"}</definedName>
    <definedName name="fghfghdh">#REF!</definedName>
    <definedName name="FILL" hidden="1">[64]UshDeb00!#REF!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localSheetId="13" hidden="1">{#N/A,#N/A,FALSE,"M.34"}</definedName>
    <definedName name="final" localSheetId="12" hidden="1">{#N/A,#N/A,FALSE,"M.34"}</definedName>
    <definedName name="final" hidden="1">{#N/A,#N/A,FALSE,"M.34"}</definedName>
    <definedName name="financing">#REF!</definedName>
    <definedName name="FIREALARM">'[15]HARGA SATUAN'!$B$33</definedName>
    <definedName name="FOF" hidden="1">{#N/A,#N/A,FALSE,"M.42"}</definedName>
    <definedName name="FOREX">'[65]Resource Plan (2)'!$H$120</definedName>
    <definedName name="fp">[28]x!$G$9:$G$47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7">#REF!</definedName>
    <definedName name="Frekuensi" localSheetId="5">#REF!</definedName>
    <definedName name="Frekuensi" localSheetId="11">#REF!</definedName>
    <definedName name="Frekuensi" localSheetId="13">#REF!</definedName>
    <definedName name="Frekuensi">#REF!</definedName>
    <definedName name="FSA">#REF!</definedName>
    <definedName name="FSDF" localSheetId="6">#REF!</definedName>
    <definedName name="FSDF" localSheetId="10">#REF!</definedName>
    <definedName name="FSDF" localSheetId="7">#REF!</definedName>
    <definedName name="FSDF" localSheetId="13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13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[66]Smg!$I$1:$I$863</definedName>
    <definedName name="gambar" localSheetId="6">#REF!</definedName>
    <definedName name="gambar" localSheetId="10">#REF!</definedName>
    <definedName name="gambar" localSheetId="7">#REF!</definedName>
    <definedName name="gambar" localSheetId="5">#REF!</definedName>
    <definedName name="gambar" localSheetId="11">#REF!</definedName>
    <definedName name="gambar" localSheetId="13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3" hidden="1">{#N/A,#N/A,FALSE,"M.02"}</definedName>
    <definedName name="Gambar_2" localSheetId="12" hidden="1">{#N/A,#N/A,FALSE,"M.02"}</definedName>
    <definedName name="Gambar_2" hidden="1">{#N/A,#N/A,FALSE,"M.02"}</definedName>
    <definedName name="GANGGUAN" localSheetId="10">#N/A</definedName>
    <definedName name="GANGGUAN" localSheetId="13">#N/A</definedName>
    <definedName name="GANGGUAN" localSheetId="12">[61]MENU!$M$11:$M$124</definedName>
    <definedName name="GANGGUAN">#N/A</definedName>
    <definedName name="GARDU" localSheetId="10">#N/A</definedName>
    <definedName name="GARDU" localSheetId="13">#N/A</definedName>
    <definedName name="GARDU" localSheetId="12">[61]PARAMETER!$A$11:$A$1059</definedName>
    <definedName name="GARDU">#N/A</definedName>
    <definedName name="GARDU1" localSheetId="10">#N/A</definedName>
    <definedName name="GARDU1" localSheetId="13">#N/A</definedName>
    <definedName name="GARDU1" localSheetId="12">[61]MENU!$A$11:$A$110</definedName>
    <definedName name="GARDU1">#N/A</definedName>
    <definedName name="GBP">[34]L20Keu!$O$8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10">#REF!</definedName>
    <definedName name="gf" localSheetId="5">#REF!</definedName>
    <definedName name="gf" localSheetId="11">#REF!</definedName>
    <definedName name="gf" localSheetId="13">#REF!</definedName>
    <definedName name="gf">#REF!</definedName>
    <definedName name="GFAFGFD" hidden="1">{#N/A,#N/A,FALSE,"M.34"}</definedName>
    <definedName name="GFHHG" localSheetId="6">#REF!</definedName>
    <definedName name="GFHHG" localSheetId="10">#REF!</definedName>
    <definedName name="GFHHG" localSheetId="7">#REF!</definedName>
    <definedName name="GFHHG" localSheetId="13">#REF!</definedName>
    <definedName name="GFHHG">#REF!</definedName>
    <definedName name="GFRKDS" localSheetId="6">#REF!</definedName>
    <definedName name="GFRKDS" localSheetId="10">#REF!</definedName>
    <definedName name="GFRKDS" localSheetId="7">#REF!</definedName>
    <definedName name="GFRKDS" localSheetId="13">#REF!</definedName>
    <definedName name="GFRKDS">#REF!</definedName>
    <definedName name="GFRSLG" localSheetId="6">#REF!</definedName>
    <definedName name="GFRSLG" localSheetId="10">#REF!</definedName>
    <definedName name="GFRSLG" localSheetId="7">#REF!</definedName>
    <definedName name="GFRSLG" localSheetId="13">#REF!</definedName>
    <definedName name="GFRSLG">#REF!</definedName>
    <definedName name="GFRSMG" localSheetId="6">#REF!</definedName>
    <definedName name="GFRSMG" localSheetId="10">#REF!</definedName>
    <definedName name="GFRSMG" localSheetId="7">#REF!</definedName>
    <definedName name="GFRSMG" localSheetId="11">#REF!</definedName>
    <definedName name="GFRSMG" localSheetId="13">#REF!</definedName>
    <definedName name="GFRSMG" localSheetId="12">#REF!</definedName>
    <definedName name="GFRSMG">#REF!</definedName>
    <definedName name="gg" localSheetId="6">#REF!</definedName>
    <definedName name="gg" localSheetId="10">#REF!</definedName>
    <definedName name="gg" localSheetId="7">#REF!</definedName>
    <definedName name="gg" localSheetId="13">#REF!</definedName>
    <definedName name="gg">#REF!</definedName>
    <definedName name="ggg" localSheetId="6">#REF!</definedName>
    <definedName name="ggg" localSheetId="10">#REF!</definedName>
    <definedName name="ggg" localSheetId="7">#REF!</definedName>
    <definedName name="ggg" localSheetId="13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'[15]HARGA SATUAN'!$B$18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3" hidden="1">{#N/A,#N/A,FALSE,"M.41"}</definedName>
    <definedName name="grafik" localSheetId="12" hidden="1">{#N/A,#N/A,FALSE,"M.41"}</definedName>
    <definedName name="grafik" hidden="1">{#N/A,#N/A,FALSE,"M.41"}</definedName>
    <definedName name="GRAIK" localSheetId="6" hidden="1">#REF!</definedName>
    <definedName name="GRAIK" localSheetId="10" hidden="1">#REF!</definedName>
    <definedName name="GRAIK" localSheetId="7" hidden="1">#REF!</definedName>
    <definedName name="GRAIK" localSheetId="5" hidden="1">#REF!</definedName>
    <definedName name="GRAIK" localSheetId="13" hidden="1">#REF!</definedName>
    <definedName name="GRAIK" hidden="1">#REF!</definedName>
    <definedName name="GT" hidden="1">{#N/A,#N/A,FALSE,"M.34"}</definedName>
    <definedName name="H" localSheetId="6">#REF!</definedName>
    <definedName name="H" localSheetId="10">#REF!</definedName>
    <definedName name="H" localSheetId="7">#REF!</definedName>
    <definedName name="H" localSheetId="13">#REF!</definedName>
    <definedName name="H">#REF!</definedName>
    <definedName name="harga">[67]RAB!$F$12:$J$175</definedName>
    <definedName name="hari" localSheetId="10">[68]Format!$AA$1:$AG$1</definedName>
    <definedName name="hari" localSheetId="11">[68]Format!$AA$1:$AG$1</definedName>
    <definedName name="hari">[69]Format!$AA$1:$AG$1</definedName>
    <definedName name="HarJaborTRWI" localSheetId="6">#REF!</definedName>
    <definedName name="HarJaborTRWI" localSheetId="10">#REF!</definedName>
    <definedName name="HarJaborTRWI" localSheetId="7">#REF!</definedName>
    <definedName name="HarJaborTRWI" localSheetId="5">#REF!</definedName>
    <definedName name="HarJaborTRWI" localSheetId="13">#REF!</definedName>
    <definedName name="HarJaborTRWI">#REF!</definedName>
    <definedName name="HarJaborTRWII" localSheetId="6">#REF!</definedName>
    <definedName name="HarJaborTRWII" localSheetId="10">#REF!</definedName>
    <definedName name="HarJaborTRWII" localSheetId="7">#REF!</definedName>
    <definedName name="HarJaborTRWII" localSheetId="13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 localSheetId="13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 localSheetId="13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 localSheetId="13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 localSheetId="13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 localSheetId="13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 localSheetId="13">#REF!</definedName>
    <definedName name="HarMatTRWIV">#REF!</definedName>
    <definedName name="HARTO" localSheetId="6">#REF!</definedName>
    <definedName name="HARTO" localSheetId="10">#REF!</definedName>
    <definedName name="HARTO" localSheetId="7">#REF!</definedName>
    <definedName name="HARTO" localSheetId="13">#REF!</definedName>
    <definedName name="HARTO">#REF!</definedName>
    <definedName name="HASIL">#REF!</definedName>
    <definedName name="HB" localSheetId="6">#REF!</definedName>
    <definedName name="HB" localSheetId="10">#REF!</definedName>
    <definedName name="HB" localSheetId="7">#REF!</definedName>
    <definedName name="HB" localSheetId="13">#REF!</definedName>
    <definedName name="HB">#REF!</definedName>
    <definedName name="HBDUA" localSheetId="6">#REF!</definedName>
    <definedName name="HBDUA" localSheetId="10">#REF!</definedName>
    <definedName name="HBDUA" localSheetId="7">#REF!</definedName>
    <definedName name="HBDUA" localSheetId="13">#REF!</definedName>
    <definedName name="HBDUA">#REF!</definedName>
    <definedName name="HBsatu" localSheetId="6">#REF!</definedName>
    <definedName name="HBsatu" localSheetId="10">#REF!</definedName>
    <definedName name="HBsatu" localSheetId="7">#REF!</definedName>
    <definedName name="HBsatu" localSheetId="13">#REF!</definedName>
    <definedName name="HBsatu">#REF!</definedName>
    <definedName name="HEXING">#REF!</definedName>
    <definedName name="hg" hidden="1">{#N/A,#N/A,FALSE,"M.42"}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3" hidden="1">{#N/A,#N/A,FALSE,"M.32"}</definedName>
    <definedName name="hh" localSheetId="12" hidden="1">{#N/A,#N/A,FALSE,"M.32"}</definedName>
    <definedName name="hh" hidden="1">{#N/A,#N/A,FALSE,"M.32"}</definedName>
    <definedName name="hhhhhhhhhhh" localSheetId="6">#REF!</definedName>
    <definedName name="hhhhhhhhhhh" localSheetId="10">#REF!</definedName>
    <definedName name="hhhhhhhhhhh" localSheetId="7">#REF!</definedName>
    <definedName name="hhhhhhhhhhh" localSheetId="5">#REF!</definedName>
    <definedName name="hhhhhhhhhhh" localSheetId="13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 localSheetId="10">'[70]MATERIAL juni 05'!$A:$AH</definedName>
    <definedName name="HMAT" localSheetId="13">'[70]MATERIAL juni 05'!$A:$AH</definedName>
    <definedName name="HMAT" localSheetId="12">'[70]MATERIAL juni 05'!$A$1:$AH$65536</definedName>
    <definedName name="HMAT">'[70]MATERIAL juni 05'!$A$1:$AH$65536</definedName>
    <definedName name="HMRIEL" localSheetId="10">'[70]UPDATE 25 JANUARI 2007'!$1:$1048576</definedName>
    <definedName name="HMRIEL" localSheetId="11">'[70]UPDATE 25 JANUARI 2007'!$1:$1048576</definedName>
    <definedName name="HMRIEL" localSheetId="13">'[70]UPDATE 25 JANUARI 2007'!$1:$1048576</definedName>
    <definedName name="HMRIEL" localSheetId="12">'[70]UPDATE 25 JANUARI 2007'!$A:$IV</definedName>
    <definedName name="HMRIEL">'[70]UPDATE 25 JANUARI 2007'!$A:$IV</definedName>
    <definedName name="HOE" hidden="1">{#N/A,#N/A,FALSE,"M.31"}</definedName>
    <definedName name="HOUOUOUO" localSheetId="5" hidden="1">{#N/A,#N/A,FALSE,"M.31"}</definedName>
    <definedName name="HOUOUOUO" localSheetId="13" hidden="1">{#N/A,#N/A,FALSE,"M.31"}</definedName>
    <definedName name="HOUOUOUO" localSheetId="12" hidden="1">{#N/A,#N/A,FALSE,"M.31"}</definedName>
    <definedName name="HOUOUOUO" hidden="1">{#N/A,#N/A,FALSE,"M.31"}</definedName>
    <definedName name="HR" localSheetId="6">#REF!</definedName>
    <definedName name="HR" localSheetId="10">#REF!</definedName>
    <definedName name="HR" localSheetId="7">#REF!</definedName>
    <definedName name="HR" localSheetId="5">#REF!</definedName>
    <definedName name="HR" localSheetId="13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10">#REF!</definedName>
    <definedName name="i" localSheetId="7">#REF!</definedName>
    <definedName name="i" localSheetId="5">#REF!</definedName>
    <definedName name="i" localSheetId="13">#REF!</definedName>
    <definedName name="i">#REF!</definedName>
    <definedName name="I_Acc">#REF!</definedName>
    <definedName name="idobaru">[1]Catatan!$C$143</definedName>
    <definedName name="IDS">'[52]Harga BBM Indonesia'!$B$5:$D$5</definedName>
    <definedName name="IK">#REF!</definedName>
    <definedName name="ike" localSheetId="6">#REF!</definedName>
    <definedName name="ike" localSheetId="10">#REF!</definedName>
    <definedName name="ike" localSheetId="7">#REF!</definedName>
    <definedName name="ike" localSheetId="13">#REF!</definedName>
    <definedName name="ike">#REF!</definedName>
    <definedName name="IkhtBiopTRWI">'[39]IkhtisarBiop(12.0)'!$B$1:$M$49</definedName>
    <definedName name="IkhtBiopTRWII">'[39]IkhtisarBiop(12.0)'!$B$51:$M$99</definedName>
    <definedName name="IkhtBiopTRWIII">'[39]IkhtisarBiop(12.0)'!$B$101:$M$149</definedName>
    <definedName name="IkhtBiopTRWIV">'[39]IkhtisarBiop(12.0)'!$B$151:$M$199</definedName>
    <definedName name="Impor_W1_W2">[71]NerSubsis!$D$41</definedName>
    <definedName name="INDEX_KODE" localSheetId="10">#N/A</definedName>
    <definedName name="INDEX_KODE" localSheetId="13">#N/A</definedName>
    <definedName name="INDEX_KODE" localSheetId="12">[61]MENU!$O$11:$O$124</definedName>
    <definedName name="INDEX_KODE">#N/A</definedName>
    <definedName name="INDEX1" localSheetId="10">#N/A</definedName>
    <definedName name="INDEX1" localSheetId="13">#N/A</definedName>
    <definedName name="INDEX1" localSheetId="12">[61]MENU!$C$11:$C$110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10">#REF!</definedName>
    <definedName name="Indikator210" localSheetId="7">#REF!</definedName>
    <definedName name="Indikator210" localSheetId="5">#REF!</definedName>
    <definedName name="Indikator210" localSheetId="13">#REF!</definedName>
    <definedName name="Indikator210">#REF!</definedName>
    <definedName name="Indikator215" localSheetId="6">#REF!</definedName>
    <definedName name="Indikator215" localSheetId="10">#REF!</definedName>
    <definedName name="Indikator215" localSheetId="7">#REF!</definedName>
    <definedName name="Indikator215" localSheetId="13">#REF!</definedName>
    <definedName name="Indikator215">#REF!</definedName>
    <definedName name="indikatorlurruptl" hidden="1">{#N/A,#N/A,FALSE,"M.31"}</definedName>
    <definedName name="INDUK">[72]DTU!$B$2:$D$48</definedName>
    <definedName name="inflasi">#REF!</definedName>
    <definedName name="inflasi1">#REF!</definedName>
    <definedName name="inflasi2">#REF!</definedName>
    <definedName name="Inheren_Dampak">#REF!</definedName>
    <definedName name="Inheren_Kemungkinan">#REF!</definedName>
    <definedName name="Inheren_Pertimbangan">#REF!</definedName>
    <definedName name="Inheren_Tingkat">#REF!</definedName>
    <definedName name="input" localSheetId="6">'[73]Neraca seAPJ'!#REF!</definedName>
    <definedName name="input" localSheetId="10">'[73]Neraca seAPJ'!#REF!</definedName>
    <definedName name="input" localSheetId="7">'[73]Neraca seAPJ'!#REF!</definedName>
    <definedName name="input" localSheetId="5">'[73]Neraca seAPJ'!#REF!</definedName>
    <definedName name="input" localSheetId="11">'[73]Neraca seAPJ'!#REF!</definedName>
    <definedName name="input" localSheetId="13">'[73]Neraca seAPJ'!#REF!</definedName>
    <definedName name="input">'[73]Neraca seAPJ'!#REF!</definedName>
    <definedName name="INTAKE">#REF!</definedName>
    <definedName name="inves1">#REF!</definedName>
    <definedName name="inves2">[16]ca!#REF!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10">#REF!</definedName>
    <definedName name="IPP" localSheetId="7">#REF!</definedName>
    <definedName name="IPP" localSheetId="5">#REF!</definedName>
    <definedName name="IPP" localSheetId="13">#REF!</definedName>
    <definedName name="IPP">#REF!</definedName>
    <definedName name="ips" localSheetId="6">[30]JAN09!#REF!</definedName>
    <definedName name="ips" localSheetId="10">[30]JAN09!#REF!</definedName>
    <definedName name="ips" localSheetId="5">[30]JAN09!#REF!</definedName>
    <definedName name="ips" localSheetId="11">[30]JAN09!#REF!</definedName>
    <definedName name="ips" localSheetId="13">[30]JAN09!#REF!</definedName>
    <definedName name="ips">[30]JAN09!#REF!</definedName>
    <definedName name="IS" localSheetId="6">#REF!</definedName>
    <definedName name="IS" localSheetId="10">#REF!</definedName>
    <definedName name="IS" localSheetId="7">#REF!</definedName>
    <definedName name="IS" localSheetId="5">#REF!</definedName>
    <definedName name="IS" localSheetId="13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10">#REF!</definedName>
    <definedName name="itung" localSheetId="7">#REF!</definedName>
    <definedName name="itung" localSheetId="13">#REF!</definedName>
    <definedName name="itung">#REF!</definedName>
    <definedName name="iujnyhnuh" localSheetId="6">#REF!</definedName>
    <definedName name="iujnyhnuh" localSheetId="10">#REF!</definedName>
    <definedName name="iujnyhnuh" localSheetId="7">#REF!</definedName>
    <definedName name="iujnyhnuh" localSheetId="13">#REF!</definedName>
    <definedName name="iujnyhnuh">#REF!</definedName>
    <definedName name="j" localSheetId="6">#REF!</definedName>
    <definedName name="j" localSheetId="10">#REF!</definedName>
    <definedName name="j" localSheetId="7">#REF!</definedName>
    <definedName name="j" localSheetId="13">#REF!</definedName>
    <definedName name="j">#REF!</definedName>
    <definedName name="JAJA" localSheetId="6">'[74]W-NAD'!#REF!</definedName>
    <definedName name="JAJA" localSheetId="10">'[74]W-NAD'!#REF!</definedName>
    <definedName name="JAJA" localSheetId="7">'[74]W-NAD'!#REF!</definedName>
    <definedName name="JAJA" localSheetId="13">'[74]W-NAD'!#REF!</definedName>
    <definedName name="JAJA">'[74]W-NAD'!#REF!</definedName>
    <definedName name="jamkerja">'[75]D2. ANALISA HS INSHAR'!$D$2</definedName>
    <definedName name="JamKerja01">'[76]E3. ANALISA HS HAR TEK SUTM'!$D$2</definedName>
    <definedName name="jamkerjaentri" localSheetId="6">'[75]D2. ANALISA HS INSHAR'!#REF!</definedName>
    <definedName name="jamkerjaentri" localSheetId="10">'[75]D2. ANALISA HS INSHAR'!#REF!</definedName>
    <definedName name="jamkerjaentri" localSheetId="7">'[75]D2. ANALISA HS INSHAR'!#REF!</definedName>
    <definedName name="jamkerjaentri" localSheetId="5">'[75]D2. ANALISA HS INSHAR'!#REF!</definedName>
    <definedName name="jamkerjaentri" localSheetId="13">'[75]D2. ANALISA HS INSHAR'!#REF!</definedName>
    <definedName name="jamkerjaentri">'[75]D2. ANALISA HS INSHAR'!#REF!</definedName>
    <definedName name="jamkerjahar">'[76]E6. ANALISA HS HAR'!$D$2</definedName>
    <definedName name="JARDIST" localSheetId="6">#REF!</definedName>
    <definedName name="JARDIST" localSheetId="10">#REF!</definedName>
    <definedName name="JARDIST" localSheetId="7">#REF!</definedName>
    <definedName name="JARDIST" localSheetId="5">#REF!</definedName>
    <definedName name="JARDIST" localSheetId="13">#REF!</definedName>
    <definedName name="JARDIST">#REF!</definedName>
    <definedName name="jasa" localSheetId="10">[77]Jasa!$B:$F</definedName>
    <definedName name="jasa" localSheetId="11">[77]Jasa!$B:$F</definedName>
    <definedName name="jasa" localSheetId="13">[77]Jasa!$B:$F</definedName>
    <definedName name="jasa" localSheetId="12">[77]Jasa!$B$1:$F$65536</definedName>
    <definedName name="jasa">[77]Jasa!$B$1:$F$65536</definedName>
    <definedName name="jasa." localSheetId="10">[77]Jasa!$B:$F</definedName>
    <definedName name="jasa." localSheetId="13">[77]Jasa!$B:$F</definedName>
    <definedName name="jasa." localSheetId="12">[77]Jasa!$B$1:$F$65536</definedName>
    <definedName name="jasa.">[77]Jasa!$B$1:$F$65536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localSheetId="13" hidden="1">{#N/A,#N/A,FALSE,"M.31"}</definedName>
    <definedName name="JBRpst" localSheetId="12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localSheetId="13" hidden="1">{#N/A,#N/A,FALSE,"M.31"}</definedName>
    <definedName name="jbrpst2" localSheetId="12" hidden="1">{#N/A,#N/A,FALSE,"M.31"}</definedName>
    <definedName name="jbrpst2" hidden="1">{#N/A,#N/A,FALSE,"M.31"}</definedName>
    <definedName name="jenis_kontrak">[78]data!$F$2:$F$4</definedName>
    <definedName name="jenis_pph">[78]data!$E$2:$E$7</definedName>
    <definedName name="jesi">#REF!</definedName>
    <definedName name="JFYDYFG" hidden="1">[79]PkRp!#REF!</definedName>
    <definedName name="jg" hidden="1">{#N/A,#N/A,FALSE,"M.33"}</definedName>
    <definedName name="jgdgj">#REF!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10">#REF!</definedName>
    <definedName name="JHKJ" localSheetId="7">#REF!</definedName>
    <definedName name="JHKJ" localSheetId="5">#REF!</definedName>
    <definedName name="JHKJ" localSheetId="13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3" hidden="1">{#N/A,#N/A,FALSE,"M.42"}</definedName>
    <definedName name="jj" localSheetId="12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10">#REF!</definedName>
    <definedName name="jjjj" localSheetId="7">#REF!</definedName>
    <definedName name="jjjj" localSheetId="5">#REF!</definedName>
    <definedName name="jjjj" localSheetId="13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10">#REF!</definedName>
    <definedName name="JKLJL" localSheetId="7">#REF!</definedName>
    <definedName name="JKLJL" localSheetId="11">#REF!</definedName>
    <definedName name="JKLJL" localSheetId="13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10">#REF!</definedName>
    <definedName name="JP" localSheetId="7">#REF!</definedName>
    <definedName name="JP" localSheetId="11">#REF!</definedName>
    <definedName name="JP" localSheetId="13">#REF!</definedName>
    <definedName name="JP">#REF!</definedName>
    <definedName name="JPY">[34]L20Keu!$O$9</definedName>
    <definedName name="JTG" hidden="1">{#N/A,#N/A,FALSE,"M.31"}</definedName>
    <definedName name="JTR" localSheetId="6">#REF!</definedName>
    <definedName name="JTR" localSheetId="10">#REF!</definedName>
    <definedName name="JTR" localSheetId="7">#REF!</definedName>
    <definedName name="JTR" localSheetId="13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 localSheetId="13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 localSheetId="13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 localSheetId="13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 localSheetId="13">#REF!</definedName>
    <definedName name="JualGLangTRWIV">#REF!</definedName>
    <definedName name="JualGTarifTRWI">'[39]JualGTarif(11A)'!$B$1:$I$59</definedName>
    <definedName name="JualGTarifTRWII">'[39]JualGTarif(11A)'!$B$61:$I$119</definedName>
    <definedName name="JualGTarifTRWIII">'[39]JualGTarif(11A)'!$B$121:$I$178</definedName>
    <definedName name="JualGTarifTRWIV">'[39]JualGTarif(11A)'!$B$180:$I$237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10">#REF!</definedName>
    <definedName name="JUMLAH" localSheetId="7">#REF!</definedName>
    <definedName name="JUMLAH" localSheetId="5">#REF!</definedName>
    <definedName name="JUMLAH" localSheetId="13">#REF!</definedName>
    <definedName name="JUMLAH">#REF!</definedName>
    <definedName name="jun">#REF!</definedName>
    <definedName name="JUNI92" localSheetId="6">#REF!</definedName>
    <definedName name="JUNI92" localSheetId="10">#REF!</definedName>
    <definedName name="JUNI92" localSheetId="7">#REF!</definedName>
    <definedName name="JUNI92" localSheetId="13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3" hidden="1">{#N/A,#N/A,FALSE,"M.41"}</definedName>
    <definedName name="jus" localSheetId="12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3" hidden="1">{#N/A,#N/A,FALSE,"M.02"}</definedName>
    <definedName name="Justy2" localSheetId="12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 localSheetId="13">#REF!</definedName>
    <definedName name="jx">#REF!</definedName>
    <definedName name="jy" hidden="1">{#N/A,#N/A,FALSE,"M.32"}</definedName>
    <definedName name="JYJYTJ" localSheetId="6">#REF!</definedName>
    <definedName name="JYJYTJ" localSheetId="10">#REF!</definedName>
    <definedName name="JYJYTJ" localSheetId="7">#REF!</definedName>
    <definedName name="JYJYTJ" localSheetId="13">#REF!</definedName>
    <definedName name="JYJYTJ">#REF!</definedName>
    <definedName name="K">#N/A</definedName>
    <definedName name="kal" localSheetId="6">[32]JAN09!#REF!</definedName>
    <definedName name="kal" localSheetId="10">[32]JAN09!#REF!</definedName>
    <definedName name="kal" localSheetId="7">[32]JAN09!#REF!</definedName>
    <definedName name="kal" localSheetId="13">[32]JAN09!#REF!</definedName>
    <definedName name="kal">[32]JAN09!#REF!</definedName>
    <definedName name="KALIKDS" localSheetId="6">[27]JAN07!#REF!</definedName>
    <definedName name="KALIKDS" localSheetId="10">[63]JAN07!#REF!</definedName>
    <definedName name="KALIKDS" localSheetId="7">[27]JAN07!#REF!</definedName>
    <definedName name="KALIKDS" localSheetId="13">[63]JAN07!#REF!</definedName>
    <definedName name="KALIKDS">[63]JAN07!#REF!</definedName>
    <definedName name="KALISLG" localSheetId="6">[27]JAN07!#REF!</definedName>
    <definedName name="KALISLG" localSheetId="10">[63]JAN07!#REF!</definedName>
    <definedName name="KALISLG" localSheetId="7">[27]JAN07!#REF!</definedName>
    <definedName name="KALISLG" localSheetId="13">[63]JAN07!#REF!</definedName>
    <definedName name="KALISLG">[63]JAN07!#REF!</definedName>
    <definedName name="KARANGAN">#N/A</definedName>
    <definedName name="Kategori" localSheetId="6">#REF!</definedName>
    <definedName name="Kategori" localSheetId="10">#REF!</definedName>
    <definedName name="Kategori" localSheetId="7">#REF!</definedName>
    <definedName name="Kategori" localSheetId="5">#REF!</definedName>
    <definedName name="Kategori" localSheetId="11">#REF!</definedName>
    <definedName name="Kategori" localSheetId="13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localSheetId="13" hidden="1">{#N/A,#N/A,FALSE,"M.31"}</definedName>
    <definedName name="KDRpst" localSheetId="12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localSheetId="13" hidden="1">{#N/A,#N/A,FALSE,"M.31"}</definedName>
    <definedName name="kdrtpst" localSheetId="12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7">#REF!</definedName>
    <definedName name="Kemungkinan" localSheetId="5">#REF!</definedName>
    <definedName name="Kemungkinan" localSheetId="11">#REF!</definedName>
    <definedName name="Kemungkinan" localSheetId="13">#REF!</definedName>
    <definedName name="Kemungkinan">#REF!</definedName>
    <definedName name="kertas" hidden="1">{#N/A,#N/A,FALSE,"M.32"}</definedName>
    <definedName name="KETAPANG">#N/A</definedName>
    <definedName name="keterangan_peluang">#REF!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>#REF!</definedName>
    <definedName name="kj" localSheetId="11">#REF!</definedName>
    <definedName name="kj" localSheetId="13">#REF!</definedName>
    <definedName name="kj">#REF!</definedName>
    <definedName name="kjdhgf" localSheetId="6">#REF!</definedName>
    <definedName name="kjdhgf" localSheetId="10">#REF!</definedName>
    <definedName name="kjdhgf" localSheetId="7">#REF!</definedName>
    <definedName name="kjdhgf" localSheetId="13">#REF!</definedName>
    <definedName name="kjdhgf">#REF!</definedName>
    <definedName name="kjgjhg" localSheetId="6">#REF!</definedName>
    <definedName name="kjgjhg" localSheetId="10">#REF!</definedName>
    <definedName name="kjgjhg" localSheetId="7">#REF!</definedName>
    <definedName name="kjgjhg" localSheetId="13">#REF!</definedName>
    <definedName name="kjgjhg">#REF!</definedName>
    <definedName name="KK" localSheetId="6">[35]Usulan!#REF!</definedName>
    <definedName name="KK" localSheetId="10">[35]Usulan!#REF!</definedName>
    <definedName name="KK" localSheetId="7">[35]Usulan!#REF!</definedName>
    <definedName name="KK" localSheetId="13">[35]Usulan!#REF!</definedName>
    <definedName name="KK">[35]Usulan!#REF!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'[43]W-NAD'!#REF!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7">#REF!</definedName>
    <definedName name="KODE" localSheetId="5">#REF!</definedName>
    <definedName name="KODE" localSheetId="13">#REF!</definedName>
    <definedName name="KODE">#REF!</definedName>
    <definedName name="kode_Cabang" localSheetId="6">#REF!</definedName>
    <definedName name="kode_Cabang" localSheetId="10">#REF!</definedName>
    <definedName name="kode_Cabang" localSheetId="7">#REF!</definedName>
    <definedName name="kode_Cabang" localSheetId="13">#REF!</definedName>
    <definedName name="kode_Cabang">#REF!</definedName>
    <definedName name="Kode_Dampak">[49]Menu!$F$244:$F$248</definedName>
    <definedName name="KODE_GANGGUAN" localSheetId="10">#N/A</definedName>
    <definedName name="KODE_GANGGUAN" localSheetId="13">#N/A</definedName>
    <definedName name="KODE_GANGGUAN" localSheetId="12">[61]MENU!$N$11:$N$124</definedName>
    <definedName name="KODE_GANGGUAN">#N/A</definedName>
    <definedName name="kode_Kabupaten" localSheetId="6">#REF!</definedName>
    <definedName name="kode_Kabupaten" localSheetId="10">#REF!</definedName>
    <definedName name="kode_Kabupaten" localSheetId="7">#REF!</definedName>
    <definedName name="kode_Kabupaten" localSheetId="5">#REF!</definedName>
    <definedName name="kode_Kabupaten" localSheetId="13">#REF!</definedName>
    <definedName name="kode_Kabupaten">#REF!</definedName>
    <definedName name="Kode_Kecamatan" localSheetId="6">#REF!</definedName>
    <definedName name="Kode_Kecamatan" localSheetId="10">#REF!</definedName>
    <definedName name="Kode_Kecamatan" localSheetId="7">#REF!</definedName>
    <definedName name="Kode_Kecamatan" localSheetId="13">#REF!</definedName>
    <definedName name="Kode_Kecamatan">#REF!</definedName>
    <definedName name="Kode_Kemungkinan">[49]Menu!$E$244:$E$248</definedName>
    <definedName name="KODE_OUTGOING" localSheetId="10">#N/A</definedName>
    <definedName name="KODE_OUTGOING" localSheetId="13">#N/A</definedName>
    <definedName name="KODE_OUTGOING" localSheetId="12">[61]PARAMETER!$D$11:$D$1059</definedName>
    <definedName name="KODE_OUTGOING">#N/A</definedName>
    <definedName name="KODE1" localSheetId="10">#N/A</definedName>
    <definedName name="KODE1" localSheetId="13">#N/A</definedName>
    <definedName name="KODE1" localSheetId="12">[61]MENU!$B$11:$B$110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 localSheetId="13">#REF!</definedName>
    <definedName name="kokp">#REF!</definedName>
    <definedName name="komposisi">[60]KoMposisi!$A$6:$BV$22</definedName>
    <definedName name="KomunikasiBulan" localSheetId="10">#N/A</definedName>
    <definedName name="KomunikasiBulan" localSheetId="13">#N/A</definedName>
    <definedName name="KomunikasiBulan" localSheetId="12">'[31]AHS - Non Personel'!$D$22</definedName>
    <definedName name="KomunikasiBulan">#N/A</definedName>
    <definedName name="KomunikasiHari" localSheetId="10">#N/A</definedName>
    <definedName name="KomunikasiHari" localSheetId="13">#N/A</definedName>
    <definedName name="KomunikasiHari" localSheetId="12">'[31]AHS - Non Personel'!$D$21</definedName>
    <definedName name="KomunikasiHari">#N/A</definedName>
    <definedName name="konsolidasi1">[80]W1!$A$1:$K$35</definedName>
    <definedName name="Kontrol" localSheetId="6">#REF!</definedName>
    <definedName name="Kontrol" localSheetId="10">#REF!</definedName>
    <definedName name="Kontrol" localSheetId="7">#REF!</definedName>
    <definedName name="Kontrol" localSheetId="5">#REF!</definedName>
    <definedName name="Kontrol" localSheetId="11">#REF!</definedName>
    <definedName name="Kontrol" localSheetId="13">#REF!</definedName>
    <definedName name="Kontrol">#REF!</definedName>
    <definedName name="Kontrol_Efektivitas">#REF!</definedName>
    <definedName name="Kontrol_Eksisting">#REF!</definedName>
    <definedName name="KontrolBukuBesar" localSheetId="6">#REF!</definedName>
    <definedName name="KontrolBukuBesar" localSheetId="10">#REF!</definedName>
    <definedName name="KontrolBukuBesar" localSheetId="7">#REF!</definedName>
    <definedName name="KontrolBukuBesar" localSheetId="13">#REF!</definedName>
    <definedName name="KontrolBukuBesar">#REF!</definedName>
    <definedName name="KontrolPP" localSheetId="6">#REF!</definedName>
    <definedName name="KontrolPP" localSheetId="10">#REF!</definedName>
    <definedName name="KontrolPP" localSheetId="7">#REF!</definedName>
    <definedName name="KontrolPP" localSheetId="13">#REF!</definedName>
    <definedName name="KontrolPP">#REF!</definedName>
    <definedName name="Koordinat_Utama">[49]Menu!$N$244:$N$268</definedName>
    <definedName name="koroperator_hari" localSheetId="10">#N/A</definedName>
    <definedName name="koroperator_hari" localSheetId="13">#N/A</definedName>
    <definedName name="koroperator_hari" localSheetId="12">'[31]AHS - Personel'!$G$18</definedName>
    <definedName name="koroperator_hari">#N/A</definedName>
    <definedName name="KorPajak" localSheetId="6">#REF!</definedName>
    <definedName name="KorPajak" localSheetId="10">#REF!</definedName>
    <definedName name="KorPajak" localSheetId="7">#REF!</definedName>
    <definedName name="KorPajak" localSheetId="5">#REF!</definedName>
    <definedName name="KorPajak" localSheetId="13">#REF!</definedName>
    <definedName name="KorPajak">#REF!</definedName>
    <definedName name="Kost" localSheetId="10">#N/A</definedName>
    <definedName name="Kost" localSheetId="13">#N/A</definedName>
    <definedName name="Kost" localSheetId="12">'[31]AHS - Non Personel'!$D$20</definedName>
    <definedName name="Kost">#N/A</definedName>
    <definedName name="KOTA" localSheetId="6">#REF!</definedName>
    <definedName name="KOTA" localSheetId="10">#REF!</definedName>
    <definedName name="KOTA" localSheetId="7">#REF!</definedName>
    <definedName name="KOTA" localSheetId="5">#REF!</definedName>
    <definedName name="KOTA" localSheetId="13">#REF!</definedName>
    <definedName name="KOTA">#REF!</definedName>
    <definedName name="KPP" localSheetId="6">#REF!</definedName>
    <definedName name="KPP" localSheetId="10">#REF!</definedName>
    <definedName name="KPP" localSheetId="7">#REF!</definedName>
    <definedName name="KPP" localSheetId="13">#REF!</definedName>
    <definedName name="KPP">#REF!</definedName>
    <definedName name="KRI_BatasAtas">#REF!</definedName>
    <definedName name="KRI_BatasBawah">#REF!</definedName>
    <definedName name="KRI_BatasYangDicapai">#REF!</definedName>
    <definedName name="KRI_Deskripsi">#REF!</definedName>
    <definedName name="KRI_Parameter">#REF!</definedName>
    <definedName name="KRI_PerluTindakLanjut">#REF!</definedName>
    <definedName name="KRI_Target">#REF!</definedName>
    <definedName name="KRI_TipeTindakLanjut">#REF!</definedName>
    <definedName name="KRI_UraianTindakLanjut">#REF!</definedName>
    <definedName name="KRP" hidden="1">{#N/A,#N/A,FALSE,"M.32"}</definedName>
    <definedName name="Kuat" localSheetId="6">#REF!</definedName>
    <definedName name="Kuat" localSheetId="10">#REF!</definedName>
    <definedName name="Kuat" localSheetId="7">#REF!</definedName>
    <definedName name="Kuat" localSheetId="13">#REF!</definedName>
    <definedName name="Kuat">#REF!</definedName>
    <definedName name="Kuat1" localSheetId="6">#REF!</definedName>
    <definedName name="Kuat1" localSheetId="10">#REF!</definedName>
    <definedName name="Kuat1" localSheetId="7">#REF!</definedName>
    <definedName name="Kuat1" localSheetId="13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3" hidden="1">{#N/A,#N/A,FALSE,"M.33"}</definedName>
    <definedName name="kuh" localSheetId="12" hidden="1">{#N/A,#N/A,FALSE,"M.33"}</definedName>
    <definedName name="kuh" hidden="1">{#N/A,#N/A,FALSE,"M.33"}</definedName>
    <definedName name="KUP" localSheetId="6">[5]prod03!#REF!</definedName>
    <definedName name="KUP" localSheetId="10">[5]prod03!#REF!</definedName>
    <definedName name="KUP" localSheetId="7">[5]prod03!#REF!</definedName>
    <definedName name="KUP" localSheetId="13">[5]prod03!#REF!</definedName>
    <definedName name="KUP">[5]prod03!#REF!</definedName>
    <definedName name="Kurs">[81]Cover!$C$5</definedName>
    <definedName name="KursUSD">[82]Asumsi!$E$9</definedName>
    <definedName name="kurva" localSheetId="6">#REF!</definedName>
    <definedName name="kurva" localSheetId="10">#REF!</definedName>
    <definedName name="kurva" localSheetId="7">#REF!</definedName>
    <definedName name="kurva" localSheetId="5">#REF!</definedName>
    <definedName name="kurva" localSheetId="13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10">#REF!</definedName>
    <definedName name="KWHKDS" localSheetId="7">#REF!</definedName>
    <definedName name="KWHKDS" localSheetId="13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 localSheetId="13">#REF!</definedName>
    <definedName name="KWHSLG">#REF!</definedName>
    <definedName name="KWHSMG" localSheetId="6">#REF!</definedName>
    <definedName name="KWHSMG" localSheetId="10">#REF!</definedName>
    <definedName name="KWHSMG" localSheetId="7">#REF!</definedName>
    <definedName name="KWHSMG" localSheetId="11">#REF!</definedName>
    <definedName name="KWHSMG" localSheetId="13">#REF!</definedName>
    <definedName name="KWHSMG" localSheetId="12">#REF!</definedName>
    <definedName name="KWHSMG">#REF!</definedName>
    <definedName name="l" localSheetId="6">[83]PMT!#REF!</definedName>
    <definedName name="l" localSheetId="10">[83]PMT!#REF!</definedName>
    <definedName name="l" localSheetId="7">[83]PMT!#REF!</definedName>
    <definedName name="l" localSheetId="13">[83]PMT!#REF!</definedName>
    <definedName name="l">[83]PMT!#REF!</definedName>
    <definedName name="L_19" localSheetId="6">'[84]FORM-B'!#REF!</definedName>
    <definedName name="L_19" localSheetId="10">'[84]FORM-B'!#REF!</definedName>
    <definedName name="L_19" localSheetId="7">'[84]FORM-B'!#REF!</definedName>
    <definedName name="L_19" localSheetId="13">'[84]FORM-B'!#REF!</definedName>
    <definedName name="L_19">'[84]FORM-B'!#REF!</definedName>
    <definedName name="LabaRugi" localSheetId="6">#REF!</definedName>
    <definedName name="LabaRugi" localSheetId="10">#REF!</definedName>
    <definedName name="LabaRugi" localSheetId="7">#REF!</definedName>
    <definedName name="LabaRugi" localSheetId="5">#REF!</definedName>
    <definedName name="LabaRugi" localSheetId="13">#REF!</definedName>
    <definedName name="LabaRugi">#REF!</definedName>
    <definedName name="LabaRugiFungsi">'[39]LabaRugi Fungsi'!$B$1:$J$60</definedName>
    <definedName name="LabaRugiFungsi2004">'[39]LabaRugi Fungsi2004(21B)'!$B$1:$E$46</definedName>
    <definedName name="LabaRugiLainnya">'[39]LabaRugi Lainnya 2005(20)'!$B$1:$G$30</definedName>
    <definedName name="LabaRugiUnsur2004">'[39]LabaRugi Unsur2004(21A)'!$D$1:$G$91</definedName>
    <definedName name="LABARUGIYR">[85]Asumsi!$V$2</definedName>
    <definedName name="LAHTA52101_CTPTKLS_OK" localSheetId="6">#REF!</definedName>
    <definedName name="LAHTA52101_CTPTKLS_OK" localSheetId="10">#REF!</definedName>
    <definedName name="LAHTA52101_CTPTKLS_OK" localSheetId="7">#REF!</definedName>
    <definedName name="LAHTA52101_CTPTKLS_OK" localSheetId="5">#REF!</definedName>
    <definedName name="LAHTA52101_CTPTKLS_OK" localSheetId="13">#REF!</definedName>
    <definedName name="LAHTA52101_CTPTKLS_OK">#REF!</definedName>
    <definedName name="LAMAKDS" localSheetId="6">#REF!</definedName>
    <definedName name="LAMAKDS" localSheetId="10">#REF!</definedName>
    <definedName name="LAMAKDS" localSheetId="7">#REF!</definedName>
    <definedName name="LAMAKDS" localSheetId="13">#REF!</definedName>
    <definedName name="LAMAKDS">#REF!</definedName>
    <definedName name="LAMASLG" localSheetId="6">#REF!</definedName>
    <definedName name="LAMASLG" localSheetId="10">#REF!</definedName>
    <definedName name="LAMASLG" localSheetId="7">#REF!</definedName>
    <definedName name="LAMASLG" localSheetId="13">#REF!</definedName>
    <definedName name="LAMASLG">#REF!</definedName>
    <definedName name="LAMASMG" localSheetId="6">#REF!</definedName>
    <definedName name="LAMASMG" localSheetId="10">#REF!</definedName>
    <definedName name="LAMASMG" localSheetId="7">#REF!</definedName>
    <definedName name="LAMASMG" localSheetId="11">#REF!</definedName>
    <definedName name="LAMASMG" localSheetId="13">#REF!</definedName>
    <definedName name="LAMASMG" localSheetId="12">#REF!</definedName>
    <definedName name="LAMASMG">#REF!</definedName>
    <definedName name="LAMP_1" localSheetId="6">#REF!</definedName>
    <definedName name="LAMP_1" localSheetId="10">#REF!</definedName>
    <definedName name="LAMP_1" localSheetId="7">#REF!</definedName>
    <definedName name="LAMP_1" localSheetId="13">#REF!</definedName>
    <definedName name="LAMP_1">#REF!</definedName>
    <definedName name="Lamp_10" localSheetId="6">#REF!</definedName>
    <definedName name="Lamp_10" localSheetId="10">#REF!</definedName>
    <definedName name="Lamp_10" localSheetId="7">#REF!</definedName>
    <definedName name="Lamp_10" localSheetId="13">#REF!</definedName>
    <definedName name="Lamp_10">#REF!</definedName>
    <definedName name="Lamp_11" localSheetId="6">#REF!</definedName>
    <definedName name="Lamp_11" localSheetId="10">#REF!</definedName>
    <definedName name="Lamp_11" localSheetId="7">#REF!</definedName>
    <definedName name="Lamp_11" localSheetId="13">#REF!</definedName>
    <definedName name="Lamp_11">#REF!</definedName>
    <definedName name="Lamp_12" localSheetId="6">#REF!</definedName>
    <definedName name="Lamp_12" localSheetId="10">#REF!</definedName>
    <definedName name="Lamp_12" localSheetId="7">#REF!</definedName>
    <definedName name="Lamp_12" localSheetId="13">#REF!</definedName>
    <definedName name="Lamp_12">#REF!</definedName>
    <definedName name="Lamp_13" localSheetId="6">#REF!</definedName>
    <definedName name="Lamp_13" localSheetId="10">#REF!</definedName>
    <definedName name="Lamp_13" localSheetId="7">#REF!</definedName>
    <definedName name="Lamp_13" localSheetId="13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 localSheetId="13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 localSheetId="13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 localSheetId="13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 localSheetId="13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 localSheetId="13">#REF!</definedName>
    <definedName name="Lamp_1b">#REF!</definedName>
    <definedName name="LAMP_2" localSheetId="6">#REF!</definedName>
    <definedName name="LAMP_2" localSheetId="10">#REF!</definedName>
    <definedName name="LAMP_2" localSheetId="7">#REF!</definedName>
    <definedName name="LAMP_2" localSheetId="13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 localSheetId="13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 localSheetId="13">#REF!</definedName>
    <definedName name="Lamp_2b">#REF!</definedName>
    <definedName name="LAMP_3" localSheetId="6">#REF!</definedName>
    <definedName name="LAMP_3" localSheetId="10">#REF!</definedName>
    <definedName name="LAMP_3" localSheetId="7">#REF!</definedName>
    <definedName name="LAMP_3" localSheetId="13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 localSheetId="13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 localSheetId="13">#REF!</definedName>
    <definedName name="Lamp_3b">#REF!</definedName>
    <definedName name="LAMP_4" localSheetId="6">#REF!</definedName>
    <definedName name="LAMP_4" localSheetId="10">#REF!</definedName>
    <definedName name="LAMP_4" localSheetId="7">#REF!</definedName>
    <definedName name="LAMP_4" localSheetId="13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 localSheetId="13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 localSheetId="13">#REF!</definedName>
    <definedName name="Lamp_4b">#REF!</definedName>
    <definedName name="LAMP_5" localSheetId="6">#REF!</definedName>
    <definedName name="LAMP_5" localSheetId="10">#REF!</definedName>
    <definedName name="LAMP_5" localSheetId="7">#REF!</definedName>
    <definedName name="LAMP_5" localSheetId="13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 localSheetId="13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 localSheetId="13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 localSheetId="13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 localSheetId="13">#REF!</definedName>
    <definedName name="Lamp_6b">#REF!</definedName>
    <definedName name="LAMP_7" localSheetId="6">#REF!</definedName>
    <definedName name="LAMP_7" localSheetId="10">#REF!</definedName>
    <definedName name="LAMP_7" localSheetId="7">#REF!</definedName>
    <definedName name="LAMP_7" localSheetId="13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 localSheetId="13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 localSheetId="13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 localSheetId="13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 localSheetId="13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 localSheetId="13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 localSheetId="13">#REF!</definedName>
    <definedName name="Lamp_9">#REF!</definedName>
    <definedName name="LAP_12RB">[86]INPBA!$F$2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10">#REF!</definedName>
    <definedName name="LaporanUtama" localSheetId="7">#REF!</definedName>
    <definedName name="LaporanUtama" localSheetId="5">#REF!</definedName>
    <definedName name="LaporanUtama" localSheetId="13">#REF!</definedName>
    <definedName name="LaporanUtama">#REF!</definedName>
    <definedName name="ldkfg" localSheetId="6">#REF!</definedName>
    <definedName name="ldkfg" localSheetId="10">#REF!</definedName>
    <definedName name="ldkfg" localSheetId="7">#REF!</definedName>
    <definedName name="ldkfg" localSheetId="13">#REF!</definedName>
    <definedName name="ldkfg">#REF!</definedName>
    <definedName name="Least">#REF!</definedName>
    <definedName name="LEDO">#N/A</definedName>
    <definedName name="level2_options">INDIRECT("Areas_"&amp;'[33]Working Page'!$B$47)</definedName>
    <definedName name="lincuran">#REF!</definedName>
    <definedName name="Listrik">'[87]AHS - Non Personel'!$D$33</definedName>
    <definedName name="LJ" hidden="1">{#N/A,#N/A,FALSE,"M.32"}</definedName>
    <definedName name="lk" localSheetId="6">[30]JAN09!#REF!</definedName>
    <definedName name="lk" localSheetId="10">[30]JAN09!#REF!</definedName>
    <definedName name="lk" localSheetId="5">[30]JAN09!#REF!</definedName>
    <definedName name="lk" localSheetId="11">[30]JAN09!#REF!</definedName>
    <definedName name="lk" localSheetId="13">[30]JAN09!#REF!</definedName>
    <definedName name="lk">[30]JAN09!#REF!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10">#REF!</definedName>
    <definedName name="ll" localSheetId="5">#REF!</definedName>
    <definedName name="ll" localSheetId="11">#REF!</definedName>
    <definedName name="ll" localSheetId="13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localSheetId="13" hidden="1">{#N/A,#N/A,FALSE,"M.02"}</definedName>
    <definedName name="LOPK" localSheetId="12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10">#REF!</definedName>
    <definedName name="LP" localSheetId="7">#REF!</definedName>
    <definedName name="LP" localSheetId="5">#REF!</definedName>
    <definedName name="LP" localSheetId="11">#REF!</definedName>
    <definedName name="LP" localSheetId="13">#REF!</definedName>
    <definedName name="LP">#REF!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7">#REF!</definedName>
    <definedName name="LRFungsi" localSheetId="13">#REF!</definedName>
    <definedName name="LRFungsi">#REF!</definedName>
    <definedName name="LRUnsur" localSheetId="6">#REF!</definedName>
    <definedName name="LRUnsur" localSheetId="10">#REF!</definedName>
    <definedName name="LRUnsur" localSheetId="7">#REF!</definedName>
    <definedName name="LRUnsur" localSheetId="13">#REF!</definedName>
    <definedName name="LRUnsur">#REF!</definedName>
    <definedName name="luncur">[88]Sheet3!$D$15</definedName>
    <definedName name="luncuran">[88]Sheet3!$D$15</definedName>
    <definedName name="M" localSheetId="6">#REF!</definedName>
    <definedName name="M" localSheetId="10">#REF!</definedName>
    <definedName name="M" localSheetId="7">#REF!</definedName>
    <definedName name="M" localSheetId="11">#REF!</definedName>
    <definedName name="M" localSheetId="13">#REF!</definedName>
    <definedName name="M">#REF!</definedName>
    <definedName name="M_19" localSheetId="6">'[84]FORM-B'!#REF!</definedName>
    <definedName name="M_19" localSheetId="10">'[84]FORM-B'!#REF!</definedName>
    <definedName name="M_19" localSheetId="7">'[84]FORM-B'!#REF!</definedName>
    <definedName name="M_19" localSheetId="11">'[84]FORM-B'!#REF!</definedName>
    <definedName name="M_19" localSheetId="13">'[84]FORM-B'!#REF!</definedName>
    <definedName name="M_19">'[84]FORM-B'!#REF!</definedName>
    <definedName name="ma" hidden="1">{#N/A,#N/A,FALSE,"M.31"}</definedName>
    <definedName name="MANBUNG" localSheetId="6">[53]Sheet5!#REF!</definedName>
    <definedName name="MANBUNG" localSheetId="10">[53]Sheet5!#REF!</definedName>
    <definedName name="MANBUNG" localSheetId="7">[53]Sheet5!#REF!</definedName>
    <definedName name="MANBUNG" localSheetId="13">[53]Sheet5!#REF!</definedName>
    <definedName name="MANBUNG">[53]Sheet5!#REF!</definedName>
    <definedName name="ManProBln" localSheetId="10">#N/A</definedName>
    <definedName name="ManProBln" localSheetId="13">#N/A</definedName>
    <definedName name="ManProBln" localSheetId="12">'[31]AHS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localSheetId="13" hidden="1">{#N/A,#N/A,FALSE,"M.02"}</definedName>
    <definedName name="marwan" localSheetId="12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0">[77]Mat!$B:$L</definedName>
    <definedName name="mat" localSheetId="11">[77]Mat!$B:$L</definedName>
    <definedName name="mat" localSheetId="13">[77]Mat!$B:$L</definedName>
    <definedName name="mat" localSheetId="12">[77]Mat!$B$1:$L$65536</definedName>
    <definedName name="mat">[77]Mat!$B$1:$L$65536</definedName>
    <definedName name="mat." localSheetId="10">[77]Mat!$B:$L</definedName>
    <definedName name="mat." localSheetId="13">[77]Mat!$B:$L</definedName>
    <definedName name="mat." localSheetId="12">[77]Mat!$B$1:$L$65536</definedName>
    <definedName name="mat.">[77]Mat!$B$1:$L$65536</definedName>
    <definedName name="mate" localSheetId="6">#REF!</definedName>
    <definedName name="mate" localSheetId="10">#REF!</definedName>
    <definedName name="mate" localSheetId="7">#REF!</definedName>
    <definedName name="mate" localSheetId="5">#REF!</definedName>
    <definedName name="mate" localSheetId="13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localSheetId="13" hidden="1">{#N/A,#N/A,FALSE,"M.34"}</definedName>
    <definedName name="mbo" localSheetId="12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7">#REF!</definedName>
    <definedName name="mcperiod" localSheetId="5">#REF!</definedName>
    <definedName name="mcperiod" localSheetId="11">#REF!</definedName>
    <definedName name="mcperiod" localSheetId="13">#REF!</definedName>
    <definedName name="mcperiod">#REF!</definedName>
    <definedName name="MD">[89]aruskas!$A$110:$T$180</definedName>
    <definedName name="MD_19">[90]aruskas!$A$110:$T$180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localSheetId="13" hidden="1">{#N/A,#N/A,FALSE,"M.33"}</definedName>
    <definedName name="MDNpst" localSheetId="12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10">#N/A</definedName>
    <definedName name="MENU_GARDU" localSheetId="13">#N/A</definedName>
    <definedName name="MENU_GARDU" localSheetId="12">[61]MENU!$D$11:$D$110</definedName>
    <definedName name="MENU_GARDU">#N/A</definedName>
    <definedName name="MENU_PENYULANG" localSheetId="10">#N/A</definedName>
    <definedName name="MENU_PENYULANG" localSheetId="13">#N/A</definedName>
    <definedName name="MENU_PENYULANG" localSheetId="12">[61]MENU!$F$11:$F$40</definedName>
    <definedName name="MENU_PENYULANG">#N/A</definedName>
    <definedName name="MFKJ" hidden="1">{#N/A,#N/A,FALSE,"M.34"}</definedName>
    <definedName name="mfo">[91]Resume!$E$55</definedName>
    <definedName name="mfobaru">[1]Catatan!$C$144</definedName>
    <definedName name="mi_print_area" localSheetId="6">#REF!</definedName>
    <definedName name="mi_print_area" localSheetId="10">#REF!</definedName>
    <definedName name="mi_print_area" localSheetId="7">#REF!</definedName>
    <definedName name="mi_print_area" localSheetId="5">#REF!</definedName>
    <definedName name="mi_print_area" localSheetId="11">#REF!</definedName>
    <definedName name="mi_print_area" localSheetId="13">#REF!</definedName>
    <definedName name="mi_print_area">#REF!</definedName>
    <definedName name="MICOHM">'[15]HARGA SATUAN'!$B$21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localSheetId="13" hidden="1">{#N/A,#N/A,FALSE,"M.34"}</definedName>
    <definedName name="MJKpst" localSheetId="12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'[92]Standar Konstruksi'!$G$29:$G$29</definedName>
    <definedName name="MmExcelLinker_56E02BF7_1622_44A2_A1B4_91C09D796B1E" localSheetId="7">KKF!RAB-PER '[92]Standar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10">#REF!</definedName>
    <definedName name="MRISI" localSheetId="7">#REF!</definedName>
    <definedName name="MRISI" localSheetId="5">#REF!</definedName>
    <definedName name="MRISI" localSheetId="11">#REF!</definedName>
    <definedName name="MRISI" localSheetId="13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 localSheetId="11">#REF!</definedName>
    <definedName name="MutasiMatPDP" localSheetId="13">#REF!</definedName>
    <definedName name="MutasiMatPDP">#REF!</definedName>
    <definedName name="nad" hidden="1">{#N/A,#N/A,FALSE,"M.41"}</definedName>
    <definedName name="NAMA" localSheetId="6">#REF!</definedName>
    <definedName name="NAMA" localSheetId="10">#REF!</definedName>
    <definedName name="NAMA" localSheetId="7">#REF!</definedName>
    <definedName name="NAMA" localSheetId="11">#REF!</definedName>
    <definedName name="NAMA" localSheetId="13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 localSheetId="13">#REF!</definedName>
    <definedName name="nama_kabupaten">#REF!</definedName>
    <definedName name="NAMA1" localSheetId="6">#REF!</definedName>
    <definedName name="NAMA1" localSheetId="10">#REF!</definedName>
    <definedName name="NAMA1" localSheetId="7">#REF!</definedName>
    <definedName name="NAMA1" localSheetId="13">#REF!</definedName>
    <definedName name="NAMA1">#REF!</definedName>
    <definedName name="NAMA2" localSheetId="6">#REF!</definedName>
    <definedName name="NAMA2" localSheetId="10">#REF!</definedName>
    <definedName name="NAMA2" localSheetId="7">#REF!</definedName>
    <definedName name="NAMA2" localSheetId="13">#REF!</definedName>
    <definedName name="NAMA2">#REF!</definedName>
    <definedName name="NAMABARU" localSheetId="6">#REF!</definedName>
    <definedName name="NAMABARU" localSheetId="10">#REF!</definedName>
    <definedName name="NAMABARU" localSheetId="7">#REF!</definedName>
    <definedName name="NAMABARU" localSheetId="13">#REF!</definedName>
    <definedName name="NAMABARU">#REF!</definedName>
    <definedName name="NamaWil">[93]Cover!$B$7</definedName>
    <definedName name="NDANHA">#REF!</definedName>
    <definedName name="NEGO" localSheetId="6">[35]Usulan!#REF!</definedName>
    <definedName name="NEGO" localSheetId="10">[35]Usulan!#REF!</definedName>
    <definedName name="NEGO" localSheetId="7">[35]Usulan!#REF!</definedName>
    <definedName name="NEGO" localSheetId="5">[35]Usulan!#REF!</definedName>
    <definedName name="NEGO" localSheetId="13">[35]Usulan!#REF!</definedName>
    <definedName name="NEGO">[35]Usulan!#REF!</definedName>
    <definedName name="NEKO" hidden="1">{#N/A,#N/A,FALSE,"M.32"}</definedName>
    <definedName name="neraca" localSheetId="6">#REF!</definedName>
    <definedName name="neraca" localSheetId="10">#REF!</definedName>
    <definedName name="neraca" localSheetId="7">#REF!</definedName>
    <definedName name="neraca" localSheetId="5">#REF!</definedName>
    <definedName name="neraca" localSheetId="13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10">#REF!</definedName>
    <definedName name="neracareal" localSheetId="7">#REF!</definedName>
    <definedName name="neracareal" localSheetId="13">#REF!</definedName>
    <definedName name="neracareal">#REF!</definedName>
    <definedName name="nerc" hidden="1">{#N/A,#N/A,FALSE,"M.31"}</definedName>
    <definedName name="netmargim" localSheetId="6">#REF!</definedName>
    <definedName name="netmargim" localSheetId="10">#REF!</definedName>
    <definedName name="netmargim" localSheetId="7">#REF!</definedName>
    <definedName name="netmargim" localSheetId="13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10">#REF!</definedName>
    <definedName name="nmcabang" localSheetId="7">#REF!</definedName>
    <definedName name="nmcabang" localSheetId="13">#REF!</definedName>
    <definedName name="nmcabang">#REF!</definedName>
    <definedName name="nn">[16]ca!#REF!</definedName>
    <definedName name="NNG">#REF!</definedName>
    <definedName name="nnm" hidden="1">{#N/A,#N/A,FALSE,"M.43"}</definedName>
    <definedName name="nnnm" hidden="1">{#N/A,#N/A,FALSE,"M.42"}</definedName>
    <definedName name="no">[28]x!$A$9:$A$47</definedName>
    <definedName name="NO_KODE" localSheetId="6">#N/A</definedName>
    <definedName name="NO_KODE" localSheetId="10">#N/A</definedName>
    <definedName name="NO_KODE" localSheetId="7">#N/A</definedName>
    <definedName name="NO_KODE" localSheetId="13">#N/A</definedName>
    <definedName name="NO_KODE" localSheetId="12">[61]MENU!#REF!</definedName>
    <definedName name="NO_KODE">#N/A</definedName>
    <definedName name="NoBlanksRange">OFFSET('[33]Working Page'!$G$53,0,0,SUMPRODUCT(--(TRIM('[33]Working Page'!$G$53:$G$85)&lt;&gt;"")),1)</definedName>
    <definedName name="Nomor_Kolom">#REF!</definedName>
    <definedName name="nop">[28]x!$A$100:$A$101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10">#REF!</definedName>
    <definedName name="o" localSheetId="7">#REF!</definedName>
    <definedName name="o" localSheetId="5">#REF!</definedName>
    <definedName name="o" localSheetId="13">#REF!</definedName>
    <definedName name="o">#REF!</definedName>
    <definedName name="o_m">[94]ca!#REF!</definedName>
    <definedName name="ob_1_phasa" localSheetId="6">#REF!</definedName>
    <definedName name="ob_1_phasa" localSheetId="10">#REF!</definedName>
    <definedName name="ob_1_phasa" localSheetId="7">#REF!</definedName>
    <definedName name="ob_1_phasa" localSheetId="13">#REF!</definedName>
    <definedName name="ob_1_phasa">#REF!</definedName>
    <definedName name="OBS">'[52]Harga BBM Indonesia'!$B$8:$D$60</definedName>
    <definedName name="OCGHSE" localSheetId="6">#REF!</definedName>
    <definedName name="OCGHSE" localSheetId="10">#REF!</definedName>
    <definedName name="OCGHSE" localSheetId="7">#REF!</definedName>
    <definedName name="OCGHSE" localSheetId="13">#REF!</definedName>
    <definedName name="OCGHSE">#REF!</definedName>
    <definedName name="OCRKDS" localSheetId="6">#REF!</definedName>
    <definedName name="OCRKDS" localSheetId="10">#REF!</definedName>
    <definedName name="OCRKDS" localSheetId="7">#REF!</definedName>
    <definedName name="OCRKDS" localSheetId="13">#REF!</definedName>
    <definedName name="OCRKDS">#REF!</definedName>
    <definedName name="OCRSLG" localSheetId="6">#REF!</definedName>
    <definedName name="OCRSLG" localSheetId="10">#REF!</definedName>
    <definedName name="OCRSLG" localSheetId="7">#REF!</definedName>
    <definedName name="OCRSLG" localSheetId="13">#REF!</definedName>
    <definedName name="OCRSLG">#REF!</definedName>
    <definedName name="OCRSMG" localSheetId="6">#REF!</definedName>
    <definedName name="OCRSMG" localSheetId="10">#REF!</definedName>
    <definedName name="OCRSMG" localSheetId="7">#REF!</definedName>
    <definedName name="OCRSMG" localSheetId="11">#REF!</definedName>
    <definedName name="OCRSMG" localSheetId="13">#REF!</definedName>
    <definedName name="OCRSMG" localSheetId="12">#REF!</definedName>
    <definedName name="OCRSMG">#REF!</definedName>
    <definedName name="OILTEST">'[15]HARGA SATUAN'!$B$19</definedName>
    <definedName name="ok" localSheetId="10">#REF!</definedName>
    <definedName name="ok" localSheetId="11">#REF!</definedName>
    <definedName name="ok" localSheetId="13">#REF!</definedName>
    <definedName name="ok">#REF!</definedName>
    <definedName name="okl" localSheetId="10">#REF!</definedName>
    <definedName name="okl" localSheetId="11">#REF!</definedName>
    <definedName name="okl" localSheetId="13">#REF!</definedName>
    <definedName name="okl">#REF!</definedName>
    <definedName name="okt">#REF!</definedName>
    <definedName name="okto">#REF!</definedName>
    <definedName name="oo" localSheetId="6">#REF!</definedName>
    <definedName name="oo" localSheetId="10">#REF!</definedName>
    <definedName name="oo" localSheetId="7">#REF!</definedName>
    <definedName name="oo" localSheetId="13">#REF!</definedName>
    <definedName name="oo">#REF!</definedName>
    <definedName name="OPERASI">#REF!</definedName>
    <definedName name="opgw" hidden="1">{#N/A,#N/A,FALSE,"M.31"}</definedName>
    <definedName name="opi" localSheetId="10">#REF!</definedName>
    <definedName name="opi" localSheetId="13">#REF!</definedName>
    <definedName name="opi">#REF!</definedName>
    <definedName name="Opr_Hari" localSheetId="10">#N/A</definedName>
    <definedName name="Opr_Hari" localSheetId="13">#N/A</definedName>
    <definedName name="Opr_Hari" localSheetId="12">'[31]AHS - Personel'!$G$19</definedName>
    <definedName name="Opr_Hari">#N/A</definedName>
    <definedName name="opv">[95]Valuation!$I$53</definedName>
    <definedName name="ORA" hidden="1">{#N/A,#N/A,FALSE,"M.32"}</definedName>
    <definedName name="OUTGOING" localSheetId="10">#N/A</definedName>
    <definedName name="OUTGOING" localSheetId="13">#N/A</definedName>
    <definedName name="OUTGOING" localSheetId="12">[61]PARAMETER!$B$11:$B$1059</definedName>
    <definedName name="OUTGOING">#N/A</definedName>
    <definedName name="P" localSheetId="6">#REF!</definedName>
    <definedName name="P" localSheetId="10">#REF!</definedName>
    <definedName name="P" localSheetId="7">#REF!</definedName>
    <definedName name="P" localSheetId="5">#REF!</definedName>
    <definedName name="P" localSheetId="13">#REF!</definedName>
    <definedName name="P">#REF!</definedName>
    <definedName name="Panah" localSheetId="6">#REF!</definedName>
    <definedName name="Panah" localSheetId="10">#REF!</definedName>
    <definedName name="Panah" localSheetId="7">#REF!</definedName>
    <definedName name="Panah" localSheetId="13">#REF!</definedName>
    <definedName name="Panah">#REF!</definedName>
    <definedName name="parsialdis">'[15]HARGA SATUAN'!$B$23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localSheetId="13" hidden="1">{#N/A,#N/A,FALSE,"M.33"}</definedName>
    <definedName name="PasPst" localSheetId="12" hidden="1">{#N/A,#N/A,FALSE,"M.33"}</definedName>
    <definedName name="PasPst" hidden="1">{#N/A,#N/A,FALSE,"M.33"}</definedName>
    <definedName name="pdi" hidden="1">[96]UshDeb00!#REF!</definedName>
    <definedName name="pdp" hidden="1">{#N/A,#N/A,FALSE,"M.31"}</definedName>
    <definedName name="PDPKons" localSheetId="6">#REF!</definedName>
    <definedName name="PDPKons" localSheetId="10">#REF!</definedName>
    <definedName name="PDPKons" localSheetId="7">#REF!</definedName>
    <definedName name="PDPKons" localSheetId="5">#REF!</definedName>
    <definedName name="PDPKons" localSheetId="11">#REF!</definedName>
    <definedName name="PDPKons" localSheetId="13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 localSheetId="11">#REF!</definedName>
    <definedName name="PDPMaterial" localSheetId="13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 localSheetId="13">#REF!</definedName>
    <definedName name="PDPPembDimuka">#REF!</definedName>
    <definedName name="PDPT" hidden="1">{#N/A,#N/A,FALSE,"M.31"}</definedName>
    <definedName name="pe">[28]x!$B$100:$B$101</definedName>
    <definedName name="Peluang_Deskripsi">#REF!</definedName>
    <definedName name="Peluang_Keputusan">#REF!</definedName>
    <definedName name="Peluang_Prioritas">#REF!</definedName>
    <definedName name="Pelumas" hidden="1">{#N/A,#N/A,FALSE,"M.31"}</definedName>
    <definedName name="PembelianiTRWI">'[39]PembelianiTL(12A1'!$B$1:$S$55</definedName>
    <definedName name="PembelianiTRWII">'[39]PembelianiTL(12A1'!$B$56:$S$110</definedName>
    <definedName name="PembelianiTRWIII">'[39]PembelianiTL(12A1'!$B$111:$S$165</definedName>
    <definedName name="PembelianiTRWIV">'[39]PembelianiTL(12A1'!$B$166:$S$220</definedName>
    <definedName name="pembiayaan">#REF!</definedName>
    <definedName name="PemeABSW" localSheetId="6">#REF!</definedName>
    <definedName name="PemeABSW" localSheetId="10">#REF!</definedName>
    <definedName name="PemeABSW" localSheetId="7">#REF!</definedName>
    <definedName name="PemeABSW" localSheetId="5">#REF!</definedName>
    <definedName name="PemeABSW" localSheetId="13">#REF!</definedName>
    <definedName name="PemeABSW">#REF!</definedName>
    <definedName name="pemel09" localSheetId="6">#REF!</definedName>
    <definedName name="pemel09" localSheetId="10">#REF!</definedName>
    <definedName name="pemel09" localSheetId="7">#REF!</definedName>
    <definedName name="pemel09" localSheetId="13">#REF!</definedName>
    <definedName name="pemel09">#REF!</definedName>
    <definedName name="PendaLuOp">'[38]PendaLuOp(13)'!$B$1:$G$58</definedName>
    <definedName name="PENDAOP" hidden="1">{#N/A,#N/A,FALSE,"M.32"}</definedName>
    <definedName name="PendOpLain">'[39]PendOpLain(11B)'!$B$1:$G$33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3" hidden="1">{#N/A,#N/A,FALSE,"M.41"}</definedName>
    <definedName name="Pendukung" localSheetId="12" hidden="1">{#N/A,#N/A,FALSE,"M.41"}</definedName>
    <definedName name="Pendukung" hidden="1">{#N/A,#N/A,FALSE,"M.41"}</definedName>
    <definedName name="PenjTLTRWI">'[38]PenjTL(18)'!$B$1:$J$39</definedName>
    <definedName name="PenjTLTRWII">'[38]PenjTL(18)'!$B$41:$J$79</definedName>
    <definedName name="PenjTLTRWIII">'[38]PenjTL(18)'!$B$81:$J$119</definedName>
    <definedName name="PenjTLTRWIV">'[38]PenjTL(18)'!$B$121:$J$159</definedName>
    <definedName name="PENYULANG">[97]TABEL!$A$2:$A$81</definedName>
    <definedName name="period" localSheetId="6">#REF!</definedName>
    <definedName name="period" localSheetId="10">#REF!</definedName>
    <definedName name="period" localSheetId="7">#REF!</definedName>
    <definedName name="period" localSheetId="5">#REF!</definedName>
    <definedName name="period" localSheetId="13">#REF!</definedName>
    <definedName name="period">#REF!</definedName>
    <definedName name="Perlakuan_Deskripsi">#REF!</definedName>
    <definedName name="Perlakuan_FrekuensiPemantauan">#REF!</definedName>
    <definedName name="Perlakuan_MediaPemantauan">#REF!</definedName>
    <definedName name="Perlakuan_PIC">#REF!</definedName>
    <definedName name="Perlakuan_SumberDaya">#REF!</definedName>
    <definedName name="Perlakuan_TargetWaktu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10">#REF!</definedName>
    <definedName name="PLG_DAYA__200KVA" localSheetId="7">#REF!</definedName>
    <definedName name="PLG_DAYA__200KVA" localSheetId="13">#REF!</definedName>
    <definedName name="PLG_DAYA__200KVA">#REF!</definedName>
    <definedName name="PLG_DAYA_33_197KVA" localSheetId="6">#REF!</definedName>
    <definedName name="PLG_DAYA_33_197KVA" localSheetId="10">#REF!</definedName>
    <definedName name="PLG_DAYA_33_197KVA" localSheetId="7">#REF!</definedName>
    <definedName name="PLG_DAYA_33_197KVA" localSheetId="13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[83]PMT!$D$12:$D$55</definedName>
    <definedName name="pmt_150kV_1_p__40_Ka">'[15]HARGA SATUAN'!#REF!</definedName>
    <definedName name="pmt1p">'[15]HARGA SATUAN'!$B$2</definedName>
    <definedName name="pmt500dgcr">'[15]HARGA SATUAN'!$B$7</definedName>
    <definedName name="pmt500kv1">'[15]HARGA SATUAN'!$B$6</definedName>
    <definedName name="poi" localSheetId="6">[30]JAN09!#REF!</definedName>
    <definedName name="poi" localSheetId="10">[30]JAN09!#REF!</definedName>
    <definedName name="poi" localSheetId="5">[30]JAN09!#REF!</definedName>
    <definedName name="poi" localSheetId="11">[30]JAN09!#REF!</definedName>
    <definedName name="poi" localSheetId="13">[30]JAN09!#REF!</definedName>
    <definedName name="poi">[30]JAN09!#REF!</definedName>
    <definedName name="pokok_bunga">#REF!</definedName>
    <definedName name="poldo" hidden="1">{#N/A,#N/A,FALSE,"M.31"}</definedName>
    <definedName name="POPUI" localSheetId="5">#REF!</definedName>
    <definedName name="POPUI">#REF!</definedName>
    <definedName name="pos_anggaran">[78]data!$G$2:$G$54</definedName>
    <definedName name="Potensi215" localSheetId="6">#REF!</definedName>
    <definedName name="Potensi215" localSheetId="10">#REF!</definedName>
    <definedName name="Potensi215" localSheetId="7">#REF!</definedName>
    <definedName name="Potensi215" localSheetId="5">#REF!</definedName>
    <definedName name="Potensi215" localSheetId="13">#REF!</definedName>
    <definedName name="Potensi215">#REF!</definedName>
    <definedName name="PP" localSheetId="6">#REF!</definedName>
    <definedName name="PP" localSheetId="10">#REF!</definedName>
    <definedName name="PP" localSheetId="7">#REF!</definedName>
    <definedName name="PP" localSheetId="13">#REF!</definedName>
    <definedName name="PP">#REF!</definedName>
    <definedName name="PR">#REF!</definedName>
    <definedName name="print" localSheetId="6">#REF!</definedName>
    <definedName name="print" localSheetId="10">#REF!</definedName>
    <definedName name="print" localSheetId="7">#REF!</definedName>
    <definedName name="print" localSheetId="13">#REF!</definedName>
    <definedName name="print">#REF!</definedName>
    <definedName name="PRINT_AR01" localSheetId="6">[53]Sheet5!#REF!</definedName>
    <definedName name="PRINT_AR01" localSheetId="10">[53]Sheet5!#REF!</definedName>
    <definedName name="PRINT_AR01" localSheetId="7">[53]Sheet5!#REF!</definedName>
    <definedName name="PRINT_AR01" localSheetId="13">[53]Sheet5!#REF!</definedName>
    <definedName name="PRINT_AR01">[53]Sheet5!#REF!</definedName>
    <definedName name="_xlnm.Print_Area" localSheetId="10">'GAMBAR '!$A$1:$AD$769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#REF!</definedName>
    <definedName name="_xlnm.Print_Area" localSheetId="13">PETA!$A$1:$AF$67</definedName>
    <definedName name="_xlnm.Print_Area" localSheetId="8">'RAB '!$A$1:$K$242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2">SLD!$A$1:$AE$69</definedName>
    <definedName name="_xlnm.Print_Area">#REF!</definedName>
    <definedName name="PRINT_AREA_MI" localSheetId="6">#REF!</definedName>
    <definedName name="PRINT_AREA_MI" localSheetId="10">#REF!</definedName>
    <definedName name="PRINT_AREA_MI" localSheetId="7">#REF!</definedName>
    <definedName name="PRINT_AREA_MI" localSheetId="13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7">#REF!</definedName>
    <definedName name="Print_area1" localSheetId="13">#REF!</definedName>
    <definedName name="Print_area1">#REF!</definedName>
    <definedName name="PRINT_TITLE" localSheetId="6">#REF!</definedName>
    <definedName name="PRINT_TITLE" localSheetId="10">#REF!</definedName>
    <definedName name="PRINT_TITLE" localSheetId="7">#REF!</definedName>
    <definedName name="PRINT_TITLE" localSheetId="13">#REF!</definedName>
    <definedName name="PRINT_TITLE">#REF!</definedName>
    <definedName name="_xlnm.Print_Titles" localSheetId="0">'HARGA SATUAN'!#REF!</definedName>
    <definedName name="_xlnm.Print_Titles" localSheetId="7">#REF!</definedName>
    <definedName name="_xlnm.Print_Titles" localSheetId="11">#REF!</definedName>
    <definedName name="_xlnm.Print_Titles" localSheetId="8">'RAB 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>#REF!</definedName>
    <definedName name="PRINT_TITLES_MI" localSheetId="6">#REF!</definedName>
    <definedName name="PRINT_TITLES_MI" localSheetId="10">#REF!</definedName>
    <definedName name="PRINT_TITLES_MI" localSheetId="7">#REF!</definedName>
    <definedName name="PRINT_TITLES_MI" localSheetId="13">#REF!</definedName>
    <definedName name="PRINT_TITLES_MI">#REF!</definedName>
    <definedName name="PRINT_TITLES_MI_19" localSheetId="6">#REF!</definedName>
    <definedName name="PRINT_TITLES_MI_19" localSheetId="10">#REF!</definedName>
    <definedName name="PRINT_TITLES_MI_19" localSheetId="7">#REF!</definedName>
    <definedName name="PRINT_TITLES_MI_19" localSheetId="13">#REF!</definedName>
    <definedName name="PRINT_TITLES_MI_19">#REF!</definedName>
    <definedName name="PRINT2" localSheetId="6">[53]Sheet5!#REF!</definedName>
    <definedName name="PRINT2" localSheetId="10">[53]Sheet5!#REF!</definedName>
    <definedName name="PRINT2" localSheetId="7">[53]Sheet5!#REF!</definedName>
    <definedName name="PRINT2" localSheetId="13">[53]Sheet5!#REF!</definedName>
    <definedName name="PRINT2">[53]Sheet5!#REF!</definedName>
    <definedName name="prk">[98]PRK!#REF!</definedName>
    <definedName name="ProduksiTRWI">'[39]ProduksiTL(12B2)'!$B$1:$W$38</definedName>
    <definedName name="ProduksiTRWII">'[39]ProduksiTL(12B2)'!$B$41:$W$78</definedName>
    <definedName name="ProduksiTRWIII">'[39]ProduksiTL(12B2)'!$B$81:$W$118</definedName>
    <definedName name="ProduksiTRWIV">'[39]ProduksiTL(12B2)'!$B$121:$W$158</definedName>
    <definedName name="ProgGISBln" localSheetId="10">#N/A</definedName>
    <definedName name="ProgGISBln" localSheetId="13">#N/A</definedName>
    <definedName name="ProgGISBln" localSheetId="12">'[31]AHS - Personel'!$F$11</definedName>
    <definedName name="ProgGISBln">#N/A</definedName>
    <definedName name="ProgGISHari" localSheetId="10">#N/A</definedName>
    <definedName name="ProgGISHari" localSheetId="13">#N/A</definedName>
    <definedName name="ProgGISHari" localSheetId="12">'[31]AHS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10">#REF!</definedName>
    <definedName name="PROYEK" localSheetId="7">#REF!</definedName>
    <definedName name="PROYEK" localSheetId="5">#REF!</definedName>
    <definedName name="PROYEK" localSheetId="13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localSheetId="13" hidden="1">{#N/A,#N/A,FALSE,"M.31"}</definedName>
    <definedName name="PSRpst" localSheetId="12" hidden="1">{#N/A,#N/A,FALSE,"M.31"}</definedName>
    <definedName name="PSRpst" hidden="1">{#N/A,#N/A,FALSE,"M.31"}</definedName>
    <definedName name="PT_PLN_PERSERO" localSheetId="6">#REF!</definedName>
    <definedName name="PT_PLN_PERSERO" localSheetId="10">#REF!</definedName>
    <definedName name="PT_PLN_PERSERO" localSheetId="7">#REF!</definedName>
    <definedName name="PT_PLN_PERSERO" localSheetId="5">#REF!</definedName>
    <definedName name="PT_PLN_PERSERO" localSheetId="13">#REF!</definedName>
    <definedName name="PT_PLN_PERSERO">#REF!</definedName>
    <definedName name="pt150kv">'[15]HARGA SATUAN'!$B$28</definedName>
    <definedName name="PTKU" localSheetId="6">#REF!</definedName>
    <definedName name="PTKU" localSheetId="10">#REF!</definedName>
    <definedName name="PTKU" localSheetId="7">#REF!</definedName>
    <definedName name="PTKU" localSheetId="13">#REF!</definedName>
    <definedName name="PTKU">#REF!</definedName>
    <definedName name="PUIUU" localSheetId="13">#REF!</definedName>
    <definedName name="PUIUU">#REF!</definedName>
    <definedName name="PUR" localSheetId="6">[99]JURNAL!#REF!</definedName>
    <definedName name="PUR" localSheetId="10">[99]JURNAL!#REF!</definedName>
    <definedName name="PUR" localSheetId="7">[99]JURNAL!#REF!</definedName>
    <definedName name="PUR" localSheetId="13">[99]JURNAL!#REF!</definedName>
    <definedName name="PUR">[99]JURNAL!#REF!</definedName>
    <definedName name="PUTUSSIBAU">#N/A</definedName>
    <definedName name="PWI" localSheetId="6">#REF!</definedName>
    <definedName name="PWI" localSheetId="10">#REF!</definedName>
    <definedName name="PWI" localSheetId="7">#REF!</definedName>
    <definedName name="PWI" localSheetId="5">#REF!</definedName>
    <definedName name="PWI" localSheetId="13">#REF!</definedName>
    <definedName name="PWI">#REF!</definedName>
    <definedName name="q" localSheetId="6">#REF!</definedName>
    <definedName name="q" localSheetId="10">#REF!</definedName>
    <definedName name="q" localSheetId="7">#REF!</definedName>
    <definedName name="q" localSheetId="11">#REF!</definedName>
    <definedName name="q" localSheetId="13">#REF!</definedName>
    <definedName name="q">#REF!</definedName>
    <definedName name="qCilacap">#REF!</definedName>
    <definedName name="qPurwokerto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7">#REF!</definedName>
    <definedName name="QRYTRY" localSheetId="11">#REF!</definedName>
    <definedName name="QRYTRY" localSheetId="13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3" hidden="1">{#N/A,#N/A,FALSE,"M.32"}</definedName>
    <definedName name="qw" localSheetId="12" hidden="1">{#N/A,#N/A,FALSE,"M.32"}</definedName>
    <definedName name="qw" hidden="1">{#N/A,#N/A,FALSE,"M.32"}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0">#REF!</definedName>
    <definedName name="RAB" localSheetId="7">#REF!</definedName>
    <definedName name="RAB" localSheetId="5">#REF!</definedName>
    <definedName name="RAB" localSheetId="11">#REF!</definedName>
    <definedName name="RAB" localSheetId="13">#REF!</definedName>
    <definedName name="RAB">#REF!</definedName>
    <definedName name="rafi" localSheetId="6">[30]JAN09!#REF!</definedName>
    <definedName name="rafi" localSheetId="10">[30]JAN09!#REF!</definedName>
    <definedName name="rafi" localSheetId="7">[30]JAN09!#REF!</definedName>
    <definedName name="rafi" localSheetId="5">[30]JAN09!#REF!</definedName>
    <definedName name="rafi" localSheetId="11">[30]JAN09!#REF!</definedName>
    <definedName name="rafi" localSheetId="13">[30]JAN09!#REF!</definedName>
    <definedName name="rafi">[30]JAN09!#REF!</definedName>
    <definedName name="raja" localSheetId="6">[30]JAN09!#REF!</definedName>
    <definedName name="raja" localSheetId="10">[30]JAN09!#REF!</definedName>
    <definedName name="raja" localSheetId="7">[30]JAN09!#REF!</definedName>
    <definedName name="raja" localSheetId="11">[30]JAN09!#REF!</definedName>
    <definedName name="raja" localSheetId="13">[30]JAN09!#REF!</definedName>
    <definedName name="raja">[30]JAN09!#REF!</definedName>
    <definedName name="Raker">'[100]W-NAD'!#REF!</definedName>
    <definedName name="RANGE" localSheetId="6">#REF!</definedName>
    <definedName name="RANGE" localSheetId="10">#REF!</definedName>
    <definedName name="RANGE" localSheetId="7">#REF!</definedName>
    <definedName name="RANGE" localSheetId="5">#REF!</definedName>
    <definedName name="RANGE" localSheetId="13">#REF!</definedName>
    <definedName name="RANGE">#REF!</definedName>
    <definedName name="RAO" localSheetId="6">#REF!</definedName>
    <definedName name="RAO" localSheetId="10">#REF!</definedName>
    <definedName name="RAO" localSheetId="7">#REF!</definedName>
    <definedName name="RAO" localSheetId="13">#REF!</definedName>
    <definedName name="RAO">#REF!</definedName>
    <definedName name="Rate_of_absorption_CJ_C2A_options">OFFSET('[33]Central Overhead Allocation'!$C$281,0,0,COUNTA('[33]Central Overhead Allocation'!$C$281:$C$297),3)</definedName>
    <definedName name="Rate_of_absorption_EJ_C2A_options">OFFSET('[33]Central Overhead Allocation'!$C$183,0,0,COUNTA('[33]Central Overhead Allocation'!$C$183:$C$199),7)</definedName>
    <definedName name="Rate_of_absorption_JKT_C2A_options">OFFSET('[33]Central Overhead Allocation'!$C$330,0,0,COUNTA('[33]Central Overhead Allocation'!$C$330:$C$346),4)</definedName>
    <definedName name="Rate_of_absorption_Region_options">OFFSET('[33]Central Overhead Allocation'!$C$53,0,0,COUNTA('[33]Central Overhead Allocation'!$C$53:$C$69),8)</definedName>
    <definedName name="Rate_of_Absorption_WJ_A2IS_Options" localSheetId="6">OFFSET('[33]Regional Overhead Allocation_WJ'!#REF!,0,0,COUNTA('[33]Regional Overhead Allocation_WJ'!#REF!),35)</definedName>
    <definedName name="Rate_of_Absorption_WJ_A2IS_Options" localSheetId="10">OFFSET('[33]Regional Overhead Allocation_WJ'!#REF!,0,0,COUNTA('[33]Regional Overhead Allocation_WJ'!#REF!),35)</definedName>
    <definedName name="Rate_of_Absorption_WJ_A2IS_Options" localSheetId="7">OFFSET('[33]Regional Overhead Allocation_WJ'!#REF!,0,0,COUNTA('[33]Regional Overhead Allocation_WJ'!#REF!),35)</definedName>
    <definedName name="Rate_of_Absorption_WJ_A2IS_Options" localSheetId="5">OFFSET('[33]Regional Overhead Allocation_WJ'!#REF!,0,0,COUNTA('[33]Regional Overhead Allocation_WJ'!#REF!),35)</definedName>
    <definedName name="Rate_of_Absorption_WJ_A2IS_Options" localSheetId="13">OFFSET('[33]Regional Overhead Allocation_WJ'!#REF!,0,0,COUNTA('[33]Regional Overhead Allocation_WJ'!#REF!),35)</definedName>
    <definedName name="Rate_of_Absorption_WJ_A2IS_Options" localSheetId="12">OFFSET('[33]Regional Overhead Allocation_WJ'!#REF!,0,0,COUNTA('[33]Regional Overhead Allocation_WJ'!#REF!),35)</definedName>
    <definedName name="Rate_of_Absorption_WJ_A2IS_Options">OFFSET('[33]Regional Overhead Allocation_WJ'!#REF!,0,0,COUNTA('[33]Regional Overhead Allocation_WJ'!#REF!),35)</definedName>
    <definedName name="Rate_of_absorption_WJ_C2A_options">OFFSET('[33]Central Overhead Allocation'!$C$232,0,0,COUNTA('[33]Central Overhead Allocation'!$C$232:$C$248),14)</definedName>
    <definedName name="Rate_of_absorption_WS_C2A_Options">OFFSET('[33]Central Overhead Allocation'!$C$134,0,0,COUNTA('[33]Central Overhead Allocation'!$C$134:$C$150),3)</definedName>
    <definedName name="rcps" localSheetId="6">[30]JAN09!#REF!</definedName>
    <definedName name="rcps" localSheetId="10">[30]JAN09!#REF!</definedName>
    <definedName name="rcps" localSheetId="5">[30]JAN09!#REF!</definedName>
    <definedName name="rcps" localSheetId="11">[30]JAN09!#REF!</definedName>
    <definedName name="rcps" localSheetId="13">[30]JAN09!#REF!</definedName>
    <definedName name="rcps">[30]JAN09!#REF!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3" hidden="1">{#N/A,#N/A,FALSE,"M.42"}</definedName>
    <definedName name="re" localSheetId="12" hidden="1">{#N/A,#N/A,FALSE,"M.42"}</definedName>
    <definedName name="re" hidden="1">{#N/A,#N/A,FALSE,"M.42"}</definedName>
    <definedName name="realisasi_table">#REF!</definedName>
    <definedName name="REC" localSheetId="10">'[99]BB PUSAT'!$A:$C</definedName>
    <definedName name="REC" localSheetId="13">'[99]BB PUSAT'!$A:$C</definedName>
    <definedName name="REC" localSheetId="12">'[99]BB PUSAT'!$A$1:$C$65536</definedName>
    <definedName name="REC">'[99]BB PUSAT'!$A$1:$C$65536</definedName>
    <definedName name="Recloser">[42]bantu_rec!$A$4:$A$63</definedName>
    <definedName name="Rectifier80">'[15]HARGA SATUAN'!$B$14</definedName>
    <definedName name="Regions">OFFSET('[33]Working Page'!$B$8,0,0,COUNTA('[33]Working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10">#REF!</definedName>
    <definedName name="REKAP" localSheetId="7">#REF!</definedName>
    <definedName name="REKAP" localSheetId="5">#REF!</definedName>
    <definedName name="REKAP" localSheetId="13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10">#N/A</definedName>
    <definedName name="RELE" localSheetId="13">#N/A</definedName>
    <definedName name="RELE" localSheetId="12">[61]MENU!$J$17:$J$24</definedName>
    <definedName name="RELE">#N/A</definedName>
    <definedName name="rencana" localSheetId="6">#REF!</definedName>
    <definedName name="rencana" localSheetId="10">#REF!</definedName>
    <definedName name="rencana" localSheetId="7">#REF!</definedName>
    <definedName name="rencana" localSheetId="5">#REF!</definedName>
    <definedName name="rencana" localSheetId="13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10">#REF!</definedName>
    <definedName name="resagging" localSheetId="7">#REF!</definedName>
    <definedName name="resagging" localSheetId="13">#REF!</definedName>
    <definedName name="resagging">#REF!</definedName>
    <definedName name="ResetDataOption_Click">#N/A</definedName>
    <definedName name="Residu_Dampak">#REF!</definedName>
    <definedName name="Residu_Kemungkinan">#REF!</definedName>
    <definedName name="Residu_Pertimbangan">#REF!</definedName>
    <definedName name="Residu_Tingkat">#REF!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10">#REF!</definedName>
    <definedName name="RingkasanPokok" localSheetId="7">#REF!</definedName>
    <definedName name="RingkasanPokok" localSheetId="5">#REF!</definedName>
    <definedName name="RingkasanPokok" localSheetId="13">#REF!</definedName>
    <definedName name="RingkasanPokok">#REF!</definedName>
    <definedName name="ripel">'[15]HARGA SATUAN'!$B$43</definedName>
    <definedName name="risiko_atau_peluang">#REF!</definedName>
    <definedName name="Risiko_Dampak">#REF!</definedName>
    <definedName name="Risiko_Deskripsi">#REF!</definedName>
    <definedName name="Risiko_ID">#REF!</definedName>
    <definedName name="Risiko_Pemilik">#REF!</definedName>
    <definedName name="Risiko_Penyebab">#REF!</definedName>
    <definedName name="Risiko_Taksonomi">#REF!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3" hidden="1">{#N/A,#N/A,FALSE,"M.31"}</definedName>
    <definedName name="ROK" localSheetId="12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10">#REF!</definedName>
    <definedName name="ROW" localSheetId="7">#REF!</definedName>
    <definedName name="ROW" localSheetId="5">#REF!</definedName>
    <definedName name="ROW" localSheetId="13">#REF!</definedName>
    <definedName name="ROW">#REF!</definedName>
    <definedName name="rr" localSheetId="6">#REF!</definedName>
    <definedName name="rr" localSheetId="10">#REF!</definedName>
    <definedName name="rr" localSheetId="7">#REF!</definedName>
    <definedName name="rr" localSheetId="13">#REF!</definedName>
    <definedName name="rr">#REF!</definedName>
    <definedName name="rrr" hidden="1">'[101]Sudah Berjalan'!#REF!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3" hidden="1">{#N/A,#N/A,FALSE,"M.43"}</definedName>
    <definedName name="rt" localSheetId="12" hidden="1">{#N/A,#N/A,FALSE,"M.43"}</definedName>
    <definedName name="rt" hidden="1">{#N/A,#N/A,FALSE,"M.43"}</definedName>
    <definedName name="RT3KIT">#N/A</definedName>
    <definedName name="rtn">'[15]HARGA SATUAN'!$B$44</definedName>
    <definedName name="RTYHRTY" localSheetId="6">#REF!</definedName>
    <definedName name="RTYHRTY" localSheetId="10">#REF!</definedName>
    <definedName name="RTYHRTY" localSheetId="7">#REF!</definedName>
    <definedName name="RTYHRTY" localSheetId="13">#REF!</definedName>
    <definedName name="RTYHRTY">#REF!</definedName>
    <definedName name="rtyu" localSheetId="6">[102]JAN07!#REF!</definedName>
    <definedName name="rtyu" localSheetId="10">[103]JAN07!#REF!</definedName>
    <definedName name="rtyu" localSheetId="7">[102]JAN07!#REF!</definedName>
    <definedName name="rtyu" localSheetId="13">[103]JAN07!#REF!</definedName>
    <definedName name="rtyu">[103]JAN07!#REF!</definedName>
    <definedName name="RUMUS">#N/A</definedName>
    <definedName name="rutin" hidden="1">{#N/A,#N/A,FALSE,"M.33"}</definedName>
    <definedName name="RYSER">#REF!</definedName>
    <definedName name="S" localSheetId="10">#REF!</definedName>
    <definedName name="S" localSheetId="7">{#N/A,#N/A,FALSE,"M.31"}</definedName>
    <definedName name="S" localSheetId="11">#REF!</definedName>
    <definedName name="S" localSheetId="13">#REF!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 localSheetId="11">#REF!</definedName>
    <definedName name="S1___5" localSheetId="13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3" hidden="1">{#N/A,#N/A,FALSE,"M.31"}</definedName>
    <definedName name="sa" localSheetId="12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10">#REF!</definedName>
    <definedName name="salah" localSheetId="7">#REF!</definedName>
    <definedName name="salah" localSheetId="5">#REF!</definedName>
    <definedName name="salah" localSheetId="13">#REF!</definedName>
    <definedName name="salah">#REF!</definedName>
    <definedName name="Salary">[33]Salary!$D$7:$AJ$38</definedName>
    <definedName name="SALATIGA" localSheetId="6">#REF!</definedName>
    <definedName name="SALATIGA" localSheetId="10">#REF!</definedName>
    <definedName name="SALATIGA" localSheetId="7">#REF!</definedName>
    <definedName name="SALATIGA" localSheetId="13">#REF!</definedName>
    <definedName name="SALATIGA">#REF!</definedName>
    <definedName name="SALVAGE" comment="RINGAN">[104]PICKUP!$D$12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[30]JAN09!#REF!</definedName>
    <definedName name="sasa" localSheetId="10">[30]JAN09!#REF!</definedName>
    <definedName name="sasa" localSheetId="7">[30]JAN09!#REF!</definedName>
    <definedName name="sasa" localSheetId="5">[30]JAN09!#REF!</definedName>
    <definedName name="sasa" localSheetId="11">[30]JAN09!#REF!</definedName>
    <definedName name="sasa" localSheetId="13">[30]JAN09!#REF!</definedName>
    <definedName name="sasa">[30]JAN09!#REF!</definedName>
    <definedName name="Sasaran">#REF!</definedName>
    <definedName name="sastro">#REF!</definedName>
    <definedName name="SATUAN" localSheetId="10">'[105]Rekap PMG.'!$A$10:$E$51</definedName>
    <definedName name="SATUAN" localSheetId="13">'[106]Rekap PMG.'!$A$10:$E$51</definedName>
    <definedName name="SATUAN" localSheetId="12">'[105]Rekap PMG.'!$A$10:$E$51</definedName>
    <definedName name="SATUAN">'[105]Rekap PMG.'!$A$10:$E$51</definedName>
    <definedName name="saul" hidden="1">{#N/A,#N/A,FALSE,"M.34"}</definedName>
    <definedName name="sbak1a" localSheetId="6">#REF!</definedName>
    <definedName name="sbak1a" localSheetId="10">#REF!</definedName>
    <definedName name="sbak1a" localSheetId="7">#REF!</definedName>
    <definedName name="sbak1a" localSheetId="5">#REF!</definedName>
    <definedName name="sbak1a" localSheetId="13">#REF!</definedName>
    <definedName name="sbak1a">#REF!</definedName>
    <definedName name="sbak1b" localSheetId="6">#REF!</definedName>
    <definedName name="sbak1b" localSheetId="10">#REF!</definedName>
    <definedName name="sbak1b" localSheetId="7">#REF!</definedName>
    <definedName name="sbak1b" localSheetId="13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localSheetId="13" hidden="1">{#N/A,#N/A,FALSE,"M.34"}</definedName>
    <definedName name="SBBpst" localSheetId="12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[107]x!$G$9:$G$47</definedName>
    <definedName name="scxasxcxc" hidden="1">{#N/A,#N/A,FALSE,"M.01"}</definedName>
    <definedName name="SD" localSheetId="6">#REF!</definedName>
    <definedName name="SD" localSheetId="10">#REF!</definedName>
    <definedName name="SD" localSheetId="7">#REF!</definedName>
    <definedName name="SD" localSheetId="5">#REF!</definedName>
    <definedName name="SD" localSheetId="13">#REF!</definedName>
    <definedName name="SD">#REF!</definedName>
    <definedName name="SDAsdg" hidden="1">{#N/A,#N/A,FALSE,"M.01";#N/A,#N/A,FALSE,"M.01"}</definedName>
    <definedName name="sdc">[72]DTU!$B$2:$D$48</definedName>
    <definedName name="sdf" hidden="1">{#N/A,#N/A,FALSE,"M.41"}</definedName>
    <definedName name="sdffA" localSheetId="6">[30]JAN09!#REF!</definedName>
    <definedName name="sdffA" localSheetId="10">[30]JAN09!#REF!</definedName>
    <definedName name="sdffA" localSheetId="7">[30]JAN09!#REF!</definedName>
    <definedName name="sdffA" localSheetId="5">[30]JAN09!#REF!</definedName>
    <definedName name="sdffA" localSheetId="11">[30]JAN09!#REF!</definedName>
    <definedName name="sdffA" localSheetId="13">[30]JAN09!#REF!</definedName>
    <definedName name="sdffA">[30]JAN09!#REF!</definedName>
    <definedName name="SDR" hidden="1">{#N/A,#N/A,FALSE,"M.42"}</definedName>
    <definedName name="sds" localSheetId="10">'[108]master rab'!$B:$H</definedName>
    <definedName name="sds" localSheetId="13">'[108]master rab'!$B:$H</definedName>
    <definedName name="sds" localSheetId="12">'[108]master rab'!$B$1:$H$65536</definedName>
    <definedName name="sds">'[108]master rab'!$B$1:$H$65536</definedName>
    <definedName name="SDSDSA" hidden="1">{#N/A,#N/A,FALSE,"M.42"}</definedName>
    <definedName name="SDSS">#REF!</definedName>
    <definedName name="seapj">'[73]Neraca seAPJ'!$O$6:$AJ$23</definedName>
    <definedName name="SEBABKDS" localSheetId="6">#REF!</definedName>
    <definedName name="SEBABKDS" localSheetId="10">#REF!</definedName>
    <definedName name="SEBABKDS" localSheetId="7">#REF!</definedName>
    <definedName name="SEBABKDS" localSheetId="5">#REF!</definedName>
    <definedName name="SEBABKDS" localSheetId="13">#REF!</definedName>
    <definedName name="SEBABKDS">#REF!</definedName>
    <definedName name="SEBABSLG" localSheetId="6">#REF!</definedName>
    <definedName name="SEBABSLG" localSheetId="10">#REF!</definedName>
    <definedName name="SEBABSLG" localSheetId="7">#REF!</definedName>
    <definedName name="SEBABSLG" localSheetId="13">#REF!</definedName>
    <definedName name="SEBABSLG">#REF!</definedName>
    <definedName name="SEBABSMG" localSheetId="6">#REF!</definedName>
    <definedName name="SEBABSMG" localSheetId="10">#REF!</definedName>
    <definedName name="SEBABSMG" localSheetId="7">#REF!</definedName>
    <definedName name="SEBABSMG" localSheetId="13">#REF!</definedName>
    <definedName name="SEBABSMG">#REF!</definedName>
    <definedName name="SEBUTAN" localSheetId="10">#N/A</definedName>
    <definedName name="SEBUTAN" localSheetId="13">#N/A</definedName>
    <definedName name="SEBUTAN" localSheetId="12">[61]MENU!$J$11:$J$13</definedName>
    <definedName name="SEBUTAN">#N/A</definedName>
    <definedName name="SEGER" hidden="1">{#N/A,#N/A,FALSE,"M.34"}</definedName>
    <definedName name="sejut">[109]LAIN2!$Z$7</definedName>
    <definedName name="SEKADAU">#N/A</definedName>
    <definedName name="SEKAT" localSheetId="6">#REF!</definedName>
    <definedName name="SEKAT" localSheetId="10">#REF!</definedName>
    <definedName name="SEKAT" localSheetId="7">#REF!</definedName>
    <definedName name="SEKAT" localSheetId="5">#REF!</definedName>
    <definedName name="SEKAT" localSheetId="13">#REF!</definedName>
    <definedName name="SEKAT">#REF!</definedName>
    <definedName name="semarang1" localSheetId="6">#REF!</definedName>
    <definedName name="semarang1" localSheetId="10">#REF!</definedName>
    <definedName name="semarang1" localSheetId="7">#REF!</definedName>
    <definedName name="semarang1" localSheetId="13">#REF!</definedName>
    <definedName name="semarang1">#REF!</definedName>
    <definedName name="SEMITAU">#N/A</definedName>
    <definedName name="SENTEBANG">#N/A</definedName>
    <definedName name="sep">#REF!</definedName>
    <definedName name="serat">[109]LAIN2!$Z$5</definedName>
    <definedName name="serib">[109]LAIN2!$Z$6</definedName>
    <definedName name="Service_Mapping">'[33]Service Mapping'!$C$6:$Y$39</definedName>
    <definedName name="sewadetektorkabel_har">'[87]AHS - Non Personel'!$D$31</definedName>
    <definedName name="SewaDisTRWI">'[39]SewaPemb(12A2)'!$B$1:$T$36</definedName>
    <definedName name="SewaDisTRWII">'[39]SewaPemb(12A2)'!$B$39:$T$75</definedName>
    <definedName name="SewaDisTRWIII">'[39]SewaPemb(12A2)'!$B$77:$T$113</definedName>
    <definedName name="SewaDisTRWIV">'[39]SewaPemb(12A2)'!$B$115:$T$151</definedName>
    <definedName name="sewaGPS">'[87]AHS - Non Personel'!$D$27</definedName>
    <definedName name="SewaKantorBulan">'[87]AHS - Non Personel'!$D$23</definedName>
    <definedName name="SewaKomHari" localSheetId="10">#N/A</definedName>
    <definedName name="SewaKomHari" localSheetId="13">#N/A</definedName>
    <definedName name="SewaKomHari" localSheetId="12">'[31]AHS - Non Personel'!$D$15</definedName>
    <definedName name="SewaKomHari">#N/A</definedName>
    <definedName name="SewaLaptopBln" localSheetId="10">#N/A</definedName>
    <definedName name="SewaLaptopBln" localSheetId="13">#N/A</definedName>
    <definedName name="SewaLaptopBln" localSheetId="12">'[31]AHS - Non Personel'!$D$12</definedName>
    <definedName name="SewaLaptopBln">#N/A</definedName>
    <definedName name="SewaMejaKursi">'[87]AHS - Non Personel'!$D$32</definedName>
    <definedName name="SewaMobil" localSheetId="10">#N/A</definedName>
    <definedName name="SewaMobil" localSheetId="13">#N/A</definedName>
    <definedName name="SewaMobil" localSheetId="12">'[31]AHS - Non Personel'!$D$8</definedName>
    <definedName name="SewaMobil">#N/A</definedName>
    <definedName name="sewamobilbak_hari">'[87]AHS - Non Personel'!$D$29</definedName>
    <definedName name="SewaMotorBln" localSheetId="10">#N/A</definedName>
    <definedName name="SewaMotorBln" localSheetId="13">#N/A</definedName>
    <definedName name="SewaMotorBln" localSheetId="12">'[31]AHS - Non Personel'!$D$10</definedName>
    <definedName name="SewaMotorBln">#N/A</definedName>
    <definedName name="SewaMotorHari" localSheetId="10">#N/A</definedName>
    <definedName name="SewaMotorHari" localSheetId="13">#N/A</definedName>
    <definedName name="SewaMotorHari" localSheetId="12">'[31]AHS - Non Personel'!$D$11</definedName>
    <definedName name="SewaMotorHari">#N/A</definedName>
    <definedName name="SewaRumahBulan">'[87]AHS - Non Personel'!$D$24</definedName>
    <definedName name="SF" localSheetId="6">#REF!</definedName>
    <definedName name="SF" localSheetId="10">#REF!</definedName>
    <definedName name="SF" localSheetId="7">#REF!</definedName>
    <definedName name="SF" localSheetId="13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localSheetId="13" hidden="1">{#N/A,#N/A,FALSE,"M.01"}</definedName>
    <definedName name="sgi" localSheetId="12" hidden="1">{#N/A,#N/A,FALSE,"M.01"}</definedName>
    <definedName name="sgi" hidden="1">{#N/A,#N/A,FALSE,"M.01"}</definedName>
    <definedName name="SIN" localSheetId="6">[5]prod03!#REF!</definedName>
    <definedName name="SIN" localSheetId="10">[5]prod03!#REF!</definedName>
    <definedName name="SIN" localSheetId="7">[5]prod03!#REF!</definedName>
    <definedName name="SIN" localSheetId="13">[5]prod03!#REF!</definedName>
    <definedName name="SIN">[5]prod03!#REF!</definedName>
    <definedName name="SINCHRON">'[15]HARGA SATUAN'!$B$40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3" hidden="1">{#N/A,#N/A,FALSE,"M.42"}</definedName>
    <definedName name="Single" localSheetId="12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[110]Sensitivitas!$D$26</definedName>
    <definedName name="SMG" localSheetId="6">#REF!</definedName>
    <definedName name="SMG" localSheetId="10">#REF!</definedName>
    <definedName name="SMG" localSheetId="7">#REF!</definedName>
    <definedName name="SMG" localSheetId="5">#REF!</definedName>
    <definedName name="SMG" localSheetId="11">#REF!</definedName>
    <definedName name="SMG" localSheetId="13">#REF!</definedName>
    <definedName name="SMG">#REF!</definedName>
    <definedName name="smu" localSheetId="6">#REF!</definedName>
    <definedName name="smu" localSheetId="10">#REF!</definedName>
    <definedName name="smu" localSheetId="7">#REF!</definedName>
    <definedName name="smu" localSheetId="11">#REF!</definedName>
    <definedName name="smu" localSheetId="13">#REF!</definedName>
    <definedName name="smu">#REF!</definedName>
    <definedName name="SORT" hidden="1">{#N/A,#N/A,FALSE,"M.33"}</definedName>
    <definedName name="SPD" localSheetId="6">#REF!</definedName>
    <definedName name="SPD" localSheetId="10">#REF!</definedName>
    <definedName name="SPD" localSheetId="7">#REF!</definedName>
    <definedName name="SPD" localSheetId="11">#REF!</definedName>
    <definedName name="SPD" localSheetId="13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 localSheetId="13">#REF!</definedName>
    <definedName name="SPK">#REF!</definedName>
    <definedName name="SREWA" localSheetId="6">#REF!</definedName>
    <definedName name="SREWA" localSheetId="10">#REF!</definedName>
    <definedName name="SREWA" localSheetId="7">#REF!</definedName>
    <definedName name="SREWA" localSheetId="13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 localSheetId="13">[5]prod03!#REF!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7">#REF!</definedName>
    <definedName name="Stand" localSheetId="13">#REF!</definedName>
    <definedName name="Stand">#REF!</definedName>
    <definedName name="Status">VLOOKUP([42]KINERJA_PMT!XEZ1048569,#REF!,2,0)</definedName>
    <definedName name="STATUS_REMOTE" localSheetId="10">#N/A</definedName>
    <definedName name="STATUS_REMOTE" localSheetId="13">#N/A</definedName>
    <definedName name="STATUS_REMOTE" localSheetId="12">[61]PARAMETER!$C$11:$C$1059</definedName>
    <definedName name="STATUS_REMOTE">#N/A</definedName>
    <definedName name="std" localSheetId="10">[111]HB2!$A:$L</definedName>
    <definedName name="std" localSheetId="13">[111]HB2!$A:$L</definedName>
    <definedName name="std" localSheetId="12">[111]HB2!$A$1:$L$65536</definedName>
    <definedName name="std">[111]HB2!$A$1:$L$65536</definedName>
    <definedName name="stdpln">'[112]HB BARU'!$A$1:$J$780</definedName>
    <definedName name="stok" localSheetId="10">[99]DTstok!$A:$B</definedName>
    <definedName name="stok" localSheetId="13">[99]DTstok!$A:$B</definedName>
    <definedName name="stok" localSheetId="12">[99]DTstok!$A$1:$B$65536</definedName>
    <definedName name="stok">[99]DTstok!$A$1:$B$65536</definedName>
    <definedName name="STPDari" localSheetId="6">#REF!</definedName>
    <definedName name="STPDari" localSheetId="10">#REF!</definedName>
    <definedName name="STPDari" localSheetId="7">#REF!</definedName>
    <definedName name="STPDari" localSheetId="13">#REF!</definedName>
    <definedName name="STPDari">#REF!</definedName>
    <definedName name="sujono" localSheetId="10">'[113]master rab'!$B:$H</definedName>
    <definedName name="sujono" localSheetId="13">'[113]master rab'!$B:$H</definedName>
    <definedName name="sujono" localSheetId="12">'[113]master rab'!$B$1:$H$65536</definedName>
    <definedName name="sujono">'[113]master rab'!$B$1:$H$65536</definedName>
    <definedName name="SUM" localSheetId="6">[5]prod03!#REF!</definedName>
    <definedName name="SUM" localSheetId="10">[5]prod03!#REF!</definedName>
    <definedName name="SUM" localSheetId="7">[5]prod03!#REF!</definedName>
    <definedName name="SUM" localSheetId="5">[5]prod03!#REF!</definedName>
    <definedName name="SUM" localSheetId="13">[5]prod03!#REF!</definedName>
    <definedName name="SUM" localSheetId="12">[5]prod03!#REF!</definedName>
    <definedName name="SUM">[5]prod03!#REF!</definedName>
    <definedName name="sumber">[114]SuMBER!$N$3:$FO$21</definedName>
    <definedName name="summary" hidden="1">{#N/A,#N/A,FALSE,"M.42"}</definedName>
    <definedName name="surat" localSheetId="6">#REF!</definedName>
    <definedName name="surat" localSheetId="10">#REF!</definedName>
    <definedName name="surat" localSheetId="7">#REF!</definedName>
    <definedName name="surat" localSheetId="5">#REF!</definedName>
    <definedName name="surat" localSheetId="13">#REF!</definedName>
    <definedName name="surat">#REF!</definedName>
    <definedName name="Surveyor_hari" localSheetId="10">#N/A</definedName>
    <definedName name="Surveyor_hari" localSheetId="13">#N/A</definedName>
    <definedName name="Surveyor_hari" localSheetId="12">'[31]AHS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3" hidden="1">{#N/A,#N/A,FALSE,"M.32"}</definedName>
    <definedName name="SUTM" localSheetId="12" hidden="1">{#N/A,#N/A,FALSE,"M.32"}</definedName>
    <definedName name="SUTM" hidden="1">{#N/A,#N/A,FALSE,"M.32"}</definedName>
    <definedName name="sutrisno" localSheetId="6">#REF!</definedName>
    <definedName name="sutrisno" localSheetId="10">#REF!</definedName>
    <definedName name="sutrisno" localSheetId="7">#REF!</definedName>
    <definedName name="sutrisno" localSheetId="5">#REF!</definedName>
    <definedName name="sutrisno" localSheetId="13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3" hidden="1">{#N/A,#N/A,FALSE,"M.01"}</definedName>
    <definedName name="sw" localSheetId="12" hidden="1">{#N/A,#N/A,FALSE,"M.01"}</definedName>
    <definedName name="sw" hidden="1">{#N/A,#N/A,FALSE,"M.01"}</definedName>
    <definedName name="swap" hidden="1">{#N/A,#N/A,FALSE,"M.01"}</definedName>
    <definedName name="swed" localSheetId="6">[102]JAN07!#REF!</definedName>
    <definedName name="swed" localSheetId="10">[103]JAN07!#REF!</definedName>
    <definedName name="swed" localSheetId="7">[102]JAN07!#REF!</definedName>
    <definedName name="swed" localSheetId="11">[103]JAN07!#REF!</definedName>
    <definedName name="swed" localSheetId="13">[103]JAN07!#REF!</definedName>
    <definedName name="swed">[103]JAN07!#REF!</definedName>
    <definedName name="SWG" localSheetId="6">#REF!</definedName>
    <definedName name="SWG" localSheetId="10">#REF!</definedName>
    <definedName name="SWG" localSheetId="7">#REF!</definedName>
    <definedName name="SWG" localSheetId="5">#REF!</definedName>
    <definedName name="SWG" localSheetId="13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3" hidden="1">{#N/A,#N/A,FALSE,"M.34"}</definedName>
    <definedName name="sx" localSheetId="12" hidden="1">{#N/A,#N/A,FALSE,"M.34"}</definedName>
    <definedName name="sx" hidden="1">{#N/A,#N/A,FALSE,"M.34"}</definedName>
    <definedName name="T" localSheetId="6">#REF!</definedName>
    <definedName name="T" localSheetId="10">#REF!</definedName>
    <definedName name="T" localSheetId="7">#REF!</definedName>
    <definedName name="T" localSheetId="5">#REF!</definedName>
    <definedName name="T" localSheetId="13">#REF!</definedName>
    <definedName name="T">#REF!</definedName>
    <definedName name="TA">[88]TRANS!$I$3</definedName>
    <definedName name="Tabel" localSheetId="10">#N/A</definedName>
    <definedName name="Tabel" localSheetId="13">#N/A</definedName>
    <definedName name="Tabel" localSheetId="12">[46]CashFlow!$A$8:$J$37</definedName>
    <definedName name="Tabel">#N/A</definedName>
    <definedName name="tabel_BUlan" localSheetId="6">#REF!</definedName>
    <definedName name="tabel_BUlan" localSheetId="10">#REF!</definedName>
    <definedName name="tabel_BUlan" localSheetId="7">#REF!</definedName>
    <definedName name="tabel_BUlan" localSheetId="5">#REF!</definedName>
    <definedName name="tabel_BUlan" localSheetId="13">#REF!</definedName>
    <definedName name="tabel_BUlan">#REF!</definedName>
    <definedName name="Tabel_Cabang" localSheetId="6">#REF!</definedName>
    <definedName name="Tabel_Cabang" localSheetId="10">#REF!</definedName>
    <definedName name="Tabel_Cabang" localSheetId="7">#REF!</definedName>
    <definedName name="Tabel_Cabang" localSheetId="13">#REF!</definedName>
    <definedName name="Tabel_Cabang">#REF!</definedName>
    <definedName name="Tabel_Wilayah">[115]Sheet1!$E$2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10">#REF!</definedName>
    <definedName name="Tabel4" localSheetId="7">#REF!</definedName>
    <definedName name="Tabel4" localSheetId="5">#REF!</definedName>
    <definedName name="Tabel4" localSheetId="13">#REF!</definedName>
    <definedName name="Tabel4">#REF!</definedName>
    <definedName name="Table1">'[33]Working Page'!$C$92:$AK$101</definedName>
    <definedName name="Table2">'[33]Working Page'!$C$114:$N$147</definedName>
    <definedName name="tah">[88]TRANS!$I$3</definedName>
    <definedName name="Tahun" localSheetId="10">[116]bantu!$M$5:$X$5</definedName>
    <definedName name="Tahun" localSheetId="11">[116]bantu!$M$5:$X$5</definedName>
    <definedName name="Tahun">[117]bantu!$M$5:$X$5</definedName>
    <definedName name="tahun_anggaran">[118]rkap2008!$B$83</definedName>
    <definedName name="Taksonomi" localSheetId="6">#REF!</definedName>
    <definedName name="Taksonomi" localSheetId="10">#REF!</definedName>
    <definedName name="Taksonomi" localSheetId="7">#REF!</definedName>
    <definedName name="Taksonomi" localSheetId="5">#REF!</definedName>
    <definedName name="Taksonomi" localSheetId="11">#REF!</definedName>
    <definedName name="Taksonomi" localSheetId="13">#REF!</definedName>
    <definedName name="Taksonomi">#REF!</definedName>
    <definedName name="TambahAT" localSheetId="6">#REF!</definedName>
    <definedName name="TambahAT" localSheetId="10">#REF!</definedName>
    <definedName name="TambahAT" localSheetId="7">#REF!</definedName>
    <definedName name="TambahAT" localSheetId="13">#REF!</definedName>
    <definedName name="TambahAT">#REF!</definedName>
    <definedName name="TAMPILKAN">[86]INPBA!$F$2</definedName>
    <definedName name="TANGAN" hidden="1">{#N/A,#N/A,FALSE,"M.34"}</definedName>
    <definedName name="tanggal">#REF!</definedName>
    <definedName name="TANGGALKDS" localSheetId="6">#REF!</definedName>
    <definedName name="TANGGALKDS" localSheetId="10">#REF!</definedName>
    <definedName name="TANGGALKDS" localSheetId="7">#REF!</definedName>
    <definedName name="TANGGALKDS" localSheetId="5">#REF!</definedName>
    <definedName name="TANGGALKDS" localSheetId="13">#REF!</definedName>
    <definedName name="TANGGALKDS">#REF!</definedName>
    <definedName name="TANGGALSLG" localSheetId="6">#REF!</definedName>
    <definedName name="TANGGALSLG" localSheetId="10">#REF!</definedName>
    <definedName name="TANGGALSLG" localSheetId="7">#REF!</definedName>
    <definedName name="TANGGALSLG" localSheetId="13">#REF!</definedName>
    <definedName name="TANGGALSLG">#REF!</definedName>
    <definedName name="TANGGALSMG" localSheetId="6">#REF!</definedName>
    <definedName name="TANGGALSMG" localSheetId="10">#REF!</definedName>
    <definedName name="TANGGALSMG" localSheetId="7">#REF!</definedName>
    <definedName name="TANGGALSMG" localSheetId="13">#REF!</definedName>
    <definedName name="TANGGALSMG">#REF!</definedName>
    <definedName name="Target_Dampak">#REF!</definedName>
    <definedName name="Target_Kemungkinan">#REF!</definedName>
    <definedName name="Target_Pertimbangan">#REF!</definedName>
    <definedName name="Target_Tingkat">#REF!</definedName>
    <definedName name="TARGET_USAHA" localSheetId="6">#REF!</definedName>
    <definedName name="TARGET_USAHA" localSheetId="10">#REF!</definedName>
    <definedName name="TARGET_USAHA" localSheetId="7">#REF!</definedName>
    <definedName name="TARGET_USAHA" localSheetId="13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 localSheetId="13">#N/A</definedName>
    <definedName name="TechBulan" localSheetId="12">'[31]AHS - Personel'!$F$15</definedName>
    <definedName name="TechBulan">#N/A</definedName>
    <definedName name="TechHari" localSheetId="10">#N/A</definedName>
    <definedName name="TechHari" localSheetId="13">#N/A</definedName>
    <definedName name="TechHari" localSheetId="12">'[31]AHS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10">#REF!</definedName>
    <definedName name="TERBILANG" localSheetId="7">#REF!</definedName>
    <definedName name="TERBILANG" localSheetId="5">#REF!</definedName>
    <definedName name="TERBILANG" localSheetId="13">#REF!</definedName>
    <definedName name="TERBILANG">#REF!</definedName>
    <definedName name="TERIMA" localSheetId="6">#REF!</definedName>
    <definedName name="TERIMA" localSheetId="10">#REF!</definedName>
    <definedName name="TERIMA" localSheetId="7">#REF!</definedName>
    <definedName name="TERIMA" localSheetId="13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'[15]HARGA SATUAN'!$B$20</definedName>
    <definedName name="TesterHari" localSheetId="10">#N/A</definedName>
    <definedName name="TesterHari" localSheetId="13">#N/A</definedName>
    <definedName name="TesterHari" localSheetId="12">'[31]AHS - Personel'!$G$14</definedName>
    <definedName name="TesterHari">#N/A</definedName>
    <definedName name="TESTHKEY">#REF!</definedName>
    <definedName name="TESTKEYS">#REF!</definedName>
    <definedName name="testrelay">'[15]HARGA SATUAN'!$B$41</definedName>
    <definedName name="TESTVKEY">#REF!</definedName>
    <definedName name="TextRefCopy1">'[119]01 A'!$K$19</definedName>
    <definedName name="TextRefCopyRangeCount" hidden="1">1</definedName>
    <definedName name="TH">#REF!</definedName>
    <definedName name="TIARA" localSheetId="6">[30]JAN09!#REF!</definedName>
    <definedName name="TIARA" localSheetId="10">[30]JAN09!#REF!</definedName>
    <definedName name="TIARA" localSheetId="7">[30]JAN09!#REF!</definedName>
    <definedName name="TIARA" localSheetId="13">[30]JAN09!#REF!</definedName>
    <definedName name="TIARA">[30]JAN09!#REF!</definedName>
    <definedName name="Tiket" localSheetId="10">#N/A</definedName>
    <definedName name="Tiket" localSheetId="13">#N/A</definedName>
    <definedName name="Tiket" localSheetId="12">'[31]AHS - Non Personel'!$D$7</definedName>
    <definedName name="Tiket">#N/A</definedName>
    <definedName name="TIMUR" hidden="1">{#N/A,#N/A,FALSE,"M.31"}</definedName>
    <definedName name="Tipe" localSheetId="6">#REF!</definedName>
    <definedName name="Tipe" localSheetId="10">#REF!</definedName>
    <definedName name="Tipe" localSheetId="7">#REF!</definedName>
    <definedName name="Tipe" localSheetId="5">#REF!</definedName>
    <definedName name="Tipe" localSheetId="11">#REF!</definedName>
    <definedName name="Tipe" localSheetId="13">#REF!</definedName>
    <definedName name="Tipe">#REF!</definedName>
    <definedName name="TOOLS" localSheetId="6">#REF!</definedName>
    <definedName name="TOOLS" localSheetId="10">#REF!</definedName>
    <definedName name="TOOLS" localSheetId="7">#REF!</definedName>
    <definedName name="TOOLS" localSheetId="13">#REF!</definedName>
    <definedName name="TOOLS">#REF!</definedName>
    <definedName name="ToolsMigrasi" localSheetId="6">#N/A</definedName>
    <definedName name="ToolsMigrasi" localSheetId="10">#N/A</definedName>
    <definedName name="ToolsMigrasi" localSheetId="7">#N/A</definedName>
    <definedName name="ToolsMigrasi" localSheetId="13">#N/A</definedName>
    <definedName name="ToolsMigrasi" localSheetId="12">'[31]Analisa Struktur Data'!#REF!</definedName>
    <definedName name="ToolsMigrasi">#N/A</definedName>
    <definedName name="TOT">#REF!</definedName>
    <definedName name="translate">#REF!</definedName>
    <definedName name="tril">[109]LAIN2!$Z$10</definedName>
    <definedName name="trp">[28]x!$B$9:$B$47</definedName>
    <definedName name="TRWE" localSheetId="6">#REF!</definedName>
    <definedName name="TRWE" localSheetId="10">#REF!</definedName>
    <definedName name="TRWE" localSheetId="7">#REF!</definedName>
    <definedName name="TRWE" localSheetId="5">#REF!</definedName>
    <definedName name="TRWE" localSheetId="13">#REF!</definedName>
    <definedName name="TRWE">#REF!</definedName>
    <definedName name="tsa">#REF!</definedName>
    <definedName name="TTD" hidden="1">{#N/A,#N/A,FALSE,"M.43"}</definedName>
    <definedName name="tu">#REF!</definedName>
    <definedName name="TUBIN">#REF!</definedName>
    <definedName name="tumbuh">#REF!</definedName>
    <definedName name="TUNJ">[120]tarif_baru!$B$8:$J$34</definedName>
    <definedName name="TV">[95]Valuation!$I$61</definedName>
    <definedName name="tws">'[15]HARGA SATUAN'!$B$42</definedName>
    <definedName name="u" hidden="1">{#N/A,#N/A,FALSE,"M.42"}</definedName>
    <definedName name="UBADF" localSheetId="6">#REF!</definedName>
    <definedName name="UBADF" localSheetId="10">#REF!</definedName>
    <definedName name="UBADF" localSheetId="7">#REF!</definedName>
    <definedName name="UBADF" localSheetId="5">#REF!</definedName>
    <definedName name="UBADF" localSheetId="13">#REF!</definedName>
    <definedName name="UBADF">#REF!</definedName>
    <definedName name="ufd" localSheetId="10">#REF!</definedName>
    <definedName name="ufd" localSheetId="13">#REF!</definedName>
    <definedName name="ufd">#REF!</definedName>
    <definedName name="UFRKDS" localSheetId="6">#REF!</definedName>
    <definedName name="UFRKDS" localSheetId="10">#REF!</definedName>
    <definedName name="UFRKDS" localSheetId="7">#REF!</definedName>
    <definedName name="UFRKDS" localSheetId="13">#REF!</definedName>
    <definedName name="UFRKDS">#REF!</definedName>
    <definedName name="UFRSLG" localSheetId="6">#REF!</definedName>
    <definedName name="UFRSLG" localSheetId="10">#REF!</definedName>
    <definedName name="UFRSLG" localSheetId="7">#REF!</definedName>
    <definedName name="UFRSLG" localSheetId="13">#REF!</definedName>
    <definedName name="UFRSLG">#REF!</definedName>
    <definedName name="UFRSMG" localSheetId="6">#REF!</definedName>
    <definedName name="UFRSMG" localSheetId="10">#REF!</definedName>
    <definedName name="UFRSMG" localSheetId="7">#REF!</definedName>
    <definedName name="UFRSMG" localSheetId="11">#REF!</definedName>
    <definedName name="UFRSMG" localSheetId="13">#REF!</definedName>
    <definedName name="UFRSMG" localSheetId="12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localSheetId="13" hidden="1">{#N/A,#N/A,FALSE,"M.33"}</definedName>
    <definedName name="UI" localSheetId="12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localSheetId="13" hidden="1">{#N/A,#N/A,FALSE,"M.33"}</definedName>
    <definedName name="uii" localSheetId="12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0">#REF!</definedName>
    <definedName name="ULANG" localSheetId="7">#REF!</definedName>
    <definedName name="ULANG" localSheetId="5">#REF!</definedName>
    <definedName name="ULANG" localSheetId="11">#REF!</definedName>
    <definedName name="ULANG" localSheetId="13">#REF!</definedName>
    <definedName name="ULANG">#REF!</definedName>
    <definedName name="UNIT_OPR" hidden="1">{#N/A,#N/A,FALSE,"M.33"}</definedName>
    <definedName name="unit1" hidden="1">{#N/A,#N/A,FALSE,"M.01"}</definedName>
    <definedName name="UnitAdm">[118]List!$A$2:$A$36</definedName>
    <definedName name="UnitBina">[37]Kamus!$L$1</definedName>
    <definedName name="UNITS">'[52]Harga BBM Indonesia'!$B$6:$D$6</definedName>
    <definedName name="UOUO" localSheetId="6">#REF!</definedName>
    <definedName name="UOUO" localSheetId="10">#REF!</definedName>
    <definedName name="UOUO" localSheetId="7">#REF!</definedName>
    <definedName name="UOUO" localSheetId="5">#REF!</definedName>
    <definedName name="UOUO" localSheetId="13">#REF!</definedName>
    <definedName name="UOUO">#REF!</definedName>
    <definedName name="UPAH">'[121]Rekap PMG.'!$A$54:$F$61</definedName>
    <definedName name="URAIAN" localSheetId="6">#REF!</definedName>
    <definedName name="URAIAN" localSheetId="10">#REF!</definedName>
    <definedName name="URAIAN" localSheetId="7">#REF!</definedName>
    <definedName name="URAIAN" localSheetId="5">#REF!</definedName>
    <definedName name="URAIAN" localSheetId="11">#REF!</definedName>
    <definedName name="URAIAN" localSheetId="13">#REF!</definedName>
    <definedName name="URAIAN">#REF!</definedName>
    <definedName name="USD">[34]L20Keu!$O$10</definedName>
    <definedName name="usul" localSheetId="6">[122]Usulan!#REF!</definedName>
    <definedName name="usul" localSheetId="10">[122]Usulan!#REF!</definedName>
    <definedName name="usul" localSheetId="7">[122]Usulan!#REF!</definedName>
    <definedName name="usul" localSheetId="5">[122]Usulan!#REF!</definedName>
    <definedName name="usul" localSheetId="13">[122]Usulan!#REF!</definedName>
    <definedName name="usul">[122]Usulan!#REF!</definedName>
    <definedName name="Utik" localSheetId="6">#REF!</definedName>
    <definedName name="Utik" localSheetId="10">#REF!</definedName>
    <definedName name="Utik" localSheetId="7">#REF!</definedName>
    <definedName name="Utik" localSheetId="5">#REF!</definedName>
    <definedName name="Utik" localSheetId="11">#REF!</definedName>
    <definedName name="Utik" localSheetId="13">#REF!</definedName>
    <definedName name="Utik">#REF!</definedName>
    <definedName name="UTIK2" localSheetId="6">#REF!</definedName>
    <definedName name="UTIK2" localSheetId="10">#REF!</definedName>
    <definedName name="UTIK2" localSheetId="7">#REF!</definedName>
    <definedName name="UTIK2" localSheetId="11">#REF!</definedName>
    <definedName name="UTIK2" localSheetId="13">#REF!</definedName>
    <definedName name="UTIK2">#REF!</definedName>
    <definedName name="UTYUE" localSheetId="6">#REF!</definedName>
    <definedName name="UTYUE" localSheetId="10">#REF!</definedName>
    <definedName name="UTYUE" localSheetId="7">#REF!</definedName>
    <definedName name="UTYUE" localSheetId="13">#REF!</definedName>
    <definedName name="UTYUE">#REF!</definedName>
    <definedName name="uu" localSheetId="6">#REF!</definedName>
    <definedName name="uu" localSheetId="10">#REF!</definedName>
    <definedName name="uu" localSheetId="7">#REF!</definedName>
    <definedName name="uu" localSheetId="13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3" hidden="1">{#N/A,#N/A,FALSE,"M.33"}</definedName>
    <definedName name="vg" localSheetId="12" hidden="1">{#N/A,#N/A,FALSE,"M.33"}</definedName>
    <definedName name="vg" hidden="1">{#N/A,#N/A,FALSE,"M.33"}</definedName>
    <definedName name="vvvvvvvvvv" localSheetId="6">#REF!</definedName>
    <definedName name="vvvvvvvvvv" localSheetId="10">#REF!</definedName>
    <definedName name="vvvvvvvvvv" localSheetId="7">#REF!</definedName>
    <definedName name="vvvvvvvvvv" localSheetId="5">#REF!</definedName>
    <definedName name="vvvvvvvvvv" localSheetId="13">#REF!</definedName>
    <definedName name="vvvvvvvvvv">#REF!</definedName>
    <definedName name="w" localSheetId="6">#REF!</definedName>
    <definedName name="w" localSheetId="10">#REF!</definedName>
    <definedName name="w" localSheetId="7">#REF!</definedName>
    <definedName name="w" localSheetId="13">#REF!</definedName>
    <definedName name="w">#REF!</definedName>
    <definedName name="WAG" hidden="1">{#N/A,#N/A,FALSE,"M.33"}</definedName>
    <definedName name="WAI" localSheetId="6">[5]prod03!#REF!</definedName>
    <definedName name="WAI" localSheetId="10">[5]prod03!#REF!</definedName>
    <definedName name="WAI" localSheetId="7">[5]prod03!#REF!</definedName>
    <definedName name="WAI" localSheetId="13">[5]prod03!#REF!</definedName>
    <definedName name="WAI">[5]prod03!#REF!</definedName>
    <definedName name="WATES" localSheetId="6">[32]JAN09!#REF!</definedName>
    <definedName name="WATES" localSheetId="10">[32]JAN09!#REF!</definedName>
    <definedName name="WATES" localSheetId="7">[32]JAN09!#REF!</definedName>
    <definedName name="WATES" localSheetId="13">[32]JAN09!#REF!</definedName>
    <definedName name="WATES">[32]JAN09!#REF!</definedName>
    <definedName name="WDW" hidden="1">{#N/A,#N/A,FALSE,"M.01";#N/A,#N/A,FALSE,"M.01"}</definedName>
    <definedName name="we" localSheetId="6">#REF!</definedName>
    <definedName name="we" localSheetId="10">#REF!</definedName>
    <definedName name="we" localSheetId="7">#REF!</definedName>
    <definedName name="we" localSheetId="5">#REF!</definedName>
    <definedName name="we" localSheetId="11">#REF!</definedName>
    <definedName name="we" localSheetId="13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13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10">#REF!</definedName>
    <definedName name="WER" localSheetId="7">#REF!</definedName>
    <definedName name="WER" localSheetId="13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localSheetId="13" hidden="1">{#N/A,#N/A,FALSE,"M.01";#N/A,#N/A,FALSE,"M.01"}</definedName>
    <definedName name="WIL" localSheetId="12" hidden="1">{#N/A,#N/A,FALSE,"M.01";#N/A,#N/A,FALSE,"M.01"}</definedName>
    <definedName name="WIL" hidden="1">{#N/A,#N/A,FALSE,"M.01";#N/A,#N/A,FALSE,"M.01"}</definedName>
    <definedName name="WILAYAH">[37]Kamus!$A$2:$A$29</definedName>
    <definedName name="winarso2">#REF!</definedName>
    <definedName name="wonosari" localSheetId="6">#REF!</definedName>
    <definedName name="wonosari" localSheetId="10">#REF!</definedName>
    <definedName name="wonosari" localSheetId="7">#REF!</definedName>
    <definedName name="wonosari" localSheetId="5">#REF!</definedName>
    <definedName name="wonosari" localSheetId="13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3" hidden="1">{#N/A,#N/A,FALSE,"M.33"}</definedName>
    <definedName name="wq" localSheetId="12" hidden="1">{#N/A,#N/A,FALSE,"M.33"}</definedName>
    <definedName name="wq" hidden="1">{#N/A,#N/A,FALSE,"M.33"}</definedName>
    <definedName name="wqwdfasfgSEherh" localSheetId="6">#REF!</definedName>
    <definedName name="wqwdfasfgSEherh" localSheetId="10">#REF!</definedName>
    <definedName name="wqwdfasfgSEherh" localSheetId="7">#REF!</definedName>
    <definedName name="wqwdfasfgSEherh" localSheetId="5">#REF!</definedName>
    <definedName name="wqwdfasfgSEherh" localSheetId="13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localSheetId="13" hidden="1">{#N/A,#N/A,FALSE,"M.43"}</definedName>
    <definedName name="wrmn" localSheetId="12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localSheetId="13" hidden="1">{#N/A,#N/A,FALSE,"M.01"}</definedName>
    <definedName name="wrn.M.01" localSheetId="12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localSheetId="13" hidden="1">{#N/A,#N/A,FALSE,"M.01"}</definedName>
    <definedName name="wrn.M.01." localSheetId="12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localSheetId="13" hidden="1">{#N/A,#N/A,FALSE,"M.01";#N/A,#N/A,FALSE,"M.01"}</definedName>
    <definedName name="wrn.M.01D." localSheetId="12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localSheetId="13" hidden="1">{#N/A,#N/A,FALSE,"M.01"}</definedName>
    <definedName name="wrn.M.02" localSheetId="12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localSheetId="13" hidden="1">{#N/A,#N/A,FALSE,"M.02"}</definedName>
    <definedName name="wrn.M.02." localSheetId="12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localSheetId="13" hidden="1">{#N/A,#N/A,FALSE,"M.01"}</definedName>
    <definedName name="wrn.M.07." localSheetId="12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localSheetId="13" hidden="1">{#N/A,#N/A,FALSE,"M.31"}</definedName>
    <definedName name="wrn.M.31." localSheetId="12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localSheetId="13" hidden="1">{#N/A,#N/A,FALSE,"M.31"}</definedName>
    <definedName name="wrn.M.32" localSheetId="12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localSheetId="13" hidden="1">{#N/A,#N/A,FALSE,"M.32"}</definedName>
    <definedName name="wrn.M.32." localSheetId="12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localSheetId="13" hidden="1">{#N/A,#N/A,FALSE,"M.32"}</definedName>
    <definedName name="wrn.M.32.1" localSheetId="12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localSheetId="13" hidden="1">{#N/A,#N/A,FALSE,"M.33"}</definedName>
    <definedName name="wrn.M.33" localSheetId="12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localSheetId="13" hidden="1">{#N/A,#N/A,FALSE,"M.33"}</definedName>
    <definedName name="wrn.M.33." localSheetId="12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localSheetId="13" hidden="1">{#N/A,#N/A,FALSE,"M.32"}</definedName>
    <definedName name="wrn.M.333" localSheetId="12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localSheetId="13" hidden="1">{#N/A,#N/A,FALSE,"M.34"}</definedName>
    <definedName name="wrn.M.34." localSheetId="12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localSheetId="13" hidden="1">{#N/A,#N/A,FALSE,"M.34"}</definedName>
    <definedName name="wrn.M.34.1" localSheetId="12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localSheetId="13" hidden="1">{#N/A,#N/A,FALSE,"M.34"}</definedName>
    <definedName name="wrn.m.35." localSheetId="12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localSheetId="13" hidden="1">{#N/A,#N/A,FALSE,"M.42"}</definedName>
    <definedName name="wrn.M.4." localSheetId="12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localSheetId="13" hidden="1">{#N/A,#N/A,FALSE,"M.41"}</definedName>
    <definedName name="wrn.M.41." localSheetId="12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localSheetId="13" hidden="1">{#N/A,#N/A,FALSE,"M.42"}</definedName>
    <definedName name="wrn.M.42." localSheetId="12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3" hidden="1">{#N/A,#N/A,FALSE,"M.43"}</definedName>
    <definedName name="wrn.M.43" localSheetId="12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localSheetId="13" hidden="1">{#N/A,#N/A,FALSE,"M.43"}</definedName>
    <definedName name="wrn.M.43." localSheetId="12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localSheetId="13" hidden="1">{#N/A,#N/A,FALSE,"M.43"}</definedName>
    <definedName name="wrn.n.99" localSheetId="12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localSheetId="13" hidden="1">{#N/A,#N/A,FALSE,"M.34"}</definedName>
    <definedName name="www" localSheetId="12" hidden="1">{#N/A,#N/A,FALSE,"M.34"}</definedName>
    <definedName name="www" hidden="1">{#N/A,#N/A,FALSE,"M.34"}</definedName>
    <definedName name="x" localSheetId="6">[102]JAN07!#REF!</definedName>
    <definedName name="x" localSheetId="10">[103]JAN07!#REF!</definedName>
    <definedName name="x" localSheetId="7">[102]JAN07!#REF!</definedName>
    <definedName name="x" localSheetId="13">[103]JAN07!#REF!</definedName>
    <definedName name="x">[103]JAN07!#REF!</definedName>
    <definedName name="X_19" localSheetId="6">#REF!</definedName>
    <definedName name="X_19" localSheetId="10">#REF!</definedName>
    <definedName name="X_19" localSheetId="7">#REF!</definedName>
    <definedName name="X_19" localSheetId="5">#REF!</definedName>
    <definedName name="X_19" localSheetId="13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[102]JAN07!#REF!</definedName>
    <definedName name="xs" localSheetId="10">[103]JAN07!#REF!</definedName>
    <definedName name="xs" localSheetId="7">[102]JAN07!#REF!</definedName>
    <definedName name="xs" localSheetId="5">[103]JAN07!#REF!</definedName>
    <definedName name="xs" localSheetId="13">[103]JAN07!#REF!</definedName>
    <definedName name="xs">[103]JAN07!#REF!</definedName>
    <definedName name="xxx" hidden="1">#REF!</definedName>
    <definedName name="XXXX" localSheetId="6">#REF!</definedName>
    <definedName name="XXXX" localSheetId="10">#REF!</definedName>
    <definedName name="XXXX" localSheetId="5">#REF!</definedName>
    <definedName name="XXXX" localSheetId="11">#REF!</definedName>
    <definedName name="XXXX" localSheetId="13">#REF!</definedName>
    <definedName name="XXXX">#REF!</definedName>
    <definedName name="y" localSheetId="6">#REF!</definedName>
    <definedName name="y" localSheetId="10">#REF!</definedName>
    <definedName name="y" localSheetId="11">#REF!</definedName>
    <definedName name="y" localSheetId="13">#REF!</definedName>
    <definedName name="y">#REF!</definedName>
    <definedName name="YERYY" localSheetId="6">#REF!</definedName>
    <definedName name="YERYY" localSheetId="10">#REF!</definedName>
    <definedName name="YERYY" localSheetId="7">#REF!</definedName>
    <definedName name="YERYY" localSheetId="13">#REF!</definedName>
    <definedName name="YERYY">#REF!</definedName>
    <definedName name="YK" localSheetId="10">#REF!</definedName>
    <definedName name="YK" localSheetId="13">#REF!</definedName>
    <definedName name="YK">#REF!</definedName>
    <definedName name="yono">'[123]master rab'!$B$1:$H$65536</definedName>
    <definedName name="yy" localSheetId="6">#REF!</definedName>
    <definedName name="yy" localSheetId="10">#REF!</definedName>
    <definedName name="yy" localSheetId="7">#REF!</definedName>
    <definedName name="yy" localSheetId="13">#REF!</definedName>
    <definedName name="yy">#REF!</definedName>
    <definedName name="Z" localSheetId="6">#REF!</definedName>
    <definedName name="Z" localSheetId="10">#REF!</definedName>
    <definedName name="Z" localSheetId="7">#REF!</definedName>
    <definedName name="Z" localSheetId="13">#REF!</definedName>
    <definedName name="Z">#REF!</definedName>
    <definedName name="ZAz">#REF!</definedName>
    <definedName name="zone_saisie">('[124]Submission Form'!$A$4:$C$5,'[124]Submission Form'!$D$7,'[124]Submission Form'!$D$10:$D$11,'[124]Submission Form'!$D$17:$D$26,'[124]Submission Form'!$D$33)</definedName>
    <definedName name="zsdgxgdg" hidden="1">{#N/A,#N/A,FALSE,"M.01";#N/A,#N/A,FALSE,"M.01"}</definedName>
    <definedName name="zz">'[89]Hal-1'!$M$33:$M$33</definedName>
    <definedName name="zz_19">'[90]Hal-1'!$M$33:$M$33</definedName>
    <definedName name="zzz">[89]aruskas!$A$110:$T$180</definedName>
    <definedName name="zzz_19">[90]aruskas!$A$110:$T$180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87" i="11" l="1"/>
  <c r="Y745" i="87"/>
  <c r="Y688" i="87"/>
  <c r="R3" i="86"/>
  <c r="F16" i="11" s="1"/>
  <c r="F17" i="11" s="1"/>
  <c r="F191" i="11"/>
  <c r="F128" i="11"/>
  <c r="F131" i="11" s="1"/>
  <c r="F121" i="11"/>
  <c r="F123" i="11" s="1"/>
  <c r="F218" i="11"/>
  <c r="F216" i="11"/>
  <c r="F211" i="11"/>
  <c r="F210" i="11"/>
  <c r="F209" i="11"/>
  <c r="F217" i="11" s="1"/>
  <c r="F207" i="11"/>
  <c r="F206" i="11"/>
  <c r="F205" i="11"/>
  <c r="F204" i="11"/>
  <c r="F203" i="11"/>
  <c r="F138" i="11"/>
  <c r="F132" i="11"/>
  <c r="F130" i="11"/>
  <c r="Y637" i="87"/>
  <c r="Y581" i="87"/>
  <c r="Y526" i="87"/>
  <c r="Y470" i="87"/>
  <c r="Y415" i="87"/>
  <c r="Y361" i="87"/>
  <c r="Y304" i="87"/>
  <c r="Y251" i="87"/>
  <c r="Y195" i="87"/>
  <c r="Y140" i="87"/>
  <c r="Y83" i="87"/>
  <c r="Y34" i="87"/>
  <c r="R34" i="86"/>
  <c r="F195" i="11" s="1"/>
  <c r="R33" i="86"/>
  <c r="F194" i="11" s="1"/>
  <c r="R32" i="86"/>
  <c r="R31" i="86"/>
  <c r="F193" i="11" s="1"/>
  <c r="R30" i="86"/>
  <c r="R28" i="86"/>
  <c r="F199" i="11" s="1"/>
  <c r="R27" i="86"/>
  <c r="F198" i="11" s="1"/>
  <c r="R26" i="86"/>
  <c r="F197" i="11" s="1"/>
  <c r="R25" i="86"/>
  <c r="R24" i="86"/>
  <c r="F196" i="11" s="1"/>
  <c r="R21" i="86"/>
  <c r="F188" i="11" s="1"/>
  <c r="R19" i="86"/>
  <c r="R18" i="86"/>
  <c r="F180" i="11" s="1"/>
  <c r="F184" i="11" s="1"/>
  <c r="R17" i="86"/>
  <c r="F174" i="11" s="1"/>
  <c r="R16" i="86"/>
  <c r="F166" i="11" s="1"/>
  <c r="N15" i="86"/>
  <c r="M15" i="86"/>
  <c r="L15" i="86"/>
  <c r="K15" i="86"/>
  <c r="J15" i="86"/>
  <c r="I15" i="86"/>
  <c r="H15" i="86"/>
  <c r="G15" i="86"/>
  <c r="F15" i="86"/>
  <c r="E15" i="86"/>
  <c r="D15" i="86"/>
  <c r="C15" i="86"/>
  <c r="R11" i="86"/>
  <c r="F146" i="11" s="1"/>
  <c r="R10" i="86"/>
  <c r="F68" i="11" s="1"/>
  <c r="R9" i="86"/>
  <c r="F20" i="11" s="1"/>
  <c r="R8" i="86"/>
  <c r="F44" i="11" s="1"/>
  <c r="F64" i="11" s="1"/>
  <c r="R7" i="86"/>
  <c r="F88" i="11" s="1"/>
  <c r="R6" i="86"/>
  <c r="F105" i="11" s="1"/>
  <c r="R4" i="86"/>
  <c r="F140" i="11" s="1"/>
  <c r="F142" i="11" s="1"/>
  <c r="F113" i="11" l="1"/>
  <c r="F114" i="11"/>
  <c r="F168" i="11"/>
  <c r="F167" i="11"/>
  <c r="F47" i="11"/>
  <c r="F55" i="11"/>
  <c r="F106" i="11"/>
  <c r="F38" i="11"/>
  <c r="F30" i="11"/>
  <c r="F22" i="11"/>
  <c r="F37" i="11"/>
  <c r="F86" i="11"/>
  <c r="F81" i="11"/>
  <c r="F80" i="11"/>
  <c r="F78" i="11"/>
  <c r="F73" i="11"/>
  <c r="F72" i="11"/>
  <c r="F70" i="11"/>
  <c r="F79" i="11"/>
  <c r="F177" i="11"/>
  <c r="F175" i="11"/>
  <c r="F176" i="11"/>
  <c r="F178" i="11"/>
  <c r="F151" i="11"/>
  <c r="F148" i="11"/>
  <c r="F150" i="11"/>
  <c r="F157" i="11"/>
  <c r="F158" i="11"/>
  <c r="F156" i="11"/>
  <c r="F98" i="11"/>
  <c r="F103" i="11"/>
  <c r="F97" i="11"/>
  <c r="F95" i="11"/>
  <c r="F90" i="11"/>
  <c r="F89" i="11"/>
  <c r="F96" i="11"/>
  <c r="F48" i="11"/>
  <c r="F107" i="11"/>
  <c r="F183" i="11"/>
  <c r="F53" i="11"/>
  <c r="F112" i="11"/>
  <c r="F133" i="11"/>
  <c r="F122" i="11"/>
  <c r="R15" i="86"/>
  <c r="F160" i="11" s="1"/>
  <c r="F164" i="11" s="1"/>
  <c r="F62" i="11"/>
  <c r="F63" i="11"/>
  <c r="F192" i="11"/>
  <c r="F56" i="11"/>
  <c r="F115" i="11"/>
  <c r="F61" i="11"/>
  <c r="F45" i="11"/>
  <c r="F144" i="11"/>
  <c r="F141" i="11"/>
  <c r="F31" i="11"/>
  <c r="F24" i="11"/>
  <c r="F32" i="11"/>
  <c r="F40" i="11"/>
  <c r="F49" i="11"/>
  <c r="F57" i="11"/>
  <c r="F65" i="11"/>
  <c r="F74" i="11"/>
  <c r="F82" i="11"/>
  <c r="F91" i="11"/>
  <c r="F99" i="11"/>
  <c r="F108" i="11"/>
  <c r="F116" i="11"/>
  <c r="F125" i="11"/>
  <c r="F134" i="11"/>
  <c r="F143" i="11"/>
  <c r="F152" i="11"/>
  <c r="F170" i="11"/>
  <c r="F212" i="11"/>
  <c r="F39" i="11"/>
  <c r="F25" i="11"/>
  <c r="F33" i="11"/>
  <c r="F41" i="11"/>
  <c r="F50" i="11"/>
  <c r="F58" i="11"/>
  <c r="F66" i="11"/>
  <c r="F75" i="11"/>
  <c r="F83" i="11"/>
  <c r="F92" i="11"/>
  <c r="F100" i="11"/>
  <c r="F109" i="11"/>
  <c r="F117" i="11"/>
  <c r="F126" i="11"/>
  <c r="F135" i="11"/>
  <c r="F153" i="11"/>
  <c r="F171" i="11"/>
  <c r="F181" i="11"/>
  <c r="F213" i="11"/>
  <c r="F23" i="11"/>
  <c r="F26" i="11"/>
  <c r="F34" i="11"/>
  <c r="F42" i="11"/>
  <c r="F51" i="11"/>
  <c r="F59" i="11"/>
  <c r="F76" i="11"/>
  <c r="F84" i="11"/>
  <c r="F93" i="11"/>
  <c r="F101" i="11"/>
  <c r="F110" i="11"/>
  <c r="F118" i="11"/>
  <c r="F136" i="11"/>
  <c r="F154" i="11"/>
  <c r="F172" i="11"/>
  <c r="F182" i="11"/>
  <c r="F214" i="11"/>
  <c r="F124" i="11"/>
  <c r="F169" i="11"/>
  <c r="F27" i="11"/>
  <c r="F35" i="11"/>
  <c r="F52" i="11"/>
  <c r="F60" i="11"/>
  <c r="F69" i="11"/>
  <c r="F77" i="11"/>
  <c r="F85" i="11"/>
  <c r="F94" i="11"/>
  <c r="F102" i="11"/>
  <c r="F111" i="11"/>
  <c r="F119" i="11"/>
  <c r="F129" i="11"/>
  <c r="F137" i="11"/>
  <c r="F147" i="11"/>
  <c r="F155" i="11"/>
  <c r="F215" i="11"/>
  <c r="F28" i="11"/>
  <c r="F36" i="11"/>
  <c r="F21" i="11"/>
  <c r="F29" i="11"/>
  <c r="F46" i="11"/>
  <c r="F54" i="11"/>
  <c r="F71" i="11"/>
  <c r="F149" i="11"/>
  <c r="G173" i="11"/>
  <c r="E173" i="11"/>
  <c r="D173" i="11"/>
  <c r="G172" i="11"/>
  <c r="E172" i="11"/>
  <c r="D172" i="11"/>
  <c r="G171" i="11"/>
  <c r="E171" i="11"/>
  <c r="D171" i="11"/>
  <c r="J171" i="11" s="1"/>
  <c r="A171" i="11"/>
  <c r="G170" i="11"/>
  <c r="E170" i="11"/>
  <c r="D170" i="11"/>
  <c r="J170" i="11" s="1"/>
  <c r="G169" i="11"/>
  <c r="E169" i="11"/>
  <c r="D169" i="11"/>
  <c r="J169" i="11" s="1"/>
  <c r="A169" i="11"/>
  <c r="F161" i="11" l="1"/>
  <c r="F163" i="11"/>
  <c r="F162" i="11"/>
  <c r="J172" i="11"/>
  <c r="H169" i="11"/>
  <c r="I169" i="11"/>
  <c r="H171" i="11"/>
  <c r="H172" i="11"/>
  <c r="H173" i="11"/>
  <c r="K169" i="11" l="1"/>
  <c r="G123" i="11"/>
  <c r="E123" i="11"/>
  <c r="D123" i="11"/>
  <c r="J123" i="11" s="1"/>
  <c r="A123" i="11"/>
  <c r="G122" i="11"/>
  <c r="E122" i="11"/>
  <c r="D122" i="11"/>
  <c r="H122" i="11" s="1"/>
  <c r="G121" i="11"/>
  <c r="E121" i="11"/>
  <c r="D121" i="11"/>
  <c r="J121" i="11" s="1"/>
  <c r="A121" i="11"/>
  <c r="G120" i="11"/>
  <c r="E120" i="11"/>
  <c r="D120" i="11"/>
  <c r="J120" i="11" s="1"/>
  <c r="G119" i="11"/>
  <c r="E119" i="11"/>
  <c r="D119" i="11"/>
  <c r="H119" i="11" s="1"/>
  <c r="A119" i="11"/>
  <c r="G118" i="11"/>
  <c r="E118" i="11"/>
  <c r="D118" i="11"/>
  <c r="J118" i="11" s="1"/>
  <c r="A118" i="11"/>
  <c r="G117" i="11"/>
  <c r="E117" i="11"/>
  <c r="D117" i="11"/>
  <c r="H117" i="11" s="1"/>
  <c r="A117" i="11"/>
  <c r="G116" i="11"/>
  <c r="E116" i="11"/>
  <c r="D116" i="11"/>
  <c r="J116" i="11" s="1"/>
  <c r="A116" i="11"/>
  <c r="G115" i="11"/>
  <c r="E115" i="11"/>
  <c r="D115" i="11"/>
  <c r="J115" i="11" s="1"/>
  <c r="A115" i="11"/>
  <c r="G114" i="11"/>
  <c r="E114" i="11"/>
  <c r="D114" i="11"/>
  <c r="J114" i="11" s="1"/>
  <c r="G113" i="11"/>
  <c r="E113" i="11"/>
  <c r="D113" i="11"/>
  <c r="J113" i="11" s="1"/>
  <c r="A113" i="11"/>
  <c r="G112" i="11"/>
  <c r="E112" i="11"/>
  <c r="D112" i="11"/>
  <c r="J112" i="11" s="1"/>
  <c r="G111" i="11"/>
  <c r="E111" i="11"/>
  <c r="D111" i="11"/>
  <c r="J111" i="11" s="1"/>
  <c r="A111" i="11"/>
  <c r="G110" i="11"/>
  <c r="E110" i="11"/>
  <c r="D110" i="11"/>
  <c r="H110" i="11" s="1"/>
  <c r="A110" i="11"/>
  <c r="J117" i="11" l="1"/>
  <c r="H120" i="11"/>
  <c r="H116" i="11"/>
  <c r="J122" i="11"/>
  <c r="J119" i="11"/>
  <c r="H118" i="11"/>
  <c r="H121" i="11"/>
  <c r="I119" i="11"/>
  <c r="I121" i="11"/>
  <c r="I120" i="11"/>
  <c r="I122" i="11"/>
  <c r="I113" i="11"/>
  <c r="I115" i="11"/>
  <c r="I114" i="11"/>
  <c r="I110" i="11"/>
  <c r="H112" i="11"/>
  <c r="J110" i="11"/>
  <c r="I111" i="11"/>
  <c r="I112" i="11"/>
  <c r="H113" i="11"/>
  <c r="H114" i="11"/>
  <c r="I116" i="11"/>
  <c r="H123" i="11"/>
  <c r="H115" i="11"/>
  <c r="I117" i="11"/>
  <c r="I123" i="11"/>
  <c r="H111" i="11"/>
  <c r="I118" i="11"/>
  <c r="G42" i="11"/>
  <c r="E42" i="11"/>
  <c r="D42" i="11"/>
  <c r="A42" i="11"/>
  <c r="G41" i="11"/>
  <c r="E41" i="11"/>
  <c r="D41" i="11"/>
  <c r="J41" i="11" s="1"/>
  <c r="G40" i="11"/>
  <c r="E40" i="11"/>
  <c r="D40" i="11"/>
  <c r="J40" i="11" s="1"/>
  <c r="G39" i="11"/>
  <c r="E39" i="11"/>
  <c r="D39" i="11"/>
  <c r="J39" i="11" s="1"/>
  <c r="A39" i="11"/>
  <c r="G38" i="11"/>
  <c r="E38" i="11"/>
  <c r="D38" i="11"/>
  <c r="J38" i="11" s="1"/>
  <c r="A38" i="11"/>
  <c r="G37" i="11"/>
  <c r="E37" i="11"/>
  <c r="D37" i="11"/>
  <c r="J37" i="11" s="1"/>
  <c r="A37" i="11"/>
  <c r="G36" i="11"/>
  <c r="E36" i="11"/>
  <c r="D36" i="11"/>
  <c r="G35" i="11"/>
  <c r="E35" i="11"/>
  <c r="D35" i="11"/>
  <c r="A35" i="11"/>
  <c r="G34" i="11"/>
  <c r="E34" i="11"/>
  <c r="D34" i="11"/>
  <c r="H34" i="11" s="1"/>
  <c r="A34" i="11"/>
  <c r="G33" i="11"/>
  <c r="E33" i="11"/>
  <c r="D33" i="11"/>
  <c r="H33" i="11" s="1"/>
  <c r="A33" i="11"/>
  <c r="G32" i="11"/>
  <c r="E32" i="11"/>
  <c r="D32" i="11"/>
  <c r="A32" i="11"/>
  <c r="G31" i="11"/>
  <c r="E31" i="11"/>
  <c r="D31" i="11"/>
  <c r="J31" i="11" s="1"/>
  <c r="A31" i="11"/>
  <c r="G30" i="11"/>
  <c r="E30" i="11"/>
  <c r="D30" i="11"/>
  <c r="J30" i="11" s="1"/>
  <c r="A30" i="11"/>
  <c r="G29" i="11"/>
  <c r="E29" i="11"/>
  <c r="D29" i="11"/>
  <c r="J29" i="11" s="1"/>
  <c r="A29" i="11"/>
  <c r="G28" i="11"/>
  <c r="E28" i="11"/>
  <c r="D28" i="11"/>
  <c r="J28" i="11" s="1"/>
  <c r="A28" i="11"/>
  <c r="G27" i="11"/>
  <c r="E27" i="11"/>
  <c r="D27" i="11"/>
  <c r="H27" i="11" s="1"/>
  <c r="A27" i="11"/>
  <c r="G26" i="11"/>
  <c r="E26" i="11"/>
  <c r="D26" i="11"/>
  <c r="J26" i="11" s="1"/>
  <c r="A26" i="11"/>
  <c r="G25" i="11"/>
  <c r="E25" i="11"/>
  <c r="D25" i="11"/>
  <c r="H25" i="11" s="1"/>
  <c r="A25" i="11"/>
  <c r="G24" i="11"/>
  <c r="E24" i="11"/>
  <c r="D24" i="11"/>
  <c r="G23" i="11"/>
  <c r="E23" i="11"/>
  <c r="D23" i="11"/>
  <c r="J23" i="11" s="1"/>
  <c r="A23" i="11"/>
  <c r="G22" i="11"/>
  <c r="E22" i="11"/>
  <c r="D22" i="11"/>
  <c r="J22" i="11" s="1"/>
  <c r="A22" i="11"/>
  <c r="G21" i="11"/>
  <c r="E21" i="11"/>
  <c r="D21" i="11"/>
  <c r="J21" i="11" s="1"/>
  <c r="A21" i="11"/>
  <c r="G20" i="11"/>
  <c r="E20" i="11"/>
  <c r="D20" i="11"/>
  <c r="J20" i="11" s="1"/>
  <c r="A20" i="11"/>
  <c r="G49" i="11"/>
  <c r="E49" i="11"/>
  <c r="D49" i="11"/>
  <c r="J49" i="11" s="1"/>
  <c r="A49" i="11"/>
  <c r="G48" i="11"/>
  <c r="E48" i="11"/>
  <c r="D48" i="11"/>
  <c r="H48" i="11" s="1"/>
  <c r="A48" i="11"/>
  <c r="G47" i="11"/>
  <c r="E47" i="11"/>
  <c r="D47" i="11"/>
  <c r="J47" i="11" s="1"/>
  <c r="G46" i="11"/>
  <c r="E46" i="11"/>
  <c r="D46" i="11"/>
  <c r="A46" i="11"/>
  <c r="G45" i="11"/>
  <c r="E45" i="11"/>
  <c r="D45" i="11"/>
  <c r="J45" i="11" s="1"/>
  <c r="A45" i="11"/>
  <c r="G44" i="11"/>
  <c r="E44" i="11"/>
  <c r="D44" i="11"/>
  <c r="J44" i="11" s="1"/>
  <c r="A44" i="11"/>
  <c r="G43" i="11"/>
  <c r="E43" i="11"/>
  <c r="D43" i="11"/>
  <c r="J43" i="11" s="1"/>
  <c r="A43" i="11"/>
  <c r="K122" i="11" l="1"/>
  <c r="K116" i="11"/>
  <c r="K117" i="11"/>
  <c r="K110" i="11"/>
  <c r="K120" i="11"/>
  <c r="K111" i="11"/>
  <c r="K121" i="11"/>
  <c r="K118" i="11"/>
  <c r="K112" i="11"/>
  <c r="K119" i="11"/>
  <c r="K114" i="11"/>
  <c r="K115" i="11"/>
  <c r="K113" i="11"/>
  <c r="K123" i="11"/>
  <c r="H26" i="11"/>
  <c r="J36" i="11"/>
  <c r="J27" i="11"/>
  <c r="H28" i="11"/>
  <c r="H35" i="11"/>
  <c r="J35" i="11"/>
  <c r="I34" i="11"/>
  <c r="J34" i="11"/>
  <c r="H20" i="11"/>
  <c r="H38" i="11"/>
  <c r="I20" i="11"/>
  <c r="J25" i="11"/>
  <c r="H32" i="11"/>
  <c r="H37" i="11"/>
  <c r="H24" i="11"/>
  <c r="H29" i="11"/>
  <c r="J32" i="11"/>
  <c r="J24" i="11"/>
  <c r="H30" i="11"/>
  <c r="H39" i="11"/>
  <c r="H40" i="11"/>
  <c r="H41" i="11"/>
  <c r="I21" i="11"/>
  <c r="H31" i="11"/>
  <c r="H42" i="11"/>
  <c r="I22" i="11"/>
  <c r="H43" i="11"/>
  <c r="H49" i="11"/>
  <c r="J46" i="11"/>
  <c r="H44" i="11"/>
  <c r="I49" i="11"/>
  <c r="K20" i="11" l="1"/>
  <c r="K34" i="11"/>
  <c r="K49" i="11"/>
  <c r="G219" i="11" l="1"/>
  <c r="E219" i="11"/>
  <c r="D219" i="11"/>
  <c r="J219" i="11" s="1"/>
  <c r="A219" i="11"/>
  <c r="G218" i="11"/>
  <c r="E218" i="11"/>
  <c r="D218" i="11"/>
  <c r="G217" i="11"/>
  <c r="E217" i="11"/>
  <c r="D217" i="11"/>
  <c r="J217" i="11" s="1"/>
  <c r="A217" i="11"/>
  <c r="G216" i="11"/>
  <c r="E216" i="11"/>
  <c r="D216" i="11"/>
  <c r="J216" i="11" s="1"/>
  <c r="A216" i="11"/>
  <c r="G215" i="11"/>
  <c r="E215" i="11"/>
  <c r="D215" i="11"/>
  <c r="J215" i="11" s="1"/>
  <c r="A215" i="11"/>
  <c r="G214" i="11"/>
  <c r="E214" i="11"/>
  <c r="D214" i="11"/>
  <c r="J214" i="11" s="1"/>
  <c r="G213" i="11"/>
  <c r="E213" i="11"/>
  <c r="D213" i="11"/>
  <c r="J213" i="11" s="1"/>
  <c r="A213" i="11"/>
  <c r="G212" i="11"/>
  <c r="E212" i="11"/>
  <c r="D212" i="11"/>
  <c r="H212" i="11" s="1"/>
  <c r="A212" i="11"/>
  <c r="G211" i="11"/>
  <c r="E211" i="11"/>
  <c r="D211" i="11"/>
  <c r="H211" i="11" s="1"/>
  <c r="A211" i="11"/>
  <c r="G210" i="11"/>
  <c r="E210" i="11"/>
  <c r="D210" i="11"/>
  <c r="J210" i="11" s="1"/>
  <c r="G209" i="11"/>
  <c r="E209" i="11"/>
  <c r="D209" i="11"/>
  <c r="J209" i="11" s="1"/>
  <c r="A209" i="11"/>
  <c r="G208" i="11"/>
  <c r="E208" i="11"/>
  <c r="D208" i="11"/>
  <c r="J208" i="11" s="1"/>
  <c r="A208" i="11"/>
  <c r="G207" i="11"/>
  <c r="E207" i="11"/>
  <c r="D207" i="11"/>
  <c r="A207" i="11"/>
  <c r="G206" i="11"/>
  <c r="E206" i="11"/>
  <c r="D206" i="11"/>
  <c r="J206" i="11" s="1"/>
  <c r="G205" i="11"/>
  <c r="E205" i="11"/>
  <c r="D205" i="11"/>
  <c r="J205" i="11" s="1"/>
  <c r="A205" i="11"/>
  <c r="G204" i="11"/>
  <c r="E204" i="11"/>
  <c r="D204" i="11"/>
  <c r="J204" i="11" s="1"/>
  <c r="A204" i="11"/>
  <c r="G203" i="11"/>
  <c r="E203" i="11"/>
  <c r="D203" i="11"/>
  <c r="J203" i="11" s="1"/>
  <c r="A203" i="11"/>
  <c r="G202" i="11"/>
  <c r="E202" i="11"/>
  <c r="D202" i="11"/>
  <c r="J202" i="11" s="1"/>
  <c r="G201" i="11"/>
  <c r="E201" i="11"/>
  <c r="D201" i="11"/>
  <c r="J201" i="11" s="1"/>
  <c r="G200" i="11"/>
  <c r="E200" i="11"/>
  <c r="D200" i="11"/>
  <c r="J200" i="11" s="1"/>
  <c r="A200" i="11"/>
  <c r="G199" i="11"/>
  <c r="E199" i="11"/>
  <c r="D199" i="11"/>
  <c r="A199" i="11"/>
  <c r="G198" i="11"/>
  <c r="E198" i="11"/>
  <c r="D198" i="11"/>
  <c r="H198" i="11" s="1"/>
  <c r="A198" i="11"/>
  <c r="G197" i="11"/>
  <c r="E197" i="11"/>
  <c r="D197" i="11"/>
  <c r="G196" i="11"/>
  <c r="E196" i="11"/>
  <c r="D196" i="11"/>
  <c r="A196" i="11"/>
  <c r="G195" i="11"/>
  <c r="E195" i="11"/>
  <c r="D195" i="11"/>
  <c r="A195" i="11"/>
  <c r="G194" i="11"/>
  <c r="E194" i="11"/>
  <c r="D194" i="11"/>
  <c r="H194" i="11" s="1"/>
  <c r="A194" i="11"/>
  <c r="G193" i="11"/>
  <c r="E193" i="11"/>
  <c r="D193" i="11"/>
  <c r="A193" i="11"/>
  <c r="G192" i="11"/>
  <c r="E192" i="11"/>
  <c r="D192" i="11"/>
  <c r="H192" i="11" s="1"/>
  <c r="A192" i="11"/>
  <c r="G191" i="11"/>
  <c r="E191" i="11"/>
  <c r="D191" i="11"/>
  <c r="A191" i="11"/>
  <c r="G190" i="11"/>
  <c r="E190" i="11"/>
  <c r="D190" i="11"/>
  <c r="H190" i="11" s="1"/>
  <c r="A190" i="11"/>
  <c r="G189" i="11"/>
  <c r="E189" i="11"/>
  <c r="D189" i="11"/>
  <c r="J189" i="11" s="1"/>
  <c r="A189" i="11"/>
  <c r="G188" i="11"/>
  <c r="E188" i="11"/>
  <c r="D188" i="11"/>
  <c r="A188" i="11"/>
  <c r="G187" i="11"/>
  <c r="E187" i="11"/>
  <c r="D187" i="11"/>
  <c r="J187" i="11" s="1"/>
  <c r="A187" i="11"/>
  <c r="G184" i="11"/>
  <c r="D184" i="11"/>
  <c r="H184" i="11" s="1"/>
  <c r="E184" i="11"/>
  <c r="J212" i="11" l="1"/>
  <c r="H193" i="11"/>
  <c r="H201" i="11"/>
  <c r="J190" i="11"/>
  <c r="H214" i="11"/>
  <c r="H191" i="11"/>
  <c r="H197" i="11"/>
  <c r="H200" i="11"/>
  <c r="H202" i="11"/>
  <c r="H213" i="11"/>
  <c r="H199" i="11"/>
  <c r="H205" i="11"/>
  <c r="J211" i="11"/>
  <c r="H195" i="11"/>
  <c r="H207" i="11"/>
  <c r="H217" i="11"/>
  <c r="H218" i="11"/>
  <c r="H219" i="11"/>
  <c r="I187" i="11"/>
  <c r="H196" i="11"/>
  <c r="H208" i="11"/>
  <c r="I218" i="11"/>
  <c r="I219" i="11"/>
  <c r="I188" i="11"/>
  <c r="H189" i="11"/>
  <c r="H209" i="11"/>
  <c r="H210" i="11"/>
  <c r="K219" i="11" l="1"/>
  <c r="G186" i="11" l="1"/>
  <c r="E186" i="11"/>
  <c r="D186" i="11"/>
  <c r="J186" i="11" s="1"/>
  <c r="G185" i="11"/>
  <c r="E185" i="11"/>
  <c r="D185" i="11"/>
  <c r="A185" i="11"/>
  <c r="A184" i="11"/>
  <c r="G183" i="11"/>
  <c r="E183" i="11"/>
  <c r="D183" i="11"/>
  <c r="J183" i="11" s="1"/>
  <c r="A183" i="11"/>
  <c r="G182" i="11"/>
  <c r="E182" i="11"/>
  <c r="D182" i="11"/>
  <c r="J182" i="11" s="1"/>
  <c r="A182" i="11"/>
  <c r="G181" i="11"/>
  <c r="E181" i="11"/>
  <c r="D181" i="11"/>
  <c r="J181" i="11" s="1"/>
  <c r="A181" i="11"/>
  <c r="G180" i="11"/>
  <c r="E180" i="11"/>
  <c r="D180" i="11"/>
  <c r="J180" i="11" s="1"/>
  <c r="A180" i="11"/>
  <c r="G179" i="11"/>
  <c r="E179" i="11"/>
  <c r="D179" i="11"/>
  <c r="H179" i="11" s="1"/>
  <c r="A179" i="11"/>
  <c r="G178" i="11"/>
  <c r="E178" i="11"/>
  <c r="D178" i="11"/>
  <c r="A178" i="11"/>
  <c r="G177" i="11"/>
  <c r="E177" i="11"/>
  <c r="D177" i="11"/>
  <c r="J177" i="11" s="1"/>
  <c r="A177" i="11"/>
  <c r="G176" i="11"/>
  <c r="E176" i="11"/>
  <c r="D176" i="11"/>
  <c r="J176" i="11" s="1"/>
  <c r="A176" i="11"/>
  <c r="H186" i="11" l="1"/>
  <c r="J179" i="11"/>
  <c r="H182" i="11"/>
  <c r="H181" i="11"/>
  <c r="H180" i="11"/>
  <c r="H183" i="11"/>
  <c r="I186" i="11"/>
  <c r="H176" i="11"/>
  <c r="H185" i="11"/>
  <c r="H178" i="11"/>
  <c r="I185" i="11"/>
  <c r="K186" i="11" l="1"/>
  <c r="G159" i="11" l="1"/>
  <c r="G160" i="11"/>
  <c r="D159" i="11"/>
  <c r="H159" i="11" s="1"/>
  <c r="E159" i="11"/>
  <c r="D160" i="11"/>
  <c r="J160" i="11" s="1"/>
  <c r="E160" i="11"/>
  <c r="G175" i="11"/>
  <c r="E175" i="11"/>
  <c r="D175" i="11"/>
  <c r="J175" i="11" s="1"/>
  <c r="A175" i="11"/>
  <c r="G168" i="11"/>
  <c r="E168" i="11"/>
  <c r="D168" i="11"/>
  <c r="J168" i="11" s="1"/>
  <c r="G167" i="11"/>
  <c r="E167" i="11"/>
  <c r="D167" i="11"/>
  <c r="H167" i="11" s="1"/>
  <c r="A167" i="11"/>
  <c r="G166" i="11"/>
  <c r="E166" i="11"/>
  <c r="D166" i="11"/>
  <c r="J166" i="11" s="1"/>
  <c r="A166" i="11"/>
  <c r="G165" i="11"/>
  <c r="E165" i="11"/>
  <c r="D165" i="11"/>
  <c r="J165" i="11" s="1"/>
  <c r="A165" i="11"/>
  <c r="G164" i="11"/>
  <c r="E164" i="11"/>
  <c r="D164" i="11"/>
  <c r="A164" i="11"/>
  <c r="G163" i="11"/>
  <c r="E163" i="11"/>
  <c r="D163" i="11"/>
  <c r="G161" i="11"/>
  <c r="E161" i="11"/>
  <c r="D161" i="11"/>
  <c r="A161" i="11"/>
  <c r="A160" i="11"/>
  <c r="G158" i="11"/>
  <c r="E158" i="11"/>
  <c r="D158" i="11"/>
  <c r="H158" i="11" s="1"/>
  <c r="G157" i="11"/>
  <c r="E157" i="11"/>
  <c r="D157" i="11"/>
  <c r="A157" i="11"/>
  <c r="G156" i="11"/>
  <c r="E156" i="11"/>
  <c r="D156" i="11"/>
  <c r="H156" i="11" s="1"/>
  <c r="G155" i="11"/>
  <c r="E155" i="11"/>
  <c r="D155" i="11"/>
  <c r="J155" i="11" s="1"/>
  <c r="A155" i="11"/>
  <c r="G154" i="11"/>
  <c r="E154" i="11"/>
  <c r="D154" i="11"/>
  <c r="A154" i="11"/>
  <c r="G153" i="11"/>
  <c r="E153" i="11"/>
  <c r="D153" i="11"/>
  <c r="A153" i="11"/>
  <c r="G152" i="11"/>
  <c r="E152" i="11"/>
  <c r="D152" i="11"/>
  <c r="A152" i="11"/>
  <c r="G151" i="11"/>
  <c r="E151" i="11"/>
  <c r="D151" i="11"/>
  <c r="G150" i="11"/>
  <c r="E150" i="11"/>
  <c r="D150" i="11"/>
  <c r="A150" i="11"/>
  <c r="G149" i="11"/>
  <c r="E149" i="11"/>
  <c r="D149" i="11"/>
  <c r="A149" i="11"/>
  <c r="G148" i="11"/>
  <c r="E148" i="11"/>
  <c r="D148" i="11"/>
  <c r="H148" i="11" s="1"/>
  <c r="A148" i="11"/>
  <c r="G147" i="11"/>
  <c r="E147" i="11"/>
  <c r="D147" i="11"/>
  <c r="H147" i="11" s="1"/>
  <c r="A147" i="11"/>
  <c r="G146" i="11"/>
  <c r="E146" i="11"/>
  <c r="D146" i="11"/>
  <c r="H146" i="11" s="1"/>
  <c r="A146" i="11"/>
  <c r="G145" i="11"/>
  <c r="E145" i="11"/>
  <c r="D145" i="11"/>
  <c r="J145" i="11" s="1"/>
  <c r="G144" i="11"/>
  <c r="E144" i="11"/>
  <c r="D144" i="11"/>
  <c r="A144" i="11"/>
  <c r="G143" i="11"/>
  <c r="E143" i="11"/>
  <c r="D143" i="11"/>
  <c r="J143" i="11" s="1"/>
  <c r="A143" i="11"/>
  <c r="G142" i="11"/>
  <c r="E142" i="11"/>
  <c r="D142" i="11"/>
  <c r="H142" i="11" s="1"/>
  <c r="A142" i="11"/>
  <c r="G141" i="11"/>
  <c r="E141" i="11"/>
  <c r="D141" i="11"/>
  <c r="H141" i="11" s="1"/>
  <c r="A141" i="11"/>
  <c r="G140" i="11"/>
  <c r="E140" i="11"/>
  <c r="D140" i="11"/>
  <c r="J140" i="11" s="1"/>
  <c r="A140" i="11"/>
  <c r="G139" i="11"/>
  <c r="E139" i="11"/>
  <c r="D139" i="11"/>
  <c r="H139" i="11" s="1"/>
  <c r="G138" i="11"/>
  <c r="E138" i="11"/>
  <c r="D138" i="11"/>
  <c r="H138" i="11" s="1"/>
  <c r="A138" i="11"/>
  <c r="G137" i="11"/>
  <c r="E137" i="11"/>
  <c r="D137" i="11"/>
  <c r="A137" i="11"/>
  <c r="G136" i="11"/>
  <c r="E136" i="11"/>
  <c r="D136" i="11"/>
  <c r="A136" i="11"/>
  <c r="G135" i="11"/>
  <c r="E135" i="11"/>
  <c r="D135" i="11"/>
  <c r="G134" i="11"/>
  <c r="E134" i="11"/>
  <c r="D134" i="11"/>
  <c r="A134" i="11"/>
  <c r="G133" i="11"/>
  <c r="E133" i="11"/>
  <c r="D133" i="11"/>
  <c r="A133" i="11"/>
  <c r="G132" i="11"/>
  <c r="E132" i="11"/>
  <c r="D132" i="11"/>
  <c r="A132" i="11"/>
  <c r="G131" i="11"/>
  <c r="E131" i="11"/>
  <c r="D131" i="11"/>
  <c r="J131" i="11" s="1"/>
  <c r="A131" i="11"/>
  <c r="G130" i="11"/>
  <c r="E130" i="11"/>
  <c r="D130" i="11"/>
  <c r="J130" i="11" s="1"/>
  <c r="A130" i="11"/>
  <c r="G129" i="11"/>
  <c r="E129" i="11"/>
  <c r="D129" i="11"/>
  <c r="G128" i="11"/>
  <c r="E128" i="11"/>
  <c r="D128" i="11"/>
  <c r="A128" i="11"/>
  <c r="G127" i="11"/>
  <c r="E127" i="11"/>
  <c r="D127" i="11"/>
  <c r="H127" i="11" s="1"/>
  <c r="A127" i="11"/>
  <c r="G126" i="11"/>
  <c r="E126" i="11"/>
  <c r="D126" i="11"/>
  <c r="A126" i="11"/>
  <c r="G125" i="11"/>
  <c r="E125" i="11"/>
  <c r="D125" i="11"/>
  <c r="H125" i="11" s="1"/>
  <c r="G124" i="11"/>
  <c r="E124" i="11"/>
  <c r="D124" i="11"/>
  <c r="H124" i="11" s="1"/>
  <c r="A124" i="11"/>
  <c r="G109" i="11"/>
  <c r="E109" i="11"/>
  <c r="D109" i="11"/>
  <c r="A109" i="11"/>
  <c r="G108" i="11"/>
  <c r="E108" i="11"/>
  <c r="D108" i="11"/>
  <c r="A108" i="11"/>
  <c r="G107" i="11"/>
  <c r="E107" i="11"/>
  <c r="D107" i="11"/>
  <c r="A107" i="11"/>
  <c r="G106" i="11"/>
  <c r="E106" i="11"/>
  <c r="D106" i="11"/>
  <c r="G105" i="11"/>
  <c r="E105" i="11"/>
  <c r="D105" i="11"/>
  <c r="A105" i="11"/>
  <c r="G104" i="11"/>
  <c r="E104" i="11"/>
  <c r="D104" i="11"/>
  <c r="J104" i="11" s="1"/>
  <c r="G103" i="11"/>
  <c r="E103" i="11"/>
  <c r="D103" i="11"/>
  <c r="A103" i="11"/>
  <c r="G102" i="11"/>
  <c r="E102" i="11"/>
  <c r="D102" i="11"/>
  <c r="J102" i="11" s="1"/>
  <c r="A102" i="11"/>
  <c r="G101" i="11"/>
  <c r="E101" i="11"/>
  <c r="D101" i="11"/>
  <c r="J101" i="11" s="1"/>
  <c r="A101" i="11"/>
  <c r="G100" i="11"/>
  <c r="E100" i="11"/>
  <c r="D100" i="11"/>
  <c r="J100" i="11" s="1"/>
  <c r="A100" i="11"/>
  <c r="G99" i="11"/>
  <c r="E99" i="11"/>
  <c r="D99" i="11"/>
  <c r="J99" i="11" s="1"/>
  <c r="A99" i="11"/>
  <c r="G98" i="11"/>
  <c r="E98" i="11"/>
  <c r="D98" i="11"/>
  <c r="H98" i="11" s="1"/>
  <c r="G97" i="11"/>
  <c r="E97" i="11"/>
  <c r="D97" i="11"/>
  <c r="H97" i="11" s="1"/>
  <c r="A97" i="11"/>
  <c r="G96" i="11"/>
  <c r="E96" i="11"/>
  <c r="D96" i="11"/>
  <c r="J96" i="11" s="1"/>
  <c r="G95" i="11"/>
  <c r="E95" i="11"/>
  <c r="D95" i="11"/>
  <c r="J95" i="11" s="1"/>
  <c r="A95" i="11"/>
  <c r="G94" i="11"/>
  <c r="E94" i="11"/>
  <c r="D94" i="11"/>
  <c r="A94" i="11"/>
  <c r="G93" i="11"/>
  <c r="E93" i="11"/>
  <c r="D93" i="11"/>
  <c r="A93" i="11"/>
  <c r="G92" i="11"/>
  <c r="E92" i="11"/>
  <c r="D92" i="11"/>
  <c r="H92" i="11" s="1"/>
  <c r="A92" i="11"/>
  <c r="G91" i="11"/>
  <c r="E91" i="11"/>
  <c r="D91" i="11"/>
  <c r="A91" i="11"/>
  <c r="G90" i="11"/>
  <c r="E90" i="11"/>
  <c r="D90" i="11"/>
  <c r="A90" i="11"/>
  <c r="G89" i="11"/>
  <c r="E89" i="11"/>
  <c r="D89" i="11"/>
  <c r="G88" i="11"/>
  <c r="E88" i="11"/>
  <c r="D88" i="11"/>
  <c r="J88" i="11" s="1"/>
  <c r="A88" i="11"/>
  <c r="G87" i="11"/>
  <c r="E87" i="11"/>
  <c r="D87" i="11"/>
  <c r="H87" i="11" s="1"/>
  <c r="G86" i="11"/>
  <c r="E86" i="11"/>
  <c r="D86" i="11"/>
  <c r="A86" i="11"/>
  <c r="G85" i="11"/>
  <c r="E85" i="11"/>
  <c r="D85" i="11"/>
  <c r="J85" i="11" s="1"/>
  <c r="A85" i="11"/>
  <c r="G84" i="11"/>
  <c r="E84" i="11"/>
  <c r="D84" i="11"/>
  <c r="J84" i="11" s="1"/>
  <c r="A84" i="11"/>
  <c r="G83" i="11"/>
  <c r="E83" i="11"/>
  <c r="D83" i="11"/>
  <c r="H83" i="11" s="1"/>
  <c r="G82" i="11"/>
  <c r="E82" i="11"/>
  <c r="D82" i="11"/>
  <c r="H82" i="11" s="1"/>
  <c r="A82" i="11"/>
  <c r="G81" i="11"/>
  <c r="E81" i="11"/>
  <c r="D81" i="11"/>
  <c r="J81" i="11" s="1"/>
  <c r="A81" i="11"/>
  <c r="G80" i="11"/>
  <c r="E80" i="11"/>
  <c r="D80" i="11"/>
  <c r="J80" i="11" s="1"/>
  <c r="A80" i="11"/>
  <c r="G79" i="11"/>
  <c r="E79" i="11"/>
  <c r="D79" i="11"/>
  <c r="J79" i="11" s="1"/>
  <c r="G78" i="11"/>
  <c r="E78" i="11"/>
  <c r="D78" i="11"/>
  <c r="H78" i="11" s="1"/>
  <c r="A78" i="11"/>
  <c r="G77" i="11"/>
  <c r="E77" i="11"/>
  <c r="D77" i="11"/>
  <c r="H77" i="11" s="1"/>
  <c r="A77" i="11"/>
  <c r="G76" i="11"/>
  <c r="E76" i="11"/>
  <c r="D76" i="11"/>
  <c r="J76" i="11" s="1"/>
  <c r="A76" i="11"/>
  <c r="G75" i="11"/>
  <c r="E75" i="11"/>
  <c r="D75" i="11"/>
  <c r="J75" i="11" s="1"/>
  <c r="G74" i="11"/>
  <c r="E74" i="11"/>
  <c r="D74" i="11"/>
  <c r="J74" i="11" s="1"/>
  <c r="A74" i="11"/>
  <c r="G73" i="11"/>
  <c r="E73" i="11"/>
  <c r="D73" i="11"/>
  <c r="J73" i="11" s="1"/>
  <c r="A73" i="11"/>
  <c r="G72" i="11"/>
  <c r="E72" i="11"/>
  <c r="D72" i="11"/>
  <c r="A72" i="11"/>
  <c r="G71" i="11"/>
  <c r="E71" i="11"/>
  <c r="D71" i="11"/>
  <c r="J71" i="11" s="1"/>
  <c r="G70" i="11"/>
  <c r="E70" i="11"/>
  <c r="D70" i="11"/>
  <c r="J70" i="11" s="1"/>
  <c r="G69" i="11"/>
  <c r="E69" i="11"/>
  <c r="D69" i="11"/>
  <c r="A69" i="11"/>
  <c r="G68" i="11"/>
  <c r="E68" i="11"/>
  <c r="D68" i="11"/>
  <c r="H68" i="11" s="1"/>
  <c r="A68" i="11"/>
  <c r="G67" i="11"/>
  <c r="E67" i="11"/>
  <c r="D67" i="11"/>
  <c r="J67" i="11" s="1"/>
  <c r="A67" i="11"/>
  <c r="G66" i="11"/>
  <c r="E66" i="11"/>
  <c r="D66" i="11"/>
  <c r="H66" i="11" s="1"/>
  <c r="G65" i="11"/>
  <c r="E65" i="11"/>
  <c r="D65" i="11"/>
  <c r="J65" i="11" s="1"/>
  <c r="A65" i="11"/>
  <c r="G64" i="11"/>
  <c r="E64" i="11"/>
  <c r="D64" i="11"/>
  <c r="J64" i="11" s="1"/>
  <c r="A64" i="11"/>
  <c r="G63" i="11"/>
  <c r="E63" i="11"/>
  <c r="D63" i="11"/>
  <c r="H63" i="11" s="1"/>
  <c r="A63" i="11"/>
  <c r="G62" i="11"/>
  <c r="E62" i="11"/>
  <c r="D62" i="11"/>
  <c r="J62" i="11" s="1"/>
  <c r="A62" i="11"/>
  <c r="G61" i="11"/>
  <c r="E61" i="11"/>
  <c r="D61" i="11"/>
  <c r="J61" i="11" s="1"/>
  <c r="A61" i="11"/>
  <c r="G60" i="11"/>
  <c r="E60" i="11"/>
  <c r="D60" i="11"/>
  <c r="J60" i="11" s="1"/>
  <c r="A60" i="11"/>
  <c r="G59" i="11"/>
  <c r="E59" i="11"/>
  <c r="D59" i="11"/>
  <c r="H59" i="11" s="1"/>
  <c r="A59" i="11"/>
  <c r="G58" i="11"/>
  <c r="E58" i="11"/>
  <c r="D58" i="11"/>
  <c r="J58" i="11" s="1"/>
  <c r="A58" i="11"/>
  <c r="G57" i="11"/>
  <c r="E57" i="11"/>
  <c r="D57" i="11"/>
  <c r="A57" i="11"/>
  <c r="G56" i="11"/>
  <c r="E56" i="11"/>
  <c r="D56" i="11"/>
  <c r="J56" i="11" s="1"/>
  <c r="A56" i="11"/>
  <c r="G55" i="11"/>
  <c r="E55" i="11"/>
  <c r="D55" i="11"/>
  <c r="H55" i="11" s="1"/>
  <c r="A55" i="11"/>
  <c r="G54" i="11"/>
  <c r="E54" i="11"/>
  <c r="D54" i="11"/>
  <c r="G53" i="11"/>
  <c r="E53" i="11"/>
  <c r="D53" i="11"/>
  <c r="A53" i="11"/>
  <c r="G52" i="11"/>
  <c r="E52" i="11"/>
  <c r="D52" i="11"/>
  <c r="J52" i="11" s="1"/>
  <c r="A52" i="11"/>
  <c r="G51" i="11"/>
  <c r="E51" i="11"/>
  <c r="D51" i="11"/>
  <c r="A51" i="11"/>
  <c r="G50" i="11"/>
  <c r="E50" i="11"/>
  <c r="D50" i="11"/>
  <c r="J50" i="11" s="1"/>
  <c r="A50" i="11"/>
  <c r="G19" i="11"/>
  <c r="E19" i="11"/>
  <c r="D19" i="11"/>
  <c r="J19" i="11" s="1"/>
  <c r="G18" i="11"/>
  <c r="E18" i="11"/>
  <c r="D18" i="11"/>
  <c r="J18" i="11" s="1"/>
  <c r="A18" i="11"/>
  <c r="G17" i="11"/>
  <c r="E17" i="11"/>
  <c r="D17" i="11"/>
  <c r="I17" i="11" s="1"/>
  <c r="A17" i="11"/>
  <c r="G16" i="11"/>
  <c r="E16" i="11"/>
  <c r="D16" i="11"/>
  <c r="H16" i="11" s="1"/>
  <c r="A16" i="11"/>
  <c r="G15" i="11"/>
  <c r="E15" i="11"/>
  <c r="D15" i="11"/>
  <c r="H15" i="11" s="1"/>
  <c r="A15" i="11"/>
  <c r="H187" i="11"/>
  <c r="K187" i="11" s="1"/>
  <c r="I176" i="11"/>
  <c r="K176" i="11" s="1"/>
  <c r="I35" i="11"/>
  <c r="K35" i="11" s="1"/>
  <c r="I93" i="11" l="1"/>
  <c r="J86" i="11"/>
  <c r="J126" i="11"/>
  <c r="I129" i="11"/>
  <c r="I154" i="11"/>
  <c r="I94" i="11"/>
  <c r="I143" i="11"/>
  <c r="I31" i="11"/>
  <c r="K31" i="11" s="1"/>
  <c r="H22" i="11"/>
  <c r="K22" i="11" s="1"/>
  <c r="I24" i="11"/>
  <c r="K24" i="11" s="1"/>
  <c r="I30" i="11"/>
  <c r="K30" i="11" s="1"/>
  <c r="I26" i="11"/>
  <c r="K26" i="11" s="1"/>
  <c r="I32" i="11"/>
  <c r="K32" i="11" s="1"/>
  <c r="H21" i="11"/>
  <c r="K21" i="11" s="1"/>
  <c r="I25" i="11"/>
  <c r="K25" i="11" s="1"/>
  <c r="I27" i="11"/>
  <c r="K27" i="11" s="1"/>
  <c r="I29" i="11"/>
  <c r="K29" i="11" s="1"/>
  <c r="I28" i="11"/>
  <c r="K28" i="11" s="1"/>
  <c r="I38" i="11"/>
  <c r="K38" i="11" s="1"/>
  <c r="I39" i="11"/>
  <c r="K39" i="11" s="1"/>
  <c r="I40" i="11"/>
  <c r="K40" i="11" s="1"/>
  <c r="I43" i="11"/>
  <c r="K43" i="11" s="1"/>
  <c r="I41" i="11"/>
  <c r="K41" i="11" s="1"/>
  <c r="I44" i="11"/>
  <c r="K44" i="11" s="1"/>
  <c r="I37" i="11"/>
  <c r="K37" i="11" s="1"/>
  <c r="I208" i="11"/>
  <c r="K208" i="11" s="1"/>
  <c r="I210" i="11"/>
  <c r="K210" i="11" s="1"/>
  <c r="I214" i="11"/>
  <c r="K214" i="11" s="1"/>
  <c r="I205" i="11"/>
  <c r="K205" i="11" s="1"/>
  <c r="I189" i="11"/>
  <c r="K189" i="11" s="1"/>
  <c r="I200" i="11"/>
  <c r="K200" i="11" s="1"/>
  <c r="I211" i="11"/>
  <c r="K211" i="11" s="1"/>
  <c r="I201" i="11"/>
  <c r="K201" i="11" s="1"/>
  <c r="I217" i="11"/>
  <c r="K217" i="11" s="1"/>
  <c r="I202" i="11"/>
  <c r="K202" i="11" s="1"/>
  <c r="J218" i="11"/>
  <c r="K218" i="11" s="1"/>
  <c r="I209" i="11"/>
  <c r="K209" i="11" s="1"/>
  <c r="I213" i="11"/>
  <c r="K213" i="11" s="1"/>
  <c r="I190" i="11"/>
  <c r="K190" i="11" s="1"/>
  <c r="I212" i="11"/>
  <c r="K212" i="11" s="1"/>
  <c r="I182" i="11"/>
  <c r="K182" i="11" s="1"/>
  <c r="I183" i="11"/>
  <c r="K183" i="11" s="1"/>
  <c r="I179" i="11"/>
  <c r="K179" i="11" s="1"/>
  <c r="I181" i="11"/>
  <c r="K181" i="11" s="1"/>
  <c r="I180" i="11"/>
  <c r="K180" i="11" s="1"/>
  <c r="J185" i="11"/>
  <c r="K185" i="11" s="1"/>
  <c r="I80" i="11"/>
  <c r="I88" i="11"/>
  <c r="I87" i="11"/>
  <c r="I81" i="11"/>
  <c r="I104" i="11"/>
  <c r="J129" i="11"/>
  <c r="J72" i="11"/>
  <c r="J153" i="11"/>
  <c r="I103" i="11"/>
  <c r="H160" i="11"/>
  <c r="J159" i="11"/>
  <c r="I128" i="11"/>
  <c r="I70" i="11"/>
  <c r="I55" i="11"/>
  <c r="I63" i="11"/>
  <c r="I98" i="11"/>
  <c r="I101" i="11"/>
  <c r="I105" i="11"/>
  <c r="I106" i="11"/>
  <c r="H96" i="11"/>
  <c r="I163" i="11"/>
  <c r="I157" i="11"/>
  <c r="I156" i="11"/>
  <c r="J78" i="11"/>
  <c r="I150" i="11"/>
  <c r="I151" i="11"/>
  <c r="J59" i="11"/>
  <c r="I56" i="11"/>
  <c r="H86" i="11"/>
  <c r="J142" i="11"/>
  <c r="I64" i="11"/>
  <c r="H58" i="11"/>
  <c r="H166" i="11"/>
  <c r="I57" i="11"/>
  <c r="I65" i="11"/>
  <c r="I82" i="11"/>
  <c r="I90" i="11"/>
  <c r="I99" i="11"/>
  <c r="I107" i="11"/>
  <c r="I158" i="11"/>
  <c r="I58" i="11"/>
  <c r="I66" i="11"/>
  <c r="H75" i="11"/>
  <c r="I83" i="11"/>
  <c r="I91" i="11"/>
  <c r="I100" i="11"/>
  <c r="J108" i="11"/>
  <c r="I159" i="11"/>
  <c r="J63" i="11"/>
  <c r="J55" i="11"/>
  <c r="I127" i="11"/>
  <c r="H17" i="11"/>
  <c r="H62" i="11"/>
  <c r="J83" i="11"/>
  <c r="J127" i="11"/>
  <c r="H143" i="11"/>
  <c r="H51" i="11"/>
  <c r="I59" i="11"/>
  <c r="I67" i="11"/>
  <c r="I76" i="11"/>
  <c r="I84" i="11"/>
  <c r="J92" i="11"/>
  <c r="I160" i="11"/>
  <c r="J154" i="11"/>
  <c r="H76" i="11"/>
  <c r="I97" i="11"/>
  <c r="H163" i="11"/>
  <c r="H52" i="11"/>
  <c r="I60" i="11"/>
  <c r="I68" i="11"/>
  <c r="I77" i="11"/>
  <c r="I85" i="11"/>
  <c r="I102" i="11"/>
  <c r="I125" i="11"/>
  <c r="I152" i="11"/>
  <c r="J161" i="11"/>
  <c r="J94" i="11"/>
  <c r="J98" i="11"/>
  <c r="J77" i="11"/>
  <c r="J87" i="11"/>
  <c r="J97" i="11"/>
  <c r="I142" i="11"/>
  <c r="H53" i="11"/>
  <c r="I61" i="11"/>
  <c r="I69" i="11"/>
  <c r="I78" i="11"/>
  <c r="I86" i="11"/>
  <c r="H95" i="11"/>
  <c r="H126" i="11"/>
  <c r="I54" i="11"/>
  <c r="I62" i="11"/>
  <c r="I79" i="11"/>
  <c r="J51" i="11"/>
  <c r="H102" i="11"/>
  <c r="H175" i="11"/>
  <c r="H18" i="11"/>
  <c r="J68" i="11"/>
  <c r="J93" i="11"/>
  <c r="H131" i="11"/>
  <c r="J157" i="11"/>
  <c r="H164" i="11"/>
  <c r="I96" i="11"/>
  <c r="H153" i="11"/>
  <c r="H73" i="11"/>
  <c r="J82" i="11"/>
  <c r="I18" i="11"/>
  <c r="H56" i="11"/>
  <c r="I95" i="11"/>
  <c r="H101" i="11"/>
  <c r="J152" i="11"/>
  <c r="I168" i="11"/>
  <c r="J17" i="11"/>
  <c r="H130" i="11"/>
  <c r="H74" i="11"/>
  <c r="H81" i="11"/>
  <c r="H129" i="11"/>
  <c r="I155" i="11"/>
  <c r="H157" i="11"/>
  <c r="J163" i="11"/>
  <c r="H168" i="11"/>
  <c r="H100" i="11"/>
  <c r="H65" i="11"/>
  <c r="J69" i="11"/>
  <c r="I74" i="11"/>
  <c r="H79" i="11"/>
  <c r="H80" i="11"/>
  <c r="H94" i="11"/>
  <c r="H140" i="11"/>
  <c r="J146" i="11"/>
  <c r="H154" i="11"/>
  <c r="I16" i="11"/>
  <c r="I15" i="11"/>
  <c r="H64" i="11"/>
  <c r="H93" i="11"/>
  <c r="H161" i="11"/>
  <c r="I109" i="11"/>
  <c r="H155" i="11"/>
  <c r="I126" i="11"/>
  <c r="J57" i="11"/>
  <c r="I175" i="11"/>
  <c r="J150" i="11"/>
  <c r="H150" i="11"/>
  <c r="J15" i="11"/>
  <c r="J16" i="11"/>
  <c r="H60" i="11"/>
  <c r="H61" i="11"/>
  <c r="J90" i="11"/>
  <c r="H108" i="11"/>
  <c r="I130" i="11"/>
  <c r="J133" i="11"/>
  <c r="H133" i="11"/>
  <c r="H152" i="11"/>
  <c r="H67" i="11"/>
  <c r="H71" i="11"/>
  <c r="H72" i="11"/>
  <c r="I73" i="11"/>
  <c r="I89" i="11"/>
  <c r="H89" i="11"/>
  <c r="H103" i="11"/>
  <c r="J107" i="11"/>
  <c r="H107" i="11"/>
  <c r="H109" i="11"/>
  <c r="I124" i="11"/>
  <c r="J125" i="11"/>
  <c r="H128" i="11"/>
  <c r="I131" i="11"/>
  <c r="H132" i="11"/>
  <c r="H134" i="11"/>
  <c r="I149" i="11"/>
  <c r="H149" i="11"/>
  <c r="H70" i="11"/>
  <c r="I71" i="11"/>
  <c r="H84" i="11"/>
  <c r="H85" i="11"/>
  <c r="H91" i="11"/>
  <c r="I92" i="11"/>
  <c r="H99" i="11"/>
  <c r="J106" i="11"/>
  <c r="H106" i="11"/>
  <c r="I108" i="11"/>
  <c r="J109" i="11"/>
  <c r="J124" i="11"/>
  <c r="J134" i="11"/>
  <c r="J136" i="11"/>
  <c r="H136" i="11"/>
  <c r="H145" i="11"/>
  <c r="J148" i="11"/>
  <c r="I148" i="11"/>
  <c r="J158" i="11"/>
  <c r="H165" i="11"/>
  <c r="H104" i="11"/>
  <c r="H19" i="11"/>
  <c r="H50" i="11"/>
  <c r="H54" i="11"/>
  <c r="J91" i="11"/>
  <c r="I19" i="11"/>
  <c r="I50" i="11"/>
  <c r="J54" i="11"/>
  <c r="H57" i="11"/>
  <c r="H88" i="11"/>
  <c r="J105" i="11"/>
  <c r="H105" i="11"/>
  <c r="J135" i="11"/>
  <c r="H135" i="11"/>
  <c r="H137" i="11"/>
  <c r="J139" i="11"/>
  <c r="H144" i="11"/>
  <c r="I147" i="11"/>
  <c r="J149" i="11"/>
  <c r="J151" i="11"/>
  <c r="H151" i="11"/>
  <c r="J156" i="11"/>
  <c r="I52" i="11"/>
  <c r="J53" i="11"/>
  <c r="J89" i="11"/>
  <c r="J128" i="11"/>
  <c r="J132" i="11"/>
  <c r="J137" i="11"/>
  <c r="I42" i="11" l="1"/>
  <c r="J42" i="11"/>
  <c r="J33" i="11"/>
  <c r="I33" i="11"/>
  <c r="I47" i="11"/>
  <c r="H47" i="11"/>
  <c r="I72" i="11"/>
  <c r="K72" i="11" s="1"/>
  <c r="I204" i="11"/>
  <c r="H204" i="11"/>
  <c r="J66" i="11"/>
  <c r="K66" i="11" s="1"/>
  <c r="I197" i="11"/>
  <c r="J197" i="11"/>
  <c r="I195" i="11"/>
  <c r="J195" i="11"/>
  <c r="J48" i="11"/>
  <c r="I48" i="11"/>
  <c r="I153" i="11"/>
  <c r="K153" i="11" s="1"/>
  <c r="J103" i="11"/>
  <c r="K103" i="11" s="1"/>
  <c r="I199" i="11"/>
  <c r="J199" i="11"/>
  <c r="H69" i="11"/>
  <c r="K69" i="11" s="1"/>
  <c r="H90" i="11"/>
  <c r="K90" i="11" s="1"/>
  <c r="I196" i="11"/>
  <c r="J196" i="11"/>
  <c r="I161" i="11"/>
  <c r="K161" i="11" s="1"/>
  <c r="I184" i="11"/>
  <c r="J184" i="11"/>
  <c r="I198" i="11"/>
  <c r="J198" i="11"/>
  <c r="I192" i="11"/>
  <c r="J192" i="11"/>
  <c r="I23" i="11"/>
  <c r="H23" i="11"/>
  <c r="I51" i="11"/>
  <c r="K51" i="11" s="1"/>
  <c r="H216" i="11"/>
  <c r="I216" i="11"/>
  <c r="I46" i="11"/>
  <c r="H46" i="11"/>
  <c r="I75" i="11"/>
  <c r="K75" i="11" s="1"/>
  <c r="I178" i="11"/>
  <c r="J178" i="11"/>
  <c r="I203" i="11"/>
  <c r="H203" i="11"/>
  <c r="I207" i="11"/>
  <c r="J207" i="11"/>
  <c r="I194" i="11"/>
  <c r="J194" i="11"/>
  <c r="I53" i="11"/>
  <c r="K53" i="11" s="1"/>
  <c r="I206" i="11"/>
  <c r="H206" i="11"/>
  <c r="I45" i="11"/>
  <c r="H45" i="11"/>
  <c r="I193" i="11"/>
  <c r="J193" i="11"/>
  <c r="I191" i="11"/>
  <c r="J191" i="11"/>
  <c r="H188" i="11"/>
  <c r="J188" i="11"/>
  <c r="H215" i="11"/>
  <c r="I215" i="11"/>
  <c r="H36" i="11"/>
  <c r="I36" i="11"/>
  <c r="J147" i="11"/>
  <c r="K147" i="11" s="1"/>
  <c r="I145" i="11"/>
  <c r="K145" i="11" s="1"/>
  <c r="I146" i="11"/>
  <c r="K146" i="11" s="1"/>
  <c r="H177" i="11"/>
  <c r="I177" i="11"/>
  <c r="K86" i="11"/>
  <c r="I166" i="11"/>
  <c r="K166" i="11" s="1"/>
  <c r="I165" i="11"/>
  <c r="K165" i="11" s="1"/>
  <c r="K65" i="11"/>
  <c r="K131" i="11"/>
  <c r="K59" i="11"/>
  <c r="K159" i="11"/>
  <c r="K160" i="11"/>
  <c r="K143" i="11"/>
  <c r="K17" i="11"/>
  <c r="K78" i="11"/>
  <c r="K87" i="11"/>
  <c r="K16" i="11"/>
  <c r="K58" i="11"/>
  <c r="K98" i="11"/>
  <c r="K127" i="11"/>
  <c r="K142" i="11"/>
  <c r="K63" i="11"/>
  <c r="K94" i="11"/>
  <c r="K126" i="11"/>
  <c r="K80" i="11"/>
  <c r="K95" i="11"/>
  <c r="K130" i="11"/>
  <c r="K81" i="11"/>
  <c r="K157" i="11"/>
  <c r="K151" i="11"/>
  <c r="K76" i="11"/>
  <c r="K55" i="11"/>
  <c r="K97" i="11"/>
  <c r="K105" i="11"/>
  <c r="K102" i="11"/>
  <c r="K82" i="11"/>
  <c r="K68" i="11"/>
  <c r="K62" i="11"/>
  <c r="K163" i="11"/>
  <c r="K129" i="11"/>
  <c r="K96" i="11"/>
  <c r="K152" i="11"/>
  <c r="K18" i="11"/>
  <c r="K83" i="11"/>
  <c r="K50" i="11"/>
  <c r="K125" i="11"/>
  <c r="K60" i="11"/>
  <c r="K154" i="11"/>
  <c r="K56" i="11"/>
  <c r="K61" i="11"/>
  <c r="K73" i="11"/>
  <c r="K77" i="11"/>
  <c r="K106" i="11"/>
  <c r="K101" i="11"/>
  <c r="K93" i="11"/>
  <c r="I136" i="11"/>
  <c r="K136" i="11" s="1"/>
  <c r="I135" i="11"/>
  <c r="K135" i="11" s="1"/>
  <c r="I134" i="11"/>
  <c r="K134" i="11" s="1"/>
  <c r="I133" i="11"/>
  <c r="K133" i="11" s="1"/>
  <c r="I140" i="11"/>
  <c r="K140" i="11" s="1"/>
  <c r="I132" i="11"/>
  <c r="K132" i="11" s="1"/>
  <c r="I137" i="11"/>
  <c r="K137" i="11" s="1"/>
  <c r="I139" i="11"/>
  <c r="K139" i="11" s="1"/>
  <c r="K64" i="11"/>
  <c r="K168" i="11"/>
  <c r="K175" i="11"/>
  <c r="K74" i="11"/>
  <c r="K15" i="11"/>
  <c r="K100" i="11"/>
  <c r="K57" i="11"/>
  <c r="K67" i="11"/>
  <c r="K91" i="11"/>
  <c r="K158" i="11"/>
  <c r="K54" i="11"/>
  <c r="K92" i="11"/>
  <c r="K79" i="11"/>
  <c r="K155" i="11"/>
  <c r="K156" i="11"/>
  <c r="K85" i="11"/>
  <c r="K128" i="11"/>
  <c r="K108" i="11"/>
  <c r="K148" i="11"/>
  <c r="K84" i="11"/>
  <c r="K150" i="11"/>
  <c r="K89" i="11"/>
  <c r="K70" i="11"/>
  <c r="K124" i="11"/>
  <c r="K19" i="11"/>
  <c r="K99" i="11"/>
  <c r="K109" i="11"/>
  <c r="K52" i="11"/>
  <c r="K88" i="11"/>
  <c r="K104" i="11"/>
  <c r="K149" i="11"/>
  <c r="K107" i="11"/>
  <c r="K71" i="11"/>
  <c r="K178" i="11" l="1"/>
  <c r="K23" i="11"/>
  <c r="K204" i="11"/>
  <c r="K207" i="11"/>
  <c r="K188" i="11"/>
  <c r="K206" i="11"/>
  <c r="K42" i="11"/>
  <c r="K36" i="11"/>
  <c r="K198" i="11"/>
  <c r="K191" i="11"/>
  <c r="K48" i="11"/>
  <c r="K194" i="11"/>
  <c r="K192" i="11"/>
  <c r="I164" i="11"/>
  <c r="J164" i="11"/>
  <c r="K196" i="11"/>
  <c r="K193" i="11"/>
  <c r="K46" i="11"/>
  <c r="K195" i="11"/>
  <c r="K47" i="11"/>
  <c r="I138" i="11"/>
  <c r="J138" i="11"/>
  <c r="I144" i="11"/>
  <c r="J144" i="11"/>
  <c r="K215" i="11"/>
  <c r="K45" i="11"/>
  <c r="K216" i="11"/>
  <c r="K199" i="11"/>
  <c r="K197" i="11"/>
  <c r="K33" i="11"/>
  <c r="K203" i="11"/>
  <c r="K184" i="11"/>
  <c r="J141" i="11"/>
  <c r="I141" i="11"/>
  <c r="J167" i="11"/>
  <c r="I167" i="11"/>
  <c r="I172" i="11"/>
  <c r="K172" i="11" s="1"/>
  <c r="I171" i="11"/>
  <c r="K171" i="11" s="1"/>
  <c r="K177" i="11"/>
  <c r="K141" i="11" l="1"/>
  <c r="K138" i="11"/>
  <c r="K144" i="11"/>
  <c r="K164" i="11"/>
  <c r="K167" i="11"/>
  <c r="I170" i="11"/>
  <c r="H170" i="11"/>
  <c r="I173" i="11"/>
  <c r="J173" i="11"/>
  <c r="A220" i="11"/>
  <c r="D220" i="11"/>
  <c r="H220" i="11" s="1"/>
  <c r="E220" i="11"/>
  <c r="G220" i="11"/>
  <c r="K173" i="11" l="1"/>
  <c r="K170" i="11"/>
  <c r="J220" i="11"/>
  <c r="I220" i="11"/>
  <c r="K220" i="11" l="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52" i="10" l="1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222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221" i="11"/>
  <c r="E221" i="11"/>
  <c r="D221" i="11"/>
  <c r="J221" i="11" s="1"/>
  <c r="E222" i="11"/>
  <c r="D223" i="11"/>
  <c r="H223" i="11" s="1"/>
  <c r="E223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L70" i="10" s="1"/>
  <c r="N70" i="10" s="1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L228" i="10" s="1"/>
  <c r="N228" i="10" s="1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L128" i="10" s="1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L117" i="10" s="1"/>
  <c r="N117" i="10" s="1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L232" i="10" s="1"/>
  <c r="N232" i="10" s="1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L137" i="10" s="1"/>
  <c r="N137" i="10" s="1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N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L220" i="10" s="1"/>
  <c r="N220" i="10" s="1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L229" i="10" s="1"/>
  <c r="N229" i="10" s="1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N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N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N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N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N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N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N1030" i="10" s="1"/>
  <c r="O1030" i="10"/>
  <c r="P1030" i="10" s="1"/>
  <c r="J1031" i="10"/>
  <c r="L1031" i="10" s="1"/>
  <c r="N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N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N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867" i="10"/>
  <c r="N838" i="10"/>
  <c r="N710" i="10"/>
  <c r="N785" i="10"/>
  <c r="N981" i="10"/>
  <c r="N899" i="10"/>
  <c r="N875" i="10"/>
  <c r="N709" i="10"/>
  <c r="N977" i="10"/>
  <c r="N686" i="10"/>
  <c r="N834" i="10"/>
  <c r="N733" i="10"/>
  <c r="N983" i="10"/>
  <c r="N973" i="10"/>
  <c r="N966" i="10"/>
  <c r="N964" i="10"/>
  <c r="N761" i="10"/>
  <c r="N708" i="10"/>
  <c r="N1139" i="10"/>
  <c r="N968" i="10"/>
  <c r="N962" i="10"/>
  <c r="N873" i="10"/>
  <c r="N865" i="10"/>
  <c r="N848" i="10"/>
  <c r="N841" i="10"/>
  <c r="N825" i="10"/>
  <c r="N674" i="10"/>
  <c r="N918" i="10"/>
  <c r="N894" i="10"/>
  <c r="N886" i="10"/>
  <c r="N878" i="10"/>
  <c r="N773" i="10"/>
  <c r="N951" i="10"/>
  <c r="N1055" i="10"/>
  <c r="N1060" i="10"/>
  <c r="N947" i="10"/>
  <c r="N823" i="10"/>
  <c r="N906" i="10"/>
  <c r="N890" i="10"/>
  <c r="N866" i="10"/>
  <c r="N850" i="10"/>
  <c r="N830" i="10"/>
  <c r="N722" i="10"/>
  <c r="N699" i="10"/>
  <c r="N678" i="10"/>
  <c r="L208" i="10"/>
  <c r="P184" i="10"/>
  <c r="O7" i="10"/>
  <c r="P7" i="10" s="1"/>
  <c r="P188" i="10"/>
  <c r="G9" i="39"/>
  <c r="G6" i="39"/>
  <c r="C2" i="41"/>
  <c r="J7" i="10"/>
  <c r="L112" i="10"/>
  <c r="K7" i="10"/>
  <c r="M7" i="10" s="1"/>
  <c r="L172" i="10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K14" i="29" s="1"/>
  <c r="G14" i="29"/>
  <c r="G15" i="29"/>
  <c r="C2" i="29"/>
  <c r="N1481" i="10"/>
  <c r="N1480" i="10"/>
  <c r="G223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I590" i="10"/>
  <c r="I681" i="10"/>
  <c r="I734" i="10"/>
  <c r="I823" i="10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30" i="11"/>
  <c r="I1235" i="10"/>
  <c r="I1234" i="10"/>
  <c r="I9" i="10"/>
  <c r="P192" i="10"/>
  <c r="P190" i="10"/>
  <c r="P194" i="10"/>
  <c r="P191" i="10"/>
  <c r="P193" i="10"/>
  <c r="P195" i="10"/>
  <c r="L31" i="10"/>
  <c r="N31" i="10" s="1"/>
  <c r="L108" i="10"/>
  <c r="L111" i="10"/>
  <c r="L205" i="10"/>
  <c r="L204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95" i="10"/>
  <c r="N1026" i="10"/>
  <c r="N1018" i="10"/>
  <c r="L172" i="29"/>
  <c r="B171" i="29" s="1"/>
  <c r="L42" i="39"/>
  <c r="B41" i="39" s="1"/>
  <c r="L207" i="10"/>
  <c r="L252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1" i="10"/>
  <c r="M234" i="10"/>
  <c r="M232" i="10"/>
  <c r="M145" i="10"/>
  <c r="M231" i="10"/>
  <c r="M1432" i="10"/>
  <c r="M1420" i="10"/>
  <c r="M1442" i="10"/>
  <c r="M146" i="10"/>
  <c r="M227" i="10"/>
  <c r="M144" i="10"/>
  <c r="M140" i="10"/>
  <c r="M248" i="10"/>
  <c r="M276" i="10"/>
  <c r="M198" i="10"/>
  <c r="M235" i="10"/>
  <c r="M193" i="10"/>
  <c r="M119" i="10"/>
  <c r="M1447" i="10"/>
  <c r="M118" i="10"/>
  <c r="M1428" i="10"/>
  <c r="M229" i="10"/>
  <c r="P80" i="10"/>
  <c r="N1066" i="10"/>
  <c r="N1058" i="10"/>
  <c r="N1111" i="10"/>
  <c r="P13" i="10"/>
  <c r="G8" i="29"/>
  <c r="N1374" i="10"/>
  <c r="N1223" i="10"/>
  <c r="N1075" i="10"/>
  <c r="N1013" i="10"/>
  <c r="N1106" i="10"/>
  <c r="N1067" i="10"/>
  <c r="N986" i="10"/>
  <c r="N1307" i="10"/>
  <c r="N1214" i="10"/>
  <c r="N1190" i="10"/>
  <c r="N1123" i="10"/>
  <c r="N949" i="10"/>
  <c r="N933" i="10"/>
  <c r="N926" i="10"/>
  <c r="N897" i="10"/>
  <c r="N877" i="10"/>
  <c r="N845" i="10"/>
  <c r="N829" i="10"/>
  <c r="N821" i="10"/>
  <c r="N781" i="10"/>
  <c r="N777" i="10"/>
  <c r="N769" i="10"/>
  <c r="N765" i="10"/>
  <c r="N757" i="10"/>
  <c r="N753" i="10"/>
  <c r="N745" i="10"/>
  <c r="N741" i="10"/>
  <c r="N737" i="10"/>
  <c r="N729" i="10"/>
  <c r="N725" i="10"/>
  <c r="N912" i="10"/>
  <c r="N860" i="10"/>
  <c r="N854" i="10"/>
  <c r="N839" i="10"/>
  <c r="N942" i="10"/>
  <c r="N940" i="10"/>
  <c r="N849" i="10"/>
  <c r="N705" i="10"/>
  <c r="N697" i="10"/>
  <c r="N693" i="10"/>
  <c r="N685" i="10"/>
  <c r="N681" i="10"/>
  <c r="N677" i="10"/>
  <c r="N673" i="10"/>
  <c r="N665" i="10"/>
  <c r="N661" i="10"/>
  <c r="N657" i="10"/>
  <c r="P203" i="10"/>
  <c r="N1267" i="10"/>
  <c r="L9" i="10"/>
  <c r="N1275" i="10"/>
  <c r="N1154" i="10"/>
  <c r="N1334" i="10"/>
  <c r="L86" i="10"/>
  <c r="N86" i="10" s="1"/>
  <c r="L45" i="10"/>
  <c r="L29" i="10"/>
  <c r="N29" i="10" s="1"/>
  <c r="L91" i="10"/>
  <c r="N91" i="10" s="1"/>
  <c r="N1226" i="10"/>
  <c r="N1179" i="10"/>
  <c r="N1159" i="10"/>
  <c r="N1056" i="10"/>
  <c r="N982" i="10"/>
  <c r="N861" i="10"/>
  <c r="N1333" i="10"/>
  <c r="N1283" i="10"/>
  <c r="N1178" i="10"/>
  <c r="N1126" i="10"/>
  <c r="N1101" i="10"/>
  <c r="N1063" i="10"/>
  <c r="N1022" i="10"/>
  <c r="N913" i="10"/>
  <c r="N881" i="10"/>
  <c r="N870" i="10"/>
  <c r="N837" i="10"/>
  <c r="N828" i="10"/>
  <c r="N822" i="10"/>
  <c r="N1127" i="10"/>
  <c r="N1094" i="10"/>
  <c r="N957" i="10"/>
  <c r="N925" i="10"/>
  <c r="N893" i="10"/>
  <c r="N874" i="10"/>
  <c r="N853" i="10"/>
  <c r="N800" i="10"/>
  <c r="N784" i="10"/>
  <c r="N1118" i="10"/>
  <c r="N1112" i="10"/>
  <c r="N1107" i="10"/>
  <c r="N1099" i="10"/>
  <c r="N692" i="10"/>
  <c r="N672" i="10"/>
  <c r="N1021" i="10"/>
  <c r="N1019" i="10"/>
  <c r="N1000" i="10"/>
  <c r="N990" i="10"/>
  <c r="N985" i="10"/>
  <c r="N969" i="10"/>
  <c r="N953" i="10"/>
  <c r="N937" i="10"/>
  <c r="N930" i="10"/>
  <c r="N914" i="10"/>
  <c r="N905" i="10"/>
  <c r="N882" i="10"/>
  <c r="N862" i="10"/>
  <c r="N858" i="10"/>
  <c r="N846" i="10"/>
  <c r="N842" i="10"/>
  <c r="N835" i="10"/>
  <c r="N826" i="10"/>
  <c r="N814" i="10"/>
  <c r="N810" i="10"/>
  <c r="N806" i="10"/>
  <c r="N802" i="10"/>
  <c r="N798" i="10"/>
  <c r="N794" i="10"/>
  <c r="N790" i="10"/>
  <c r="N786" i="10"/>
  <c r="N782" i="10"/>
  <c r="N778" i="10"/>
  <c r="N774" i="10"/>
  <c r="N770" i="10"/>
  <c r="N766" i="10"/>
  <c r="N762" i="10"/>
  <c r="N758" i="10"/>
  <c r="N754" i="10"/>
  <c r="N750" i="10"/>
  <c r="N746" i="10"/>
  <c r="N742" i="10"/>
  <c r="N738" i="10"/>
  <c r="N734" i="10"/>
  <c r="N730" i="10"/>
  <c r="N756" i="10"/>
  <c r="N724" i="10"/>
  <c r="N717" i="10"/>
  <c r="N706" i="10"/>
  <c r="N702" i="10"/>
  <c r="N698" i="10"/>
  <c r="N694" i="10"/>
  <c r="N682" i="10"/>
  <c r="N670" i="10"/>
  <c r="N666" i="10"/>
  <c r="N658" i="10"/>
  <c r="N644" i="10"/>
  <c r="N1311" i="10"/>
  <c r="N1183" i="10"/>
  <c r="N1156" i="10"/>
  <c r="N1155" i="10"/>
  <c r="N1151" i="10"/>
  <c r="N1150" i="10"/>
  <c r="N1086" i="10"/>
  <c r="N1071" i="10"/>
  <c r="N1222" i="10"/>
  <c r="N1181" i="10"/>
  <c r="L80" i="10"/>
  <c r="N80" i="10" s="1"/>
  <c r="L209" i="10"/>
  <c r="L247" i="10"/>
  <c r="L261" i="10"/>
  <c r="L245" i="10"/>
  <c r="L93" i="10"/>
  <c r="N93" i="10" s="1"/>
  <c r="L90" i="10"/>
  <c r="N90" i="10" s="1"/>
  <c r="L85" i="10"/>
  <c r="N85" i="10" s="1"/>
  <c r="L135" i="10"/>
  <c r="N135" i="10" s="1"/>
  <c r="L120" i="10"/>
  <c r="N120" i="10" s="1"/>
  <c r="L273" i="10"/>
  <c r="L146" i="10"/>
  <c r="L181" i="10"/>
  <c r="L141" i="10"/>
  <c r="N141" i="10" s="1"/>
  <c r="N1422" i="10"/>
  <c r="N1136" i="10"/>
  <c r="N1287" i="10"/>
  <c r="N1238" i="10"/>
  <c r="N1143" i="10"/>
  <c r="N1079" i="10"/>
  <c r="N1308" i="10"/>
  <c r="N1251" i="10"/>
  <c r="N1231" i="10"/>
  <c r="N1219" i="10"/>
  <c r="N1186" i="10"/>
  <c r="N1091" i="10"/>
  <c r="N1078" i="10"/>
  <c r="N1255" i="10"/>
  <c r="N1175" i="10"/>
  <c r="N1174" i="10"/>
  <c r="N1130" i="10"/>
  <c r="N1049" i="10"/>
  <c r="P10" i="10"/>
  <c r="P199" i="10"/>
  <c r="P202" i="10"/>
  <c r="M1469" i="10"/>
  <c r="N1469" i="10" s="1"/>
  <c r="M98" i="10"/>
  <c r="M616" i="10"/>
  <c r="N616" i="10" s="1"/>
  <c r="M183" i="10"/>
  <c r="M99" i="10"/>
  <c r="M649" i="10"/>
  <c r="N649" i="10" s="1"/>
  <c r="M194" i="10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88" i="10"/>
  <c r="M103" i="10"/>
  <c r="M369" i="10"/>
  <c r="M607" i="10"/>
  <c r="M108" i="10"/>
  <c r="M368" i="10"/>
  <c r="N368" i="10" s="1"/>
  <c r="M104" i="10"/>
  <c r="M97" i="10"/>
  <c r="M565" i="10"/>
  <c r="N565" i="10" s="1"/>
  <c r="M147" i="10"/>
  <c r="M264" i="10"/>
  <c r="M250" i="10"/>
  <c r="M1468" i="10"/>
  <c r="N1468" i="10" s="1"/>
  <c r="M101" i="10"/>
  <c r="M107" i="10"/>
  <c r="N107" i="10" s="1"/>
  <c r="M278" i="10"/>
  <c r="M566" i="10"/>
  <c r="N566" i="10" s="1"/>
  <c r="M1450" i="10"/>
  <c r="M249" i="10"/>
  <c r="M236" i="10"/>
  <c r="L240" i="10" l="1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22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7" i="29" s="1"/>
  <c r="D227" i="29" s="1"/>
  <c r="F227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C228" i="29"/>
  <c r="D228" i="29" s="1"/>
  <c r="E228" i="29" s="1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221" i="11"/>
  <c r="I221" i="11"/>
  <c r="J36" i="39"/>
  <c r="I36" i="39"/>
  <c r="H36" i="39"/>
  <c r="J223" i="11"/>
  <c r="I223" i="11"/>
  <c r="A10" i="54" l="1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221" i="11"/>
  <c r="J222" i="11" s="1"/>
  <c r="K36" i="39"/>
  <c r="K223" i="11"/>
  <c r="F228" i="29"/>
  <c r="L8" i="54" l="1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E258" i="29"/>
  <c r="F258" i="29"/>
  <c r="E237" i="29"/>
  <c r="F237" i="29"/>
  <c r="F58" i="39"/>
  <c r="E58" i="39"/>
  <c r="F60" i="39" s="1"/>
  <c r="H225" i="11"/>
  <c r="H226" i="11" s="1"/>
  <c r="I225" i="11"/>
  <c r="I226" i="11" s="1"/>
  <c r="F346" i="29"/>
  <c r="F334" i="29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60" i="29" l="1"/>
  <c r="F295" i="29"/>
  <c r="F230" i="29"/>
  <c r="F345" i="29"/>
  <c r="F306" i="29"/>
  <c r="F356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27" i="11"/>
  <c r="I227" i="11"/>
  <c r="F364" i="29"/>
  <c r="F69" i="39"/>
  <c r="F72" i="39"/>
  <c r="F367" i="29"/>
  <c r="K222" i="11"/>
  <c r="K225" i="11" s="1"/>
  <c r="K22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25" i="11"/>
  <c r="J226" i="11" s="1"/>
  <c r="K227" i="11"/>
  <c r="B22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I16" i="29"/>
  <c r="J16" i="29"/>
  <c r="A14" i="54" l="1"/>
  <c r="O13" i="54"/>
  <c r="G16" i="29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2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50" i="41" l="1"/>
  <c r="F785" i="41"/>
  <c r="F720" i="41"/>
  <c r="F796" i="41"/>
  <c r="F835" i="41"/>
  <c r="F853" i="41"/>
  <c r="F846" i="41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G13" i="41" l="1"/>
  <c r="N7" i="54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S8" i="54" s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<sst xmlns="http://schemas.openxmlformats.org/spreadsheetml/2006/main" count="5867" uniqueCount="1694">
  <si>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</si>
  <si>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</si>
  <si>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</si>
  <si>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</si>
  <si>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</si>
  <si>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</si>
  <si>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</si>
  <si>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</si>
  <si>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</si>
  <si>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</si>
  <si>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</si>
  <si>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</si>
  <si>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</si>
  <si>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</si>
  <si>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</si>
  <si>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</si>
  <si>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</si>
  <si>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</si>
  <si>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</si>
  <si>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</si>
  <si>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</si>
  <si>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</si>
  <si>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</si>
  <si>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</si>
  <si>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</si>
  <si>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</si>
  <si>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</si>
  <si>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</si>
  <si>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</si>
  <si>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</si>
  <si>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</si>
  <si>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</si>
  <si>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</si>
  <si>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</si>
  <si>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</si>
  <si>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</si>
  <si>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</si>
  <si>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</si>
  <si>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</si>
  <si>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</si>
  <si>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</si>
  <si>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</si>
  <si>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</si>
  <si>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</si>
  <si>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</si>
  <si>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</si>
  <si>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</si>
  <si>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</si>
  <si>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</si>
  <si>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</si>
  <si>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</si>
  <si>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</si>
  <si>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</si>
  <si>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</si>
  <si>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</si>
  <si>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</si>
  <si>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</si>
  <si>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</si>
  <si>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</si>
  <si>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</si>
  <si>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</si>
  <si>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</si>
  <si>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</si>
  <si>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</si>
  <si>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</si>
  <si>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</si>
  <si>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</si>
  <si>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</si>
  <si>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</si>
  <si>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</si>
  <si>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</si>
  <si>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</si>
  <si>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</si>
  <si>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</si>
  <si>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</si>
  <si>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</si>
  <si>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</si>
  <si>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</si>
  <si>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</si>
  <si>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</si>
  <si>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</si>
  <si>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</si>
  <si>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</si>
  <si>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</si>
  <si>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</si>
  <si>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</si>
  <si>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</si>
  <si>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</si>
  <si>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</si>
  <si>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</si>
  <si>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</si>
  <si>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</si>
  <si>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</si>
  <si>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</si>
  <si>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</si>
  <si>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</si>
  <si>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</si>
  <si>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</si>
  <si>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</si>
  <si>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</si>
  <si>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</si>
  <si>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</si>
  <si>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</si>
  <si>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</si>
  <si>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</si>
  <si>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</si>
  <si>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</si>
  <si>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</si>
  <si>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</si>
  <si>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</si>
  <si>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</si>
  <si>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</si>
  <si>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</si>
  <si>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</si>
  <si>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</si>
  <si>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</si>
  <si>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</si>
  <si>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</si>
  <si>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</si>
  <si>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</si>
  <si>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</si>
  <si>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</si>
  <si>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</si>
  <si>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</si>
  <si>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</si>
  <si>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</si>
  <si>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</si>
  <si>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</si>
  <si>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</si>
  <si>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</si>
  <si>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</si>
  <si>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</si>
  <si>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</si>
  <si>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</si>
  <si>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</si>
  <si>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</si>
  <si>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</si>
  <si>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</si>
  <si>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</si>
  <si>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</si>
  <si>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</si>
  <si>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</si>
  <si>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</si>
  <si>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</si>
  <si>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</si>
  <si>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</si>
  <si>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</si>
  <si>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</si>
  <si>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</si>
  <si>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</si>
  <si>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</si>
  <si>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</si>
  <si>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</si>
  <si>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</si>
  <si>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</si>
  <si>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</si>
  <si>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</si>
  <si>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</si>
  <si>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</si>
  <si>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</si>
  <si>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</si>
  <si>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</si>
  <si>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</si>
  <si>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</si>
  <si>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</si>
  <si>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</si>
  <si>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</si>
  <si>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</si>
  <si>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</si>
  <si>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</si>
  <si>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</si>
  <si>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</si>
  <si>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</si>
  <si>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</si>
  <si>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</si>
  <si>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</si>
  <si>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</si>
  <si>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</si>
  <si>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</si>
  <si>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</si>
  <si>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</si>
  <si>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</si>
  <si>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</si>
  <si>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</si>
  <si>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</si>
  <si>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</si>
  <si>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</si>
  <si>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</si>
  <si>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</si>
  <si>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</si>
  <si>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</si>
  <si>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</si>
  <si>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</si>
  <si>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</si>
  <si>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</si>
  <si>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</si>
  <si>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</si>
  <si>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</si>
  <si>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</si>
  <si>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</si>
  <si>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</si>
  <si>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</si>
  <si>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</si>
  <si>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</si>
  <si>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</si>
  <si>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</si>
  <si>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</si>
  <si>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</si>
  <si>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</si>
  <si>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</si>
  <si>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</si>
  <si>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</si>
  <si>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</si>
  <si>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</si>
  <si>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</si>
  <si>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</si>
  <si>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</si>
  <si>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</si>
  <si>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</si>
  <si>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</si>
  <si>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</si>
  <si>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</si>
  <si>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</si>
  <si>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</si>
  <si>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</si>
  <si>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</si>
  <si>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</si>
  <si>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</si>
  <si>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</si>
  <si>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</si>
  <si>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</si>
  <si>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</si>
  <si>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</si>
  <si>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</si>
  <si>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</si>
  <si>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</si>
  <si>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</si>
  <si>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</si>
  <si>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</si>
  <si>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</si>
  <si>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</si>
  <si>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</si>
  <si>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</si>
  <si>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</si>
  <si>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</si>
  <si>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</si>
  <si>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</si>
  <si>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</si>
  <si>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</si>
  <si>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</si>
  <si>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</si>
  <si>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</si>
  <si>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</si>
  <si>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</si>
  <si>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</si>
  <si>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</si>
  <si>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</si>
  <si>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</si>
  <si>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</si>
  <si>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</si>
  <si>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</si>
  <si>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</si>
  <si>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</si>
  <si>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</si>
  <si>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</si>
  <si>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</si>
  <si>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</si>
  <si>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</si>
  <si>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</si>
  <si>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</si>
  <si>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</si>
  <si>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</si>
  <si>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</si>
  <si>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</si>
  <si>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</si>
  <si>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</si>
  <si>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</si>
  <si>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</si>
  <si>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</si>
  <si>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</si>
  <si>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</si>
  <si>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</si>
  <si>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</si>
  <si>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</si>
  <si>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</si>
  <si>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</si>
  <si>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</si>
  <si>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</si>
  <si>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</si>
  <si>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</si>
  <si>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</si>
  <si>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</si>
  <si>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</si>
  <si>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</si>
  <si>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</si>
  <si>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</si>
  <si>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</si>
  <si>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</si>
  <si>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</si>
  <si>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</si>
  <si>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</si>
  <si>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</si>
  <si>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</si>
  <si>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</si>
  <si>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</si>
  <si>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</si>
  <si>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</si>
  <si>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</si>
  <si>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</si>
  <si>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</si>
  <si>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</si>
  <si>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</si>
  <si>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</si>
  <si>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</si>
  <si>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</si>
  <si>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</si>
  <si>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</si>
  <si>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</si>
  <si>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</si>
  <si>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</si>
  <si>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</si>
  <si>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</si>
  <si>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</si>
  <si>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</si>
  <si>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</si>
  <si>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</si>
  <si>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</si>
  <si>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</si>
  <si>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</si>
  <si>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</si>
  <si>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</si>
  <si>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</si>
  <si>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</si>
  <si>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</si>
  <si>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</si>
  <si>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</si>
  <si>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</si>
  <si>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</si>
  <si>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</si>
  <si>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</si>
  <si>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</si>
  <si>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</si>
  <si>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</si>
  <si>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</si>
  <si>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</si>
  <si>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</si>
  <si>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</si>
  <si>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</si>
  <si>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</si>
  <si>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</si>
  <si>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</si>
  <si>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</si>
  <si>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</si>
  <si>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</si>
  <si>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</si>
  <si>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</si>
  <si>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</si>
  <si>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</si>
  <si>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</si>
  <si>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</si>
  <si>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</si>
  <si>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</si>
  <si>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</si>
  <si>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</si>
  <si>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</si>
  <si>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</si>
  <si>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</si>
  <si>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</si>
  <si>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</si>
  <si>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</si>
  <si>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</si>
  <si>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</si>
  <si>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</si>
  <si>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</si>
  <si>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</si>
  <si>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</si>
  <si>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</si>
  <si>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</si>
  <si>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</si>
  <si>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</si>
  <si>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</si>
  <si>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</si>
  <si>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</si>
  <si>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</si>
  <si>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</si>
  <si>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</si>
  <si>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</si>
  <si>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</si>
  <si>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</si>
  <si>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</si>
  <si>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</si>
  <si>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</si>
  <si>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</si>
  <si>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</si>
  <si>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</si>
  <si>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</si>
  <si>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</si>
  <si>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</si>
  <si>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</si>
  <si>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</si>
  <si>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</si>
  <si>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</si>
  <si>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</si>
  <si>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</si>
  <si>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</si>
  <si>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</si>
  <si>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</si>
  <si>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</si>
  <si>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</si>
  <si>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</si>
  <si>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</si>
  <si>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</si>
  <si>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</si>
  <si>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</si>
  <si>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</si>
  <si>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</si>
  <si>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</si>
  <si>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</si>
  <si>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</si>
  <si>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</si>
  <si>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</si>
  <si>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</si>
  <si>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</si>
  <si>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</si>
  <si>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</si>
  <si>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</si>
  <si>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</si>
  <si>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</si>
  <si>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</si>
  <si>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</si>
  <si>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</si>
  <si>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</si>
  <si>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</si>
  <si>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</si>
  <si>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</si>
  <si>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</si>
  <si>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</si>
  <si>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</si>
  <si>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</si>
  <si>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</si>
  <si>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</si>
  <si>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</si>
  <si>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</si>
  <si>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</si>
  <si>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</si>
  <si>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</si>
  <si>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</si>
  <si>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</si>
  <si>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</si>
  <si>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</si>
  <si>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</si>
  <si>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</si>
  <si>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</si>
  <si>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</si>
  <si>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</si>
  <si>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</si>
  <si>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</si>
  <si>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</si>
  <si>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</si>
  <si>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</si>
  <si>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</si>
  <si>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</si>
  <si>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</si>
  <si>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</si>
  <si>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</si>
  <si>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</si>
  <si>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</si>
  <si>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</si>
  <si>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</si>
  <si>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</si>
  <si>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</si>
  <si>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</si>
  <si>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</si>
  <si>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</si>
  <si>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</si>
  <si>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</si>
  <si>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</si>
  <si>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</si>
  <si>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</si>
  <si>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</si>
  <si>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</si>
  <si>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</si>
  <si>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</si>
  <si>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</si>
  <si>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</si>
  <si>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</si>
  <si>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</si>
  <si>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</si>
  <si>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</si>
  <si>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</si>
  <si>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</si>
  <si>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</si>
  <si>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</si>
  <si>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</si>
  <si>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</si>
  <si>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</si>
  <si>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</si>
  <si>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</si>
  <si>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</si>
  <si>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</si>
  <si>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</si>
  <si>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</si>
  <si>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</si>
  <si>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</si>
  <si>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</si>
  <si>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</si>
  <si>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</si>
  <si>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</si>
  <si>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</si>
  <si>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</si>
  <si>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</si>
  <si>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</si>
  <si>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</si>
  <si>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</si>
  <si>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</si>
  <si>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</si>
  <si>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</si>
  <si>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</si>
  <si>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</si>
  <si>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</si>
  <si>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</si>
  <si>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</si>
  <si>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</si>
  <si>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</si>
  <si>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</si>
  <si>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</si>
  <si>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</si>
  <si>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</si>
  <si>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</si>
  <si>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</si>
  <si>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</si>
  <si>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</si>
  <si>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</si>
  <si>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</si>
  <si>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</si>
  <si>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</si>
  <si>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</si>
  <si>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</si>
  <si>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</si>
  <si>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</si>
  <si>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</si>
  <si>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</si>
  <si>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</si>
  <si>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</si>
  <si>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</si>
  <si>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</si>
  <si>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</si>
  <si>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</si>
  <si>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</si>
  <si>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</si>
  <si>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</si>
  <si>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</si>
  <si>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</si>
  <si>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</si>
  <si>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</si>
  <si>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</si>
  <si>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</si>
  <si>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</si>
  <si>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</si>
  <si>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</si>
  <si>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</si>
  <si>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</si>
  <si>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</si>
  <si>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</si>
  <si>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</si>
  <si>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</si>
  <si>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</si>
  <si>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</si>
  <si>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</si>
  <si>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</si>
  <si>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</si>
  <si>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</si>
  <si>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</si>
  <si>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</si>
  <si>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</si>
  <si>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</si>
  <si>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</si>
  <si>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</si>
  <si>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</si>
  <si>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</si>
  <si>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</si>
  <si>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</si>
  <si>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</si>
  <si>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</si>
  <si>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</si>
  <si>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</si>
  <si>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</si>
  <si>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</si>
  <si>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</si>
  <si>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</si>
  <si>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</si>
  <si>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</si>
  <si>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</si>
  <si>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</si>
  <si>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</si>
  <si>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</si>
  <si>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</si>
  <si>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</si>
  <si>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</si>
  <si>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</si>
  <si>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</si>
  <si>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</si>
  <si>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</si>
  <si>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</si>
  <si>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</si>
  <si>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</si>
  <si>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</si>
  <si>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</si>
  <si>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</si>
  <si>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</si>
  <si>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</si>
  <si>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</si>
  <si>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</si>
  <si>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</si>
  <si>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</si>
  <si>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</si>
  <si>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</si>
  <si>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</si>
  <si>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</si>
  <si>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</si>
  <si>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</si>
  <si>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</si>
  <si>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</si>
  <si>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</si>
  <si>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</si>
  <si>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</si>
  <si>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</si>
  <si>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</si>
  <si>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</si>
  <si>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</si>
  <si>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</si>
  <si>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</si>
  <si>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</si>
  <si>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</si>
  <si>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</si>
  <si>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</si>
  <si>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</si>
  <si>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</si>
  <si>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</si>
  <si>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</si>
  <si>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</si>
  <si>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</si>
  <si>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</si>
  <si>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</si>
  <si>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</si>
  <si>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</si>
  <si>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</si>
  <si>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</si>
  <si>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</si>
  <si>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</si>
  <si>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</si>
  <si>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</si>
  <si>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</si>
  <si>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</si>
  <si>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</si>
  <si>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</si>
  <si>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</si>
  <si>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</si>
  <si>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</si>
  <si>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</si>
  <si>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</si>
  <si>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</si>
  <si>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</si>
  <si>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</si>
  <si>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</si>
  <si>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</si>
  <si>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</si>
  <si>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</si>
  <si>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</si>
  <si>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</si>
  <si>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</si>
  <si>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</si>
  <si>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</si>
  <si>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</si>
  <si>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</si>
  <si>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</si>
  <si>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</si>
  <si>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</si>
  <si>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</si>
  <si>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</si>
  <si>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</si>
  <si>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</si>
  <si>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</si>
  <si>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</si>
  <si>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</si>
  <si>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</si>
  <si>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</si>
  <si>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</si>
  <si>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</si>
  <si>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</si>
  <si>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</si>
  <si>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</si>
  <si>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</si>
  <si>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</si>
  <si>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</si>
  <si>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</si>
  <si>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</si>
  <si>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</si>
  <si>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</si>
  <si>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</si>
  <si>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</si>
  <si>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</si>
  <si>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</si>
  <si>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</si>
  <si>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</si>
  <si>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</si>
  <si>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</si>
  <si>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</si>
  <si>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</si>
  <si>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</si>
  <si>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</si>
  <si>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</si>
  <si>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</si>
  <si>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</si>
  <si>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</si>
  <si>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</si>
  <si>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</si>
  <si>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</si>
  <si>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</si>
  <si>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</si>
  <si>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</si>
  <si>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</si>
  <si>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</si>
  <si>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</si>
  <si>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</si>
  <si>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</si>
  <si>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</si>
  <si>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</si>
  <si>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</si>
  <si>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</si>
  <si>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</si>
  <si>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</si>
  <si>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</si>
  <si>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</si>
  <si>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</si>
  <si>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</si>
  <si>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</si>
  <si>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</si>
  <si>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</si>
  <si>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</si>
  <si>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</si>
  <si>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</si>
  <si>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</si>
  <si>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</si>
  <si>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</si>
  <si>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</si>
  <si>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</si>
  <si>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</si>
  <si>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</si>
  <si>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</si>
  <si>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</si>
  <si>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</si>
  <si>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</si>
  <si>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</si>
  <si>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</si>
  <si>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</si>
  <si>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</si>
  <si>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</si>
  <si>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</si>
  <si>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</si>
  <si>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</si>
  <si>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</si>
  <si>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</si>
  <si>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</si>
  <si>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</si>
  <si>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</si>
  <si>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</si>
  <si>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</si>
  <si>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</si>
  <si>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</si>
  <si>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</si>
  <si>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</si>
  <si>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</si>
  <si>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</si>
  <si>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</si>
  <si>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</si>
  <si>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</si>
  <si>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</si>
  <si>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</si>
  <si>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</si>
  <si>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</si>
  <si>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</si>
  <si>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</si>
  <si>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</si>
  <si>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</si>
  <si>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</si>
  <si>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</si>
  <si>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</si>
  <si>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</si>
  <si>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</si>
  <si>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</si>
  <si>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</si>
  <si>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</si>
  <si>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</si>
  <si>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</si>
  <si>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</si>
  <si>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</si>
  <si>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</si>
  <si>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</si>
  <si>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</si>
  <si>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</si>
  <si>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</si>
  <si>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</si>
  <si>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</si>
  <si>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</si>
  <si>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</si>
  <si>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</si>
  <si>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</si>
  <si>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</si>
  <si>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</si>
  <si>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</si>
  <si>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</si>
  <si>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</si>
  <si>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</si>
  <si>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</si>
  <si>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</si>
  <si>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</si>
  <si>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</si>
  <si>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</si>
  <si>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</si>
  <si>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</si>
  <si>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</si>
  <si>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</si>
  <si>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</si>
  <si>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</si>
  <si>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</si>
  <si>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</si>
  <si>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</si>
  <si>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</si>
  <si>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</si>
  <si>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</si>
  <si>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</si>
  <si>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</si>
  <si>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</si>
  <si>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</si>
  <si>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</si>
  <si>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</si>
  <si>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</si>
  <si>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</si>
  <si>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</si>
  <si>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</si>
  <si>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</si>
  <si>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</si>
  <si>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</si>
  <si>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</si>
  <si>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</si>
  <si>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</si>
  <si>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</si>
  <si>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</si>
  <si>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</si>
  <si>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</si>
  <si>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</si>
  <si>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</si>
  <si>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</si>
  <si>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</si>
  <si>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</si>
  <si>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</si>
  <si>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</si>
  <si>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</si>
  <si>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</si>
  <si>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</si>
  <si>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</si>
  <si>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</si>
  <si>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</si>
  <si>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</si>
  <si>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</si>
  <si>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</si>
  <si>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</si>
  <si>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</si>
  <si>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</si>
  <si>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</si>
  <si>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</si>
  <si>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</si>
  <si>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</si>
  <si>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</si>
  <si>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</si>
  <si>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</si>
  <si>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</si>
  <si>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</si>
  <si>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</si>
  <si>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</si>
  <si>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</si>
  <si>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</si>
  <si>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</si>
  <si>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</si>
  <si>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</si>
  <si>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</si>
  <si>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</si>
  <si>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</si>
  <si>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</si>
  <si>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</si>
  <si>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</si>
  <si>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</si>
  <si>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</si>
  <si>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</si>
  <si>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</si>
  <si>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</si>
  <si>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</si>
  <si>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</si>
  <si>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</si>
  <si>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</si>
  <si>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</si>
  <si>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</si>
  <si>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</si>
  <si>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</si>
  <si>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</si>
  <si>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</si>
  <si>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</si>
  <si>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</si>
  <si>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</si>
  <si>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</si>
  <si>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</si>
  <si>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</si>
  <si>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</si>
  <si>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</si>
  <si>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</si>
  <si>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</si>
  <si>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</si>
  <si>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</si>
  <si>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</si>
  <si>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</si>
  <si>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</si>
  <si>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</si>
  <si>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</si>
  <si>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</si>
  <si>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</si>
  <si>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</si>
  <si>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</si>
  <si>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</si>
  <si>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</si>
  <si>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</si>
  <si>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</si>
  <si>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</si>
  <si>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</si>
  <si>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</si>
  <si>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</si>
  <si>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</si>
  <si>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</si>
  <si>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</si>
  <si>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</si>
  <si>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</si>
  <si>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</si>
  <si>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</si>
  <si>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</si>
  <si>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</si>
  <si>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</si>
  <si>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</si>
  <si>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</si>
  <si>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</si>
  <si>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</si>
  <si>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</si>
  <si>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</si>
  <si>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</si>
  <si>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</si>
  <si>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</si>
  <si>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</si>
  <si>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</si>
  <si>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</si>
  <si>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</si>
  <si>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</si>
  <si>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</si>
  <si>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</si>
  <si>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</si>
  <si>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</si>
  <si>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</si>
  <si>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</si>
  <si>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</si>
  <si>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</si>
  <si>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</si>
  <si>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</si>
  <si>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</si>
  <si>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</si>
  <si>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</si>
  <si>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</si>
  <si>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</si>
  <si>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</si>
  <si>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</si>
  <si>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</si>
  <si>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</si>
  <si>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</si>
  <si>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</si>
  <si>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</si>
  <si>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</si>
  <si>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</si>
  <si>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</si>
  <si>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</si>
  <si>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</si>
  <si>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</si>
  <si>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</si>
  <si>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</si>
  <si>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</si>
  <si>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</si>
  <si>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</si>
  <si>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</si>
  <si>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</si>
  <si>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</si>
  <si>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</si>
  <si>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</si>
  <si>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</si>
  <si>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</si>
  <si>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</si>
  <si>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</si>
  <si>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</si>
  <si>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</si>
  <si>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</si>
  <si>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</si>
  <si>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</si>
  <si>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</si>
  <si>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</si>
  <si>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</si>
  <si>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</si>
  <si>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</si>
  <si>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</si>
  <si>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</si>
  <si>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</si>
  <si>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</si>
  <si>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</si>
  <si>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</si>
  <si>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</si>
  <si>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</si>
  <si>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</si>
  <si>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</si>
  <si>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</si>
  <si>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</si>
  <si>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</si>
  <si>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</si>
  <si>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</si>
  <si>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</si>
  <si>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</si>
  <si>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</si>
  <si>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</si>
  <si>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</si>
  <si>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</si>
  <si>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</si>
  <si>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</si>
  <si>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</si>
  <si>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</si>
  <si>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</si>
  <si>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</si>
  <si>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</si>
  <si>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</si>
  <si>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</si>
  <si>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</si>
  <si>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</si>
  <si>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</si>
  <si>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</si>
  <si>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</si>
  <si>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</si>
  <si>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</si>
  <si>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</si>
  <si>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</si>
  <si>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</si>
  <si>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</si>
  <si>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</si>
  <si>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</si>
  <si>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</si>
  <si>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</si>
  <si>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</si>
  <si>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</si>
  <si>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</si>
  <si>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</si>
  <si>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</si>
  <si>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</si>
  <si>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</si>
  <si>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</si>
  <si>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</si>
  <si>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</si>
  <si>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</si>
  <si>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</si>
  <si>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</si>
  <si>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</si>
  <si>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</si>
  <si>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</si>
  <si>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</si>
  <si>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</si>
  <si>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</si>
  <si>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</si>
  <si>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</si>
  <si>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</si>
  <si>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</si>
  <si>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</si>
  <si>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</si>
  <si>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</si>
  <si>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</si>
  <si>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</si>
  <si>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</si>
  <si>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</si>
  <si>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</si>
  <si>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</si>
  <si>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</si>
  <si>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</si>
  <si>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</si>
  <si>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</si>
  <si>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</si>
  <si>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</si>
  <si>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</si>
  <si>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</si>
  <si>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</si>
  <si>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</si>
  <si>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</si>
  <si>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</si>
  <si>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</si>
  <si>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</si>
  <si>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</si>
  <si>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</si>
  <si>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</si>
  <si>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</si>
  <si>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</si>
  <si>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</si>
  <si>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</si>
  <si>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</si>
  <si>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</si>
  <si>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</si>
  <si>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</si>
  <si>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</si>
  <si>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</si>
  <si>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</si>
  <si>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</si>
  <si>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</si>
  <si>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</si>
  <si>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</si>
  <si>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</si>
  <si>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</si>
  <si>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</si>
  <si>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</si>
  <si>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</si>
  <si>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</si>
  <si>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</si>
  <si>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</si>
  <si>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</si>
  <si>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</si>
  <si>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</si>
  <si>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</si>
  <si>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</si>
  <si>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</si>
  <si>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</si>
  <si>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</si>
  <si>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</si>
  <si>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</si>
  <si>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</si>
  <si>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</si>
  <si>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</si>
  <si>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</si>
  <si>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</si>
  <si>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</si>
  <si>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</si>
  <si>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</si>
  <si>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</si>
  <si>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</si>
  <si>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</si>
  <si>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</si>
  <si>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</si>
  <si>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</si>
  <si>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</si>
  <si>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</si>
  <si>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</si>
  <si>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</si>
  <si>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</si>
  <si>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</si>
  <si>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</si>
  <si>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</si>
  <si>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</si>
  <si>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</si>
  <si>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</si>
  <si>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</si>
  <si>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</si>
  <si>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</si>
  <si>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</si>
  <si>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</si>
  <si>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</si>
  <si>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</si>
  <si>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</si>
  <si>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</si>
  <si>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</si>
  <si>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</si>
  <si>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</si>
  <si>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</si>
  <si>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</si>
  <si>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</si>
  <si>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</si>
  <si>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</si>
  <si>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</si>
  <si>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</si>
  <si>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</si>
  <si>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</si>
  <si>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</si>
  <si>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</si>
  <si>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</si>
  <si>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</si>
  <si>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</si>
  <si>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</si>
  <si>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</si>
  <si>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</si>
  <si>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</si>
  <si>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</si>
  <si>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</si>
  <si>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</si>
  <si>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</si>
  <si>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</si>
  <si>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</si>
  <si>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</si>
  <si>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</si>
  <si>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</si>
  <si>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</si>
  <si>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</si>
  <si>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</si>
  <si>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</si>
  <si>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</si>
  <si>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</si>
  <si>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</si>
  <si>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</si>
  <si>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</si>
  <si>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</si>
  <si>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</si>
  <si>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</si>
  <si>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</si>
  <si>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</si>
  <si>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</si>
  <si>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</si>
  <si>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</si>
  <si>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</si>
  <si>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</si>
  <si>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</si>
  <si>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</si>
  <si>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</si>
  <si>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</si>
  <si>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</si>
  <si>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</si>
  <si>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</si>
  <si>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</si>
  <si>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</si>
  <si>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</si>
  <si>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</si>
  <si>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</si>
  <si>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</si>
  <si>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</si>
  <si>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</si>
  <si>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</si>
  <si>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</si>
  <si>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</si>
  <si>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</si>
  <si>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</si>
  <si>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</si>
  <si>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</si>
  <si>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</si>
  <si>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</si>
  <si>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</si>
  <si>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</si>
  <si>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</si>
  <si>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</si>
  <si>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</si>
  <si>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</si>
  <si>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</si>
  <si>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</si>
  <si>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</si>
  <si>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</si>
  <si>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</si>
  <si>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</si>
  <si>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</si>
  <si>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</si>
  <si>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</si>
  <si>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</si>
  <si>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</si>
  <si>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</si>
  <si>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</si>
  <si>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</si>
  <si>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</si>
  <si>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</si>
  <si>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</si>
  <si>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</si>
  <si>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</si>
  <si>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</si>
  <si>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</si>
  <si>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</si>
  <si>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</si>
  <si>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</si>
  <si>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</si>
  <si>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</si>
  <si>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</si>
  <si>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</si>
  <si>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</si>
  <si>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</si>
  <si>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</si>
  <si>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</si>
  <si>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</si>
  <si>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</si>
  <si>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</si>
  <si>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</si>
  <si>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</si>
  <si>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</si>
  <si>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</si>
  <si>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</si>
  <si>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</si>
  <si>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</si>
  <si>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</si>
  <si>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</si>
  <si>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</si>
  <si>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</si>
  <si>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</si>
  <si>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</si>
  <si>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</si>
  <si>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</si>
  <si>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</si>
  <si>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</si>
  <si>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</si>
  <si>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</si>
  <si>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</si>
  <si>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</si>
  <si>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</si>
  <si>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</si>
  <si>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</si>
  <si>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</si>
  <si>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</si>
  <si>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</si>
  <si>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</si>
  <si>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</si>
  <si>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</si>
  <si>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</si>
  <si>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</si>
  <si>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</si>
  <si>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</si>
  <si>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</si>
  <si>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</si>
  <si>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</si>
  <si>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</si>
  <si>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</si>
  <si>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</si>
  <si>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</si>
  <si>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</si>
  <si>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</si>
  <si>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</si>
  <si>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</si>
  <si>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</si>
  <si>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</si>
  <si>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</si>
  <si>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</si>
  <si>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</si>
  <si>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</si>
  <si>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</si>
  <si>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</si>
  <si>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</si>
  <si>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</si>
  <si>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</si>
  <si>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</si>
  <si>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</si>
  <si>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</si>
  <si>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</si>
  <si>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</si>
  <si>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</si>
  <si>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</si>
  <si>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</si>
  <si>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</si>
  <si>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</si>
  <si>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</si>
  <si>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</si>
  <si>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</si>
  <si>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</si>
  <si>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</si>
  <si>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</si>
  <si>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</si>
  <si>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</si>
  <si>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</si>
  <si>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</si>
  <si>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</si>
  <si>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</si>
  <si>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</si>
  <si>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</si>
  <si>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</si>
  <si>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</si>
  <si>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</si>
  <si>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</si>
  <si>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</si>
  <si>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</si>
  <si>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</si>
  <si>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</si>
  <si>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</si>
  <si>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</si>
  <si>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</si>
  <si>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</si>
  <si>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</si>
  <si>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</si>
  <si>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</si>
  <si>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</si>
  <si>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</si>
  <si>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</si>
  <si>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</si>
  <si>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</si>
  <si>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</si>
  <si>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</si>
  <si>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</si>
  <si>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</si>
  <si>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</si>
  <si>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</si>
  <si>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</si>
  <si>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</si>
  <si>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</si>
  <si>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</si>
  <si>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</si>
  <si>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</si>
  <si>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</si>
  <si>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</si>
  <si>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</si>
  <si>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</si>
  <si>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</si>
  <si>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</si>
  <si>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</si>
  <si>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</si>
  <si>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</si>
  <si>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</si>
  <si>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</si>
  <si>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</si>
  <si>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</si>
  <si>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</si>
  <si>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</si>
  <si>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</si>
  <si>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</si>
  <si>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</si>
  <si>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</si>
  <si>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</si>
  <si>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</si>
  <si>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</si>
  <si>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</si>
  <si>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</si>
  <si>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</si>
  <si>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</si>
  <si>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</si>
  <si>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</si>
  <si>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</si>
  <si>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</si>
  <si>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</si>
  <si>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</si>
  <si>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</si>
  <si>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</si>
  <si>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</si>
  <si>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</si>
  <si>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</si>
  <si>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</si>
  <si>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</si>
  <si>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</si>
  <si>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</si>
  <si>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</si>
  <si>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</si>
  <si>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</si>
  <si>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</si>
  <si>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</si>
  <si>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</si>
  <si>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</si>
  <si>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</si>
  <si>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</si>
  <si>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</si>
  <si>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</si>
  <si>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</si>
  <si>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</si>
  <si>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</si>
  <si>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</si>
  <si>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</si>
  <si>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</si>
  <si>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</si>
  <si>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</si>
  <si>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</si>
  <si>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</si>
  <si>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</si>
  <si>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</si>
  <si>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</si>
  <si>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</si>
  <si>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</si>
  <si>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</si>
  <si>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</si>
  <si>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</si>
  <si>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</si>
  <si>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</si>
  <si>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</si>
  <si>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</si>
  <si>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</si>
  <si>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</si>
  <si>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</si>
  <si>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</si>
  <si>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</si>
  <si>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</si>
  <si>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</si>
  <si>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</si>
  <si>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</si>
  <si>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</si>
  <si>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</si>
  <si>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</si>
  <si>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</si>
  <si>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</si>
  <si>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</si>
  <si>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</si>
  <si>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</si>
  <si>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</si>
  <si>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</si>
  <si>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</si>
  <si>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</si>
  <si>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</si>
  <si>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</si>
  <si>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</si>
  <si>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</si>
  <si>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</si>
  <si>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</si>
  <si>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</si>
  <si>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</si>
  <si>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</si>
  <si>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</si>
  <si>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</si>
  <si>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</si>
  <si>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</si>
  <si>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</si>
  <si>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</si>
  <si>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</si>
  <si>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</si>
  <si>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</si>
  <si>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</si>
  <si>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</si>
  <si>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</si>
  <si>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</si>
  <si>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</si>
  <si>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</si>
  <si>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</si>
  <si>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</si>
  <si>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</si>
  <si>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</si>
  <si>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</si>
  <si>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</si>
  <si>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</si>
  <si>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</si>
  <si>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</si>
  <si>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</si>
  <si>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</si>
  <si>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</si>
  <si>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</si>
  <si>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</si>
  <si>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</si>
  <si>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</si>
  <si>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</si>
  <si>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</si>
  <si>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</si>
  <si>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</si>
  <si>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</si>
  <si>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</si>
  <si>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</si>
  <si>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</si>
  <si>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</si>
  <si>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</si>
  <si>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</si>
  <si>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</si>
  <si>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</si>
  <si>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</si>
  <si>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</si>
  <si>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</si>
  <si>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</si>
  <si>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</si>
  <si>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</si>
  <si>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</si>
  <si>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</si>
  <si>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</si>
  <si>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</si>
  <si>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</si>
  <si>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</si>
  <si>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</si>
  <si>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</si>
  <si>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</si>
  <si>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</si>
  <si>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</si>
  <si>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</si>
  <si>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</si>
  <si>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</si>
  <si>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</si>
  <si>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</si>
  <si>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</si>
  <si>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</si>
  <si>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</si>
  <si>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</si>
  <si>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</si>
  <si>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</si>
  <si>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</si>
  <si>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</si>
  <si>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</si>
  <si>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</si>
  <si>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</si>
  <si>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</si>
  <si>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</si>
  <si>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</si>
  <si>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</si>
  <si>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</si>
  <si>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</si>
  <si>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</si>
  <si>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</si>
  <si>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</si>
  <si>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</si>
  <si>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</si>
  <si>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</si>
  <si>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</si>
  <si>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</si>
  <si>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</si>
  <si>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</si>
  <si>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</si>
  <si>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</si>
  <si>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</si>
  <si>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</si>
  <si>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</si>
  <si>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</si>
  <si>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</si>
  <si>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</si>
  <si>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</si>
  <si>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</si>
  <si>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</si>
  <si>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</si>
  <si>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</si>
  <si>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</si>
  <si>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</si>
  <si>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</si>
  <si>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</si>
  <si>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</si>
  <si>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</si>
  <si>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</si>
  <si>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</si>
  <si>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</si>
  <si>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</si>
  <si>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</si>
  <si>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C12-200 dAN</t>
  </si>
  <si>
    <t>CC7</t>
  </si>
  <si>
    <t>Stainless Steel Strap 20 X 0.7 mm</t>
  </si>
  <si>
    <t>Pemasangan Grounding</t>
  </si>
  <si>
    <t>CE1-3</t>
  </si>
  <si>
    <t>F1-3</t>
  </si>
  <si>
    <t>CM2-12</t>
  </si>
  <si>
    <t>CM2-12A</t>
  </si>
  <si>
    <t>Manager</t>
  </si>
  <si>
    <t>CC8</t>
  </si>
  <si>
    <t>RENCANA ANGGARAN BIAYA (RAB) - STANDART</t>
  </si>
  <si>
    <t>PASANG</t>
  </si>
  <si>
    <t>CC1-A</t>
  </si>
  <si>
    <t>CM2-15</t>
  </si>
  <si>
    <t>SKUTM</t>
  </si>
  <si>
    <t>Keterangan Tambahan</t>
  </si>
  <si>
    <t xml:space="preserve">Koordinat </t>
  </si>
  <si>
    <t>PEMASANGAN TIANG</t>
  </si>
  <si>
    <t>PEKERJAAN PEMASANGAN KONSTRUKSI TM</t>
  </si>
  <si>
    <t>Sepatu Kabel AL/CU Kepala-240 mm²</t>
  </si>
  <si>
    <t>Spv. Rensis</t>
  </si>
  <si>
    <t>Manager Perencanaan</t>
  </si>
  <si>
    <t>P12C-2</t>
  </si>
  <si>
    <t>PT. GLORY</t>
  </si>
  <si>
    <t>GB-01</t>
  </si>
  <si>
    <t>GB-02</t>
  </si>
  <si>
    <t>GB-03</t>
  </si>
  <si>
    <t>GB-04</t>
  </si>
  <si>
    <t>GB-05</t>
  </si>
  <si>
    <t>GB-06</t>
  </si>
  <si>
    <t>GB-07</t>
  </si>
  <si>
    <t>GB-08</t>
  </si>
  <si>
    <t>GB-09</t>
  </si>
  <si>
    <t>GB-10</t>
  </si>
  <si>
    <t>GB-11</t>
  </si>
  <si>
    <t>GB-12</t>
  </si>
  <si>
    <t>GB-13</t>
  </si>
  <si>
    <t>REKAP</t>
  </si>
  <si>
    <t>CC2-A</t>
  </si>
  <si>
    <t>CC8-A</t>
  </si>
  <si>
    <t>CA5-1</t>
  </si>
  <si>
    <t>CE2-3</t>
  </si>
  <si>
    <t>A3C 70 mm2</t>
  </si>
  <si>
    <t>BONGKAR</t>
  </si>
  <si>
    <t>C11-200 dAN</t>
  </si>
  <si>
    <t>S11-100 dAN</t>
  </si>
  <si>
    <t>C9-100 dAN</t>
  </si>
  <si>
    <t>CE1-2</t>
  </si>
  <si>
    <t>P12C-1</t>
  </si>
  <si>
    <t>CA1-N</t>
  </si>
  <si>
    <t>CA1</t>
  </si>
  <si>
    <t>CA2</t>
  </si>
  <si>
    <t>CA4</t>
  </si>
  <si>
    <t>CA5</t>
  </si>
  <si>
    <t>Penegakan tiang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</si>
  <si>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</si>
  <si>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PEMBANGUNAN JTM GUNA MELAYANI PB BENDUNGAN JRAGUNG</t>
  </si>
  <si>
    <t>LAYOUT PEMBANGUNAN JAR GUNA PB BENDUNGAN JRAGUNG</t>
  </si>
  <si>
    <t>SINGLE LINE DIAGRAM SUPPLY ENERGI LISTRIK BENDUNGAN JRAGUNG</t>
  </si>
  <si>
    <t>PETA LOKASI BENDUNGAN JRAGUNG</t>
  </si>
  <si>
    <t>Pemasangan ABSW</t>
  </si>
  <si>
    <t>P12S-2</t>
  </si>
  <si>
    <t>Isolator Tarik ( Porcelain ) 20 KV + Primary Dead End Clamp 70-150 mm²</t>
  </si>
  <si>
    <t>PENARIKAN KONDUKTOR</t>
  </si>
  <si>
    <t>PEKERJAAN BONGKAR</t>
  </si>
  <si>
    <t xml:space="preserve">E </t>
  </si>
  <si>
    <t>PEMASANGAN APP</t>
  </si>
  <si>
    <t>Daya 82.500 VA</t>
  </si>
  <si>
    <t>PB. BENDUNGAN JRAGUNG</t>
  </si>
  <si>
    <t>DESA JRAGUNG</t>
  </si>
  <si>
    <t>Demak, 18 Januari 2024</t>
  </si>
  <si>
    <t xml:space="preserve"> </t>
  </si>
  <si>
    <t>GB-14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</si>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</sst>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indexed="9"/>
      <name val="Times New Roman"/>
      <family val="1"/>
    </font>
    <font>
      <b/>
      <sz val="11"/>
      <color indexed="10"/>
      <name val="Times New Roman"/>
      <family val="1"/>
    </font>
    <font>
      <sz val="10"/>
      <name val="Arial"/>
      <family val="2"/>
    </font>
    <font>
      <b/>
      <u/>
      <sz val="9"/>
      <name val="Calibri"/>
      <family val="2"/>
      <scheme val="minor"/>
    </font>
    <font>
      <sz val="9"/>
      <color rgb="FF000000"/>
      <name val="Arial"/>
      <family val="2"/>
    </font>
    <font>
      <sz val="11"/>
      <color indexed="8"/>
      <name val="Calibri"/>
      <family val="2"/>
      <scheme val="minor"/>
    </font>
    <font>
      <b/>
      <sz val="10"/>
      <color theme="0"/>
      <name val="Arial"/>
      <family val="2"/>
    </font>
    <font>
      <vertAlign val="superscript"/>
      <sz val="9"/>
      <color rgb="FFFF0000"/>
      <name val="Calibri"/>
      <family val="2"/>
      <scheme val="minor"/>
    </font>
    <font>
      <b/>
      <sz val="26"/>
      <name val="Calibri"/>
      <family val="2"/>
    </font>
    <font>
      <b/>
      <sz val="10"/>
      <name val="Arial"/>
      <family val="2"/>
    </font>
    <font>
      <sz val="11"/>
      <name val="Calibri"/>
      <family val="2"/>
      <charset val="1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</fills>
  <borders count="1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rgb="FFFF0000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68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41" fontId="167" fillId="0" borderId="0" applyFont="0" applyFill="0" applyBorder="0" applyAlignment="0" applyProtection="0"/>
    <xf numFmtId="41" fontId="21" fillId="0" borderId="0" applyFont="0" applyFill="0" applyBorder="0" applyAlignment="0" applyProtection="0"/>
  </cellStyleXfs>
  <cellXfs count="774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3" fillId="0" borderId="20" xfId="1653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5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6" fillId="0" borderId="0" xfId="1451" applyFont="1"/>
    <xf numFmtId="0" fontId="55" fillId="0" borderId="0" xfId="1451" applyFont="1"/>
    <xf numFmtId="0" fontId="157" fillId="0" borderId="0" xfId="1451" applyFont="1" applyAlignment="1">
      <alignment vertical="center"/>
    </xf>
    <xf numFmtId="0" fontId="157" fillId="0" borderId="37" xfId="1451" applyFont="1" applyBorder="1" applyAlignment="1">
      <alignment vertical="center"/>
    </xf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7" fillId="0" borderId="0" xfId="1451" applyFont="1" applyAlignment="1">
      <alignment horizontal="center" vertical="center"/>
    </xf>
    <xf numFmtId="0" fontId="53" fillId="0" borderId="34" xfId="1451" applyFont="1" applyBorder="1"/>
    <xf numFmtId="0" fontId="157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165" fillId="0" borderId="0" xfId="1614" applyFont="1" applyAlignment="1">
      <alignment horizontal="center"/>
    </xf>
    <xf numFmtId="0" fontId="132" fillId="0" borderId="21" xfId="1614" applyFont="1" applyBorder="1" applyAlignment="1">
      <alignment horizontal="center" vertical="center" wrapText="1"/>
    </xf>
    <xf numFmtId="0" fontId="135" fillId="0" borderId="21" xfId="1614" applyFont="1" applyBorder="1" applyAlignment="1">
      <alignment horizontal="center" vertical="center"/>
    </xf>
    <xf numFmtId="3" fontId="166" fillId="0" borderId="0" xfId="1614" applyNumberFormat="1" applyFont="1" applyAlignment="1">
      <alignment horizontal="center" vertical="center"/>
    </xf>
    <xf numFmtId="3" fontId="132" fillId="0" borderId="0" xfId="1614" applyNumberFormat="1" applyFont="1" applyAlignment="1">
      <alignment horizontal="center"/>
    </xf>
    <xf numFmtId="3" fontId="165" fillId="0" borderId="0" xfId="1614" applyNumberFormat="1" applyFont="1" applyAlignment="1">
      <alignment horizontal="center" vertical="center"/>
    </xf>
    <xf numFmtId="3" fontId="132" fillId="0" borderId="0" xfId="1614" applyNumberFormat="1" applyFont="1" applyAlignment="1">
      <alignment horizontal="center" vertical="center"/>
    </xf>
    <xf numFmtId="0" fontId="166" fillId="0" borderId="0" xfId="1614" applyFont="1" applyAlignment="1">
      <alignment horizontal="center"/>
    </xf>
    <xf numFmtId="0" fontId="53" fillId="0" borderId="100" xfId="1451" applyFont="1" applyBorder="1"/>
    <xf numFmtId="0" fontId="157" fillId="0" borderId="100" xfId="1451" applyFont="1" applyBorder="1" applyAlignment="1">
      <alignment vertical="center"/>
    </xf>
    <xf numFmtId="0" fontId="157" fillId="0" borderId="100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5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7" fillId="33" borderId="0" xfId="1451" applyFont="1" applyFill="1" applyAlignment="1">
      <alignment vertical="center"/>
    </xf>
    <xf numFmtId="0" fontId="157" fillId="33" borderId="37" xfId="1451" applyFont="1" applyFill="1" applyBorder="1" applyAlignment="1">
      <alignment vertical="center"/>
    </xf>
    <xf numFmtId="0" fontId="157" fillId="33" borderId="0" xfId="1451" applyFont="1" applyFill="1" applyAlignment="1">
      <alignment horizontal="center" vertical="center"/>
    </xf>
    <xf numFmtId="0" fontId="157" fillId="33" borderId="37" xfId="1451" applyFont="1" applyFill="1" applyBorder="1" applyAlignment="1">
      <alignment horizontal="center" vertic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0" xfId="1451" applyFont="1" applyFill="1" applyBorder="1"/>
    <xf numFmtId="0" fontId="157" fillId="33" borderId="100" xfId="1451" applyFont="1" applyFill="1" applyBorder="1" applyAlignment="1">
      <alignment vertical="center"/>
    </xf>
    <xf numFmtId="0" fontId="157" fillId="33" borderId="100" xfId="1451" applyFont="1" applyFill="1" applyBorder="1" applyAlignment="1">
      <alignment horizontal="center" vertical="center"/>
    </xf>
    <xf numFmtId="0" fontId="157" fillId="33" borderId="31" xfId="1451" applyFont="1" applyFill="1" applyBorder="1" applyAlignment="1">
      <alignment vertical="center"/>
    </xf>
    <xf numFmtId="0" fontId="157" fillId="49" borderId="0" xfId="1451" applyFont="1" applyFill="1" applyAlignment="1">
      <alignment vertical="center"/>
    </xf>
    <xf numFmtId="0" fontId="157" fillId="49" borderId="0" xfId="1451" applyFont="1" applyFill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9" fontId="111" fillId="0" borderId="0" xfId="2675" applyFont="1"/>
    <xf numFmtId="0" fontId="21" fillId="0" borderId="0" xfId="0" applyFont="1"/>
    <xf numFmtId="0" fontId="0" fillId="0" borderId="0" xfId="0" applyAlignment="1">
      <alignment horizontal="center"/>
    </xf>
    <xf numFmtId="0" fontId="159" fillId="0" borderId="0" xfId="1450" applyFont="1" applyAlignment="1">
      <alignment horizontal="center"/>
    </xf>
    <xf numFmtId="0" fontId="159" fillId="0" borderId="26" xfId="1450" applyFont="1" applyBorder="1" applyAlignment="1">
      <alignment horizontal="center"/>
    </xf>
    <xf numFmtId="0" fontId="159" fillId="0" borderId="36" xfId="1450" applyFont="1" applyBorder="1" applyAlignment="1">
      <alignment horizontal="center"/>
    </xf>
    <xf numFmtId="0" fontId="159" fillId="0" borderId="36" xfId="1450" applyFont="1" applyBorder="1"/>
    <xf numFmtId="0" fontId="159" fillId="0" borderId="28" xfId="1450" applyFont="1" applyBorder="1" applyAlignment="1">
      <alignment horizontal="center"/>
    </xf>
    <xf numFmtId="0" fontId="159" fillId="0" borderId="0" xfId="1450" applyFont="1"/>
    <xf numFmtId="0" fontId="161" fillId="0" borderId="18" xfId="1450" applyFont="1" applyBorder="1" applyAlignment="1">
      <alignment horizontal="left"/>
    </xf>
    <xf numFmtId="0" fontId="159" fillId="0" borderId="37" xfId="1450" applyFont="1" applyBorder="1" applyAlignment="1">
      <alignment horizontal="center"/>
    </xf>
    <xf numFmtId="0" fontId="159" fillId="0" borderId="91" xfId="1450" applyFont="1" applyBorder="1" applyAlignment="1">
      <alignment horizontal="center"/>
    </xf>
    <xf numFmtId="0" fontId="159" fillId="0" borderId="92" xfId="1450" applyFont="1" applyBorder="1" applyAlignment="1">
      <alignment horizontal="center"/>
    </xf>
    <xf numFmtId="0" fontId="162" fillId="0" borderId="28" xfId="1450" applyFont="1" applyBorder="1" applyAlignment="1">
      <alignment horizontal="center"/>
    </xf>
    <xf numFmtId="0" fontId="162" fillId="0" borderId="0" xfId="1450" applyFont="1" applyAlignment="1">
      <alignment horizontal="center"/>
    </xf>
    <xf numFmtId="0" fontId="159" fillId="0" borderId="95" xfId="1450" applyFont="1" applyBorder="1" applyAlignment="1">
      <alignment horizontal="center"/>
    </xf>
    <xf numFmtId="0" fontId="164" fillId="0" borderId="98" xfId="1450" applyFont="1" applyBorder="1" applyAlignment="1">
      <alignment horizontal="left" vertical="center"/>
    </xf>
    <xf numFmtId="0" fontId="164" fillId="0" borderId="99" xfId="1450" applyFont="1" applyBorder="1" applyAlignment="1">
      <alignment horizontal="left" vertical="center"/>
    </xf>
    <xf numFmtId="0" fontId="164" fillId="0" borderId="89" xfId="1450" applyFont="1" applyBorder="1" applyAlignment="1">
      <alignment horizontal="center" vertical="center"/>
    </xf>
    <xf numFmtId="0" fontId="164" fillId="0" borderId="104" xfId="1450" applyFont="1" applyBorder="1" applyAlignment="1">
      <alignment horizontal="center" vertical="center"/>
    </xf>
    <xf numFmtId="0" fontId="159" fillId="0" borderId="85" xfId="1450" applyFont="1" applyBorder="1" applyAlignment="1">
      <alignment horizontal="left" vertical="center"/>
    </xf>
    <xf numFmtId="0" fontId="159" fillId="0" borderId="90" xfId="1450" applyFont="1" applyBorder="1" applyAlignment="1">
      <alignment horizontal="left" vertical="center"/>
    </xf>
    <xf numFmtId="0" fontId="159" fillId="0" borderId="91" xfId="1450" applyFont="1" applyBorder="1" applyAlignment="1">
      <alignment horizontal="center" vertical="center"/>
    </xf>
    <xf numFmtId="0" fontId="159" fillId="0" borderId="92" xfId="1450" applyFont="1" applyBorder="1" applyAlignment="1">
      <alignment horizontal="center" vertical="center"/>
    </xf>
    <xf numFmtId="0" fontId="164" fillId="0" borderId="0" xfId="1450" applyFont="1" applyAlignment="1">
      <alignment horizontal="center"/>
    </xf>
    <xf numFmtId="0" fontId="159" fillId="0" borderId="41" xfId="1450" applyFont="1" applyBorder="1" applyAlignment="1">
      <alignment horizontal="left" vertical="center"/>
    </xf>
    <xf numFmtId="0" fontId="159" fillId="0" borderId="55" xfId="1450" applyFont="1" applyBorder="1" applyAlignment="1">
      <alignment horizontal="left" vertical="center"/>
    </xf>
    <xf numFmtId="0" fontId="159" fillId="0" borderId="87" xfId="1450" applyFont="1" applyBorder="1" applyAlignment="1">
      <alignment horizontal="center" vertical="center"/>
    </xf>
    <xf numFmtId="0" fontId="159" fillId="0" borderId="106" xfId="1450" applyFont="1" applyBorder="1" applyAlignment="1">
      <alignment horizontal="center" vertical="center"/>
    </xf>
    <xf numFmtId="0" fontId="159" fillId="0" borderId="107" xfId="1450" applyFont="1" applyBorder="1" applyAlignment="1">
      <alignment horizontal="center" vertical="center"/>
    </xf>
    <xf numFmtId="0" fontId="164" fillId="0" borderId="101" xfId="1450" applyFont="1" applyBorder="1" applyAlignment="1">
      <alignment horizontal="center" vertical="center"/>
    </xf>
    <xf numFmtId="0" fontId="161" fillId="0" borderId="91" xfId="1450" applyFont="1" applyBorder="1"/>
    <xf numFmtId="0" fontId="161" fillId="0" borderId="92" xfId="1450" applyFont="1" applyBorder="1"/>
    <xf numFmtId="0" fontId="164" fillId="0" borderId="108" xfId="1450" applyFont="1" applyBorder="1" applyAlignment="1">
      <alignment horizontal="center"/>
    </xf>
    <xf numFmtId="0" fontId="159" fillId="0" borderId="33" xfId="1450" applyFont="1" applyBorder="1" applyAlignment="1">
      <alignment vertical="top" wrapText="1"/>
    </xf>
    <xf numFmtId="0" fontId="159" fillId="0" borderId="109" xfId="1450" applyFont="1" applyBorder="1" applyAlignment="1">
      <alignment vertical="top" wrapText="1"/>
    </xf>
    <xf numFmtId="0" fontId="164" fillId="0" borderId="110" xfId="1450" applyFont="1" applyBorder="1" applyAlignment="1">
      <alignment horizontal="center" vertical="top" wrapText="1"/>
    </xf>
    <xf numFmtId="0" fontId="159" fillId="0" borderId="85" xfId="1450" applyFont="1" applyBorder="1" applyAlignment="1">
      <alignment vertical="top" wrapText="1"/>
    </xf>
    <xf numFmtId="0" fontId="159" fillId="0" borderId="86" xfId="1450" applyFont="1" applyBorder="1" applyAlignment="1">
      <alignment vertical="top" wrapText="1"/>
    </xf>
    <xf numFmtId="0" fontId="159" fillId="0" borderId="91" xfId="1450" applyFont="1" applyBorder="1" applyAlignment="1">
      <alignment vertical="top" wrapText="1"/>
    </xf>
    <xf numFmtId="0" fontId="159" fillId="0" borderId="87" xfId="1450" applyFont="1" applyBorder="1" applyAlignment="1">
      <alignment vertical="top" wrapText="1"/>
    </xf>
    <xf numFmtId="0" fontId="159" fillId="0" borderId="0" xfId="1450" applyFont="1" applyAlignment="1">
      <alignment vertical="top" wrapText="1"/>
    </xf>
    <xf numFmtId="0" fontId="159" fillId="0" borderId="37" xfId="1450" applyFont="1" applyBorder="1" applyAlignment="1">
      <alignment vertical="top" wrapText="1"/>
    </xf>
    <xf numFmtId="0" fontId="159" fillId="0" borderId="93" xfId="1450" applyFont="1" applyBorder="1" applyAlignment="1">
      <alignment horizontal="center"/>
    </xf>
    <xf numFmtId="0" fontId="159" fillId="0" borderId="41" xfId="1450" applyFont="1" applyBorder="1" applyAlignment="1">
      <alignment vertical="top" wrapText="1"/>
    </xf>
    <xf numFmtId="0" fontId="159" fillId="0" borderId="42" xfId="1450" applyFont="1" applyBorder="1" applyAlignment="1">
      <alignment vertical="top" wrapText="1"/>
    </xf>
    <xf numFmtId="0" fontId="159" fillId="0" borderId="82" xfId="1450" applyFont="1" applyBorder="1" applyAlignment="1">
      <alignment vertical="top" wrapText="1"/>
    </xf>
    <xf numFmtId="0" fontId="164" fillId="0" borderId="28" xfId="1450" applyFont="1" applyBorder="1" applyAlignment="1">
      <alignment horizontal="center"/>
    </xf>
    <xf numFmtId="20" fontId="159" fillId="0" borderId="92" xfId="1450" applyNumberFormat="1" applyFont="1" applyBorder="1" applyAlignment="1">
      <alignment horizontal="center"/>
    </xf>
    <xf numFmtId="0" fontId="161" fillId="0" borderId="83" xfId="1450" applyFont="1" applyBorder="1" applyAlignment="1">
      <alignment vertical="center"/>
    </xf>
    <xf numFmtId="0" fontId="159" fillId="0" borderId="83" xfId="1450" applyFont="1" applyBorder="1" applyAlignment="1">
      <alignment vertical="center"/>
    </xf>
    <xf numFmtId="0" fontId="159" fillId="0" borderId="84" xfId="1450" applyFont="1" applyBorder="1" applyAlignment="1">
      <alignment vertical="center"/>
    </xf>
    <xf numFmtId="0" fontId="159" fillId="0" borderId="93" xfId="1450" applyFont="1" applyBorder="1" applyAlignment="1">
      <alignment horizontal="center" vertical="center" wrapText="1"/>
    </xf>
    <xf numFmtId="0" fontId="164" fillId="0" borderId="34" xfId="1450" applyFont="1" applyBorder="1" applyAlignment="1">
      <alignment horizontal="center"/>
    </xf>
    <xf numFmtId="0" fontId="164" fillId="0" borderId="100" xfId="1450" applyFont="1" applyBorder="1" applyAlignment="1">
      <alignment horizontal="center"/>
    </xf>
    <xf numFmtId="0" fontId="159" fillId="0" borderId="100" xfId="1450" applyFont="1" applyBorder="1" applyAlignment="1">
      <alignment horizontal="center"/>
    </xf>
    <xf numFmtId="0" fontId="159" fillId="0" borderId="94" xfId="1450" applyFont="1" applyBorder="1" applyAlignment="1">
      <alignment horizontal="center"/>
    </xf>
    <xf numFmtId="0" fontId="164" fillId="0" borderId="102" xfId="1450" applyFont="1" applyBorder="1" applyAlignment="1">
      <alignment horizontal="center" vertical="center"/>
    </xf>
    <xf numFmtId="41" fontId="170" fillId="0" borderId="21" xfId="1615" applyNumberFormat="1" applyFont="1" applyBorder="1" applyAlignment="1">
      <alignment horizontal="center" vertical="center"/>
    </xf>
    <xf numFmtId="0" fontId="170" fillId="0" borderId="21" xfId="1615" applyFont="1" applyBorder="1" applyAlignment="1">
      <alignment horizontal="center" vertical="center"/>
    </xf>
    <xf numFmtId="0" fontId="2" fillId="0" borderId="21" xfId="1615" applyFont="1" applyBorder="1" applyAlignment="1">
      <alignment horizontal="center" vertical="center"/>
    </xf>
    <xf numFmtId="0" fontId="113" fillId="0" borderId="20" xfId="1599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 wrapText="1"/>
    </xf>
    <xf numFmtId="0" fontId="171" fillId="50" borderId="0" xfId="0" applyFont="1" applyFill="1"/>
    <xf numFmtId="0" fontId="171" fillId="50" borderId="0" xfId="0" applyFont="1" applyFill="1" applyAlignment="1">
      <alignment horizontal="center"/>
    </xf>
    <xf numFmtId="0" fontId="171" fillId="42" borderId="0" xfId="0" applyFont="1" applyFill="1"/>
    <xf numFmtId="0" fontId="171" fillId="42" borderId="0" xfId="0" applyFont="1" applyFill="1" applyAlignment="1">
      <alignment horizontal="center"/>
    </xf>
    <xf numFmtId="49" fontId="159" fillId="0" borderId="85" xfId="1450" applyNumberFormat="1" applyFont="1" applyBorder="1" applyAlignment="1">
      <alignment horizontal="left" vertical="center"/>
    </xf>
    <xf numFmtId="49" fontId="159" fillId="0" borderId="90" xfId="1450" applyNumberFormat="1" applyFont="1" applyBorder="1" applyAlignment="1">
      <alignment horizontal="left" vertical="center"/>
    </xf>
    <xf numFmtId="0" fontId="0" fillId="0" borderId="26" xfId="0" applyBorder="1"/>
    <xf numFmtId="0" fontId="0" fillId="0" borderId="36" xfId="0" applyBorder="1"/>
    <xf numFmtId="0" fontId="0" fillId="0" borderId="43" xfId="0" applyBorder="1"/>
    <xf numFmtId="0" fontId="0" fillId="0" borderId="28" xfId="0" applyBorder="1"/>
    <xf numFmtId="0" fontId="0" fillId="0" borderId="37" xfId="0" applyBorder="1"/>
    <xf numFmtId="0" fontId="0" fillId="0" borderId="34" xfId="0" applyBorder="1"/>
    <xf numFmtId="0" fontId="0" fillId="0" borderId="100" xfId="0" applyBorder="1"/>
    <xf numFmtId="0" fontId="0" fillId="0" borderId="31" xfId="0" applyBorder="1"/>
    <xf numFmtId="0" fontId="43" fillId="0" borderId="20" xfId="1615" applyFont="1" applyBorder="1" applyAlignment="1">
      <alignment horizontal="center" vertical="center"/>
    </xf>
    <xf numFmtId="0" fontId="174" fillId="0" borderId="0" xfId="0" applyFont="1"/>
    <xf numFmtId="0" fontId="44" fillId="0" borderId="20" xfId="1615" applyFont="1" applyBorder="1" applyAlignment="1">
      <alignment horizontal="center" vertical="center"/>
    </xf>
    <xf numFmtId="0" fontId="113" fillId="0" borderId="20" xfId="1653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1" fillId="0" borderId="20" xfId="1653" applyFont="1" applyBorder="1" applyAlignment="1">
      <alignment horizontal="center" vertical="center"/>
    </xf>
    <xf numFmtId="0" fontId="175" fillId="0" borderId="21" xfId="1615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75" fillId="0" borderId="21" xfId="1614" applyFont="1" applyBorder="1" applyAlignment="1">
      <alignment vertical="center" wrapText="1"/>
    </xf>
    <xf numFmtId="0" fontId="175" fillId="0" borderId="20" xfId="1614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vertical="center" wrapText="1"/>
    </xf>
    <xf numFmtId="0" fontId="1" fillId="0" borderId="21" xfId="1599" applyFont="1" applyBorder="1" applyAlignment="1">
      <alignment vertical="center" wrapText="1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114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41" fontId="1" fillId="0" borderId="21" xfId="1653" applyNumberFormat="1" applyFont="1" applyBorder="1" applyAlignment="1">
      <alignment horizontal="center" vertical="center"/>
    </xf>
    <xf numFmtId="0" fontId="1" fillId="0" borderId="21" xfId="1653" applyFont="1" applyBorder="1" applyAlignment="1">
      <alignment horizontal="center" vertical="center"/>
    </xf>
    <xf numFmtId="0" fontId="1" fillId="0" borderId="21" xfId="1615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39" fillId="0" borderId="0" xfId="1614" applyFont="1" applyAlignment="1">
      <alignment horizontal="center" vertical="center"/>
    </xf>
    <xf numFmtId="0" fontId="164" fillId="0" borderId="0" xfId="1450" applyFont="1" applyBorder="1" applyAlignment="1">
      <alignment horizontal="center"/>
    </xf>
    <xf numFmtId="0" fontId="159" fillId="0" borderId="0" xfId="1450" applyFont="1" applyBorder="1" applyAlignment="1">
      <alignment horizontal="center"/>
    </xf>
    <xf numFmtId="0" fontId="10" fillId="0" borderId="21" xfId="1614" applyFont="1" applyFill="1" applyBorder="1" applyAlignment="1">
      <alignment horizontal="center" vertical="center"/>
    </xf>
    <xf numFmtId="0" fontId="1" fillId="0" borderId="21" xfId="1615" applyFont="1" applyFill="1" applyBorder="1" applyAlignment="1">
      <alignment horizontal="center" vertical="center"/>
    </xf>
    <xf numFmtId="0" fontId="110" fillId="0" borderId="21" xfId="1615" applyFill="1" applyBorder="1" applyAlignment="1">
      <alignment horizontal="center" vertical="center"/>
    </xf>
    <xf numFmtId="0" fontId="110" fillId="0" borderId="21" xfId="1614" applyFill="1" applyBorder="1" applyAlignment="1">
      <alignment horizontal="center" vertical="center"/>
    </xf>
    <xf numFmtId="41" fontId="170" fillId="0" borderId="21" xfId="1615" applyNumberFormat="1" applyFont="1" applyFill="1" applyBorder="1" applyAlignment="1">
      <alignment horizontal="center" vertical="center"/>
    </xf>
    <xf numFmtId="0" fontId="1" fillId="0" borderId="21" xfId="1652" applyFont="1" applyFill="1" applyBorder="1" applyAlignment="1">
      <alignment horizontal="center" vertical="center"/>
    </xf>
    <xf numFmtId="0" fontId="1" fillId="0" borderId="21" xfId="1599" applyFont="1" applyFill="1" applyBorder="1" applyAlignment="1">
      <alignment horizontal="center" vertical="center"/>
    </xf>
    <xf numFmtId="0" fontId="170" fillId="0" borderId="21" xfId="1615" applyFont="1" applyFill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43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2" xfId="1538" applyFont="1" applyBorder="1" applyAlignment="1">
      <alignment horizontal="left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3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59" fillId="0" borderId="86" xfId="1450" applyFont="1" applyBorder="1" applyAlignment="1">
      <alignment horizontal="center"/>
    </xf>
    <xf numFmtId="0" fontId="159" fillId="0" borderId="90" xfId="1450" applyFont="1" applyBorder="1" applyAlignment="1">
      <alignment horizontal="center"/>
    </xf>
    <xf numFmtId="15" fontId="159" fillId="0" borderId="91" xfId="1450" applyNumberFormat="1" applyFont="1" applyBorder="1" applyAlignment="1">
      <alignment horizontal="center"/>
    </xf>
    <xf numFmtId="0" fontId="159" fillId="0" borderId="91" xfId="1450" applyFont="1" applyBorder="1" applyAlignment="1">
      <alignment horizontal="center"/>
    </xf>
    <xf numFmtId="0" fontId="159" fillId="0" borderId="18" xfId="1450" applyFont="1" applyBorder="1" applyAlignment="1">
      <alignment horizontal="center" vertical="center" wrapText="1"/>
    </xf>
    <xf numFmtId="0" fontId="159" fillId="0" borderId="0" xfId="1450" applyFont="1" applyAlignment="1">
      <alignment horizontal="center" vertical="center" wrapText="1"/>
    </xf>
    <xf numFmtId="0" fontId="159" fillId="0" borderId="37" xfId="1450" applyFont="1" applyBorder="1" applyAlignment="1">
      <alignment horizontal="center" vertical="center" wrapText="1"/>
    </xf>
    <xf numFmtId="0" fontId="159" fillId="0" borderId="41" xfId="1450" applyFont="1" applyBorder="1" applyAlignment="1">
      <alignment horizontal="center" vertical="center" wrapText="1"/>
    </xf>
    <xf numFmtId="0" fontId="159" fillId="0" borderId="42" xfId="1450" applyFont="1" applyBorder="1" applyAlignment="1">
      <alignment horizontal="center" vertical="center" wrapText="1"/>
    </xf>
    <xf numFmtId="0" fontId="159" fillId="0" borderId="82" xfId="1450" applyFont="1" applyBorder="1" applyAlignment="1">
      <alignment horizontal="center" vertical="center" wrapText="1"/>
    </xf>
    <xf numFmtId="0" fontId="159" fillId="0" borderId="92" xfId="1450" applyFont="1" applyBorder="1" applyAlignment="1">
      <alignment horizontal="center"/>
    </xf>
    <xf numFmtId="0" fontId="159" fillId="0" borderId="111" xfId="1450" applyFont="1" applyBorder="1" applyAlignment="1">
      <alignment horizontal="center"/>
    </xf>
    <xf numFmtId="0" fontId="159" fillId="0" borderId="112" xfId="1450" applyFont="1" applyBorder="1" applyAlignment="1">
      <alignment horizontal="center"/>
    </xf>
    <xf numFmtId="0" fontId="159" fillId="0" borderId="52" xfId="1450" applyFont="1" applyBorder="1" applyAlignment="1">
      <alignment horizontal="center"/>
    </xf>
    <xf numFmtId="0" fontId="159" fillId="0" borderId="53" xfId="1450" applyFont="1" applyBorder="1" applyAlignment="1">
      <alignment horizontal="center"/>
    </xf>
    <xf numFmtId="0" fontId="164" fillId="0" borderId="88" xfId="1450" applyFont="1" applyBorder="1" applyAlignment="1">
      <alignment horizontal="left" vertical="center"/>
    </xf>
    <xf numFmtId="0" fontId="164" fillId="0" borderId="89" xfId="1450" applyFont="1" applyBorder="1" applyAlignment="1">
      <alignment horizontal="left" vertical="center"/>
    </xf>
    <xf numFmtId="0" fontId="159" fillId="0" borderId="85" xfId="1450" applyFont="1" applyBorder="1" applyAlignment="1">
      <alignment horizontal="center" vertical="center"/>
    </xf>
    <xf numFmtId="0" fontId="159" fillId="0" borderId="90" xfId="1450" applyFont="1" applyBorder="1" applyAlignment="1">
      <alignment horizontal="center" vertical="center"/>
    </xf>
    <xf numFmtId="0" fontId="159" fillId="0" borderId="95" xfId="1450" applyFont="1" applyBorder="1" applyAlignment="1">
      <alignment horizontal="center" vertical="center"/>
    </xf>
    <xf numFmtId="0" fontId="159" fillId="0" borderId="105" xfId="1450" applyFont="1" applyBorder="1" applyAlignment="1">
      <alignment horizontal="center" vertical="center"/>
    </xf>
    <xf numFmtId="0" fontId="161" fillId="0" borderId="85" xfId="1450" applyFont="1" applyBorder="1" applyAlignment="1">
      <alignment horizontal="center"/>
    </xf>
    <xf numFmtId="0" fontId="161" fillId="0" borderId="90" xfId="1450" applyFont="1" applyBorder="1" applyAlignment="1">
      <alignment horizontal="center"/>
    </xf>
    <xf numFmtId="0" fontId="159" fillId="0" borderId="41" xfId="1450" applyFont="1" applyBorder="1" applyAlignment="1">
      <alignment horizontal="center" vertical="top" wrapText="1"/>
    </xf>
    <xf numFmtId="0" fontId="159" fillId="0" borderId="55" xfId="1450" applyFont="1" applyBorder="1" applyAlignment="1">
      <alignment horizontal="center" vertical="top" wrapText="1"/>
    </xf>
    <xf numFmtId="0" fontId="168" fillId="0" borderId="18" xfId="1450" applyFont="1" applyBorder="1" applyAlignment="1">
      <alignment horizontal="left" vertical="top" wrapText="1"/>
    </xf>
    <xf numFmtId="0" fontId="168" fillId="0" borderId="0" xfId="1450" applyFont="1" applyAlignment="1">
      <alignment horizontal="left" vertical="top" wrapText="1"/>
    </xf>
    <xf numFmtId="0" fontId="161" fillId="0" borderId="18" xfId="1450" applyFont="1" applyBorder="1" applyAlignment="1">
      <alignment horizontal="center" vertical="top" wrapText="1"/>
    </xf>
    <xf numFmtId="0" fontId="161" fillId="0" borderId="0" xfId="1450" applyFont="1" applyAlignment="1">
      <alignment horizontal="center" vertical="top" wrapText="1"/>
    </xf>
    <xf numFmtId="0" fontId="169" fillId="0" borderId="0" xfId="1450" applyFont="1" applyAlignment="1">
      <alignment horizontal="left" vertical="center" wrapText="1"/>
    </xf>
    <xf numFmtId="0" fontId="169" fillId="0" borderId="37" xfId="1450" applyFont="1" applyBorder="1" applyAlignment="1">
      <alignment horizontal="left" vertical="center" wrapText="1"/>
    </xf>
    <xf numFmtId="0" fontId="159" fillId="0" borderId="83" xfId="1450" applyFont="1" applyBorder="1" applyAlignment="1">
      <alignment horizontal="center"/>
    </xf>
    <xf numFmtId="0" fontId="159" fillId="0" borderId="84" xfId="1450" applyFont="1" applyBorder="1" applyAlignment="1">
      <alignment horizontal="center"/>
    </xf>
    <xf numFmtId="0" fontId="161" fillId="0" borderId="18" xfId="1450" applyFont="1" applyBorder="1" applyAlignment="1">
      <alignment horizontal="left"/>
    </xf>
    <xf numFmtId="0" fontId="161" fillId="0" borderId="0" xfId="1450" applyFont="1" applyAlignment="1">
      <alignment horizontal="left"/>
    </xf>
    <xf numFmtId="0" fontId="161" fillId="0" borderId="37" xfId="1450" applyFont="1" applyBorder="1" applyAlignment="1">
      <alignment horizontal="left"/>
    </xf>
    <xf numFmtId="0" fontId="163" fillId="0" borderId="97" xfId="1450" applyFont="1" applyBorder="1" applyAlignment="1">
      <alignment horizontal="center" vertical="center"/>
    </xf>
    <xf numFmtId="0" fontId="163" fillId="0" borderId="96" xfId="1450" applyFont="1" applyBorder="1" applyAlignment="1">
      <alignment horizontal="center" vertical="center"/>
    </xf>
    <xf numFmtId="0" fontId="163" fillId="0" borderId="103" xfId="1450" applyFont="1" applyBorder="1" applyAlignment="1">
      <alignment horizontal="center" vertical="center"/>
    </xf>
    <xf numFmtId="0" fontId="161" fillId="0" borderId="85" xfId="1450" applyFont="1" applyBorder="1" applyAlignment="1">
      <alignment horizontal="center" vertical="center"/>
    </xf>
    <xf numFmtId="0" fontId="161" fillId="0" borderId="86" xfId="1450" applyFont="1" applyBorder="1" applyAlignment="1">
      <alignment horizontal="center" vertical="center"/>
    </xf>
    <xf numFmtId="0" fontId="161" fillId="0" borderId="87" xfId="1450" applyFont="1" applyBorder="1" applyAlignment="1">
      <alignment horizontal="center" vertical="center"/>
    </xf>
    <xf numFmtId="49" fontId="164" fillId="0" borderId="98" xfId="1450" applyNumberFormat="1" applyFont="1" applyBorder="1" applyAlignment="1">
      <alignment horizontal="left" vertical="center"/>
    </xf>
    <xf numFmtId="49" fontId="164" fillId="0" borderId="99" xfId="1450" applyNumberFormat="1" applyFont="1" applyBorder="1" applyAlignment="1">
      <alignment horizontal="left" vertical="center"/>
    </xf>
    <xf numFmtId="0" fontId="159" fillId="0" borderId="85" xfId="1450" applyFont="1" applyBorder="1" applyAlignment="1">
      <alignment horizontal="left" vertical="center"/>
    </xf>
    <xf numFmtId="0" fontId="159" fillId="0" borderId="90" xfId="1450" applyFont="1" applyBorder="1" applyAlignment="1">
      <alignment horizontal="left" vertical="center"/>
    </xf>
    <xf numFmtId="49" fontId="159" fillId="0" borderId="85" xfId="1450" applyNumberFormat="1" applyFont="1" applyBorder="1" applyAlignment="1">
      <alignment horizontal="left" vertical="center"/>
    </xf>
    <xf numFmtId="49" fontId="159" fillId="0" borderId="90" xfId="1450" applyNumberFormat="1" applyFont="1" applyBorder="1" applyAlignment="1">
      <alignment horizontal="left" vertical="center"/>
    </xf>
    <xf numFmtId="0" fontId="159" fillId="0" borderId="0" xfId="1450" applyFont="1" applyAlignment="1">
      <alignment horizontal="center"/>
    </xf>
    <xf numFmtId="0" fontId="160" fillId="0" borderId="81" xfId="1450" applyFont="1" applyBorder="1" applyAlignment="1">
      <alignment horizontal="center" vertical="center"/>
    </xf>
    <xf numFmtId="0" fontId="160" fillId="0" borderId="36" xfId="1450" applyFont="1" applyBorder="1" applyAlignment="1">
      <alignment horizontal="center" vertical="center"/>
    </xf>
    <xf numFmtId="0" fontId="160" fillId="0" borderId="43" xfId="1450" applyFont="1" applyBorder="1" applyAlignment="1">
      <alignment horizontal="center" vertical="center"/>
    </xf>
    <xf numFmtId="0" fontId="160" fillId="0" borderId="41" xfId="1450" applyFont="1" applyBorder="1" applyAlignment="1">
      <alignment horizontal="center" vertical="center"/>
    </xf>
    <xf numFmtId="0" fontId="160" fillId="0" borderId="42" xfId="1450" applyFont="1" applyBorder="1" applyAlignment="1">
      <alignment horizontal="center" vertical="center"/>
    </xf>
    <xf numFmtId="0" fontId="160" fillId="0" borderId="82" xfId="1450" applyFont="1" applyBorder="1" applyAlignment="1">
      <alignment horizontal="center" vertical="center"/>
    </xf>
    <xf numFmtId="0" fontId="164" fillId="0" borderId="98" xfId="1450" applyFont="1" applyBorder="1" applyAlignment="1">
      <alignment horizontal="left" vertical="center"/>
    </xf>
    <xf numFmtId="0" fontId="164" fillId="0" borderId="99" xfId="1450" applyFont="1" applyBorder="1" applyAlignment="1">
      <alignment horizontal="left" vertical="center"/>
    </xf>
    <xf numFmtId="0" fontId="78" fillId="0" borderId="0" xfId="0" applyFont="1" applyAlignment="1">
      <alignment horizontal="center"/>
    </xf>
    <xf numFmtId="0" fontId="173" fillId="33" borderId="95" xfId="1451" applyFont="1" applyFill="1" applyBorder="1" applyAlignment="1">
      <alignment horizontal="center" vertical="center"/>
    </xf>
    <xf numFmtId="0" fontId="173" fillId="33" borderId="83" xfId="1451" applyFont="1" applyFill="1" applyBorder="1" applyAlignment="1">
      <alignment horizontal="center" vertical="center"/>
    </xf>
    <xf numFmtId="0" fontId="173" fillId="33" borderId="105" xfId="1451" applyFont="1" applyFill="1" applyBorder="1" applyAlignment="1">
      <alignment horizontal="center" vertical="center"/>
    </xf>
    <xf numFmtId="0" fontId="173" fillId="33" borderId="41" xfId="1451" applyFont="1" applyFill="1" applyBorder="1" applyAlignment="1">
      <alignment horizontal="center" vertical="center"/>
    </xf>
    <xf numFmtId="0" fontId="173" fillId="33" borderId="42" xfId="1451" applyFont="1" applyFill="1" applyBorder="1" applyAlignment="1">
      <alignment horizontal="center" vertical="center"/>
    </xf>
    <xf numFmtId="0" fontId="173" fillId="33" borderId="55" xfId="1451" applyFont="1" applyFill="1" applyBorder="1" applyAlignment="1">
      <alignment horizontal="center" vertical="center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</cellXfs>
  <cellStyles count="26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29" xfId="2686" xr:uid="{E503A93D-9B6F-4DC2-8710-259ED2A6F3F3}"/>
    <cellStyle name="Comma [0] 29 2" xfId="2687" xr:uid="{C51A6ACB-8D15-4723-B354-683BE0E4D284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5.xml"/><Relationship Id="rId95" Type="http://schemas.openxmlformats.org/officeDocument/2006/relationships/externalLink" Target="externalLinks/externalLink80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64" Type="http://schemas.openxmlformats.org/officeDocument/2006/relationships/externalLink" Target="externalLinks/externalLink49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18" Type="http://schemas.openxmlformats.org/officeDocument/2006/relationships/externalLink" Target="externalLinks/externalLink103.xml"/><Relationship Id="rId134" Type="http://schemas.openxmlformats.org/officeDocument/2006/relationships/externalLink" Target="externalLinks/externalLink119.xml"/><Relationship Id="rId139" Type="http://schemas.openxmlformats.org/officeDocument/2006/relationships/externalLink" Target="externalLinks/externalLink124.xml"/><Relationship Id="rId80" Type="http://schemas.openxmlformats.org/officeDocument/2006/relationships/externalLink" Target="externalLinks/externalLink65.xml"/><Relationship Id="rId85" Type="http://schemas.openxmlformats.org/officeDocument/2006/relationships/externalLink" Target="externalLinks/externalLink70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08" Type="http://schemas.openxmlformats.org/officeDocument/2006/relationships/externalLink" Target="externalLinks/externalLink93.xml"/><Relationship Id="rId124" Type="http://schemas.openxmlformats.org/officeDocument/2006/relationships/externalLink" Target="externalLinks/externalLink109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0" Type="http://schemas.openxmlformats.org/officeDocument/2006/relationships/externalLink" Target="externalLinks/externalLink55.xml"/><Relationship Id="rId75" Type="http://schemas.openxmlformats.org/officeDocument/2006/relationships/externalLink" Target="externalLinks/externalLink60.xml"/><Relationship Id="rId91" Type="http://schemas.openxmlformats.org/officeDocument/2006/relationships/externalLink" Target="externalLinks/externalLink76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0.41249999999999998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54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55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223356</xdr:colOff>
      <xdr:row>729</xdr:row>
      <xdr:rowOff>88795</xdr:rowOff>
    </xdr:from>
    <xdr:to>
      <xdr:col>11</xdr:col>
      <xdr:colOff>79401</xdr:colOff>
      <xdr:row>747</xdr:row>
      <xdr:rowOff>90133</xdr:rowOff>
    </xdr:to>
    <xdr:sp macro="" textlink="">
      <xdr:nvSpPr>
        <xdr:cNvPr id="2545" name="Freeform: Shape 2544">
          <a:extLst>
            <a:ext uri="{FF2B5EF4-FFF2-40B4-BE49-F238E27FC236}">
              <a16:creationId xmlns:a16="http://schemas.microsoft.com/office/drawing/2014/main" id="{5987E563-606D-40BD-F3E7-2BA87557415E}"/>
            </a:ext>
          </a:extLst>
        </xdr:cNvPr>
        <xdr:cNvSpPr/>
      </xdr:nvSpPr>
      <xdr:spPr>
        <a:xfrm>
          <a:off x="699606" y="117872224"/>
          <a:ext cx="3842938" cy="2940480"/>
        </a:xfrm>
        <a:custGeom>
          <a:avLst/>
          <a:gdLst>
            <a:gd name="connsiteX0" fmla="*/ 1828195 w 3842938"/>
            <a:gd name="connsiteY0" fmla="*/ 237375 h 2940480"/>
            <a:gd name="connsiteX1" fmla="*/ 1001080 w 3842938"/>
            <a:gd name="connsiteY1" fmla="*/ 560656 h 2940480"/>
            <a:gd name="connsiteX2" fmla="*/ 587523 w 3842938"/>
            <a:gd name="connsiteY2" fmla="*/ 767889 h 2940480"/>
            <a:gd name="connsiteX3" fmla="*/ 124339 w 3842938"/>
            <a:gd name="connsiteY3" fmla="*/ 1265245 h 2940480"/>
            <a:gd name="connsiteX4" fmla="*/ 271 w 3842938"/>
            <a:gd name="connsiteY4" fmla="*/ 1613395 h 2940480"/>
            <a:gd name="connsiteX5" fmla="*/ 25085 w 3842938"/>
            <a:gd name="connsiteY5" fmla="*/ 2011281 h 2940480"/>
            <a:gd name="connsiteX6" fmla="*/ 281490 w 3842938"/>
            <a:gd name="connsiteY6" fmla="*/ 2442323 h 2940480"/>
            <a:gd name="connsiteX7" fmla="*/ 521354 w 3842938"/>
            <a:gd name="connsiteY7" fmla="*/ 2757316 h 2940480"/>
            <a:gd name="connsiteX8" fmla="*/ 959725 w 3842938"/>
            <a:gd name="connsiteY8" fmla="*/ 2939680 h 2940480"/>
            <a:gd name="connsiteX9" fmla="*/ 1629687 w 3842938"/>
            <a:gd name="connsiteY9" fmla="*/ 2931391 h 2940480"/>
            <a:gd name="connsiteX10" fmla="*/ 2200397 w 3842938"/>
            <a:gd name="connsiteY10" fmla="*/ 2533505 h 2940480"/>
            <a:gd name="connsiteX11" fmla="*/ 3035783 w 3842938"/>
            <a:gd name="connsiteY11" fmla="*/ 1961544 h 2940480"/>
            <a:gd name="connsiteX12" fmla="*/ 3093681 w 3842938"/>
            <a:gd name="connsiteY12" fmla="*/ 1853784 h 2940480"/>
            <a:gd name="connsiteX13" fmla="*/ 2845547 w 3842938"/>
            <a:gd name="connsiteY13" fmla="*/ 1480766 h 2940480"/>
            <a:gd name="connsiteX14" fmla="*/ 3184664 w 3842938"/>
            <a:gd name="connsiteY14" fmla="*/ 1348138 h 2940480"/>
            <a:gd name="connsiteX15" fmla="*/ 3838084 w 3842938"/>
            <a:gd name="connsiteY15" fmla="*/ 867361 h 2940480"/>
            <a:gd name="connsiteX16" fmla="*/ 2812462 w 3842938"/>
            <a:gd name="connsiteY16" fmla="*/ 46720 h 2940480"/>
            <a:gd name="connsiteX17" fmla="*/ 1828195 w 3842938"/>
            <a:gd name="connsiteY17" fmla="*/ 237375 h 2940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3842938" h="2940480" extrusionOk="0">
              <a:moveTo>
                <a:pt x="1828195" y="237375"/>
              </a:moveTo>
              <a:cubicBezTo>
                <a:pt x="1354199" y="475795"/>
                <a:pt x="1277530" y="631778"/>
                <a:pt x="1001080" y="560656"/>
              </a:cubicBezTo>
              <a:cubicBezTo>
                <a:pt x="892302" y="606168"/>
                <a:pt x="748228" y="753258"/>
                <a:pt x="587523" y="767889"/>
              </a:cubicBezTo>
              <a:cubicBezTo>
                <a:pt x="384450" y="979083"/>
                <a:pt x="359367" y="1030514"/>
                <a:pt x="124339" y="1265245"/>
              </a:cubicBezTo>
              <a:cubicBezTo>
                <a:pt x="99285" y="1445531"/>
                <a:pt x="35754" y="1451568"/>
                <a:pt x="271" y="1613395"/>
              </a:cubicBezTo>
              <a:cubicBezTo>
                <a:pt x="14016" y="1750364"/>
                <a:pt x="-22002" y="1849784"/>
                <a:pt x="25085" y="2011281"/>
              </a:cubicBezTo>
              <a:cubicBezTo>
                <a:pt x="212974" y="2201062"/>
                <a:pt x="220960" y="2269464"/>
                <a:pt x="281490" y="2442323"/>
              </a:cubicBezTo>
              <a:cubicBezTo>
                <a:pt x="413938" y="2514109"/>
                <a:pt x="339248" y="2670809"/>
                <a:pt x="521354" y="2757316"/>
              </a:cubicBezTo>
              <a:cubicBezTo>
                <a:pt x="622253" y="2722493"/>
                <a:pt x="859358" y="2925843"/>
                <a:pt x="959725" y="2939680"/>
              </a:cubicBezTo>
              <a:cubicBezTo>
                <a:pt x="1021707" y="2860384"/>
                <a:pt x="1595522" y="2970746"/>
                <a:pt x="1629687" y="2931391"/>
              </a:cubicBezTo>
              <a:cubicBezTo>
                <a:pt x="1801935" y="2897015"/>
                <a:pt x="2036840" y="2641961"/>
                <a:pt x="2200397" y="2533505"/>
              </a:cubicBezTo>
              <a:cubicBezTo>
                <a:pt x="2382359" y="2370105"/>
                <a:pt x="2951633" y="2055817"/>
                <a:pt x="3035783" y="1961544"/>
              </a:cubicBezTo>
              <a:cubicBezTo>
                <a:pt x="3073539" y="1946944"/>
                <a:pt x="3050834" y="1867389"/>
                <a:pt x="3093681" y="1853784"/>
              </a:cubicBezTo>
              <a:cubicBezTo>
                <a:pt x="3039719" y="1671085"/>
                <a:pt x="2843908" y="1542065"/>
                <a:pt x="2845547" y="1480766"/>
              </a:cubicBezTo>
              <a:cubicBezTo>
                <a:pt x="2907988" y="1511290"/>
                <a:pt x="2988869" y="1449330"/>
                <a:pt x="3184664" y="1348138"/>
              </a:cubicBezTo>
              <a:cubicBezTo>
                <a:pt x="3380785" y="1245195"/>
                <a:pt x="3905825" y="1065874"/>
                <a:pt x="3838084" y="867361"/>
              </a:cubicBezTo>
              <a:cubicBezTo>
                <a:pt x="3556560" y="771300"/>
                <a:pt x="3171656" y="176201"/>
                <a:pt x="2812462" y="46720"/>
              </a:cubicBezTo>
              <a:cubicBezTo>
                <a:pt x="2653441" y="-89728"/>
                <a:pt x="2279713" y="189001"/>
                <a:pt x="1828195" y="237375"/>
              </a:cubicBezTo>
              <a:close/>
            </a:path>
          </a:pathLst>
        </a:custGeom>
        <a:noFill/>
        <a:ln>
          <a:solidFill>
            <a:srgbClr val="92D050"/>
          </a:solidFill>
          <a:prstDash val="dash"/>
          <a:extLst>
            <a:ext uri="{C807C97D-BFC1-408E-A445-0C87EB9F89A2}">
              <ask:lineSketchStyleProps xmlns:ask="http://schemas.microsoft.com/office/drawing/2018/sketchyshapes" sd="2977466914">
                <a:custGeom>
                  <a:avLst/>
                  <a:gdLst>
                    <a:gd name="connsiteX0" fmla="*/ 1830457 w 3843131"/>
                    <a:gd name="connsiteY0" fmla="*/ 225734 h 2926784"/>
                    <a:gd name="connsiteX1" fmla="*/ 1002196 w 3843131"/>
                    <a:gd name="connsiteY1" fmla="*/ 548755 h 2926784"/>
                    <a:gd name="connsiteX2" fmla="*/ 588066 w 3843131"/>
                    <a:gd name="connsiteY2" fmla="*/ 755821 h 2926784"/>
                    <a:gd name="connsiteX3" fmla="*/ 124240 w 3843131"/>
                    <a:gd name="connsiteY3" fmla="*/ 1252777 h 2926784"/>
                    <a:gd name="connsiteX4" fmla="*/ 0 w 3843131"/>
                    <a:gd name="connsiteY4" fmla="*/ 1600647 h 2926784"/>
                    <a:gd name="connsiteX5" fmla="*/ 24848 w 3843131"/>
                    <a:gd name="connsiteY5" fmla="*/ 1998212 h 2926784"/>
                    <a:gd name="connsiteX6" fmla="*/ 281609 w 3843131"/>
                    <a:gd name="connsiteY6" fmla="*/ 2428908 h 2926784"/>
                    <a:gd name="connsiteX7" fmla="*/ 521805 w 3843131"/>
                    <a:gd name="connsiteY7" fmla="*/ 2743647 h 2926784"/>
                    <a:gd name="connsiteX8" fmla="*/ 960783 w 3843131"/>
                    <a:gd name="connsiteY8" fmla="*/ 2925864 h 2926784"/>
                    <a:gd name="connsiteX9" fmla="*/ 1631674 w 3843131"/>
                    <a:gd name="connsiteY9" fmla="*/ 2917582 h 2926784"/>
                    <a:gd name="connsiteX10" fmla="*/ 2203174 w 3843131"/>
                    <a:gd name="connsiteY10" fmla="*/ 2520016 h 2926784"/>
                    <a:gd name="connsiteX11" fmla="*/ 3039718 w 3843131"/>
                    <a:gd name="connsiteY11" fmla="*/ 1948516 h 2926784"/>
                    <a:gd name="connsiteX12" fmla="*/ 3097696 w 3843131"/>
                    <a:gd name="connsiteY12" fmla="*/ 1840842 h 2926784"/>
                    <a:gd name="connsiteX13" fmla="*/ 2849218 w 3843131"/>
                    <a:gd name="connsiteY13" fmla="*/ 1468125 h 2926784"/>
                    <a:gd name="connsiteX14" fmla="*/ 3188805 w 3843131"/>
                    <a:gd name="connsiteY14" fmla="*/ 1335603 h 2926784"/>
                    <a:gd name="connsiteX15" fmla="*/ 3420718 w 3843131"/>
                    <a:gd name="connsiteY15" fmla="*/ 1261060 h 2926784"/>
                    <a:gd name="connsiteX16" fmla="*/ 3843131 w 3843131"/>
                    <a:gd name="connsiteY16" fmla="*/ 855213 h 2926784"/>
                    <a:gd name="connsiteX17" fmla="*/ 2816088 w 3843131"/>
                    <a:gd name="connsiteY17" fmla="*/ 35233 h 2926784"/>
                    <a:gd name="connsiteX18" fmla="*/ 1830457 w 3843131"/>
                    <a:gd name="connsiteY18" fmla="*/ 225734 h 2926784"/>
                    <a:gd name="connsiteX0" fmla="*/ 1830729 w 3848263"/>
                    <a:gd name="connsiteY0" fmla="*/ 237184 h 2938113"/>
                    <a:gd name="connsiteX1" fmla="*/ 1002468 w 3848263"/>
                    <a:gd name="connsiteY1" fmla="*/ 560205 h 2938113"/>
                    <a:gd name="connsiteX2" fmla="*/ 588338 w 3848263"/>
                    <a:gd name="connsiteY2" fmla="*/ 767271 h 2938113"/>
                    <a:gd name="connsiteX3" fmla="*/ 124512 w 3848263"/>
                    <a:gd name="connsiteY3" fmla="*/ 1264227 h 2938113"/>
                    <a:gd name="connsiteX4" fmla="*/ 272 w 3848263"/>
                    <a:gd name="connsiteY4" fmla="*/ 1612097 h 2938113"/>
                    <a:gd name="connsiteX5" fmla="*/ 25120 w 3848263"/>
                    <a:gd name="connsiteY5" fmla="*/ 2009662 h 2938113"/>
                    <a:gd name="connsiteX6" fmla="*/ 281881 w 3848263"/>
                    <a:gd name="connsiteY6" fmla="*/ 2440358 h 2938113"/>
                    <a:gd name="connsiteX7" fmla="*/ 522077 w 3848263"/>
                    <a:gd name="connsiteY7" fmla="*/ 2755097 h 2938113"/>
                    <a:gd name="connsiteX8" fmla="*/ 961055 w 3848263"/>
                    <a:gd name="connsiteY8" fmla="*/ 2937314 h 2938113"/>
                    <a:gd name="connsiteX9" fmla="*/ 1631946 w 3848263"/>
                    <a:gd name="connsiteY9" fmla="*/ 2929032 h 2938113"/>
                    <a:gd name="connsiteX10" fmla="*/ 2203446 w 3848263"/>
                    <a:gd name="connsiteY10" fmla="*/ 2531466 h 2938113"/>
                    <a:gd name="connsiteX11" fmla="*/ 3039990 w 3848263"/>
                    <a:gd name="connsiteY11" fmla="*/ 1959966 h 2938113"/>
                    <a:gd name="connsiteX12" fmla="*/ 3097968 w 3848263"/>
                    <a:gd name="connsiteY12" fmla="*/ 1852292 h 2938113"/>
                    <a:gd name="connsiteX13" fmla="*/ 2849490 w 3848263"/>
                    <a:gd name="connsiteY13" fmla="*/ 1479575 h 2938113"/>
                    <a:gd name="connsiteX14" fmla="*/ 3189077 w 3848263"/>
                    <a:gd name="connsiteY14" fmla="*/ 1347053 h 2938113"/>
                    <a:gd name="connsiteX15" fmla="*/ 3843403 w 3848263"/>
                    <a:gd name="connsiteY15" fmla="*/ 866663 h 2938113"/>
                    <a:gd name="connsiteX16" fmla="*/ 2816360 w 3848263"/>
                    <a:gd name="connsiteY16" fmla="*/ 46683 h 2938113"/>
                    <a:gd name="connsiteX17" fmla="*/ 1830729 w 3848263"/>
                    <a:gd name="connsiteY17" fmla="*/ 237184 h 293811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</a:cxnLst>
                  <a:rect l="l" t="t" r="r" b="b"/>
                  <a:pathLst>
                    <a:path w="3848263" h="2938113" extrusionOk="0">
                      <a:moveTo>
                        <a:pt x="1830729" y="237184"/>
                      </a:moveTo>
                      <a:cubicBezTo>
                        <a:pt x="1374750" y="466748"/>
                        <a:pt x="1276028" y="612048"/>
                        <a:pt x="1002468" y="560205"/>
                      </a:cubicBezTo>
                      <a:cubicBezTo>
                        <a:pt x="883998" y="623761"/>
                        <a:pt x="762814" y="735129"/>
                        <a:pt x="588338" y="767271"/>
                      </a:cubicBezTo>
                      <a:cubicBezTo>
                        <a:pt x="380445" y="983756"/>
                        <a:pt x="354987" y="1033116"/>
                        <a:pt x="124512" y="1264227"/>
                      </a:cubicBezTo>
                      <a:cubicBezTo>
                        <a:pt x="94595" y="1443293"/>
                        <a:pt x="36183" y="1456660"/>
                        <a:pt x="272" y="1612097"/>
                      </a:cubicBezTo>
                      <a:cubicBezTo>
                        <a:pt x="12523" y="1747284"/>
                        <a:pt x="-20541" y="1848904"/>
                        <a:pt x="25120" y="2009662"/>
                      </a:cubicBezTo>
                      <a:cubicBezTo>
                        <a:pt x="204651" y="2198824"/>
                        <a:pt x="219351" y="2269010"/>
                        <a:pt x="281881" y="2440358"/>
                      </a:cubicBezTo>
                      <a:cubicBezTo>
                        <a:pt x="400735" y="2513484"/>
                        <a:pt x="356830" y="2667817"/>
                        <a:pt x="522077" y="2755097"/>
                      </a:cubicBezTo>
                      <a:cubicBezTo>
                        <a:pt x="622153" y="2730839"/>
                        <a:pt x="871626" y="2916970"/>
                        <a:pt x="961055" y="2937314"/>
                      </a:cubicBezTo>
                      <a:cubicBezTo>
                        <a:pt x="1024226" y="2862323"/>
                        <a:pt x="1593854" y="2968417"/>
                        <a:pt x="1631946" y="2929032"/>
                      </a:cubicBezTo>
                      <a:cubicBezTo>
                        <a:pt x="1805813" y="2891519"/>
                        <a:pt x="2064100" y="2629608"/>
                        <a:pt x="2203446" y="2531466"/>
                      </a:cubicBezTo>
                      <a:cubicBezTo>
                        <a:pt x="2387772" y="2364426"/>
                        <a:pt x="2938511" y="2052530"/>
                        <a:pt x="3039990" y="1959966"/>
                      </a:cubicBezTo>
                      <a:cubicBezTo>
                        <a:pt x="3069872" y="1942949"/>
                        <a:pt x="3059841" y="1870865"/>
                        <a:pt x="3097968" y="1852292"/>
                      </a:cubicBezTo>
                      <a:cubicBezTo>
                        <a:pt x="3038537" y="1670855"/>
                        <a:pt x="2859828" y="1542255"/>
                        <a:pt x="2849490" y="1479575"/>
                      </a:cubicBezTo>
                      <a:cubicBezTo>
                        <a:pt x="2912210" y="1506790"/>
                        <a:pt x="2999912" y="1436758"/>
                        <a:pt x="3189077" y="1347053"/>
                      </a:cubicBezTo>
                      <a:cubicBezTo>
                        <a:pt x="3354729" y="1244901"/>
                        <a:pt x="3905522" y="1083391"/>
                        <a:pt x="3843403" y="866663"/>
                      </a:cubicBezTo>
                      <a:cubicBezTo>
                        <a:pt x="3564749" y="756872"/>
                        <a:pt x="3146245" y="153558"/>
                        <a:pt x="2816360" y="46683"/>
                      </a:cubicBezTo>
                      <a:cubicBezTo>
                        <a:pt x="2650724" y="-122628"/>
                        <a:pt x="2270193" y="221904"/>
                        <a:pt x="1830729" y="237184"/>
                      </a:cubicBezTo>
                      <a:close/>
                    </a:path>
                  </a:pathLst>
                </a:custGeom>
                <ask:type>
                  <ask:lineSketchCurved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193558</xdr:colOff>
      <xdr:row>727</xdr:row>
      <xdr:rowOff>136072</xdr:rowOff>
    </xdr:from>
    <xdr:to>
      <xdr:col>8</xdr:col>
      <xdr:colOff>307731</xdr:colOff>
      <xdr:row>729</xdr:row>
      <xdr:rowOff>15701</xdr:rowOff>
    </xdr:to>
    <xdr:cxnSp macro="">
      <xdr:nvCxnSpPr>
        <xdr:cNvPr id="2538" name="Straight Connector 2537">
          <a:extLst>
            <a:ext uri="{FF2B5EF4-FFF2-40B4-BE49-F238E27FC236}">
              <a16:creationId xmlns:a16="http://schemas.microsoft.com/office/drawing/2014/main" id="{94D9E463-83A9-415B-ABCF-28ABC17719A4}"/>
            </a:ext>
          </a:extLst>
        </xdr:cNvPr>
        <xdr:cNvCxnSpPr/>
      </xdr:nvCxnSpPr>
      <xdr:spPr>
        <a:xfrm flipV="1">
          <a:off x="3513701" y="117565715"/>
          <a:ext cx="114173" cy="23341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733</xdr:row>
      <xdr:rowOff>47536</xdr:rowOff>
    </xdr:from>
    <xdr:to>
      <xdr:col>11</xdr:col>
      <xdr:colOff>171578</xdr:colOff>
      <xdr:row>734</xdr:row>
      <xdr:rowOff>93157</xdr:rowOff>
    </xdr:to>
    <xdr:cxnSp macro="">
      <xdr:nvCxnSpPr>
        <xdr:cNvPr id="2531" name="Straight Connector 2530">
          <a:extLst>
            <a:ext uri="{FF2B5EF4-FFF2-40B4-BE49-F238E27FC236}">
              <a16:creationId xmlns:a16="http://schemas.microsoft.com/office/drawing/2014/main" id="{B6B95500-9DA0-40E6-8DE3-6E7D3DB0AD07}"/>
            </a:ext>
          </a:extLst>
        </xdr:cNvPr>
        <xdr:cNvCxnSpPr/>
      </xdr:nvCxnSpPr>
      <xdr:spPr>
        <a:xfrm flipH="1">
          <a:off x="4367893" y="118538536"/>
          <a:ext cx="266828" cy="222514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36055</xdr:colOff>
      <xdr:row>733</xdr:row>
      <xdr:rowOff>41402</xdr:rowOff>
    </xdr:from>
    <xdr:to>
      <xdr:col>11</xdr:col>
      <xdr:colOff>315058</xdr:colOff>
      <xdr:row>734</xdr:row>
      <xdr:rowOff>63850</xdr:rowOff>
    </xdr:to>
    <xdr:cxnSp macro="">
      <xdr:nvCxnSpPr>
        <xdr:cNvPr id="2534" name="Straight Connector 2533">
          <a:extLst>
            <a:ext uri="{FF2B5EF4-FFF2-40B4-BE49-F238E27FC236}">
              <a16:creationId xmlns:a16="http://schemas.microsoft.com/office/drawing/2014/main" id="{450D82DC-8219-4102-A5B3-45FD87DCCDE7}"/>
            </a:ext>
          </a:extLst>
        </xdr:cNvPr>
        <xdr:cNvCxnSpPr>
          <a:stCxn id="2493" idx="1"/>
        </xdr:cNvCxnSpPr>
      </xdr:nvCxnSpPr>
      <xdr:spPr>
        <a:xfrm>
          <a:off x="4499198" y="118532402"/>
          <a:ext cx="279003" cy="199341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215540</xdr:colOff>
      <xdr:row>719</xdr:row>
      <xdr:rowOff>129792</xdr:rowOff>
    </xdr:from>
    <xdr:to>
      <xdr:col>20</xdr:col>
      <xdr:colOff>505557</xdr:colOff>
      <xdr:row>733</xdr:row>
      <xdr:rowOff>65329</xdr:rowOff>
    </xdr:to>
    <xdr:cxnSp macro="">
      <xdr:nvCxnSpPr>
        <xdr:cNvPr id="2511" name="Straight Connector 2510">
          <a:extLst>
            <a:ext uri="{FF2B5EF4-FFF2-40B4-BE49-F238E27FC236}">
              <a16:creationId xmlns:a16="http://schemas.microsoft.com/office/drawing/2014/main" id="{D44B3CDF-6DD6-4DCE-A1EB-E90DA45D1FFE}"/>
            </a:ext>
          </a:extLst>
        </xdr:cNvPr>
        <xdr:cNvCxnSpPr>
          <a:endCxn id="2493" idx="6"/>
        </xdr:cNvCxnSpPr>
      </xdr:nvCxnSpPr>
      <xdr:spPr>
        <a:xfrm flipH="1">
          <a:off x="4678683" y="116144292"/>
          <a:ext cx="3555731" cy="241203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260834</xdr:colOff>
      <xdr:row>678</xdr:row>
      <xdr:rowOff>128284</xdr:rowOff>
    </xdr:from>
    <xdr:to>
      <xdr:col>15</xdr:col>
      <xdr:colOff>91267</xdr:colOff>
      <xdr:row>685</xdr:row>
      <xdr:rowOff>120950</xdr:rowOff>
    </xdr:to>
    <xdr:cxnSp macro="">
      <xdr:nvCxnSpPr>
        <xdr:cNvPr id="2331" name="Straight Connector 2330">
          <a:extLst>
            <a:ext uri="{FF2B5EF4-FFF2-40B4-BE49-F238E27FC236}">
              <a16:creationId xmlns:a16="http://schemas.microsoft.com/office/drawing/2014/main" id="{0A6DA8DE-E219-41EB-94D2-C3530E33516F}"/>
            </a:ext>
          </a:extLst>
        </xdr:cNvPr>
        <xdr:cNvCxnSpPr>
          <a:stCxn id="2288" idx="2"/>
          <a:endCxn id="2300" idx="7"/>
        </xdr:cNvCxnSpPr>
      </xdr:nvCxnSpPr>
      <xdr:spPr>
        <a:xfrm flipH="1">
          <a:off x="3199977" y="109747427"/>
          <a:ext cx="2715147" cy="114927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157370</xdr:colOff>
      <xdr:row>652</xdr:row>
      <xdr:rowOff>124239</xdr:rowOff>
    </xdr:from>
    <xdr:to>
      <xdr:col>13</xdr:col>
      <xdr:colOff>66261</xdr:colOff>
      <xdr:row>656</xdr:row>
      <xdr:rowOff>66261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D1A5866-4DFB-4622-9C56-7B6A10F50EFA}"/>
            </a:ext>
          </a:extLst>
        </xdr:cNvPr>
        <xdr:cNvCxnSpPr/>
      </xdr:nvCxnSpPr>
      <xdr:spPr>
        <a:xfrm>
          <a:off x="3105979" y="106638587"/>
          <a:ext cx="2045804" cy="554935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11</xdr:col>
      <xdr:colOff>257175</xdr:colOff>
      <xdr:row>653</xdr:row>
      <xdr:rowOff>38100</xdr:rowOff>
    </xdr:from>
    <xdr:to>
      <xdr:col>12</xdr:col>
      <xdr:colOff>200025</xdr:colOff>
      <xdr:row>653</xdr:row>
      <xdr:rowOff>76200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8C428880-519E-4DC2-B6A6-0F93B4F6F5AE}"/>
            </a:ext>
          </a:extLst>
        </xdr:cNvPr>
        <xdr:cNvCxnSpPr/>
      </xdr:nvCxnSpPr>
      <xdr:spPr>
        <a:xfrm flipV="1">
          <a:off x="4724400" y="107318175"/>
          <a:ext cx="323850" cy="3810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653</xdr:row>
      <xdr:rowOff>143867</xdr:rowOff>
    </xdr:from>
    <xdr:to>
      <xdr:col>11</xdr:col>
      <xdr:colOff>278514</xdr:colOff>
      <xdr:row>655</xdr:row>
      <xdr:rowOff>104775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AC90616-0560-42CD-AA59-EE73A165FD72}"/>
            </a:ext>
          </a:extLst>
        </xdr:cNvPr>
        <xdr:cNvCxnSpPr>
          <a:stCxn id="2045" idx="4"/>
        </xdr:cNvCxnSpPr>
      </xdr:nvCxnSpPr>
      <xdr:spPr>
        <a:xfrm flipH="1">
          <a:off x="4743450" y="107423942"/>
          <a:ext cx="2289" cy="26570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586</xdr:row>
      <xdr:rowOff>76200</xdr:rowOff>
    </xdr:from>
    <xdr:to>
      <xdr:col>4</xdr:col>
      <xdr:colOff>133350</xdr:colOff>
      <xdr:row>587</xdr:row>
      <xdr:rowOff>85725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AA7FCE97-8079-4C50-B7FB-5C6B61150ECD}"/>
            </a:ext>
          </a:extLst>
        </xdr:cNvPr>
        <xdr:cNvCxnSpPr/>
      </xdr:nvCxnSpPr>
      <xdr:spPr>
        <a:xfrm>
          <a:off x="1657350" y="96478725"/>
          <a:ext cx="276225" cy="16192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586</xdr:row>
      <xdr:rowOff>66675</xdr:rowOff>
    </xdr:from>
    <xdr:to>
      <xdr:col>3</xdr:col>
      <xdr:colOff>219075</xdr:colOff>
      <xdr:row>588</xdr:row>
      <xdr:rowOff>28575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6D811140-BCA6-4E15-BFFE-B8B535EBDA2D}"/>
            </a:ext>
          </a:extLst>
        </xdr:cNvPr>
        <xdr:cNvCxnSpPr/>
      </xdr:nvCxnSpPr>
      <xdr:spPr>
        <a:xfrm flipH="1">
          <a:off x="1457325" y="96469200"/>
          <a:ext cx="180975" cy="26670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101499</xdr:rowOff>
    </xdr:from>
    <xdr:to>
      <xdr:col>11</xdr:col>
      <xdr:colOff>177929</xdr:colOff>
      <xdr:row>22</xdr:row>
      <xdr:rowOff>133350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C6A1D7A-E00D-46B3-9579-E218E7454231}"/>
            </a:ext>
          </a:extLst>
        </xdr:cNvPr>
        <xdr:cNvCxnSpPr/>
      </xdr:nvCxnSpPr>
      <xdr:spPr>
        <a:xfrm flipH="1">
          <a:off x="4543425" y="3835299"/>
          <a:ext cx="101729" cy="21282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17</xdr:row>
      <xdr:rowOff>123826</xdr:rowOff>
    </xdr:from>
    <xdr:to>
      <xdr:col>9</xdr:col>
      <xdr:colOff>308942</xdr:colOff>
      <xdr:row>19</xdr:row>
      <xdr:rowOff>28575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224C6B4-EC70-45C5-81E6-93561F101382}"/>
            </a:ext>
          </a:extLst>
        </xdr:cNvPr>
        <xdr:cNvCxnSpPr/>
      </xdr:nvCxnSpPr>
      <xdr:spPr>
        <a:xfrm flipV="1">
          <a:off x="3857625" y="3133726"/>
          <a:ext cx="156542" cy="26669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122464</xdr:colOff>
      <xdr:row>612</xdr:row>
      <xdr:rowOff>27215</xdr:rowOff>
    </xdr:from>
    <xdr:to>
      <xdr:col>18</xdr:col>
      <xdr:colOff>272143</xdr:colOff>
      <xdr:row>623</xdr:row>
      <xdr:rowOff>68035</xdr:rowOff>
    </xdr:to>
    <xdr:sp macro="" textlink="">
      <xdr:nvSpPr>
        <xdr:cNvPr id="13" name="Freeform: Shape 12">
          <a:extLst>
            <a:ext uri="{FF2B5EF4-FFF2-40B4-BE49-F238E27FC236}">
              <a16:creationId xmlns:a16="http://schemas.microsoft.com/office/drawing/2014/main" id="{F9EE0DAF-F373-44E4-B1D2-F5F07AFE0D0D}"/>
            </a:ext>
          </a:extLst>
        </xdr:cNvPr>
        <xdr:cNvSpPr/>
      </xdr:nvSpPr>
      <xdr:spPr>
        <a:xfrm>
          <a:off x="3446689" y="100554065"/>
          <a:ext cx="3797754" cy="2031545"/>
        </a:xfrm>
        <a:custGeom>
          <a:avLst/>
          <a:gdLst>
            <a:gd name="connsiteX0" fmla="*/ 0 w 4231821"/>
            <a:gd name="connsiteY0" fmla="*/ 2299607 h 2299607"/>
            <a:gd name="connsiteX1" fmla="*/ 2490107 w 4231821"/>
            <a:gd name="connsiteY1" fmla="*/ 598714 h 2299607"/>
            <a:gd name="connsiteX2" fmla="*/ 3252107 w 4231821"/>
            <a:gd name="connsiteY2" fmla="*/ 258535 h 2299607"/>
            <a:gd name="connsiteX3" fmla="*/ 4231821 w 4231821"/>
            <a:gd name="connsiteY3" fmla="*/ 0 h 2299607"/>
            <a:gd name="connsiteX0" fmla="*/ 0 w 3796393"/>
            <a:gd name="connsiteY0" fmla="*/ 1986642 h 1986642"/>
            <a:gd name="connsiteX1" fmla="*/ 2054679 w 3796393"/>
            <a:gd name="connsiteY1" fmla="*/ 598714 h 1986642"/>
            <a:gd name="connsiteX2" fmla="*/ 2816679 w 3796393"/>
            <a:gd name="connsiteY2" fmla="*/ 258535 h 1986642"/>
            <a:gd name="connsiteX3" fmla="*/ 3796393 w 3796393"/>
            <a:gd name="connsiteY3" fmla="*/ 0 h 19866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796393" h="1986642">
              <a:moveTo>
                <a:pt x="0" y="1986642"/>
              </a:moveTo>
              <a:lnTo>
                <a:pt x="2054679" y="598714"/>
              </a:lnTo>
              <a:lnTo>
                <a:pt x="2816679" y="258535"/>
              </a:lnTo>
              <a:lnTo>
                <a:pt x="3796393" y="0"/>
              </a:lnTo>
            </a:path>
          </a:pathLst>
        </a:custGeom>
        <a:solidFill>
          <a:sysClr val="window" lastClr="FFFFFF"/>
        </a:solidFill>
        <a:ln w="508000">
          <a:gradFill flip="none" rotWithShape="1">
            <a:gsLst>
              <a:gs pos="0">
                <a:schemeClr val="accent5">
                  <a:lumMod val="0"/>
                  <a:lumOff val="100000"/>
                </a:schemeClr>
              </a:gs>
              <a:gs pos="27000">
                <a:schemeClr val="accent5">
                  <a:lumMod val="0"/>
                  <a:lumOff val="100000"/>
                </a:schemeClr>
              </a:gs>
              <a:gs pos="100000">
                <a:schemeClr val="accent5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26092</xdr:colOff>
      <xdr:row>461</xdr:row>
      <xdr:rowOff>67916</xdr:rowOff>
    </xdr:from>
    <xdr:to>
      <xdr:col>11</xdr:col>
      <xdr:colOff>45285</xdr:colOff>
      <xdr:row>486</xdr:row>
      <xdr:rowOff>128659</xdr:rowOff>
    </xdr:to>
    <xdr:sp macro="" textlink="">
      <xdr:nvSpPr>
        <xdr:cNvPr id="14" name="Freeform: Shape 13">
          <a:extLst>
            <a:ext uri="{FF2B5EF4-FFF2-40B4-BE49-F238E27FC236}">
              <a16:creationId xmlns:a16="http://schemas.microsoft.com/office/drawing/2014/main" id="{ADC0051A-FDFA-4F9F-9BCF-7762EEFA2F69}"/>
            </a:ext>
          </a:extLst>
        </xdr:cNvPr>
        <xdr:cNvSpPr/>
      </xdr:nvSpPr>
      <xdr:spPr>
        <a:xfrm rot="321849">
          <a:off x="502342" y="76039316"/>
          <a:ext cx="4010168" cy="3965993"/>
        </a:xfrm>
        <a:custGeom>
          <a:avLst/>
          <a:gdLst>
            <a:gd name="connsiteX0" fmla="*/ 3857625 w 3857625"/>
            <a:gd name="connsiteY0" fmla="*/ 0 h 2952750"/>
            <a:gd name="connsiteX1" fmla="*/ 1257300 w 3857625"/>
            <a:gd name="connsiteY1" fmla="*/ 2371725 h 2952750"/>
            <a:gd name="connsiteX2" fmla="*/ 0 w 3857625"/>
            <a:gd name="connsiteY2" fmla="*/ 2952750 h 2952750"/>
            <a:gd name="connsiteX0" fmla="*/ 3857625 w 3857625"/>
            <a:gd name="connsiteY0" fmla="*/ 0 h 2952750"/>
            <a:gd name="connsiteX1" fmla="*/ 1476375 w 3857625"/>
            <a:gd name="connsiteY1" fmla="*/ 2228850 h 2952750"/>
            <a:gd name="connsiteX2" fmla="*/ 1257300 w 3857625"/>
            <a:gd name="connsiteY2" fmla="*/ 2371725 h 2952750"/>
            <a:gd name="connsiteX3" fmla="*/ 0 w 3857625"/>
            <a:gd name="connsiteY3" fmla="*/ 2952750 h 2952750"/>
            <a:gd name="connsiteX0" fmla="*/ 3309148 w 3309148"/>
            <a:gd name="connsiteY0" fmla="*/ 0 h 2700686"/>
            <a:gd name="connsiteX1" fmla="*/ 927898 w 3309148"/>
            <a:gd name="connsiteY1" fmla="*/ 2228850 h 2700686"/>
            <a:gd name="connsiteX2" fmla="*/ 708823 w 3309148"/>
            <a:gd name="connsiteY2" fmla="*/ 2371725 h 2700686"/>
            <a:gd name="connsiteX3" fmla="*/ 0 w 3309148"/>
            <a:gd name="connsiteY3" fmla="*/ 2700686 h 2700686"/>
            <a:gd name="connsiteX0" fmla="*/ 3469340 w 3469340"/>
            <a:gd name="connsiteY0" fmla="*/ 0 h 2769969"/>
            <a:gd name="connsiteX1" fmla="*/ 1088090 w 3469340"/>
            <a:gd name="connsiteY1" fmla="*/ 2228850 h 2769969"/>
            <a:gd name="connsiteX2" fmla="*/ 869015 w 3469340"/>
            <a:gd name="connsiteY2" fmla="*/ 2371725 h 2769969"/>
            <a:gd name="connsiteX3" fmla="*/ 0 w 3469340"/>
            <a:gd name="connsiteY3" fmla="*/ 2769969 h 2769969"/>
            <a:gd name="connsiteX0" fmla="*/ 3684170 w 3684170"/>
            <a:gd name="connsiteY0" fmla="*/ 0 h 2850890"/>
            <a:gd name="connsiteX1" fmla="*/ 1302920 w 3684170"/>
            <a:gd name="connsiteY1" fmla="*/ 2228850 h 2850890"/>
            <a:gd name="connsiteX2" fmla="*/ 1083845 w 3684170"/>
            <a:gd name="connsiteY2" fmla="*/ 2371725 h 2850890"/>
            <a:gd name="connsiteX3" fmla="*/ 0 w 3684170"/>
            <a:gd name="connsiteY3" fmla="*/ 2850890 h 2850890"/>
            <a:gd name="connsiteX0" fmla="*/ 3612968 w 3612968"/>
            <a:gd name="connsiteY0" fmla="*/ 0 h 2845010"/>
            <a:gd name="connsiteX1" fmla="*/ 1231718 w 3612968"/>
            <a:gd name="connsiteY1" fmla="*/ 2228850 h 2845010"/>
            <a:gd name="connsiteX2" fmla="*/ 1012643 w 3612968"/>
            <a:gd name="connsiteY2" fmla="*/ 2371725 h 2845010"/>
            <a:gd name="connsiteX3" fmla="*/ 0 w 3612968"/>
            <a:gd name="connsiteY3" fmla="*/ 2845010 h 2845010"/>
            <a:gd name="connsiteX0" fmla="*/ 3390333 w 3390333"/>
            <a:gd name="connsiteY0" fmla="*/ 0 h 3000916"/>
            <a:gd name="connsiteX1" fmla="*/ 1009083 w 3390333"/>
            <a:gd name="connsiteY1" fmla="*/ 2228850 h 3000916"/>
            <a:gd name="connsiteX2" fmla="*/ 790008 w 3390333"/>
            <a:gd name="connsiteY2" fmla="*/ 2371725 h 3000916"/>
            <a:gd name="connsiteX3" fmla="*/ 0 w 3390333"/>
            <a:gd name="connsiteY3" fmla="*/ 3000916 h 3000916"/>
            <a:gd name="connsiteX0" fmla="*/ 3390333 w 3390333"/>
            <a:gd name="connsiteY0" fmla="*/ 0 h 3000916"/>
            <a:gd name="connsiteX1" fmla="*/ 1009083 w 3390333"/>
            <a:gd name="connsiteY1" fmla="*/ 2228850 h 3000916"/>
            <a:gd name="connsiteX2" fmla="*/ 0 w 3390333"/>
            <a:gd name="connsiteY2" fmla="*/ 3000916 h 3000916"/>
            <a:gd name="connsiteX0" fmla="*/ 3390333 w 3390333"/>
            <a:gd name="connsiteY0" fmla="*/ 0 h 3000916"/>
            <a:gd name="connsiteX1" fmla="*/ 1087082 w 3390333"/>
            <a:gd name="connsiteY1" fmla="*/ 2250066 h 3000916"/>
            <a:gd name="connsiteX2" fmla="*/ 0 w 3390333"/>
            <a:gd name="connsiteY2" fmla="*/ 3000916 h 3000916"/>
            <a:gd name="connsiteX0" fmla="*/ 3848107 w 3848107"/>
            <a:gd name="connsiteY0" fmla="*/ 0 h 3267765"/>
            <a:gd name="connsiteX1" fmla="*/ 1544856 w 3848107"/>
            <a:gd name="connsiteY1" fmla="*/ 2250066 h 3267765"/>
            <a:gd name="connsiteX2" fmla="*/ 0 w 3848107"/>
            <a:gd name="connsiteY2" fmla="*/ 3267765 h 32677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848107" h="3267765">
              <a:moveTo>
                <a:pt x="3848107" y="0"/>
              </a:moveTo>
              <a:cubicBezTo>
                <a:pt x="3022607" y="746125"/>
                <a:pt x="2370356" y="1503941"/>
                <a:pt x="1544856" y="2250066"/>
              </a:cubicBezTo>
              <a:lnTo>
                <a:pt x="0" y="3267765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373153</xdr:colOff>
      <xdr:row>651</xdr:row>
      <xdr:rowOff>3081</xdr:rowOff>
    </xdr:from>
    <xdr:to>
      <xdr:col>11</xdr:col>
      <xdr:colOff>208368</xdr:colOff>
      <xdr:row>653</xdr:row>
      <xdr:rowOff>32377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16703F6-F849-4D16-B9FF-569D6E34B601}"/>
            </a:ext>
          </a:extLst>
        </xdr:cNvPr>
        <xdr:cNvCxnSpPr>
          <a:stCxn id="1695" idx="3"/>
          <a:endCxn id="2045" idx="2"/>
        </xdr:cNvCxnSpPr>
      </xdr:nvCxnSpPr>
      <xdr:spPr>
        <a:xfrm>
          <a:off x="3321762" y="106368342"/>
          <a:ext cx="1359215" cy="34403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43484</xdr:colOff>
      <xdr:row>634</xdr:row>
      <xdr:rowOff>143290</xdr:rowOff>
    </xdr:from>
    <xdr:to>
      <xdr:col>14</xdr:col>
      <xdr:colOff>348698</xdr:colOff>
      <xdr:row>635</xdr:row>
      <xdr:rowOff>79927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571B1179-D90C-48E7-9751-F201AE25BB68}"/>
            </a:ext>
          </a:extLst>
        </xdr:cNvPr>
        <xdr:cNvCxnSpPr/>
      </xdr:nvCxnSpPr>
      <xdr:spPr>
        <a:xfrm flipH="1" flipV="1">
          <a:off x="5501309" y="104480140"/>
          <a:ext cx="305214" cy="8903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266700</xdr:colOff>
      <xdr:row>642</xdr:row>
      <xdr:rowOff>9525</xdr:rowOff>
    </xdr:from>
    <xdr:to>
      <xdr:col>15</xdr:col>
      <xdr:colOff>142875</xdr:colOff>
      <xdr:row>642</xdr:row>
      <xdr:rowOff>66675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7C4FF95-27E0-46E6-9219-421ABDBD8A12}"/>
            </a:ext>
          </a:extLst>
        </xdr:cNvPr>
        <xdr:cNvCxnSpPr/>
      </xdr:nvCxnSpPr>
      <xdr:spPr>
        <a:xfrm>
          <a:off x="5724525" y="105594150"/>
          <a:ext cx="247650" cy="5715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648</xdr:row>
      <xdr:rowOff>19050</xdr:rowOff>
    </xdr:from>
    <xdr:to>
      <xdr:col>14</xdr:col>
      <xdr:colOff>95250</xdr:colOff>
      <xdr:row>648</xdr:row>
      <xdr:rowOff>142875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2A3CB719-A539-46C6-87AF-6CD3AA16E30E}"/>
            </a:ext>
          </a:extLst>
        </xdr:cNvPr>
        <xdr:cNvCxnSpPr/>
      </xdr:nvCxnSpPr>
      <xdr:spPr>
        <a:xfrm>
          <a:off x="5286375" y="106527600"/>
          <a:ext cx="266700" cy="12382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107673</xdr:colOff>
      <xdr:row>607</xdr:row>
      <xdr:rowOff>99391</xdr:rowOff>
    </xdr:from>
    <xdr:to>
      <xdr:col>11</xdr:col>
      <xdr:colOff>364434</xdr:colOff>
      <xdr:row>608</xdr:row>
      <xdr:rowOff>57978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D49545BF-F08F-4EA7-B891-65F63811B3DA}"/>
            </a:ext>
          </a:extLst>
        </xdr:cNvPr>
        <xdr:cNvCxnSpPr/>
      </xdr:nvCxnSpPr>
      <xdr:spPr>
        <a:xfrm flipV="1">
          <a:off x="4574898" y="99749941"/>
          <a:ext cx="256761" cy="11098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314739</xdr:colOff>
      <xdr:row>606</xdr:row>
      <xdr:rowOff>124240</xdr:rowOff>
    </xdr:from>
    <xdr:to>
      <xdr:col>11</xdr:col>
      <xdr:colOff>77856</xdr:colOff>
      <xdr:row>608</xdr:row>
      <xdr:rowOff>102706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0B3E5F7-32D7-478E-A0EC-C1B627580BBB}"/>
            </a:ext>
          </a:extLst>
        </xdr:cNvPr>
        <xdr:cNvCxnSpPr/>
      </xdr:nvCxnSpPr>
      <xdr:spPr>
        <a:xfrm flipH="1" flipV="1">
          <a:off x="4400964" y="99612865"/>
          <a:ext cx="144117" cy="29279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121488</xdr:colOff>
      <xdr:row>608</xdr:row>
      <xdr:rowOff>81983</xdr:rowOff>
    </xdr:from>
    <xdr:to>
      <xdr:col>16</xdr:col>
      <xdr:colOff>324485</xdr:colOff>
      <xdr:row>628</xdr:row>
      <xdr:rowOff>25367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937AE2BC-35F3-403A-A3B8-E2ABA7ADA7AA}"/>
            </a:ext>
          </a:extLst>
        </xdr:cNvPr>
        <xdr:cNvCxnSpPr>
          <a:stCxn id="1650" idx="7"/>
        </xdr:cNvCxnSpPr>
      </xdr:nvCxnSpPr>
      <xdr:spPr>
        <a:xfrm flipH="1" flipV="1">
          <a:off x="4588713" y="99884933"/>
          <a:ext cx="1946072" cy="356288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19221</xdr:colOff>
      <xdr:row>608</xdr:row>
      <xdr:rowOff>154933</xdr:rowOff>
    </xdr:from>
    <xdr:to>
      <xdr:col>16</xdr:col>
      <xdr:colOff>164314</xdr:colOff>
      <xdr:row>628</xdr:row>
      <xdr:rowOff>91473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09FDA8E-8411-4E58-BF77-7B90F4EBF611}"/>
            </a:ext>
          </a:extLst>
        </xdr:cNvPr>
        <xdr:cNvCxnSpPr>
          <a:stCxn id="1650" idx="2"/>
        </xdr:cNvCxnSpPr>
      </xdr:nvCxnSpPr>
      <xdr:spPr>
        <a:xfrm flipH="1" flipV="1">
          <a:off x="4486446" y="99957883"/>
          <a:ext cx="1888168" cy="3556040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14908</xdr:colOff>
      <xdr:row>606</xdr:row>
      <xdr:rowOff>127552</xdr:rowOff>
    </xdr:from>
    <xdr:to>
      <xdr:col>10</xdr:col>
      <xdr:colOff>351572</xdr:colOff>
      <xdr:row>610</xdr:row>
      <xdr:rowOff>144804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60451310-E50E-4203-867B-8C04516582E3}"/>
            </a:ext>
          </a:extLst>
        </xdr:cNvPr>
        <xdr:cNvCxnSpPr/>
      </xdr:nvCxnSpPr>
      <xdr:spPr>
        <a:xfrm flipH="1" flipV="1">
          <a:off x="4101133" y="99616177"/>
          <a:ext cx="336664" cy="693527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344290</xdr:colOff>
      <xdr:row>563</xdr:row>
      <xdr:rowOff>99391</xdr:rowOff>
    </xdr:from>
    <xdr:to>
      <xdr:col>20</xdr:col>
      <xdr:colOff>389283</xdr:colOff>
      <xdr:row>574</xdr:row>
      <xdr:rowOff>64630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2C352A9B-4843-448E-84F4-409C40CD9BA8}"/>
            </a:ext>
          </a:extLst>
        </xdr:cNvPr>
        <xdr:cNvCxnSpPr>
          <a:endCxn id="1587" idx="0"/>
        </xdr:cNvCxnSpPr>
      </xdr:nvCxnSpPr>
      <xdr:spPr>
        <a:xfrm flipH="1">
          <a:off x="2906515" y="92682391"/>
          <a:ext cx="5217068" cy="192738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72725</xdr:colOff>
      <xdr:row>574</xdr:row>
      <xdr:rowOff>40629</xdr:rowOff>
    </xdr:from>
    <xdr:to>
      <xdr:col>6</xdr:col>
      <xdr:colOff>307029</xdr:colOff>
      <xdr:row>574</xdr:row>
      <xdr:rowOff>118560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60B30E3-5DE3-4225-ACF3-FC0A1DB75644}"/>
            </a:ext>
          </a:extLst>
        </xdr:cNvPr>
        <xdr:cNvCxnSpPr/>
      </xdr:nvCxnSpPr>
      <xdr:spPr>
        <a:xfrm flipH="1" flipV="1">
          <a:off x="2634950" y="94585779"/>
          <a:ext cx="234304" cy="7793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240929</xdr:colOff>
      <xdr:row>581</xdr:row>
      <xdr:rowOff>23977</xdr:rowOff>
    </xdr:from>
    <xdr:to>
      <xdr:col>6</xdr:col>
      <xdr:colOff>50587</xdr:colOff>
      <xdr:row>582</xdr:row>
      <xdr:rowOff>23978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0EDD21-FE5A-4856-AADB-E9204FACE7E8}"/>
            </a:ext>
          </a:extLst>
        </xdr:cNvPr>
        <xdr:cNvCxnSpPr/>
      </xdr:nvCxnSpPr>
      <xdr:spPr>
        <a:xfrm>
          <a:off x="2422154" y="95664502"/>
          <a:ext cx="190658" cy="15240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295066</xdr:colOff>
      <xdr:row>532</xdr:row>
      <xdr:rowOff>47625</xdr:rowOff>
    </xdr:from>
    <xdr:to>
      <xdr:col>17</xdr:col>
      <xdr:colOff>119062</xdr:colOff>
      <xdr:row>533</xdr:row>
      <xdr:rowOff>152401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25606C-B2B4-4BE5-8C3A-AC6A3D1BE544}"/>
            </a:ext>
          </a:extLst>
        </xdr:cNvPr>
        <xdr:cNvCxnSpPr/>
      </xdr:nvCxnSpPr>
      <xdr:spPr>
        <a:xfrm flipH="1">
          <a:off x="6505366" y="87572850"/>
          <a:ext cx="204996" cy="25717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189464</xdr:colOff>
      <xdr:row>518</xdr:row>
      <xdr:rowOff>50437</xdr:rowOff>
    </xdr:from>
    <xdr:to>
      <xdr:col>7</xdr:col>
      <xdr:colOff>297137</xdr:colOff>
      <xdr:row>520</xdr:row>
      <xdr:rowOff>44520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1DF55E1-D66D-4A4B-9AA2-BE585EAA3FED}"/>
            </a:ext>
          </a:extLst>
        </xdr:cNvPr>
        <xdr:cNvCxnSpPr/>
      </xdr:nvCxnSpPr>
      <xdr:spPr>
        <a:xfrm flipH="1">
          <a:off x="3132689" y="85413487"/>
          <a:ext cx="107673" cy="29888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214312</xdr:colOff>
      <xdr:row>516</xdr:row>
      <xdr:rowOff>49847</xdr:rowOff>
    </xdr:from>
    <xdr:to>
      <xdr:col>4</xdr:col>
      <xdr:colOff>313702</xdr:colOff>
      <xdr:row>517</xdr:row>
      <xdr:rowOff>106936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4380140E-6145-4152-A657-23BCB9992CD7}"/>
            </a:ext>
          </a:extLst>
        </xdr:cNvPr>
        <xdr:cNvCxnSpPr/>
      </xdr:nvCxnSpPr>
      <xdr:spPr>
        <a:xfrm flipH="1">
          <a:off x="2014537" y="85050947"/>
          <a:ext cx="99390" cy="23806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874059</xdr:colOff>
      <xdr:row>512</xdr:row>
      <xdr:rowOff>127160</xdr:rowOff>
    </xdr:from>
    <xdr:to>
      <xdr:col>6</xdr:col>
      <xdr:colOff>6446</xdr:colOff>
      <xdr:row>515</xdr:row>
      <xdr:rowOff>83664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7B10208-1304-4D06-8D2F-2353569E0EE9}"/>
            </a:ext>
          </a:extLst>
        </xdr:cNvPr>
        <xdr:cNvCxnSpPr/>
      </xdr:nvCxnSpPr>
      <xdr:spPr>
        <a:xfrm flipH="1" flipV="1">
          <a:off x="1350309" y="84404360"/>
          <a:ext cx="1218362" cy="499429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5</xdr:col>
      <xdr:colOff>26827</xdr:colOff>
      <xdr:row>504</xdr:row>
      <xdr:rowOff>119310</xdr:rowOff>
    </xdr:from>
    <xdr:to>
      <xdr:col>7</xdr:col>
      <xdr:colOff>158358</xdr:colOff>
      <xdr:row>515</xdr:row>
      <xdr:rowOff>179604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B138199-27B2-422E-A8D4-5014875F9285}"/>
            </a:ext>
          </a:extLst>
        </xdr:cNvPr>
        <xdr:cNvCxnSpPr>
          <a:stCxn id="1453" idx="5"/>
          <a:endCxn id="1477" idx="7"/>
        </xdr:cNvCxnSpPr>
      </xdr:nvCxnSpPr>
      <xdr:spPr>
        <a:xfrm flipH="1">
          <a:off x="2208052" y="82948710"/>
          <a:ext cx="893531" cy="205101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272290</xdr:colOff>
      <xdr:row>502</xdr:row>
      <xdr:rowOff>168760</xdr:rowOff>
    </xdr:from>
    <xdr:to>
      <xdr:col>7</xdr:col>
      <xdr:colOff>98354</xdr:colOff>
      <xdr:row>504</xdr:row>
      <xdr:rowOff>33280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1203E9C2-6F6C-4F52-8F7C-56A3298B06E0}"/>
            </a:ext>
          </a:extLst>
        </xdr:cNvPr>
        <xdr:cNvCxnSpPr/>
      </xdr:nvCxnSpPr>
      <xdr:spPr>
        <a:xfrm flipH="1" flipV="1">
          <a:off x="2834515" y="82636210"/>
          <a:ext cx="207064" cy="22647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727595</xdr:colOff>
      <xdr:row>484</xdr:row>
      <xdr:rowOff>55053</xdr:rowOff>
    </xdr:from>
    <xdr:to>
      <xdr:col>3</xdr:col>
      <xdr:colOff>0</xdr:colOff>
      <xdr:row>485</xdr:row>
      <xdr:rowOff>146539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72AAD062-9FF8-4693-BEDC-1449D648034B}"/>
            </a:ext>
          </a:extLst>
        </xdr:cNvPr>
        <xdr:cNvCxnSpPr/>
      </xdr:nvCxnSpPr>
      <xdr:spPr>
        <a:xfrm>
          <a:off x="1203845" y="79626903"/>
          <a:ext cx="215380" cy="24388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376031</xdr:colOff>
      <xdr:row>479</xdr:row>
      <xdr:rowOff>135775</xdr:rowOff>
    </xdr:from>
    <xdr:to>
      <xdr:col>5</xdr:col>
      <xdr:colOff>205154</xdr:colOff>
      <xdr:row>481</xdr:row>
      <xdr:rowOff>65942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62224129-134D-4052-93BF-E50B1403ECD2}"/>
            </a:ext>
          </a:extLst>
        </xdr:cNvPr>
        <xdr:cNvCxnSpPr/>
      </xdr:nvCxnSpPr>
      <xdr:spPr>
        <a:xfrm>
          <a:off x="2176256" y="78945625"/>
          <a:ext cx="210123" cy="23496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860258</xdr:colOff>
      <xdr:row>480</xdr:row>
      <xdr:rowOff>103328</xdr:rowOff>
    </xdr:from>
    <xdr:to>
      <xdr:col>5</xdr:col>
      <xdr:colOff>13304</xdr:colOff>
      <xdr:row>484</xdr:row>
      <xdr:rowOff>130117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74A30910-3D78-4A50-9E17-6F6EAFED597C}"/>
            </a:ext>
          </a:extLst>
        </xdr:cNvPr>
        <xdr:cNvCxnSpPr>
          <a:stCxn id="1431" idx="4"/>
          <a:endCxn id="1438" idx="6"/>
        </xdr:cNvCxnSpPr>
      </xdr:nvCxnSpPr>
      <xdr:spPr>
        <a:xfrm flipH="1">
          <a:off x="1336508" y="79065578"/>
          <a:ext cx="858021" cy="63638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47960</xdr:colOff>
      <xdr:row>469</xdr:row>
      <xdr:rowOff>64509</xdr:rowOff>
    </xdr:from>
    <xdr:to>
      <xdr:col>9</xdr:col>
      <xdr:colOff>221607</xdr:colOff>
      <xdr:row>479</xdr:row>
      <xdr:rowOff>86489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40F50CFB-D5B2-4F7F-ACE6-CA791AE9FB51}"/>
            </a:ext>
          </a:extLst>
        </xdr:cNvPr>
        <xdr:cNvCxnSpPr>
          <a:stCxn id="1431" idx="0"/>
          <a:endCxn id="863" idx="0"/>
        </xdr:cNvCxnSpPr>
      </xdr:nvCxnSpPr>
      <xdr:spPr>
        <a:xfrm flipV="1">
          <a:off x="2229185" y="77312259"/>
          <a:ext cx="1697647" cy="158408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187601</xdr:colOff>
      <xdr:row>470</xdr:row>
      <xdr:rowOff>3254</xdr:rowOff>
    </xdr:from>
    <xdr:to>
      <xdr:col>10</xdr:col>
      <xdr:colOff>104775</xdr:colOff>
      <xdr:row>470</xdr:row>
      <xdr:rowOff>19050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E6BD931-1053-4AA9-8B28-2D19ED4A6648}"/>
            </a:ext>
          </a:extLst>
        </xdr:cNvPr>
        <xdr:cNvCxnSpPr/>
      </xdr:nvCxnSpPr>
      <xdr:spPr>
        <a:xfrm>
          <a:off x="3892826" y="77431979"/>
          <a:ext cx="298174" cy="1579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142223</xdr:colOff>
      <xdr:row>461</xdr:row>
      <xdr:rowOff>109093</xdr:rowOff>
    </xdr:from>
    <xdr:to>
      <xdr:col>10</xdr:col>
      <xdr:colOff>34549</xdr:colOff>
      <xdr:row>462</xdr:row>
      <xdr:rowOff>64722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E4F38E90-B7CB-4536-872B-6D70C6000377}"/>
            </a:ext>
          </a:extLst>
        </xdr:cNvPr>
        <xdr:cNvCxnSpPr/>
      </xdr:nvCxnSpPr>
      <xdr:spPr>
        <a:xfrm flipH="1" flipV="1">
          <a:off x="3847448" y="76080493"/>
          <a:ext cx="273326" cy="13660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211798</xdr:colOff>
      <xdr:row>460</xdr:row>
      <xdr:rowOff>92527</xdr:rowOff>
    </xdr:from>
    <xdr:to>
      <xdr:col>14</xdr:col>
      <xdr:colOff>2011</xdr:colOff>
      <xdr:row>461</xdr:row>
      <xdr:rowOff>109093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F4D105AA-79AB-4088-8DD0-A7F34E8CFA96}"/>
            </a:ext>
          </a:extLst>
        </xdr:cNvPr>
        <xdr:cNvCxnSpPr/>
      </xdr:nvCxnSpPr>
      <xdr:spPr>
        <a:xfrm>
          <a:off x="5288623" y="75882952"/>
          <a:ext cx="171213" cy="19754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15618</xdr:colOff>
      <xdr:row>442</xdr:row>
      <xdr:rowOff>1183</xdr:rowOff>
    </xdr:from>
    <xdr:to>
      <xdr:col>21</xdr:col>
      <xdr:colOff>144532</xdr:colOff>
      <xdr:row>450</xdr:row>
      <xdr:rowOff>81387</xdr:rowOff>
    </xdr:to>
    <xdr:sp macro="" textlink="">
      <xdr:nvSpPr>
        <xdr:cNvPr id="44" name="Freeform: Shape 43">
          <a:extLst>
            <a:ext uri="{FF2B5EF4-FFF2-40B4-BE49-F238E27FC236}">
              <a16:creationId xmlns:a16="http://schemas.microsoft.com/office/drawing/2014/main" id="{84F0DB4E-3059-4281-8113-C572A8AFAE12}"/>
            </a:ext>
          </a:extLst>
        </xdr:cNvPr>
        <xdr:cNvSpPr/>
      </xdr:nvSpPr>
      <xdr:spPr>
        <a:xfrm>
          <a:off x="6225918" y="72562633"/>
          <a:ext cx="2262514" cy="1499429"/>
        </a:xfrm>
        <a:custGeom>
          <a:avLst/>
          <a:gdLst>
            <a:gd name="connsiteX0" fmla="*/ 0 w 3188804"/>
            <a:gd name="connsiteY0" fmla="*/ 0 h 1424609"/>
            <a:gd name="connsiteX1" fmla="*/ 82826 w 3188804"/>
            <a:gd name="connsiteY1" fmla="*/ 496956 h 1424609"/>
            <a:gd name="connsiteX2" fmla="*/ 298174 w 3188804"/>
            <a:gd name="connsiteY2" fmla="*/ 877956 h 1424609"/>
            <a:gd name="connsiteX3" fmla="*/ 629478 w 3188804"/>
            <a:gd name="connsiteY3" fmla="*/ 1109869 h 1424609"/>
            <a:gd name="connsiteX4" fmla="*/ 1308652 w 3188804"/>
            <a:gd name="connsiteY4" fmla="*/ 1408043 h 1424609"/>
            <a:gd name="connsiteX5" fmla="*/ 2360544 w 3188804"/>
            <a:gd name="connsiteY5" fmla="*/ 1424609 h 1424609"/>
            <a:gd name="connsiteX6" fmla="*/ 3188804 w 3188804"/>
            <a:gd name="connsiteY6" fmla="*/ 1035326 h 1424609"/>
            <a:gd name="connsiteX0" fmla="*/ 0 w 3188804"/>
            <a:gd name="connsiteY0" fmla="*/ 0 h 1457839"/>
            <a:gd name="connsiteX1" fmla="*/ 82826 w 3188804"/>
            <a:gd name="connsiteY1" fmla="*/ 496956 h 1457839"/>
            <a:gd name="connsiteX2" fmla="*/ 298174 w 3188804"/>
            <a:gd name="connsiteY2" fmla="*/ 877956 h 1457839"/>
            <a:gd name="connsiteX3" fmla="*/ 629478 w 3188804"/>
            <a:gd name="connsiteY3" fmla="*/ 1109869 h 1457839"/>
            <a:gd name="connsiteX4" fmla="*/ 1308652 w 3188804"/>
            <a:gd name="connsiteY4" fmla="*/ 1408043 h 1457839"/>
            <a:gd name="connsiteX5" fmla="*/ 1706217 w 3188804"/>
            <a:gd name="connsiteY5" fmla="*/ 1457739 h 1457839"/>
            <a:gd name="connsiteX6" fmla="*/ 2360544 w 3188804"/>
            <a:gd name="connsiteY6" fmla="*/ 1424609 h 1457839"/>
            <a:gd name="connsiteX7" fmla="*/ 3188804 w 3188804"/>
            <a:gd name="connsiteY7" fmla="*/ 1035326 h 1457839"/>
            <a:gd name="connsiteX0" fmla="*/ 0 w 3188804"/>
            <a:gd name="connsiteY0" fmla="*/ 0 h 1457839"/>
            <a:gd name="connsiteX1" fmla="*/ 82826 w 3188804"/>
            <a:gd name="connsiteY1" fmla="*/ 496956 h 1457839"/>
            <a:gd name="connsiteX2" fmla="*/ 298174 w 3188804"/>
            <a:gd name="connsiteY2" fmla="*/ 877956 h 1457839"/>
            <a:gd name="connsiteX3" fmla="*/ 629478 w 3188804"/>
            <a:gd name="connsiteY3" fmla="*/ 1109869 h 1457839"/>
            <a:gd name="connsiteX4" fmla="*/ 1308652 w 3188804"/>
            <a:gd name="connsiteY4" fmla="*/ 1408043 h 1457839"/>
            <a:gd name="connsiteX5" fmla="*/ 1706217 w 3188804"/>
            <a:gd name="connsiteY5" fmla="*/ 1457739 h 1457839"/>
            <a:gd name="connsiteX6" fmla="*/ 2360544 w 3188804"/>
            <a:gd name="connsiteY6" fmla="*/ 1424609 h 1457839"/>
            <a:gd name="connsiteX7" fmla="*/ 2791239 w 3188804"/>
            <a:gd name="connsiteY7" fmla="*/ 1283804 h 1457839"/>
            <a:gd name="connsiteX8" fmla="*/ 3188804 w 3188804"/>
            <a:gd name="connsiteY8" fmla="*/ 1035326 h 1457839"/>
            <a:gd name="connsiteX0" fmla="*/ 0 w 3188804"/>
            <a:gd name="connsiteY0" fmla="*/ 0 h 1457839"/>
            <a:gd name="connsiteX1" fmla="*/ 82826 w 3188804"/>
            <a:gd name="connsiteY1" fmla="*/ 496956 h 1457839"/>
            <a:gd name="connsiteX2" fmla="*/ 298174 w 3188804"/>
            <a:gd name="connsiteY2" fmla="*/ 877956 h 1457839"/>
            <a:gd name="connsiteX3" fmla="*/ 629478 w 3188804"/>
            <a:gd name="connsiteY3" fmla="*/ 1109869 h 1457839"/>
            <a:gd name="connsiteX4" fmla="*/ 1308652 w 3188804"/>
            <a:gd name="connsiteY4" fmla="*/ 1408043 h 1457839"/>
            <a:gd name="connsiteX5" fmla="*/ 1706217 w 3188804"/>
            <a:gd name="connsiteY5" fmla="*/ 1457739 h 1457839"/>
            <a:gd name="connsiteX6" fmla="*/ 2360544 w 3188804"/>
            <a:gd name="connsiteY6" fmla="*/ 1424609 h 1457839"/>
            <a:gd name="connsiteX7" fmla="*/ 2791239 w 3188804"/>
            <a:gd name="connsiteY7" fmla="*/ 1283804 h 1457839"/>
            <a:gd name="connsiteX8" fmla="*/ 3188804 w 3188804"/>
            <a:gd name="connsiteY8" fmla="*/ 1035326 h 1457839"/>
            <a:gd name="connsiteX0" fmla="*/ 0 w 3188804"/>
            <a:gd name="connsiteY0" fmla="*/ 0 h 1457839"/>
            <a:gd name="connsiteX1" fmla="*/ 82826 w 3188804"/>
            <a:gd name="connsiteY1" fmla="*/ 496956 h 1457839"/>
            <a:gd name="connsiteX2" fmla="*/ 298174 w 3188804"/>
            <a:gd name="connsiteY2" fmla="*/ 877956 h 1457839"/>
            <a:gd name="connsiteX3" fmla="*/ 629478 w 3188804"/>
            <a:gd name="connsiteY3" fmla="*/ 1109869 h 1457839"/>
            <a:gd name="connsiteX4" fmla="*/ 1308652 w 3188804"/>
            <a:gd name="connsiteY4" fmla="*/ 1408043 h 1457839"/>
            <a:gd name="connsiteX5" fmla="*/ 1706217 w 3188804"/>
            <a:gd name="connsiteY5" fmla="*/ 1457739 h 1457839"/>
            <a:gd name="connsiteX6" fmla="*/ 2360544 w 3188804"/>
            <a:gd name="connsiteY6" fmla="*/ 1424609 h 1457839"/>
            <a:gd name="connsiteX7" fmla="*/ 2791239 w 3188804"/>
            <a:gd name="connsiteY7" fmla="*/ 1283804 h 1457839"/>
            <a:gd name="connsiteX8" fmla="*/ 3188804 w 3188804"/>
            <a:gd name="connsiteY8" fmla="*/ 1035326 h 1457839"/>
            <a:gd name="connsiteX0" fmla="*/ 0 w 3188804"/>
            <a:gd name="connsiteY0" fmla="*/ 0 h 1490969"/>
            <a:gd name="connsiteX1" fmla="*/ 82826 w 3188804"/>
            <a:gd name="connsiteY1" fmla="*/ 530086 h 1490969"/>
            <a:gd name="connsiteX2" fmla="*/ 298174 w 3188804"/>
            <a:gd name="connsiteY2" fmla="*/ 911086 h 1490969"/>
            <a:gd name="connsiteX3" fmla="*/ 629478 w 3188804"/>
            <a:gd name="connsiteY3" fmla="*/ 1142999 h 1490969"/>
            <a:gd name="connsiteX4" fmla="*/ 1308652 w 3188804"/>
            <a:gd name="connsiteY4" fmla="*/ 1441173 h 1490969"/>
            <a:gd name="connsiteX5" fmla="*/ 1706217 w 3188804"/>
            <a:gd name="connsiteY5" fmla="*/ 1490869 h 1490969"/>
            <a:gd name="connsiteX6" fmla="*/ 2360544 w 3188804"/>
            <a:gd name="connsiteY6" fmla="*/ 1457739 h 1490969"/>
            <a:gd name="connsiteX7" fmla="*/ 2791239 w 3188804"/>
            <a:gd name="connsiteY7" fmla="*/ 1316934 h 1490969"/>
            <a:gd name="connsiteX8" fmla="*/ 3188804 w 3188804"/>
            <a:gd name="connsiteY8" fmla="*/ 1068456 h 1490969"/>
            <a:gd name="connsiteX0" fmla="*/ 0 w 2791239"/>
            <a:gd name="connsiteY0" fmla="*/ 0 h 1490969"/>
            <a:gd name="connsiteX1" fmla="*/ 82826 w 2791239"/>
            <a:gd name="connsiteY1" fmla="*/ 530086 h 1490969"/>
            <a:gd name="connsiteX2" fmla="*/ 298174 w 2791239"/>
            <a:gd name="connsiteY2" fmla="*/ 911086 h 1490969"/>
            <a:gd name="connsiteX3" fmla="*/ 629478 w 2791239"/>
            <a:gd name="connsiteY3" fmla="*/ 1142999 h 1490969"/>
            <a:gd name="connsiteX4" fmla="*/ 1308652 w 2791239"/>
            <a:gd name="connsiteY4" fmla="*/ 1441173 h 1490969"/>
            <a:gd name="connsiteX5" fmla="*/ 1706217 w 2791239"/>
            <a:gd name="connsiteY5" fmla="*/ 1490869 h 1490969"/>
            <a:gd name="connsiteX6" fmla="*/ 2360544 w 2791239"/>
            <a:gd name="connsiteY6" fmla="*/ 1457739 h 1490969"/>
            <a:gd name="connsiteX7" fmla="*/ 2791239 w 2791239"/>
            <a:gd name="connsiteY7" fmla="*/ 1316934 h 1490969"/>
            <a:gd name="connsiteX0" fmla="*/ 0 w 2770950"/>
            <a:gd name="connsiteY0" fmla="*/ 0 h 1490969"/>
            <a:gd name="connsiteX1" fmla="*/ 82826 w 2770950"/>
            <a:gd name="connsiteY1" fmla="*/ 530086 h 1490969"/>
            <a:gd name="connsiteX2" fmla="*/ 298174 w 2770950"/>
            <a:gd name="connsiteY2" fmla="*/ 911086 h 1490969"/>
            <a:gd name="connsiteX3" fmla="*/ 629478 w 2770950"/>
            <a:gd name="connsiteY3" fmla="*/ 1142999 h 1490969"/>
            <a:gd name="connsiteX4" fmla="*/ 1308652 w 2770950"/>
            <a:gd name="connsiteY4" fmla="*/ 1441173 h 1490969"/>
            <a:gd name="connsiteX5" fmla="*/ 1706217 w 2770950"/>
            <a:gd name="connsiteY5" fmla="*/ 1490869 h 1490969"/>
            <a:gd name="connsiteX6" fmla="*/ 2360544 w 2770950"/>
            <a:gd name="connsiteY6" fmla="*/ 1457739 h 1490969"/>
            <a:gd name="connsiteX7" fmla="*/ 2770950 w 2770950"/>
            <a:gd name="connsiteY7" fmla="*/ 1341635 h 14909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770950" h="1490969">
              <a:moveTo>
                <a:pt x="0" y="0"/>
              </a:moveTo>
              <a:lnTo>
                <a:pt x="82826" y="530086"/>
              </a:lnTo>
              <a:cubicBezTo>
                <a:pt x="154609" y="657086"/>
                <a:pt x="127000" y="717825"/>
                <a:pt x="298174" y="911086"/>
              </a:cubicBezTo>
              <a:lnTo>
                <a:pt x="629478" y="1142999"/>
              </a:lnTo>
              <a:lnTo>
                <a:pt x="1308652" y="1441173"/>
              </a:lnTo>
              <a:cubicBezTo>
                <a:pt x="1438413" y="1438412"/>
                <a:pt x="1576456" y="1493630"/>
                <a:pt x="1706217" y="1490869"/>
              </a:cubicBezTo>
              <a:lnTo>
                <a:pt x="2360544" y="1457739"/>
              </a:lnTo>
              <a:cubicBezTo>
                <a:pt x="2482022" y="1402521"/>
                <a:pt x="2649472" y="1396853"/>
                <a:pt x="2770950" y="1341635"/>
              </a:cubicBezTo>
            </a:path>
          </a:pathLst>
        </a:custGeom>
        <a:noFill/>
        <a:ln w="508000">
          <a:gradFill flip="none" rotWithShape="1">
            <a:gsLst>
              <a:gs pos="0">
                <a:schemeClr val="accent5">
                  <a:lumMod val="0"/>
                  <a:lumOff val="100000"/>
                </a:schemeClr>
              </a:gs>
              <a:gs pos="35000">
                <a:schemeClr val="accent5">
                  <a:lumMod val="0"/>
                  <a:lumOff val="100000"/>
                </a:schemeClr>
              </a:gs>
              <a:gs pos="100000">
                <a:schemeClr val="accent5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312398</xdr:colOff>
      <xdr:row>428</xdr:row>
      <xdr:rowOff>76823</xdr:rowOff>
    </xdr:from>
    <xdr:to>
      <xdr:col>7</xdr:col>
      <xdr:colOff>198782</xdr:colOff>
      <xdr:row>429</xdr:row>
      <xdr:rowOff>41412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54621601-3BD2-4F11-9932-B382B0076046}"/>
            </a:ext>
          </a:extLst>
        </xdr:cNvPr>
        <xdr:cNvCxnSpPr/>
      </xdr:nvCxnSpPr>
      <xdr:spPr>
        <a:xfrm>
          <a:off x="2874623" y="70466573"/>
          <a:ext cx="267384" cy="11698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317368</xdr:colOff>
      <xdr:row>422</xdr:row>
      <xdr:rowOff>56946</xdr:rowOff>
    </xdr:from>
    <xdr:to>
      <xdr:col>8</xdr:col>
      <xdr:colOff>157369</xdr:colOff>
      <xdr:row>422</xdr:row>
      <xdr:rowOff>82826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6DDB7CB7-4363-4B26-8B82-A5AC9EA5710A}"/>
            </a:ext>
          </a:extLst>
        </xdr:cNvPr>
        <xdr:cNvCxnSpPr/>
      </xdr:nvCxnSpPr>
      <xdr:spPr>
        <a:xfrm>
          <a:off x="3260593" y="69522771"/>
          <a:ext cx="221001" cy="2588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80596</xdr:colOff>
      <xdr:row>397</xdr:row>
      <xdr:rowOff>58616</xdr:rowOff>
    </xdr:from>
    <xdr:to>
      <xdr:col>8</xdr:col>
      <xdr:colOff>342522</xdr:colOff>
      <xdr:row>397</xdr:row>
      <xdr:rowOff>123647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3876B4-3D7E-45CF-9892-D10C66CFAAF3}"/>
            </a:ext>
          </a:extLst>
        </xdr:cNvPr>
        <xdr:cNvCxnSpPr/>
      </xdr:nvCxnSpPr>
      <xdr:spPr>
        <a:xfrm flipH="1" flipV="1">
          <a:off x="3404821" y="65371541"/>
          <a:ext cx="261926" cy="6503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300404</xdr:colOff>
      <xdr:row>396</xdr:row>
      <xdr:rowOff>14654</xdr:rowOff>
    </xdr:from>
    <xdr:to>
      <xdr:col>8</xdr:col>
      <xdr:colOff>365968</xdr:colOff>
      <xdr:row>397</xdr:row>
      <xdr:rowOff>161747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49E18D57-7C2D-4D60-977B-F523036EEA15}"/>
            </a:ext>
          </a:extLst>
        </xdr:cNvPr>
        <xdr:cNvCxnSpPr/>
      </xdr:nvCxnSpPr>
      <xdr:spPr>
        <a:xfrm flipH="1" flipV="1">
          <a:off x="3624629" y="65146604"/>
          <a:ext cx="65564" cy="32806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400051</xdr:colOff>
      <xdr:row>367</xdr:row>
      <xdr:rowOff>73541</xdr:rowOff>
    </xdr:from>
    <xdr:to>
      <xdr:col>7</xdr:col>
      <xdr:colOff>347822</xdr:colOff>
      <xdr:row>373</xdr:row>
      <xdr:rowOff>9525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3CCE6CED-CDDF-461A-A31B-80AA07788734}"/>
            </a:ext>
          </a:extLst>
        </xdr:cNvPr>
        <xdr:cNvCxnSpPr>
          <a:stCxn id="1375" idx="4"/>
        </xdr:cNvCxnSpPr>
      </xdr:nvCxnSpPr>
      <xdr:spPr>
        <a:xfrm flipH="1">
          <a:off x="876301" y="60509666"/>
          <a:ext cx="2414746" cy="859909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67203</xdr:colOff>
      <xdr:row>364</xdr:row>
      <xdr:rowOff>132522</xdr:rowOff>
    </xdr:from>
    <xdr:to>
      <xdr:col>8</xdr:col>
      <xdr:colOff>91108</xdr:colOff>
      <xdr:row>367</xdr:row>
      <xdr:rowOff>17981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2042A15B-C338-4DD6-9E28-610EF6E62D11}"/>
            </a:ext>
          </a:extLst>
        </xdr:cNvPr>
        <xdr:cNvCxnSpPr/>
      </xdr:nvCxnSpPr>
      <xdr:spPr>
        <a:xfrm flipV="1">
          <a:off x="3391428" y="60111447"/>
          <a:ext cx="23905" cy="34265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173934</xdr:colOff>
      <xdr:row>357</xdr:row>
      <xdr:rowOff>132522</xdr:rowOff>
    </xdr:from>
    <xdr:to>
      <xdr:col>11</xdr:col>
      <xdr:colOff>366456</xdr:colOff>
      <xdr:row>358</xdr:row>
      <xdr:rowOff>108681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99E93E97-30A3-4CE8-A46C-CAD23C16BAA5}"/>
            </a:ext>
          </a:extLst>
        </xdr:cNvPr>
        <xdr:cNvCxnSpPr/>
      </xdr:nvCxnSpPr>
      <xdr:spPr>
        <a:xfrm flipH="1" flipV="1">
          <a:off x="4641159" y="59016072"/>
          <a:ext cx="192522" cy="12855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171331</xdr:colOff>
      <xdr:row>341</xdr:row>
      <xdr:rowOff>140804</xdr:rowOff>
    </xdr:from>
    <xdr:to>
      <xdr:col>19</xdr:col>
      <xdr:colOff>33130</xdr:colOff>
      <xdr:row>342</xdr:row>
      <xdr:rowOff>69587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DB11440D-DC65-4C99-86CD-554BC4EBA249}"/>
            </a:ext>
          </a:extLst>
        </xdr:cNvPr>
        <xdr:cNvCxnSpPr/>
      </xdr:nvCxnSpPr>
      <xdr:spPr>
        <a:xfrm flipV="1">
          <a:off x="7143631" y="56243054"/>
          <a:ext cx="242799" cy="10975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74544</xdr:colOff>
      <xdr:row>342</xdr:row>
      <xdr:rowOff>48478</xdr:rowOff>
    </xdr:from>
    <xdr:to>
      <xdr:col>18</xdr:col>
      <xdr:colOff>154688</xdr:colOff>
      <xdr:row>343</xdr:row>
      <xdr:rowOff>165653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314C4B33-9416-453C-AFAA-55068DD7D592}"/>
            </a:ext>
          </a:extLst>
        </xdr:cNvPr>
        <xdr:cNvCxnSpPr/>
      </xdr:nvCxnSpPr>
      <xdr:spPr>
        <a:xfrm flipH="1">
          <a:off x="7046844" y="56331703"/>
          <a:ext cx="80144" cy="29815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4800</xdr:colOff>
      <xdr:row>345</xdr:row>
      <xdr:rowOff>180495</xdr:rowOff>
    </xdr:from>
    <xdr:to>
      <xdr:col>15</xdr:col>
      <xdr:colOff>199348</xdr:colOff>
      <xdr:row>358</xdr:row>
      <xdr:rowOff>38899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7C8EE774-26A1-421B-854F-F3E9ABD350ED}"/>
            </a:ext>
          </a:extLst>
        </xdr:cNvPr>
        <xdr:cNvCxnSpPr>
          <a:stCxn id="1321" idx="2"/>
          <a:endCxn id="1328" idx="0"/>
        </xdr:cNvCxnSpPr>
      </xdr:nvCxnSpPr>
      <xdr:spPr>
        <a:xfrm flipH="1">
          <a:off x="4853025" y="57006645"/>
          <a:ext cx="1175623" cy="206820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21772</xdr:colOff>
      <xdr:row>333</xdr:row>
      <xdr:rowOff>78306</xdr:rowOff>
    </xdr:from>
    <xdr:to>
      <xdr:col>18</xdr:col>
      <xdr:colOff>242148</xdr:colOff>
      <xdr:row>356</xdr:row>
      <xdr:rowOff>63951</xdr:rowOff>
    </xdr:to>
    <xdr:sp macro="" textlink="">
      <xdr:nvSpPr>
        <xdr:cNvPr id="55" name="Freeform: Shape 54">
          <a:extLst>
            <a:ext uri="{FF2B5EF4-FFF2-40B4-BE49-F238E27FC236}">
              <a16:creationId xmlns:a16="http://schemas.microsoft.com/office/drawing/2014/main" id="{688EBA1D-3ECB-485D-A187-8E78784A4C1E}"/>
            </a:ext>
          </a:extLst>
        </xdr:cNvPr>
        <xdr:cNvSpPr/>
      </xdr:nvSpPr>
      <xdr:spPr>
        <a:xfrm>
          <a:off x="5479597" y="54732756"/>
          <a:ext cx="1734851" cy="4062345"/>
        </a:xfrm>
        <a:custGeom>
          <a:avLst/>
          <a:gdLst>
            <a:gd name="connsiteX0" fmla="*/ 1374322 w 1374322"/>
            <a:gd name="connsiteY0" fmla="*/ 0 h 3687536"/>
            <a:gd name="connsiteX1" fmla="*/ 1360714 w 1374322"/>
            <a:gd name="connsiteY1" fmla="*/ 489857 h 3687536"/>
            <a:gd name="connsiteX2" fmla="*/ 1292679 w 1374322"/>
            <a:gd name="connsiteY2" fmla="*/ 802822 h 3687536"/>
            <a:gd name="connsiteX3" fmla="*/ 870857 w 1374322"/>
            <a:gd name="connsiteY3" fmla="*/ 2081893 h 3687536"/>
            <a:gd name="connsiteX4" fmla="*/ 449036 w 1374322"/>
            <a:gd name="connsiteY4" fmla="*/ 2993572 h 3687536"/>
            <a:gd name="connsiteX5" fmla="*/ 0 w 1374322"/>
            <a:gd name="connsiteY5" fmla="*/ 3687536 h 3687536"/>
            <a:gd name="connsiteX0" fmla="*/ 1360714 w 1360714"/>
            <a:gd name="connsiteY0" fmla="*/ 0 h 3197679"/>
            <a:gd name="connsiteX1" fmla="*/ 1292679 w 1360714"/>
            <a:gd name="connsiteY1" fmla="*/ 312965 h 3197679"/>
            <a:gd name="connsiteX2" fmla="*/ 870857 w 1360714"/>
            <a:gd name="connsiteY2" fmla="*/ 1592036 h 3197679"/>
            <a:gd name="connsiteX3" fmla="*/ 449036 w 1360714"/>
            <a:gd name="connsiteY3" fmla="*/ 2503715 h 3197679"/>
            <a:gd name="connsiteX4" fmla="*/ 0 w 1360714"/>
            <a:gd name="connsiteY4" fmla="*/ 3197679 h 3197679"/>
            <a:gd name="connsiteX0" fmla="*/ 1360714 w 1360714"/>
            <a:gd name="connsiteY0" fmla="*/ 0 h 3244475"/>
            <a:gd name="connsiteX1" fmla="*/ 1292679 w 1360714"/>
            <a:gd name="connsiteY1" fmla="*/ 359761 h 3244475"/>
            <a:gd name="connsiteX2" fmla="*/ 870857 w 1360714"/>
            <a:gd name="connsiteY2" fmla="*/ 1638832 h 3244475"/>
            <a:gd name="connsiteX3" fmla="*/ 449036 w 1360714"/>
            <a:gd name="connsiteY3" fmla="*/ 2550511 h 3244475"/>
            <a:gd name="connsiteX4" fmla="*/ 0 w 1360714"/>
            <a:gd name="connsiteY4" fmla="*/ 3244475 h 3244475"/>
            <a:gd name="connsiteX0" fmla="*/ 1436296 w 1436296"/>
            <a:gd name="connsiteY0" fmla="*/ 0 h 3383155"/>
            <a:gd name="connsiteX1" fmla="*/ 1292679 w 1436296"/>
            <a:gd name="connsiteY1" fmla="*/ 498441 h 3383155"/>
            <a:gd name="connsiteX2" fmla="*/ 870857 w 1436296"/>
            <a:gd name="connsiteY2" fmla="*/ 1777512 h 3383155"/>
            <a:gd name="connsiteX3" fmla="*/ 449036 w 1436296"/>
            <a:gd name="connsiteY3" fmla="*/ 2689191 h 3383155"/>
            <a:gd name="connsiteX4" fmla="*/ 0 w 1436296"/>
            <a:gd name="connsiteY4" fmla="*/ 3383155 h 33831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6296" h="3383155">
              <a:moveTo>
                <a:pt x="1436296" y="0"/>
              </a:moveTo>
              <a:lnTo>
                <a:pt x="1292679" y="498441"/>
              </a:lnTo>
              <a:lnTo>
                <a:pt x="870857" y="1777512"/>
              </a:lnTo>
              <a:lnTo>
                <a:pt x="449036" y="2689191"/>
              </a:lnTo>
              <a:lnTo>
                <a:pt x="0" y="3383155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349046</xdr:colOff>
      <xdr:row>342</xdr:row>
      <xdr:rowOff>139586</xdr:rowOff>
    </xdr:from>
    <xdr:to>
      <xdr:col>18</xdr:col>
      <xdr:colOff>121557</xdr:colOff>
      <xdr:row>346</xdr:row>
      <xdr:rowOff>84053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94E33FC3-8CDE-4640-B869-34DB4DE13397}"/>
            </a:ext>
          </a:extLst>
        </xdr:cNvPr>
        <xdr:cNvCxnSpPr>
          <a:stCxn id="1311" idx="4"/>
        </xdr:cNvCxnSpPr>
      </xdr:nvCxnSpPr>
      <xdr:spPr>
        <a:xfrm flipH="1">
          <a:off x="6178346" y="56422811"/>
          <a:ext cx="915511" cy="668367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114905</xdr:colOff>
      <xdr:row>346</xdr:row>
      <xdr:rowOff>109710</xdr:rowOff>
    </xdr:from>
    <xdr:to>
      <xdr:col>15</xdr:col>
      <xdr:colOff>269032</xdr:colOff>
      <xdr:row>358</xdr:row>
      <xdr:rowOff>106003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F1A2737A-0803-44A8-900C-A6DAA29422E6}"/>
            </a:ext>
          </a:extLst>
        </xdr:cNvPr>
        <xdr:cNvCxnSpPr>
          <a:stCxn id="1321" idx="4"/>
          <a:endCxn id="1328" idx="6"/>
        </xdr:cNvCxnSpPr>
      </xdr:nvCxnSpPr>
      <xdr:spPr>
        <a:xfrm flipH="1">
          <a:off x="4963130" y="57116835"/>
          <a:ext cx="1135202" cy="2025118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231771</xdr:colOff>
      <xdr:row>333</xdr:row>
      <xdr:rowOff>134710</xdr:rowOff>
    </xdr:from>
    <xdr:to>
      <xdr:col>19</xdr:col>
      <xdr:colOff>253095</xdr:colOff>
      <xdr:row>342</xdr:row>
      <xdr:rowOff>1958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77D36B27-7AAE-4818-A700-35B51D019A19}"/>
            </a:ext>
          </a:extLst>
        </xdr:cNvPr>
        <xdr:cNvCxnSpPr/>
      </xdr:nvCxnSpPr>
      <xdr:spPr>
        <a:xfrm flipH="1">
          <a:off x="7204071" y="54789160"/>
          <a:ext cx="402324" cy="1496023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315</xdr:row>
      <xdr:rowOff>9525</xdr:rowOff>
    </xdr:from>
    <xdr:to>
      <xdr:col>7</xdr:col>
      <xdr:colOff>247652</xdr:colOff>
      <xdr:row>317</xdr:row>
      <xdr:rowOff>95251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F46219CE-88B3-486D-8DFD-3AE0E695D3E0}"/>
            </a:ext>
          </a:extLst>
        </xdr:cNvPr>
        <xdr:cNvCxnSpPr/>
      </xdr:nvCxnSpPr>
      <xdr:spPr>
        <a:xfrm flipH="1" flipV="1">
          <a:off x="3086100" y="51882675"/>
          <a:ext cx="104777" cy="39052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333361</xdr:colOff>
      <xdr:row>314</xdr:row>
      <xdr:rowOff>142881</xdr:rowOff>
    </xdr:from>
    <xdr:to>
      <xdr:col>11</xdr:col>
      <xdr:colOff>180975</xdr:colOff>
      <xdr:row>316</xdr:row>
      <xdr:rowOff>9525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F845AB54-B1B1-4C12-9A72-3C3EF7DCA040}"/>
            </a:ext>
          </a:extLst>
        </xdr:cNvPr>
        <xdr:cNvCxnSpPr/>
      </xdr:nvCxnSpPr>
      <xdr:spPr>
        <a:xfrm>
          <a:off x="4419586" y="51863631"/>
          <a:ext cx="228614" cy="17144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123811</xdr:colOff>
      <xdr:row>306</xdr:row>
      <xdr:rowOff>9531</xdr:rowOff>
    </xdr:from>
    <xdr:to>
      <xdr:col>15</xdr:col>
      <xdr:colOff>352425</xdr:colOff>
      <xdr:row>307</xdr:row>
      <xdr:rowOff>28575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F4DF4775-1FB0-4F36-97B9-145AE5AB4FCF}"/>
            </a:ext>
          </a:extLst>
        </xdr:cNvPr>
        <xdr:cNvCxnSpPr/>
      </xdr:nvCxnSpPr>
      <xdr:spPr>
        <a:xfrm>
          <a:off x="5953111" y="50501556"/>
          <a:ext cx="228614" cy="17144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2072</xdr:colOff>
      <xdr:row>300</xdr:row>
      <xdr:rowOff>117199</xdr:rowOff>
    </xdr:from>
    <xdr:to>
      <xdr:col>17</xdr:col>
      <xdr:colOff>361950</xdr:colOff>
      <xdr:row>301</xdr:row>
      <xdr:rowOff>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20AB1714-85D8-44A1-A94B-A773593FC885}"/>
            </a:ext>
          </a:extLst>
        </xdr:cNvPr>
        <xdr:cNvCxnSpPr/>
      </xdr:nvCxnSpPr>
      <xdr:spPr>
        <a:xfrm>
          <a:off x="6593372" y="49666249"/>
          <a:ext cx="359878" cy="3520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276225</xdr:colOff>
      <xdr:row>292</xdr:row>
      <xdr:rowOff>174349</xdr:rowOff>
    </xdr:from>
    <xdr:to>
      <xdr:col>16</xdr:col>
      <xdr:colOff>202097</xdr:colOff>
      <xdr:row>293</xdr:row>
      <xdr:rowOff>38100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1C1210D8-5A7D-48F7-9779-2EAF6B79F05E}"/>
            </a:ext>
          </a:extLst>
        </xdr:cNvPr>
        <xdr:cNvCxnSpPr/>
      </xdr:nvCxnSpPr>
      <xdr:spPr>
        <a:xfrm flipH="1">
          <a:off x="6105525" y="48332749"/>
          <a:ext cx="306872" cy="4472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339587</xdr:colOff>
      <xdr:row>193</xdr:row>
      <xdr:rowOff>99051</xdr:rowOff>
    </xdr:from>
    <xdr:to>
      <xdr:col>5</xdr:col>
      <xdr:colOff>299673</xdr:colOff>
      <xdr:row>193</xdr:row>
      <xdr:rowOff>140804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3CC590D-0F3D-4843-BEDE-B7757D9B5CAA}"/>
            </a:ext>
          </a:extLst>
        </xdr:cNvPr>
        <xdr:cNvCxnSpPr/>
      </xdr:nvCxnSpPr>
      <xdr:spPr>
        <a:xfrm flipH="1">
          <a:off x="2139812" y="32045901"/>
          <a:ext cx="341086" cy="4175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182</xdr:row>
      <xdr:rowOff>24847</xdr:rowOff>
    </xdr:from>
    <xdr:to>
      <xdr:col>8</xdr:col>
      <xdr:colOff>365933</xdr:colOff>
      <xdr:row>182</xdr:row>
      <xdr:rowOff>173592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132D8A40-900E-4A6E-AEE3-B8DD04768C90}"/>
            </a:ext>
          </a:extLst>
        </xdr:cNvPr>
        <xdr:cNvCxnSpPr/>
      </xdr:nvCxnSpPr>
      <xdr:spPr>
        <a:xfrm flipH="1" flipV="1">
          <a:off x="3456747" y="30123847"/>
          <a:ext cx="233411" cy="14874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89611</xdr:colOff>
      <xdr:row>177</xdr:row>
      <xdr:rowOff>8624</xdr:rowOff>
    </xdr:from>
    <xdr:to>
      <xdr:col>10</xdr:col>
      <xdr:colOff>323022</xdr:colOff>
      <xdr:row>177</xdr:row>
      <xdr:rowOff>157369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94915CD3-03A4-439C-A9DD-8D0C191D0AEB}"/>
            </a:ext>
          </a:extLst>
        </xdr:cNvPr>
        <xdr:cNvCxnSpPr/>
      </xdr:nvCxnSpPr>
      <xdr:spPr>
        <a:xfrm flipH="1" flipV="1">
          <a:off x="4175836" y="29202749"/>
          <a:ext cx="233411" cy="14874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272875</xdr:colOff>
      <xdr:row>157</xdr:row>
      <xdr:rowOff>138026</xdr:rowOff>
    </xdr:from>
    <xdr:to>
      <xdr:col>11</xdr:col>
      <xdr:colOff>246529</xdr:colOff>
      <xdr:row>158</xdr:row>
      <xdr:rowOff>22412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3039C144-B766-4698-A8F0-FF24424C9AB3}"/>
            </a:ext>
          </a:extLst>
        </xdr:cNvPr>
        <xdr:cNvCxnSpPr>
          <a:stCxn id="448" idx="2"/>
        </xdr:cNvCxnSpPr>
      </xdr:nvCxnSpPr>
      <xdr:spPr>
        <a:xfrm>
          <a:off x="4359100" y="25988876"/>
          <a:ext cx="354654" cy="4631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331696</xdr:colOff>
      <xdr:row>151</xdr:row>
      <xdr:rowOff>89647</xdr:rowOff>
    </xdr:from>
    <xdr:to>
      <xdr:col>11</xdr:col>
      <xdr:colOff>246529</xdr:colOff>
      <xdr:row>151</xdr:row>
      <xdr:rowOff>141195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E8B5BCA4-C7A9-4035-A115-7DD5CFF3CBED}"/>
            </a:ext>
          </a:extLst>
        </xdr:cNvPr>
        <xdr:cNvCxnSpPr/>
      </xdr:nvCxnSpPr>
      <xdr:spPr>
        <a:xfrm flipV="1">
          <a:off x="4417921" y="25026097"/>
          <a:ext cx="295833" cy="5154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100853</xdr:colOff>
      <xdr:row>139</xdr:row>
      <xdr:rowOff>134471</xdr:rowOff>
    </xdr:from>
    <xdr:to>
      <xdr:col>8</xdr:col>
      <xdr:colOff>44825</xdr:colOff>
      <xdr:row>141</xdr:row>
      <xdr:rowOff>11206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6AD5544A-F1AD-4671-A8C0-709F9F8706EA}"/>
            </a:ext>
          </a:extLst>
        </xdr:cNvPr>
        <xdr:cNvCxnSpPr/>
      </xdr:nvCxnSpPr>
      <xdr:spPr>
        <a:xfrm flipH="1">
          <a:off x="3044078" y="23204021"/>
          <a:ext cx="324972" cy="21011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139</xdr:row>
      <xdr:rowOff>36698</xdr:rowOff>
    </xdr:from>
    <xdr:to>
      <xdr:col>8</xdr:col>
      <xdr:colOff>1310</xdr:colOff>
      <xdr:row>140</xdr:row>
      <xdr:rowOff>67235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58628482-D37C-4D73-984D-8FF23F4EAD57}"/>
            </a:ext>
          </a:extLst>
        </xdr:cNvPr>
        <xdr:cNvCxnSpPr>
          <a:stCxn id="460" idx="0"/>
        </xdr:cNvCxnSpPr>
      </xdr:nvCxnSpPr>
      <xdr:spPr>
        <a:xfrm flipH="1">
          <a:off x="2988049" y="23106248"/>
          <a:ext cx="337486" cy="211512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124</xdr:row>
      <xdr:rowOff>104778</xdr:rowOff>
    </xdr:from>
    <xdr:to>
      <xdr:col>7</xdr:col>
      <xdr:colOff>95253</xdr:colOff>
      <xdr:row>125</xdr:row>
      <xdr:rowOff>76200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E65108EC-BAA3-4F58-B432-C3B634D363CF}"/>
            </a:ext>
          </a:extLst>
        </xdr:cNvPr>
        <xdr:cNvCxnSpPr/>
      </xdr:nvCxnSpPr>
      <xdr:spPr>
        <a:xfrm flipH="1">
          <a:off x="2724150" y="20631153"/>
          <a:ext cx="314328" cy="15239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123</xdr:row>
      <xdr:rowOff>9525</xdr:rowOff>
    </xdr:from>
    <xdr:to>
      <xdr:col>7</xdr:col>
      <xdr:colOff>85728</xdr:colOff>
      <xdr:row>124</xdr:row>
      <xdr:rowOff>161927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5533517C-8BEA-4555-86BF-D812E04CC0B2}"/>
            </a:ext>
          </a:extLst>
        </xdr:cNvPr>
        <xdr:cNvCxnSpPr/>
      </xdr:nvCxnSpPr>
      <xdr:spPr>
        <a:xfrm flipH="1" flipV="1">
          <a:off x="2847975" y="20354925"/>
          <a:ext cx="180978" cy="33337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122</xdr:row>
      <xdr:rowOff>171450</xdr:rowOff>
    </xdr:from>
    <xdr:to>
      <xdr:col>7</xdr:col>
      <xdr:colOff>148291</xdr:colOff>
      <xdr:row>124</xdr:row>
      <xdr:rowOff>150407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A987C1EE-207F-4F04-B8E4-FB794733EA3C}"/>
            </a:ext>
          </a:extLst>
        </xdr:cNvPr>
        <xdr:cNvCxnSpPr/>
      </xdr:nvCxnSpPr>
      <xdr:spPr>
        <a:xfrm flipH="1" flipV="1">
          <a:off x="3009900" y="20335875"/>
          <a:ext cx="81616" cy="340907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119</xdr:row>
      <xdr:rowOff>142875</xdr:rowOff>
    </xdr:from>
    <xdr:to>
      <xdr:col>9</xdr:col>
      <xdr:colOff>76201</xdr:colOff>
      <xdr:row>121</xdr:row>
      <xdr:rowOff>161925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189B0B01-27B9-4BAB-A4E1-1A4DD19AA6FE}"/>
            </a:ext>
          </a:extLst>
        </xdr:cNvPr>
        <xdr:cNvCxnSpPr/>
      </xdr:nvCxnSpPr>
      <xdr:spPr>
        <a:xfrm flipH="1" flipV="1">
          <a:off x="3705225" y="19764375"/>
          <a:ext cx="76201" cy="38100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119</xdr:row>
      <xdr:rowOff>123825</xdr:rowOff>
    </xdr:from>
    <xdr:to>
      <xdr:col>9</xdr:col>
      <xdr:colOff>176866</xdr:colOff>
      <xdr:row>121</xdr:row>
      <xdr:rowOff>112306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EFD5ED56-0B0E-4CE5-B506-22326C534286}"/>
            </a:ext>
          </a:extLst>
        </xdr:cNvPr>
        <xdr:cNvCxnSpPr/>
      </xdr:nvCxnSpPr>
      <xdr:spPr>
        <a:xfrm flipH="1" flipV="1">
          <a:off x="3876675" y="19745325"/>
          <a:ext cx="5416" cy="350431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166035</xdr:colOff>
      <xdr:row>121</xdr:row>
      <xdr:rowOff>11520</xdr:rowOff>
    </xdr:from>
    <xdr:to>
      <xdr:col>13</xdr:col>
      <xdr:colOff>171450</xdr:colOff>
      <xdr:row>123</xdr:row>
      <xdr:rowOff>38100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9B0C4E1F-8F87-47FE-BCD4-3943FAE0269C}"/>
            </a:ext>
          </a:extLst>
        </xdr:cNvPr>
        <xdr:cNvCxnSpPr/>
      </xdr:nvCxnSpPr>
      <xdr:spPr>
        <a:xfrm>
          <a:off x="5242860" y="19994970"/>
          <a:ext cx="5415" cy="38853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121</xdr:row>
      <xdr:rowOff>66675</xdr:rowOff>
    </xdr:from>
    <xdr:to>
      <xdr:col>13</xdr:col>
      <xdr:colOff>304800</xdr:colOff>
      <xdr:row>123</xdr:row>
      <xdr:rowOff>19050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8B79EAF2-9DBF-4753-B0C7-4856EDA5A1AC}"/>
            </a:ext>
          </a:extLst>
        </xdr:cNvPr>
        <xdr:cNvCxnSpPr/>
      </xdr:nvCxnSpPr>
      <xdr:spPr>
        <a:xfrm>
          <a:off x="5343525" y="20050125"/>
          <a:ext cx="38100" cy="314325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4110</xdr:colOff>
      <xdr:row>117</xdr:row>
      <xdr:rowOff>68670</xdr:rowOff>
    </xdr:from>
    <xdr:to>
      <xdr:col>15</xdr:col>
      <xdr:colOff>333375</xdr:colOff>
      <xdr:row>118</xdr:row>
      <xdr:rowOff>104775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34FA9A92-8790-4701-9697-6B8C39707460}"/>
            </a:ext>
          </a:extLst>
        </xdr:cNvPr>
        <xdr:cNvCxnSpPr>
          <a:stCxn id="1222" idx="2"/>
        </xdr:cNvCxnSpPr>
      </xdr:nvCxnSpPr>
      <xdr:spPr>
        <a:xfrm>
          <a:off x="5833410" y="19328220"/>
          <a:ext cx="329265" cy="21708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99214</xdr:colOff>
      <xdr:row>116</xdr:row>
      <xdr:rowOff>155475</xdr:rowOff>
    </xdr:from>
    <xdr:to>
      <xdr:col>16</xdr:col>
      <xdr:colOff>28575</xdr:colOff>
      <xdr:row>117</xdr:row>
      <xdr:rowOff>171450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2049D855-BA6D-4688-AE93-A0DC42371C5D}"/>
            </a:ext>
          </a:extLst>
        </xdr:cNvPr>
        <xdr:cNvCxnSpPr>
          <a:stCxn id="1222" idx="0"/>
        </xdr:cNvCxnSpPr>
      </xdr:nvCxnSpPr>
      <xdr:spPr>
        <a:xfrm>
          <a:off x="5928514" y="19234050"/>
          <a:ext cx="310361" cy="196950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131</xdr:row>
      <xdr:rowOff>66677</xdr:rowOff>
    </xdr:from>
    <xdr:to>
      <xdr:col>8</xdr:col>
      <xdr:colOff>247650</xdr:colOff>
      <xdr:row>132</xdr:row>
      <xdr:rowOff>28575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119377C2-E51A-4292-9B62-977D42FA4050}"/>
            </a:ext>
          </a:extLst>
        </xdr:cNvPr>
        <xdr:cNvCxnSpPr/>
      </xdr:nvCxnSpPr>
      <xdr:spPr bwMode="auto">
        <a:xfrm flipV="1">
          <a:off x="2438400" y="21859877"/>
          <a:ext cx="1133475" cy="142873"/>
        </a:xfrm>
        <a:prstGeom prst="line">
          <a:avLst/>
        </a:prstGeom>
        <a:noFill/>
        <a:ln w="177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12</xdr:col>
      <xdr:colOff>28575</xdr:colOff>
      <xdr:row>93</xdr:row>
      <xdr:rowOff>104775</xdr:rowOff>
    </xdr:from>
    <xdr:to>
      <xdr:col>13</xdr:col>
      <xdr:colOff>57151</xdr:colOff>
      <xdr:row>94</xdr:row>
      <xdr:rowOff>76200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8023BB13-E77A-4E53-9A6E-20BEB45FDB73}"/>
            </a:ext>
          </a:extLst>
        </xdr:cNvPr>
        <xdr:cNvCxnSpPr/>
      </xdr:nvCxnSpPr>
      <xdr:spPr>
        <a:xfrm flipH="1" flipV="1">
          <a:off x="4876800" y="15544800"/>
          <a:ext cx="257176" cy="13335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89</xdr:row>
      <xdr:rowOff>85725</xdr:rowOff>
    </xdr:from>
    <xdr:to>
      <xdr:col>3</xdr:col>
      <xdr:colOff>304801</xdr:colOff>
      <xdr:row>90</xdr:row>
      <xdr:rowOff>66675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DE2491EA-E2F2-49F6-97F2-DAEC3433CA6E}"/>
            </a:ext>
          </a:extLst>
        </xdr:cNvPr>
        <xdr:cNvCxnSpPr/>
      </xdr:nvCxnSpPr>
      <xdr:spPr>
        <a:xfrm flipH="1" flipV="1">
          <a:off x="1466850" y="14916150"/>
          <a:ext cx="257176" cy="13335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28983</xdr:colOff>
      <xdr:row>306</xdr:row>
      <xdr:rowOff>73922</xdr:rowOff>
    </xdr:from>
    <xdr:to>
      <xdr:col>15</xdr:col>
      <xdr:colOff>102161</xdr:colOff>
      <xdr:row>314</xdr:row>
      <xdr:rowOff>114019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E4D23D69-401F-459E-A298-BC3384B741C8}"/>
            </a:ext>
          </a:extLst>
        </xdr:cNvPr>
        <xdr:cNvCxnSpPr>
          <a:stCxn id="1165" idx="6"/>
          <a:endCxn id="1144" idx="4"/>
        </xdr:cNvCxnSpPr>
      </xdr:nvCxnSpPr>
      <xdr:spPr>
        <a:xfrm flipV="1">
          <a:off x="4496208" y="50565947"/>
          <a:ext cx="1435253" cy="1268822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312633</xdr:colOff>
      <xdr:row>305</xdr:row>
      <xdr:rowOff>135149</xdr:rowOff>
    </xdr:from>
    <xdr:to>
      <xdr:col>15</xdr:col>
      <xdr:colOff>20153</xdr:colOff>
      <xdr:row>314</xdr:row>
      <xdr:rowOff>22686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A1A5972E-DCDB-4C54-ABAC-2EDB5EE7C2CA}"/>
            </a:ext>
          </a:extLst>
        </xdr:cNvPr>
        <xdr:cNvCxnSpPr>
          <a:stCxn id="1165" idx="0"/>
          <a:endCxn id="1144" idx="2"/>
        </xdr:cNvCxnSpPr>
      </xdr:nvCxnSpPr>
      <xdr:spPr>
        <a:xfrm flipV="1">
          <a:off x="4398858" y="50474774"/>
          <a:ext cx="1450595" cy="1268662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29136</xdr:colOff>
      <xdr:row>229</xdr:row>
      <xdr:rowOff>156882</xdr:rowOff>
    </xdr:from>
    <xdr:to>
      <xdr:col>15</xdr:col>
      <xdr:colOff>235323</xdr:colOff>
      <xdr:row>230</xdr:row>
      <xdr:rowOff>156323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C0D184F9-79D6-4A05-8BBF-3CBDBD564DAD}"/>
            </a:ext>
          </a:extLst>
        </xdr:cNvPr>
        <xdr:cNvCxnSpPr/>
      </xdr:nvCxnSpPr>
      <xdr:spPr>
        <a:xfrm flipV="1">
          <a:off x="5858436" y="37837782"/>
          <a:ext cx="206187" cy="180416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326652</xdr:colOff>
      <xdr:row>229</xdr:row>
      <xdr:rowOff>38659</xdr:rowOff>
    </xdr:from>
    <xdr:to>
      <xdr:col>15</xdr:col>
      <xdr:colOff>59951</xdr:colOff>
      <xdr:row>231</xdr:row>
      <xdr:rowOff>38662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2911FF1F-FD43-4E15-B942-0E08E7E0ACBB}"/>
            </a:ext>
          </a:extLst>
        </xdr:cNvPr>
        <xdr:cNvCxnSpPr/>
      </xdr:nvCxnSpPr>
      <xdr:spPr>
        <a:xfrm flipV="1">
          <a:off x="5784477" y="37719559"/>
          <a:ext cx="104774" cy="36195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150880</xdr:colOff>
      <xdr:row>226</xdr:row>
      <xdr:rowOff>14567</xdr:rowOff>
    </xdr:from>
    <xdr:to>
      <xdr:col>15</xdr:col>
      <xdr:colOff>205709</xdr:colOff>
      <xdr:row>233</xdr:row>
      <xdr:rowOff>94769</xdr:rowOff>
    </xdr:to>
    <xdr:sp macro="" textlink="">
      <xdr:nvSpPr>
        <xdr:cNvPr id="87" name="Freeform: Shape 86">
          <a:extLst>
            <a:ext uri="{FF2B5EF4-FFF2-40B4-BE49-F238E27FC236}">
              <a16:creationId xmlns:a16="http://schemas.microsoft.com/office/drawing/2014/main" id="{934C2514-7C47-4A8A-A912-082EAE6E8297}"/>
            </a:ext>
          </a:extLst>
        </xdr:cNvPr>
        <xdr:cNvSpPr/>
      </xdr:nvSpPr>
      <xdr:spPr>
        <a:xfrm>
          <a:off x="2713105" y="37152542"/>
          <a:ext cx="3321904" cy="1347027"/>
        </a:xfrm>
        <a:custGeom>
          <a:avLst/>
          <a:gdLst>
            <a:gd name="connsiteX0" fmla="*/ 0 w 3753970"/>
            <a:gd name="connsiteY0" fmla="*/ 0 h 1355912"/>
            <a:gd name="connsiteX1" fmla="*/ 2610970 w 3753970"/>
            <a:gd name="connsiteY1" fmla="*/ 649941 h 1355912"/>
            <a:gd name="connsiteX2" fmla="*/ 3395382 w 3753970"/>
            <a:gd name="connsiteY2" fmla="*/ 1075765 h 1355912"/>
            <a:gd name="connsiteX3" fmla="*/ 3753970 w 3753970"/>
            <a:gd name="connsiteY3" fmla="*/ 1355912 h 1355912"/>
            <a:gd name="connsiteX0" fmla="*/ 0 w 3753970"/>
            <a:gd name="connsiteY0" fmla="*/ 0 h 1355912"/>
            <a:gd name="connsiteX1" fmla="*/ 2493739 w 3753970"/>
            <a:gd name="connsiteY1" fmla="*/ 537791 h 1355912"/>
            <a:gd name="connsiteX2" fmla="*/ 3395382 w 3753970"/>
            <a:gd name="connsiteY2" fmla="*/ 1075765 h 1355912"/>
            <a:gd name="connsiteX3" fmla="*/ 3753970 w 3753970"/>
            <a:gd name="connsiteY3" fmla="*/ 1355912 h 1355912"/>
            <a:gd name="connsiteX0" fmla="*/ 0 w 3753970"/>
            <a:gd name="connsiteY0" fmla="*/ 0 h 1355912"/>
            <a:gd name="connsiteX1" fmla="*/ 2493739 w 3753970"/>
            <a:gd name="connsiteY1" fmla="*/ 537791 h 1355912"/>
            <a:gd name="connsiteX2" fmla="*/ 3395382 w 3753970"/>
            <a:gd name="connsiteY2" fmla="*/ 1075765 h 1355912"/>
            <a:gd name="connsiteX3" fmla="*/ 3753970 w 3753970"/>
            <a:gd name="connsiteY3" fmla="*/ 1355912 h 1355912"/>
            <a:gd name="connsiteX0" fmla="*/ 0 w 3710008"/>
            <a:gd name="connsiteY0" fmla="*/ 0 h 1490492"/>
            <a:gd name="connsiteX1" fmla="*/ 2449777 w 3710008"/>
            <a:gd name="connsiteY1" fmla="*/ 672371 h 1490492"/>
            <a:gd name="connsiteX2" fmla="*/ 3351420 w 3710008"/>
            <a:gd name="connsiteY2" fmla="*/ 1210345 h 1490492"/>
            <a:gd name="connsiteX3" fmla="*/ 3710008 w 3710008"/>
            <a:gd name="connsiteY3" fmla="*/ 1490492 h 1490492"/>
            <a:gd name="connsiteX0" fmla="*/ 0 w 3710008"/>
            <a:gd name="connsiteY0" fmla="*/ 0 h 1490492"/>
            <a:gd name="connsiteX1" fmla="*/ 2449777 w 3710008"/>
            <a:gd name="connsiteY1" fmla="*/ 672371 h 1490492"/>
            <a:gd name="connsiteX2" fmla="*/ 3373401 w 3710008"/>
            <a:gd name="connsiteY2" fmla="*/ 1158008 h 1490492"/>
            <a:gd name="connsiteX3" fmla="*/ 3710008 w 3710008"/>
            <a:gd name="connsiteY3" fmla="*/ 1490492 h 1490492"/>
            <a:gd name="connsiteX0" fmla="*/ 0 w 3710008"/>
            <a:gd name="connsiteY0" fmla="*/ 0 h 1490492"/>
            <a:gd name="connsiteX1" fmla="*/ 2449777 w 3710008"/>
            <a:gd name="connsiteY1" fmla="*/ 672371 h 1490492"/>
            <a:gd name="connsiteX2" fmla="*/ 3373401 w 3710008"/>
            <a:gd name="connsiteY2" fmla="*/ 1158008 h 1490492"/>
            <a:gd name="connsiteX3" fmla="*/ 3710008 w 3710008"/>
            <a:gd name="connsiteY3" fmla="*/ 1490492 h 1490492"/>
            <a:gd name="connsiteX0" fmla="*/ 0 w 3695354"/>
            <a:gd name="connsiteY0" fmla="*/ 0 h 1423202"/>
            <a:gd name="connsiteX1" fmla="*/ 2449777 w 3695354"/>
            <a:gd name="connsiteY1" fmla="*/ 672371 h 1423202"/>
            <a:gd name="connsiteX2" fmla="*/ 3373401 w 3695354"/>
            <a:gd name="connsiteY2" fmla="*/ 1158008 h 1423202"/>
            <a:gd name="connsiteX3" fmla="*/ 3695354 w 3695354"/>
            <a:gd name="connsiteY3" fmla="*/ 1423202 h 1423202"/>
            <a:gd name="connsiteX0" fmla="*/ 0 w 3640573"/>
            <a:gd name="connsiteY0" fmla="*/ 0 h 1453982"/>
            <a:gd name="connsiteX1" fmla="*/ 2394996 w 3640573"/>
            <a:gd name="connsiteY1" fmla="*/ 703151 h 1453982"/>
            <a:gd name="connsiteX2" fmla="*/ 3318620 w 3640573"/>
            <a:gd name="connsiteY2" fmla="*/ 1188788 h 1453982"/>
            <a:gd name="connsiteX3" fmla="*/ 3640573 w 3640573"/>
            <a:gd name="connsiteY3" fmla="*/ 1453982 h 1453982"/>
            <a:gd name="connsiteX0" fmla="*/ 0 w 3640573"/>
            <a:gd name="connsiteY0" fmla="*/ 0 h 1423202"/>
            <a:gd name="connsiteX1" fmla="*/ 2394996 w 3640573"/>
            <a:gd name="connsiteY1" fmla="*/ 672371 h 1423202"/>
            <a:gd name="connsiteX2" fmla="*/ 3318620 w 3640573"/>
            <a:gd name="connsiteY2" fmla="*/ 1158008 h 1423202"/>
            <a:gd name="connsiteX3" fmla="*/ 3640573 w 3640573"/>
            <a:gd name="connsiteY3" fmla="*/ 1423202 h 1423202"/>
            <a:gd name="connsiteX0" fmla="*/ 0 w 3821379"/>
            <a:gd name="connsiteY0" fmla="*/ 0 h 1485538"/>
            <a:gd name="connsiteX1" fmla="*/ 2575802 w 3821379"/>
            <a:gd name="connsiteY1" fmla="*/ 734707 h 1485538"/>
            <a:gd name="connsiteX2" fmla="*/ 3499426 w 3821379"/>
            <a:gd name="connsiteY2" fmla="*/ 1220344 h 1485538"/>
            <a:gd name="connsiteX3" fmla="*/ 3821379 w 3821379"/>
            <a:gd name="connsiteY3" fmla="*/ 1485538 h 14855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821379" h="1485538">
              <a:moveTo>
                <a:pt x="0" y="0"/>
              </a:moveTo>
              <a:cubicBezTo>
                <a:pt x="831246" y="179264"/>
                <a:pt x="1766537" y="473201"/>
                <a:pt x="2575802" y="734707"/>
              </a:cubicBezTo>
              <a:cubicBezTo>
                <a:pt x="2883677" y="896586"/>
                <a:pt x="3184224" y="1006129"/>
                <a:pt x="3499426" y="1220344"/>
              </a:cubicBezTo>
              <a:lnTo>
                <a:pt x="3821379" y="1485538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44824</xdr:colOff>
      <xdr:row>231</xdr:row>
      <xdr:rowOff>48527</xdr:rowOff>
    </xdr:from>
    <xdr:to>
      <xdr:col>15</xdr:col>
      <xdr:colOff>58620</xdr:colOff>
      <xdr:row>269</xdr:row>
      <xdr:rowOff>134471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11347466-FC2F-4290-8318-2AA33FFD3F37}"/>
            </a:ext>
          </a:extLst>
        </xdr:cNvPr>
        <xdr:cNvCxnSpPr>
          <a:endCxn id="621" idx="5"/>
        </xdr:cNvCxnSpPr>
      </xdr:nvCxnSpPr>
      <xdr:spPr>
        <a:xfrm flipV="1">
          <a:off x="4131049" y="38091377"/>
          <a:ext cx="1756871" cy="6267669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228</xdr:row>
      <xdr:rowOff>57150</xdr:rowOff>
    </xdr:from>
    <xdr:to>
      <xdr:col>10</xdr:col>
      <xdr:colOff>372959</xdr:colOff>
      <xdr:row>231</xdr:row>
      <xdr:rowOff>24273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55165E93-84B9-416B-AEEB-40C778FCACA9}"/>
            </a:ext>
          </a:extLst>
        </xdr:cNvPr>
        <xdr:cNvCxnSpPr>
          <a:endCxn id="1037" idx="3"/>
        </xdr:cNvCxnSpPr>
      </xdr:nvCxnSpPr>
      <xdr:spPr>
        <a:xfrm>
          <a:off x="2638425" y="37557075"/>
          <a:ext cx="1820759" cy="51004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111824</xdr:colOff>
      <xdr:row>208</xdr:row>
      <xdr:rowOff>52877</xdr:rowOff>
    </xdr:from>
    <xdr:to>
      <xdr:col>16</xdr:col>
      <xdr:colOff>270013</xdr:colOff>
      <xdr:row>210</xdr:row>
      <xdr:rowOff>137491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F03ABC51-6036-4D1E-8FB2-D12BB00F3F86}"/>
            </a:ext>
          </a:extLst>
        </xdr:cNvPr>
        <xdr:cNvCxnSpPr>
          <a:stCxn id="1032" idx="5"/>
        </xdr:cNvCxnSpPr>
      </xdr:nvCxnSpPr>
      <xdr:spPr>
        <a:xfrm>
          <a:off x="4960049" y="34323827"/>
          <a:ext cx="1520264" cy="38941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46382</xdr:colOff>
      <xdr:row>200</xdr:row>
      <xdr:rowOff>96077</xdr:rowOff>
    </xdr:from>
    <xdr:to>
      <xdr:col>9</xdr:col>
      <xdr:colOff>95167</xdr:colOff>
      <xdr:row>204</xdr:row>
      <xdr:rowOff>117747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5F91D20A-73E4-477A-ADED-CC5D53D9A98D}"/>
            </a:ext>
          </a:extLst>
        </xdr:cNvPr>
        <xdr:cNvCxnSpPr/>
      </xdr:nvCxnSpPr>
      <xdr:spPr>
        <a:xfrm flipH="1" flipV="1">
          <a:off x="2608607" y="33138302"/>
          <a:ext cx="1191785" cy="64079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145596</xdr:colOff>
      <xdr:row>196</xdr:row>
      <xdr:rowOff>121102</xdr:rowOff>
    </xdr:from>
    <xdr:to>
      <xdr:col>17</xdr:col>
      <xdr:colOff>45380</xdr:colOff>
      <xdr:row>208</xdr:row>
      <xdr:rowOff>61539</xdr:rowOff>
    </xdr:to>
    <xdr:sp macro="" textlink="">
      <xdr:nvSpPr>
        <xdr:cNvPr id="92" name="Freeform: Shape 91">
          <a:extLst>
            <a:ext uri="{FF2B5EF4-FFF2-40B4-BE49-F238E27FC236}">
              <a16:creationId xmlns:a16="http://schemas.microsoft.com/office/drawing/2014/main" id="{0FD934D0-81B9-492D-A6D1-1CA0A77C5957}"/>
            </a:ext>
          </a:extLst>
        </xdr:cNvPr>
        <xdr:cNvSpPr/>
      </xdr:nvSpPr>
      <xdr:spPr>
        <a:xfrm>
          <a:off x="2707821" y="32553727"/>
          <a:ext cx="3928859" cy="1778762"/>
        </a:xfrm>
        <a:custGeom>
          <a:avLst/>
          <a:gdLst>
            <a:gd name="connsiteX0" fmla="*/ 0 w 5734050"/>
            <a:gd name="connsiteY0" fmla="*/ 0 h 2190750"/>
            <a:gd name="connsiteX1" fmla="*/ 1609725 w 5734050"/>
            <a:gd name="connsiteY1" fmla="*/ 790575 h 2190750"/>
            <a:gd name="connsiteX2" fmla="*/ 3028950 w 5734050"/>
            <a:gd name="connsiteY2" fmla="*/ 1114425 h 2190750"/>
            <a:gd name="connsiteX3" fmla="*/ 4476750 w 5734050"/>
            <a:gd name="connsiteY3" fmla="*/ 1485900 h 2190750"/>
            <a:gd name="connsiteX4" fmla="*/ 4848225 w 5734050"/>
            <a:gd name="connsiteY4" fmla="*/ 1619250 h 2190750"/>
            <a:gd name="connsiteX5" fmla="*/ 5734050 w 5734050"/>
            <a:gd name="connsiteY5" fmla="*/ 2190750 h 2190750"/>
            <a:gd name="connsiteX0" fmla="*/ 0 w 4848225"/>
            <a:gd name="connsiteY0" fmla="*/ 0 h 1619250"/>
            <a:gd name="connsiteX1" fmla="*/ 1609725 w 4848225"/>
            <a:gd name="connsiteY1" fmla="*/ 790575 h 1619250"/>
            <a:gd name="connsiteX2" fmla="*/ 3028950 w 4848225"/>
            <a:gd name="connsiteY2" fmla="*/ 1114425 h 1619250"/>
            <a:gd name="connsiteX3" fmla="*/ 4476750 w 4848225"/>
            <a:gd name="connsiteY3" fmla="*/ 1485900 h 1619250"/>
            <a:gd name="connsiteX4" fmla="*/ 4848225 w 4848225"/>
            <a:gd name="connsiteY4" fmla="*/ 1619250 h 1619250"/>
            <a:gd name="connsiteX0" fmla="*/ 0 w 4476750"/>
            <a:gd name="connsiteY0" fmla="*/ 0 h 1485900"/>
            <a:gd name="connsiteX1" fmla="*/ 1609725 w 4476750"/>
            <a:gd name="connsiteY1" fmla="*/ 790575 h 1485900"/>
            <a:gd name="connsiteX2" fmla="*/ 3028950 w 4476750"/>
            <a:gd name="connsiteY2" fmla="*/ 1114425 h 1485900"/>
            <a:gd name="connsiteX3" fmla="*/ 4476750 w 4476750"/>
            <a:gd name="connsiteY3" fmla="*/ 1485900 h 1485900"/>
            <a:gd name="connsiteX0" fmla="*/ 0 w 3028950"/>
            <a:gd name="connsiteY0" fmla="*/ 0 h 1114425"/>
            <a:gd name="connsiteX1" fmla="*/ 1609725 w 3028950"/>
            <a:gd name="connsiteY1" fmla="*/ 790575 h 1114425"/>
            <a:gd name="connsiteX2" fmla="*/ 3028950 w 3028950"/>
            <a:gd name="connsiteY2" fmla="*/ 1114425 h 1114425"/>
            <a:gd name="connsiteX0" fmla="*/ 0 w 2904236"/>
            <a:gd name="connsiteY0" fmla="*/ 0 h 1108075"/>
            <a:gd name="connsiteX1" fmla="*/ 1609725 w 2904236"/>
            <a:gd name="connsiteY1" fmla="*/ 790575 h 1108075"/>
            <a:gd name="connsiteX2" fmla="*/ 2904236 w 2904236"/>
            <a:gd name="connsiteY2" fmla="*/ 1108075 h 1108075"/>
            <a:gd name="connsiteX0" fmla="*/ 0 w 2568862"/>
            <a:gd name="connsiteY0" fmla="*/ 0 h 1029907"/>
            <a:gd name="connsiteX1" fmla="*/ 1609725 w 2568862"/>
            <a:gd name="connsiteY1" fmla="*/ 790575 h 1029907"/>
            <a:gd name="connsiteX2" fmla="*/ 2568862 w 2568862"/>
            <a:gd name="connsiteY2" fmla="*/ 1029907 h 10299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568862" h="1029907">
              <a:moveTo>
                <a:pt x="0" y="0"/>
              </a:moveTo>
              <a:lnTo>
                <a:pt x="1609725" y="790575"/>
              </a:lnTo>
              <a:lnTo>
                <a:pt x="2568862" y="1029907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73005</xdr:colOff>
      <xdr:row>456</xdr:row>
      <xdr:rowOff>117377</xdr:rowOff>
    </xdr:from>
    <xdr:to>
      <xdr:col>11</xdr:col>
      <xdr:colOff>232416</xdr:colOff>
      <xdr:row>461</xdr:row>
      <xdr:rowOff>6158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3F495D3C-3DD8-456B-92A6-FBA6816E1CF7}"/>
            </a:ext>
          </a:extLst>
        </xdr:cNvPr>
        <xdr:cNvCxnSpPr/>
      </xdr:nvCxnSpPr>
      <xdr:spPr bwMode="auto">
        <a:xfrm>
          <a:off x="3397230" y="75183902"/>
          <a:ext cx="1302411" cy="793656"/>
        </a:xfrm>
        <a:prstGeom prst="line">
          <a:avLst/>
        </a:prstGeom>
        <a:noFill/>
        <a:ln w="177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281173</xdr:colOff>
      <xdr:row>462</xdr:row>
      <xdr:rowOff>141091</xdr:rowOff>
    </xdr:from>
    <xdr:to>
      <xdr:col>10</xdr:col>
      <xdr:colOff>75290</xdr:colOff>
      <xdr:row>469</xdr:row>
      <xdr:rowOff>102475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31562-7265-4A10-8890-2C482ADFE14B}"/>
            </a:ext>
          </a:extLst>
        </xdr:cNvPr>
        <xdr:cNvCxnSpPr>
          <a:stCxn id="867" idx="5"/>
          <a:endCxn id="863" idx="7"/>
        </xdr:cNvCxnSpPr>
      </xdr:nvCxnSpPr>
      <xdr:spPr>
        <a:xfrm flipH="1">
          <a:off x="3986398" y="76293466"/>
          <a:ext cx="175117" cy="105675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141893</xdr:colOff>
      <xdr:row>446</xdr:row>
      <xdr:rowOff>102053</xdr:rowOff>
    </xdr:from>
    <xdr:to>
      <xdr:col>19</xdr:col>
      <xdr:colOff>118974</xdr:colOff>
      <xdr:row>460</xdr:row>
      <xdr:rowOff>48190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8741AD83-1639-4D13-97B5-508C8259F242}"/>
            </a:ext>
          </a:extLst>
        </xdr:cNvPr>
        <xdr:cNvCxnSpPr>
          <a:endCxn id="856" idx="2"/>
        </xdr:cNvCxnSpPr>
      </xdr:nvCxnSpPr>
      <xdr:spPr>
        <a:xfrm flipH="1">
          <a:off x="5218718" y="73358828"/>
          <a:ext cx="2253556" cy="247978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338126</xdr:colOff>
      <xdr:row>403</xdr:row>
      <xdr:rowOff>41256</xdr:rowOff>
    </xdr:from>
    <xdr:to>
      <xdr:col>7</xdr:col>
      <xdr:colOff>312500</xdr:colOff>
      <xdr:row>415</xdr:row>
      <xdr:rowOff>44267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FD98B729-C6F1-4E7B-B00C-7F63E3C0BE04}"/>
            </a:ext>
          </a:extLst>
        </xdr:cNvPr>
        <xdr:cNvCxnSpPr>
          <a:stCxn id="1371" idx="7"/>
          <a:endCxn id="1393" idx="6"/>
        </xdr:cNvCxnSpPr>
      </xdr:nvCxnSpPr>
      <xdr:spPr>
        <a:xfrm flipH="1">
          <a:off x="2900351" y="66440031"/>
          <a:ext cx="355374" cy="2003261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181022</xdr:colOff>
      <xdr:row>403</xdr:row>
      <xdr:rowOff>26377</xdr:rowOff>
    </xdr:from>
    <xdr:to>
      <xdr:col>7</xdr:col>
      <xdr:colOff>187318</xdr:colOff>
      <xdr:row>415</xdr:row>
      <xdr:rowOff>21425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69DFBC9E-D0BE-4F96-A2FF-4856A47F04FE}"/>
            </a:ext>
          </a:extLst>
        </xdr:cNvPr>
        <xdr:cNvCxnSpPr>
          <a:stCxn id="1371" idx="1"/>
        </xdr:cNvCxnSpPr>
      </xdr:nvCxnSpPr>
      <xdr:spPr>
        <a:xfrm flipH="1">
          <a:off x="2743247" y="66425152"/>
          <a:ext cx="387296" cy="199529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114760</xdr:colOff>
      <xdr:row>394</xdr:row>
      <xdr:rowOff>63922</xdr:rowOff>
    </xdr:from>
    <xdr:to>
      <xdr:col>16</xdr:col>
      <xdr:colOff>12571</xdr:colOff>
      <xdr:row>436</xdr:row>
      <xdr:rowOff>24849</xdr:rowOff>
    </xdr:to>
    <xdr:sp macro="" textlink="">
      <xdr:nvSpPr>
        <xdr:cNvPr id="98" name="Freeform: Shape 97">
          <a:extLst>
            <a:ext uri="{FF2B5EF4-FFF2-40B4-BE49-F238E27FC236}">
              <a16:creationId xmlns:a16="http://schemas.microsoft.com/office/drawing/2014/main" id="{6BB5B137-A8FF-4D27-89F7-B3BFA944DB4F}"/>
            </a:ext>
          </a:extLst>
        </xdr:cNvPr>
        <xdr:cNvSpPr/>
      </xdr:nvSpPr>
      <xdr:spPr>
        <a:xfrm>
          <a:off x="1533985" y="64833922"/>
          <a:ext cx="4688886" cy="6809402"/>
        </a:xfrm>
        <a:custGeom>
          <a:avLst/>
          <a:gdLst>
            <a:gd name="connsiteX0" fmla="*/ 2190750 w 2190750"/>
            <a:gd name="connsiteY0" fmla="*/ 0 h 4150179"/>
            <a:gd name="connsiteX1" fmla="*/ 1551214 w 2190750"/>
            <a:gd name="connsiteY1" fmla="*/ 381000 h 4150179"/>
            <a:gd name="connsiteX2" fmla="*/ 884464 w 2190750"/>
            <a:gd name="connsiteY2" fmla="*/ 666750 h 4150179"/>
            <a:gd name="connsiteX3" fmla="*/ 721178 w 2190750"/>
            <a:gd name="connsiteY3" fmla="*/ 925286 h 4150179"/>
            <a:gd name="connsiteX4" fmla="*/ 462642 w 2190750"/>
            <a:gd name="connsiteY4" fmla="*/ 2558143 h 4150179"/>
            <a:gd name="connsiteX5" fmla="*/ 326571 w 2190750"/>
            <a:gd name="connsiteY5" fmla="*/ 3347357 h 4150179"/>
            <a:gd name="connsiteX6" fmla="*/ 0 w 2190750"/>
            <a:gd name="connsiteY6" fmla="*/ 4150179 h 4150179"/>
            <a:gd name="connsiteX0" fmla="*/ 2190750 w 2190750"/>
            <a:gd name="connsiteY0" fmla="*/ 0 h 4150179"/>
            <a:gd name="connsiteX1" fmla="*/ 1551214 w 2190750"/>
            <a:gd name="connsiteY1" fmla="*/ 381000 h 4150179"/>
            <a:gd name="connsiteX2" fmla="*/ 884464 w 2190750"/>
            <a:gd name="connsiteY2" fmla="*/ 666750 h 4150179"/>
            <a:gd name="connsiteX3" fmla="*/ 770742 w 2190750"/>
            <a:gd name="connsiteY3" fmla="*/ 768081 h 4150179"/>
            <a:gd name="connsiteX4" fmla="*/ 721178 w 2190750"/>
            <a:gd name="connsiteY4" fmla="*/ 925286 h 4150179"/>
            <a:gd name="connsiteX5" fmla="*/ 462642 w 2190750"/>
            <a:gd name="connsiteY5" fmla="*/ 2558143 h 4150179"/>
            <a:gd name="connsiteX6" fmla="*/ 326571 w 2190750"/>
            <a:gd name="connsiteY6" fmla="*/ 3347357 h 4150179"/>
            <a:gd name="connsiteX7" fmla="*/ 0 w 2190750"/>
            <a:gd name="connsiteY7" fmla="*/ 4150179 h 4150179"/>
            <a:gd name="connsiteX0" fmla="*/ 2190750 w 2190750"/>
            <a:gd name="connsiteY0" fmla="*/ 0 h 4150179"/>
            <a:gd name="connsiteX1" fmla="*/ 1551214 w 2190750"/>
            <a:gd name="connsiteY1" fmla="*/ 381000 h 4150179"/>
            <a:gd name="connsiteX2" fmla="*/ 884464 w 2190750"/>
            <a:gd name="connsiteY2" fmla="*/ 666750 h 4150179"/>
            <a:gd name="connsiteX3" fmla="*/ 800064 w 2190750"/>
            <a:gd name="connsiteY3" fmla="*/ 799003 h 4150179"/>
            <a:gd name="connsiteX4" fmla="*/ 721178 w 2190750"/>
            <a:gd name="connsiteY4" fmla="*/ 925286 h 4150179"/>
            <a:gd name="connsiteX5" fmla="*/ 462642 w 2190750"/>
            <a:gd name="connsiteY5" fmla="*/ 2558143 h 4150179"/>
            <a:gd name="connsiteX6" fmla="*/ 326571 w 2190750"/>
            <a:gd name="connsiteY6" fmla="*/ 3347357 h 4150179"/>
            <a:gd name="connsiteX7" fmla="*/ 0 w 2190750"/>
            <a:gd name="connsiteY7" fmla="*/ 4150179 h 4150179"/>
            <a:gd name="connsiteX0" fmla="*/ 2190750 w 2190750"/>
            <a:gd name="connsiteY0" fmla="*/ 0 h 4150179"/>
            <a:gd name="connsiteX1" fmla="*/ 1551214 w 2190750"/>
            <a:gd name="connsiteY1" fmla="*/ 381000 h 4150179"/>
            <a:gd name="connsiteX2" fmla="*/ 884464 w 2190750"/>
            <a:gd name="connsiteY2" fmla="*/ 666750 h 4150179"/>
            <a:gd name="connsiteX3" fmla="*/ 782472 w 2190750"/>
            <a:gd name="connsiteY3" fmla="*/ 768081 h 4150179"/>
            <a:gd name="connsiteX4" fmla="*/ 721178 w 2190750"/>
            <a:gd name="connsiteY4" fmla="*/ 925286 h 4150179"/>
            <a:gd name="connsiteX5" fmla="*/ 462642 w 2190750"/>
            <a:gd name="connsiteY5" fmla="*/ 2558143 h 4150179"/>
            <a:gd name="connsiteX6" fmla="*/ 326571 w 2190750"/>
            <a:gd name="connsiteY6" fmla="*/ 3347357 h 4150179"/>
            <a:gd name="connsiteX7" fmla="*/ 0 w 2190750"/>
            <a:gd name="connsiteY7" fmla="*/ 4150179 h 4150179"/>
            <a:gd name="connsiteX0" fmla="*/ 2215155 w 2215155"/>
            <a:gd name="connsiteY0" fmla="*/ 0 h 4183566"/>
            <a:gd name="connsiteX1" fmla="*/ 1551214 w 2215155"/>
            <a:gd name="connsiteY1" fmla="*/ 414387 h 4183566"/>
            <a:gd name="connsiteX2" fmla="*/ 884464 w 2215155"/>
            <a:gd name="connsiteY2" fmla="*/ 700137 h 4183566"/>
            <a:gd name="connsiteX3" fmla="*/ 782472 w 2215155"/>
            <a:gd name="connsiteY3" fmla="*/ 801468 h 4183566"/>
            <a:gd name="connsiteX4" fmla="*/ 721178 w 2215155"/>
            <a:gd name="connsiteY4" fmla="*/ 958673 h 4183566"/>
            <a:gd name="connsiteX5" fmla="*/ 462642 w 2215155"/>
            <a:gd name="connsiteY5" fmla="*/ 2591530 h 4183566"/>
            <a:gd name="connsiteX6" fmla="*/ 326571 w 2215155"/>
            <a:gd name="connsiteY6" fmla="*/ 3380744 h 4183566"/>
            <a:gd name="connsiteX7" fmla="*/ 0 w 2215155"/>
            <a:gd name="connsiteY7" fmla="*/ 4183566 h 4183566"/>
            <a:gd name="connsiteX0" fmla="*/ 2235492 w 2235492"/>
            <a:gd name="connsiteY0" fmla="*/ 0 h 4189130"/>
            <a:gd name="connsiteX1" fmla="*/ 1551214 w 2235492"/>
            <a:gd name="connsiteY1" fmla="*/ 419951 h 4189130"/>
            <a:gd name="connsiteX2" fmla="*/ 884464 w 2235492"/>
            <a:gd name="connsiteY2" fmla="*/ 705701 h 4189130"/>
            <a:gd name="connsiteX3" fmla="*/ 782472 w 2235492"/>
            <a:gd name="connsiteY3" fmla="*/ 807032 h 4189130"/>
            <a:gd name="connsiteX4" fmla="*/ 721178 w 2235492"/>
            <a:gd name="connsiteY4" fmla="*/ 964237 h 4189130"/>
            <a:gd name="connsiteX5" fmla="*/ 462642 w 2235492"/>
            <a:gd name="connsiteY5" fmla="*/ 2597094 h 4189130"/>
            <a:gd name="connsiteX6" fmla="*/ 326571 w 2235492"/>
            <a:gd name="connsiteY6" fmla="*/ 3386308 h 4189130"/>
            <a:gd name="connsiteX7" fmla="*/ 0 w 2235492"/>
            <a:gd name="connsiteY7" fmla="*/ 4189130 h 4189130"/>
            <a:gd name="connsiteX0" fmla="*/ 2235492 w 2235492"/>
            <a:gd name="connsiteY0" fmla="*/ 0 h 4189130"/>
            <a:gd name="connsiteX1" fmla="*/ 1551214 w 2235492"/>
            <a:gd name="connsiteY1" fmla="*/ 419951 h 4189130"/>
            <a:gd name="connsiteX2" fmla="*/ 884464 w 2235492"/>
            <a:gd name="connsiteY2" fmla="*/ 705701 h 4189130"/>
            <a:gd name="connsiteX3" fmla="*/ 782472 w 2235492"/>
            <a:gd name="connsiteY3" fmla="*/ 807032 h 4189130"/>
            <a:gd name="connsiteX4" fmla="*/ 721178 w 2235492"/>
            <a:gd name="connsiteY4" fmla="*/ 964237 h 4189130"/>
            <a:gd name="connsiteX5" fmla="*/ 462642 w 2235492"/>
            <a:gd name="connsiteY5" fmla="*/ 2597094 h 4189130"/>
            <a:gd name="connsiteX6" fmla="*/ 326571 w 2235492"/>
            <a:gd name="connsiteY6" fmla="*/ 3386308 h 4189130"/>
            <a:gd name="connsiteX7" fmla="*/ 185248 w 2235492"/>
            <a:gd name="connsiteY7" fmla="*/ 3807315 h 4189130"/>
            <a:gd name="connsiteX8" fmla="*/ 0 w 2235492"/>
            <a:gd name="connsiteY8" fmla="*/ 4189130 h 4189130"/>
            <a:gd name="connsiteX0" fmla="*/ 2235492 w 2235492"/>
            <a:gd name="connsiteY0" fmla="*/ 0 h 4189130"/>
            <a:gd name="connsiteX1" fmla="*/ 1551214 w 2235492"/>
            <a:gd name="connsiteY1" fmla="*/ 419951 h 4189130"/>
            <a:gd name="connsiteX2" fmla="*/ 884464 w 2235492"/>
            <a:gd name="connsiteY2" fmla="*/ 705701 h 4189130"/>
            <a:gd name="connsiteX3" fmla="*/ 782472 w 2235492"/>
            <a:gd name="connsiteY3" fmla="*/ 807032 h 4189130"/>
            <a:gd name="connsiteX4" fmla="*/ 721178 w 2235492"/>
            <a:gd name="connsiteY4" fmla="*/ 964237 h 4189130"/>
            <a:gd name="connsiteX5" fmla="*/ 462642 w 2235492"/>
            <a:gd name="connsiteY5" fmla="*/ 2597094 h 4189130"/>
            <a:gd name="connsiteX6" fmla="*/ 326571 w 2235492"/>
            <a:gd name="connsiteY6" fmla="*/ 3386308 h 4189130"/>
            <a:gd name="connsiteX7" fmla="*/ 156775 w 2235492"/>
            <a:gd name="connsiteY7" fmla="*/ 3859655 h 4189130"/>
            <a:gd name="connsiteX8" fmla="*/ 0 w 2235492"/>
            <a:gd name="connsiteY8" fmla="*/ 4189130 h 4189130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0 w 2430730"/>
            <a:gd name="connsiteY8" fmla="*/ 4555508 h 4555508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0 w 2430730"/>
            <a:gd name="connsiteY8" fmla="*/ 4555508 h 4555508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0 w 2430730"/>
            <a:gd name="connsiteY8" fmla="*/ 4555508 h 4555508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246260 w 2430730"/>
            <a:gd name="connsiteY8" fmla="*/ 4132983 h 4555508"/>
            <a:gd name="connsiteX9" fmla="*/ 0 w 2430730"/>
            <a:gd name="connsiteY9" fmla="*/ 4555508 h 4555508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246260 w 2430730"/>
            <a:gd name="connsiteY8" fmla="*/ 4132983 h 4555508"/>
            <a:gd name="connsiteX9" fmla="*/ 0 w 2430730"/>
            <a:gd name="connsiteY9" fmla="*/ 4555508 h 4555508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225923 w 2430730"/>
            <a:gd name="connsiteY8" fmla="*/ 4127168 h 4555508"/>
            <a:gd name="connsiteX9" fmla="*/ 0 w 2430730"/>
            <a:gd name="connsiteY9" fmla="*/ 4555508 h 4555508"/>
            <a:gd name="connsiteX0" fmla="*/ 2430730 w 2430730"/>
            <a:gd name="connsiteY0" fmla="*/ 0 h 4555508"/>
            <a:gd name="connsiteX1" fmla="*/ 1746452 w 2430730"/>
            <a:gd name="connsiteY1" fmla="*/ 419951 h 4555508"/>
            <a:gd name="connsiteX2" fmla="*/ 1079702 w 2430730"/>
            <a:gd name="connsiteY2" fmla="*/ 705701 h 4555508"/>
            <a:gd name="connsiteX3" fmla="*/ 977710 w 2430730"/>
            <a:gd name="connsiteY3" fmla="*/ 807032 h 4555508"/>
            <a:gd name="connsiteX4" fmla="*/ 916416 w 2430730"/>
            <a:gd name="connsiteY4" fmla="*/ 964237 h 4555508"/>
            <a:gd name="connsiteX5" fmla="*/ 657880 w 2430730"/>
            <a:gd name="connsiteY5" fmla="*/ 2597094 h 4555508"/>
            <a:gd name="connsiteX6" fmla="*/ 521809 w 2430730"/>
            <a:gd name="connsiteY6" fmla="*/ 3386308 h 4555508"/>
            <a:gd name="connsiteX7" fmla="*/ 352013 w 2430730"/>
            <a:gd name="connsiteY7" fmla="*/ 3859655 h 4555508"/>
            <a:gd name="connsiteX8" fmla="*/ 238125 w 2430730"/>
            <a:gd name="connsiteY8" fmla="*/ 4132984 h 4555508"/>
            <a:gd name="connsiteX9" fmla="*/ 0 w 2430730"/>
            <a:gd name="connsiteY9" fmla="*/ 4555508 h 4555508"/>
            <a:gd name="connsiteX0" fmla="*/ 2455135 w 2455135"/>
            <a:gd name="connsiteY0" fmla="*/ 0 h 4567139"/>
            <a:gd name="connsiteX1" fmla="*/ 1770857 w 2455135"/>
            <a:gd name="connsiteY1" fmla="*/ 419951 h 4567139"/>
            <a:gd name="connsiteX2" fmla="*/ 1104107 w 2455135"/>
            <a:gd name="connsiteY2" fmla="*/ 705701 h 4567139"/>
            <a:gd name="connsiteX3" fmla="*/ 1002115 w 2455135"/>
            <a:gd name="connsiteY3" fmla="*/ 807032 h 4567139"/>
            <a:gd name="connsiteX4" fmla="*/ 940821 w 2455135"/>
            <a:gd name="connsiteY4" fmla="*/ 964237 h 4567139"/>
            <a:gd name="connsiteX5" fmla="*/ 682285 w 2455135"/>
            <a:gd name="connsiteY5" fmla="*/ 2597094 h 4567139"/>
            <a:gd name="connsiteX6" fmla="*/ 546214 w 2455135"/>
            <a:gd name="connsiteY6" fmla="*/ 3386308 h 4567139"/>
            <a:gd name="connsiteX7" fmla="*/ 376418 w 2455135"/>
            <a:gd name="connsiteY7" fmla="*/ 3859655 h 4567139"/>
            <a:gd name="connsiteX8" fmla="*/ 262530 w 2455135"/>
            <a:gd name="connsiteY8" fmla="*/ 4132984 h 4567139"/>
            <a:gd name="connsiteX9" fmla="*/ 0 w 2455135"/>
            <a:gd name="connsiteY9" fmla="*/ 4567139 h 4567139"/>
            <a:gd name="connsiteX0" fmla="*/ 2545157 w 2545157"/>
            <a:gd name="connsiteY0" fmla="*/ 0 h 4602540"/>
            <a:gd name="connsiteX1" fmla="*/ 1770857 w 2545157"/>
            <a:gd name="connsiteY1" fmla="*/ 455352 h 4602540"/>
            <a:gd name="connsiteX2" fmla="*/ 1104107 w 2545157"/>
            <a:gd name="connsiteY2" fmla="*/ 741102 h 4602540"/>
            <a:gd name="connsiteX3" fmla="*/ 1002115 w 2545157"/>
            <a:gd name="connsiteY3" fmla="*/ 842433 h 4602540"/>
            <a:gd name="connsiteX4" fmla="*/ 940821 w 2545157"/>
            <a:gd name="connsiteY4" fmla="*/ 999638 h 4602540"/>
            <a:gd name="connsiteX5" fmla="*/ 682285 w 2545157"/>
            <a:gd name="connsiteY5" fmla="*/ 2632495 h 4602540"/>
            <a:gd name="connsiteX6" fmla="*/ 546214 w 2545157"/>
            <a:gd name="connsiteY6" fmla="*/ 3421709 h 4602540"/>
            <a:gd name="connsiteX7" fmla="*/ 376418 w 2545157"/>
            <a:gd name="connsiteY7" fmla="*/ 3895056 h 4602540"/>
            <a:gd name="connsiteX8" fmla="*/ 262530 w 2545157"/>
            <a:gd name="connsiteY8" fmla="*/ 4168385 h 4602540"/>
            <a:gd name="connsiteX9" fmla="*/ 0 w 2545157"/>
            <a:gd name="connsiteY9" fmla="*/ 4602540 h 4602540"/>
            <a:gd name="connsiteX0" fmla="*/ 2365112 w 2365112"/>
            <a:gd name="connsiteY0" fmla="*/ 0 h 4467821"/>
            <a:gd name="connsiteX1" fmla="*/ 1770857 w 2365112"/>
            <a:gd name="connsiteY1" fmla="*/ 320633 h 4467821"/>
            <a:gd name="connsiteX2" fmla="*/ 1104107 w 2365112"/>
            <a:gd name="connsiteY2" fmla="*/ 606383 h 4467821"/>
            <a:gd name="connsiteX3" fmla="*/ 1002115 w 2365112"/>
            <a:gd name="connsiteY3" fmla="*/ 707714 h 4467821"/>
            <a:gd name="connsiteX4" fmla="*/ 940821 w 2365112"/>
            <a:gd name="connsiteY4" fmla="*/ 864919 h 4467821"/>
            <a:gd name="connsiteX5" fmla="*/ 682285 w 2365112"/>
            <a:gd name="connsiteY5" fmla="*/ 2497776 h 4467821"/>
            <a:gd name="connsiteX6" fmla="*/ 546214 w 2365112"/>
            <a:gd name="connsiteY6" fmla="*/ 3286990 h 4467821"/>
            <a:gd name="connsiteX7" fmla="*/ 376418 w 2365112"/>
            <a:gd name="connsiteY7" fmla="*/ 3760337 h 4467821"/>
            <a:gd name="connsiteX8" fmla="*/ 262530 w 2365112"/>
            <a:gd name="connsiteY8" fmla="*/ 4033666 h 4467821"/>
            <a:gd name="connsiteX9" fmla="*/ 0 w 2365112"/>
            <a:gd name="connsiteY9" fmla="*/ 4467821 h 4467821"/>
            <a:gd name="connsiteX0" fmla="*/ 2365112 w 2365112"/>
            <a:gd name="connsiteY0" fmla="*/ 0 h 4467821"/>
            <a:gd name="connsiteX1" fmla="*/ 1760054 w 2365112"/>
            <a:gd name="connsiteY1" fmla="*/ 310654 h 4467821"/>
            <a:gd name="connsiteX2" fmla="*/ 1104107 w 2365112"/>
            <a:gd name="connsiteY2" fmla="*/ 606383 h 4467821"/>
            <a:gd name="connsiteX3" fmla="*/ 1002115 w 2365112"/>
            <a:gd name="connsiteY3" fmla="*/ 707714 h 4467821"/>
            <a:gd name="connsiteX4" fmla="*/ 940821 w 2365112"/>
            <a:gd name="connsiteY4" fmla="*/ 864919 h 4467821"/>
            <a:gd name="connsiteX5" fmla="*/ 682285 w 2365112"/>
            <a:gd name="connsiteY5" fmla="*/ 2497776 h 4467821"/>
            <a:gd name="connsiteX6" fmla="*/ 546214 w 2365112"/>
            <a:gd name="connsiteY6" fmla="*/ 3286990 h 4467821"/>
            <a:gd name="connsiteX7" fmla="*/ 376418 w 2365112"/>
            <a:gd name="connsiteY7" fmla="*/ 3760337 h 4467821"/>
            <a:gd name="connsiteX8" fmla="*/ 262530 w 2365112"/>
            <a:gd name="connsiteY8" fmla="*/ 4033666 h 4467821"/>
            <a:gd name="connsiteX9" fmla="*/ 0 w 2365112"/>
            <a:gd name="connsiteY9" fmla="*/ 4467821 h 4467821"/>
            <a:gd name="connsiteX0" fmla="*/ 2190908 w 2190908"/>
            <a:gd name="connsiteY0" fmla="*/ 0 h 4373209"/>
            <a:gd name="connsiteX1" fmla="*/ 1760054 w 2190908"/>
            <a:gd name="connsiteY1" fmla="*/ 216042 h 4373209"/>
            <a:gd name="connsiteX2" fmla="*/ 1104107 w 2190908"/>
            <a:gd name="connsiteY2" fmla="*/ 511771 h 4373209"/>
            <a:gd name="connsiteX3" fmla="*/ 1002115 w 2190908"/>
            <a:gd name="connsiteY3" fmla="*/ 613102 h 4373209"/>
            <a:gd name="connsiteX4" fmla="*/ 940821 w 2190908"/>
            <a:gd name="connsiteY4" fmla="*/ 770307 h 4373209"/>
            <a:gd name="connsiteX5" fmla="*/ 682285 w 2190908"/>
            <a:gd name="connsiteY5" fmla="*/ 2403164 h 4373209"/>
            <a:gd name="connsiteX6" fmla="*/ 546214 w 2190908"/>
            <a:gd name="connsiteY6" fmla="*/ 3192378 h 4373209"/>
            <a:gd name="connsiteX7" fmla="*/ 376418 w 2190908"/>
            <a:gd name="connsiteY7" fmla="*/ 3665725 h 4373209"/>
            <a:gd name="connsiteX8" fmla="*/ 262530 w 2190908"/>
            <a:gd name="connsiteY8" fmla="*/ 3939054 h 4373209"/>
            <a:gd name="connsiteX9" fmla="*/ 0 w 2190908"/>
            <a:gd name="connsiteY9" fmla="*/ 4373209 h 4373209"/>
            <a:gd name="connsiteX0" fmla="*/ 2304793 w 2304793"/>
            <a:gd name="connsiteY0" fmla="*/ 0 h 4512256"/>
            <a:gd name="connsiteX1" fmla="*/ 1873939 w 2304793"/>
            <a:gd name="connsiteY1" fmla="*/ 216042 h 4512256"/>
            <a:gd name="connsiteX2" fmla="*/ 1217992 w 2304793"/>
            <a:gd name="connsiteY2" fmla="*/ 511771 h 4512256"/>
            <a:gd name="connsiteX3" fmla="*/ 1116000 w 2304793"/>
            <a:gd name="connsiteY3" fmla="*/ 613102 h 4512256"/>
            <a:gd name="connsiteX4" fmla="*/ 1054706 w 2304793"/>
            <a:gd name="connsiteY4" fmla="*/ 770307 h 4512256"/>
            <a:gd name="connsiteX5" fmla="*/ 796170 w 2304793"/>
            <a:gd name="connsiteY5" fmla="*/ 2403164 h 4512256"/>
            <a:gd name="connsiteX6" fmla="*/ 660099 w 2304793"/>
            <a:gd name="connsiteY6" fmla="*/ 3192378 h 4512256"/>
            <a:gd name="connsiteX7" fmla="*/ 490303 w 2304793"/>
            <a:gd name="connsiteY7" fmla="*/ 3665725 h 4512256"/>
            <a:gd name="connsiteX8" fmla="*/ 376415 w 2304793"/>
            <a:gd name="connsiteY8" fmla="*/ 3939054 h 4512256"/>
            <a:gd name="connsiteX9" fmla="*/ 0 w 2304793"/>
            <a:gd name="connsiteY9" fmla="*/ 4512256 h 45122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2304793" h="4512256">
              <a:moveTo>
                <a:pt x="2304793" y="0"/>
              </a:moveTo>
              <a:lnTo>
                <a:pt x="1873939" y="216042"/>
              </a:lnTo>
              <a:lnTo>
                <a:pt x="1217992" y="511771"/>
              </a:lnTo>
              <a:cubicBezTo>
                <a:pt x="1193768" y="553279"/>
                <a:pt x="1140224" y="571594"/>
                <a:pt x="1116000" y="613102"/>
              </a:cubicBezTo>
              <a:lnTo>
                <a:pt x="1054706" y="770307"/>
              </a:lnTo>
              <a:lnTo>
                <a:pt x="796170" y="2403164"/>
              </a:lnTo>
              <a:lnTo>
                <a:pt x="660099" y="3192378"/>
              </a:lnTo>
              <a:cubicBezTo>
                <a:pt x="608924" y="3319144"/>
                <a:pt x="541478" y="3538959"/>
                <a:pt x="490303" y="3665725"/>
              </a:cubicBezTo>
              <a:cubicBezTo>
                <a:pt x="445734" y="3781448"/>
                <a:pt x="414747" y="3834710"/>
                <a:pt x="376415" y="3939054"/>
              </a:cubicBezTo>
              <a:cubicBezTo>
                <a:pt x="317746" y="4055029"/>
                <a:pt x="42399" y="4433112"/>
                <a:pt x="0" y="4512256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62363</xdr:colOff>
      <xdr:row>393</xdr:row>
      <xdr:rowOff>6569</xdr:rowOff>
    </xdr:from>
    <xdr:to>
      <xdr:col>15</xdr:col>
      <xdr:colOff>335018</xdr:colOff>
      <xdr:row>397</xdr:row>
      <xdr:rowOff>124329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543743D0-97B6-4169-833B-1071D602C15E}"/>
            </a:ext>
          </a:extLst>
        </xdr:cNvPr>
        <xdr:cNvCxnSpPr>
          <a:stCxn id="777" idx="6"/>
        </xdr:cNvCxnSpPr>
      </xdr:nvCxnSpPr>
      <xdr:spPr>
        <a:xfrm flipV="1">
          <a:off x="3767588" y="64595594"/>
          <a:ext cx="2396730" cy="841660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230</xdr:row>
      <xdr:rowOff>161925</xdr:rowOff>
    </xdr:from>
    <xdr:to>
      <xdr:col>15</xdr:col>
      <xdr:colOff>323850</xdr:colOff>
      <xdr:row>230</xdr:row>
      <xdr:rowOff>180976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4716A975-99B9-434D-9742-8A5EA6F2D329}"/>
            </a:ext>
          </a:extLst>
        </xdr:cNvPr>
        <xdr:cNvCxnSpPr/>
      </xdr:nvCxnSpPr>
      <xdr:spPr>
        <a:xfrm flipV="1">
          <a:off x="5829301" y="38023800"/>
          <a:ext cx="323849" cy="1905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227</xdr:row>
      <xdr:rowOff>95250</xdr:rowOff>
    </xdr:from>
    <xdr:to>
      <xdr:col>11</xdr:col>
      <xdr:colOff>74032</xdr:colOff>
      <xdr:row>230</xdr:row>
      <xdr:rowOff>53958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3E72A09B-53F6-4DD5-B37A-C426D7279A8C}"/>
            </a:ext>
          </a:extLst>
        </xdr:cNvPr>
        <xdr:cNvCxnSpPr>
          <a:endCxn id="1037" idx="0"/>
        </xdr:cNvCxnSpPr>
      </xdr:nvCxnSpPr>
      <xdr:spPr>
        <a:xfrm>
          <a:off x="2676525" y="37414200"/>
          <a:ext cx="1864732" cy="501633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308517</xdr:colOff>
      <xdr:row>169</xdr:row>
      <xdr:rowOff>133350</xdr:rowOff>
    </xdr:from>
    <xdr:to>
      <xdr:col>14</xdr:col>
      <xdr:colOff>23628</xdr:colOff>
      <xdr:row>193</xdr:row>
      <xdr:rowOff>24608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F063A2F3-2177-4F24-92CB-1B87E41DF31B}"/>
            </a:ext>
          </a:extLst>
        </xdr:cNvPr>
        <xdr:cNvCxnSpPr>
          <a:endCxn id="548" idx="0"/>
        </xdr:cNvCxnSpPr>
      </xdr:nvCxnSpPr>
      <xdr:spPr>
        <a:xfrm flipH="1">
          <a:off x="2489742" y="27879675"/>
          <a:ext cx="2991711" cy="409178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360611</xdr:colOff>
      <xdr:row>170</xdr:row>
      <xdr:rowOff>22514</xdr:rowOff>
    </xdr:from>
    <xdr:to>
      <xdr:col>14</xdr:col>
      <xdr:colOff>141391</xdr:colOff>
      <xdr:row>194</xdr:row>
      <xdr:rowOff>33376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56C386B-0BC4-4593-9812-A037BCC300B5}"/>
            </a:ext>
          </a:extLst>
        </xdr:cNvPr>
        <xdr:cNvCxnSpPr>
          <a:endCxn id="548" idx="5"/>
        </xdr:cNvCxnSpPr>
      </xdr:nvCxnSpPr>
      <xdr:spPr>
        <a:xfrm flipH="1">
          <a:off x="2541836" y="27949814"/>
          <a:ext cx="3057380" cy="4182812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59522</xdr:colOff>
      <xdr:row>151</xdr:row>
      <xdr:rowOff>78153</xdr:rowOff>
    </xdr:from>
    <xdr:to>
      <xdr:col>11</xdr:col>
      <xdr:colOff>59523</xdr:colOff>
      <xdr:row>157</xdr:row>
      <xdr:rowOff>93121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3F336942-4038-4658-A0C4-35D0C088C316}"/>
            </a:ext>
          </a:extLst>
        </xdr:cNvPr>
        <xdr:cNvCxnSpPr>
          <a:stCxn id="444" idx="7"/>
          <a:endCxn id="448" idx="7"/>
        </xdr:cNvCxnSpPr>
      </xdr:nvCxnSpPr>
      <xdr:spPr>
        <a:xfrm flipH="1">
          <a:off x="4526747" y="25014603"/>
          <a:ext cx="1" cy="929368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294566</xdr:colOff>
      <xdr:row>152</xdr:row>
      <xdr:rowOff>38771</xdr:rowOff>
    </xdr:from>
    <xdr:to>
      <xdr:col>10</xdr:col>
      <xdr:colOff>306640</xdr:colOff>
      <xdr:row>157</xdr:row>
      <xdr:rowOff>80276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EB3DB78-96FA-48E1-9B13-D8E10D8FFA66}"/>
            </a:ext>
          </a:extLst>
        </xdr:cNvPr>
        <xdr:cNvCxnSpPr>
          <a:stCxn id="444" idx="3"/>
          <a:endCxn id="448" idx="1"/>
        </xdr:cNvCxnSpPr>
      </xdr:nvCxnSpPr>
      <xdr:spPr>
        <a:xfrm>
          <a:off x="4380791" y="25127621"/>
          <a:ext cx="12074" cy="80350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364948</xdr:colOff>
      <xdr:row>140</xdr:row>
      <xdr:rowOff>64618</xdr:rowOff>
    </xdr:from>
    <xdr:to>
      <xdr:col>9</xdr:col>
      <xdr:colOff>378897</xdr:colOff>
      <xdr:row>146</xdr:row>
      <xdr:rowOff>80915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4F6F8EAD-3F11-41A4-81CF-B06821DF2618}"/>
            </a:ext>
          </a:extLst>
        </xdr:cNvPr>
        <xdr:cNvCxnSpPr>
          <a:stCxn id="1248" idx="2"/>
          <a:endCxn id="460" idx="4"/>
        </xdr:cNvCxnSpPr>
      </xdr:nvCxnSpPr>
      <xdr:spPr>
        <a:xfrm flipH="1" flipV="1">
          <a:off x="3308173" y="23315143"/>
          <a:ext cx="775949" cy="93069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25752</xdr:colOff>
      <xdr:row>146</xdr:row>
      <xdr:rowOff>148465</xdr:rowOff>
    </xdr:from>
    <xdr:to>
      <xdr:col>10</xdr:col>
      <xdr:colOff>272876</xdr:colOff>
      <xdr:row>151</xdr:row>
      <xdr:rowOff>125579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29786B9C-B647-4D12-8EFA-E4E11699907E}"/>
            </a:ext>
          </a:extLst>
        </xdr:cNvPr>
        <xdr:cNvCxnSpPr>
          <a:stCxn id="444" idx="2"/>
          <a:endCxn id="1248" idx="3"/>
        </xdr:cNvCxnSpPr>
      </xdr:nvCxnSpPr>
      <xdr:spPr>
        <a:xfrm flipH="1" flipV="1">
          <a:off x="4111977" y="24313390"/>
          <a:ext cx="247124" cy="74863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87315</xdr:colOff>
      <xdr:row>139</xdr:row>
      <xdr:rowOff>137996</xdr:rowOff>
    </xdr:from>
    <xdr:to>
      <xdr:col>10</xdr:col>
      <xdr:colOff>93001</xdr:colOff>
      <xdr:row>145</xdr:row>
      <xdr:rowOff>137785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AAA1B8B0-1C6D-4428-BEDC-DE7720507968}"/>
            </a:ext>
          </a:extLst>
        </xdr:cNvPr>
        <xdr:cNvCxnSpPr>
          <a:stCxn id="1248" idx="0"/>
          <a:endCxn id="460" idx="6"/>
        </xdr:cNvCxnSpPr>
      </xdr:nvCxnSpPr>
      <xdr:spPr>
        <a:xfrm flipH="1" flipV="1">
          <a:off x="3411540" y="23207546"/>
          <a:ext cx="767686" cy="942764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188104</xdr:colOff>
      <xdr:row>146</xdr:row>
      <xdr:rowOff>80915</xdr:rowOff>
    </xdr:from>
    <xdr:to>
      <xdr:col>11</xdr:col>
      <xdr:colOff>81213</xdr:colOff>
      <xdr:row>151</xdr:row>
      <xdr:rowOff>143745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6E11B1DD-6AAB-43F3-A2D5-C6E73C775122}"/>
            </a:ext>
          </a:extLst>
        </xdr:cNvPr>
        <xdr:cNvCxnSpPr>
          <a:stCxn id="444" idx="6"/>
          <a:endCxn id="1248" idx="6"/>
        </xdr:cNvCxnSpPr>
      </xdr:nvCxnSpPr>
      <xdr:spPr>
        <a:xfrm flipH="1" flipV="1">
          <a:off x="4274329" y="24245840"/>
          <a:ext cx="274109" cy="834355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18468</xdr:colOff>
      <xdr:row>125</xdr:row>
      <xdr:rowOff>2031</xdr:rowOff>
    </xdr:from>
    <xdr:to>
      <xdr:col>7</xdr:col>
      <xdr:colOff>278942</xdr:colOff>
      <xdr:row>139</xdr:row>
      <xdr:rowOff>120204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1359B20D-56EA-4D1C-A3D2-3D66B1BD3A4D}"/>
            </a:ext>
          </a:extLst>
        </xdr:cNvPr>
        <xdr:cNvCxnSpPr>
          <a:stCxn id="460" idx="2"/>
          <a:endCxn id="426" idx="3"/>
        </xdr:cNvCxnSpPr>
      </xdr:nvCxnSpPr>
      <xdr:spPr>
        <a:xfrm flipH="1" flipV="1">
          <a:off x="2961693" y="20709381"/>
          <a:ext cx="260474" cy="248037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162587</xdr:colOff>
      <xdr:row>124</xdr:row>
      <xdr:rowOff>154004</xdr:rowOff>
    </xdr:from>
    <xdr:to>
      <xdr:col>8</xdr:col>
      <xdr:colOff>65721</xdr:colOff>
      <xdr:row>139</xdr:row>
      <xdr:rowOff>70052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BF818DF4-30E4-44C4-A848-7DC657546416}"/>
            </a:ext>
          </a:extLst>
        </xdr:cNvPr>
        <xdr:cNvCxnSpPr>
          <a:stCxn id="460" idx="7"/>
        </xdr:cNvCxnSpPr>
      </xdr:nvCxnSpPr>
      <xdr:spPr>
        <a:xfrm flipH="1" flipV="1">
          <a:off x="3105812" y="20680379"/>
          <a:ext cx="284134" cy="2459223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198337</xdr:colOff>
      <xdr:row>117</xdr:row>
      <xdr:rowOff>68670</xdr:rowOff>
    </xdr:from>
    <xdr:to>
      <xdr:col>15</xdr:col>
      <xdr:colOff>4110</xdr:colOff>
      <xdr:row>120</xdr:row>
      <xdr:rowOff>134623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322E8C9A-400C-45D1-ACA8-B3A00DE67DB6}"/>
            </a:ext>
          </a:extLst>
        </xdr:cNvPr>
        <xdr:cNvCxnSpPr>
          <a:stCxn id="432" idx="0"/>
          <a:endCxn id="1222" idx="2"/>
        </xdr:cNvCxnSpPr>
      </xdr:nvCxnSpPr>
      <xdr:spPr>
        <a:xfrm flipV="1">
          <a:off x="5275162" y="19328220"/>
          <a:ext cx="558248" cy="60887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85717</xdr:colOff>
      <xdr:row>121</xdr:row>
      <xdr:rowOff>129931</xdr:rowOff>
    </xdr:from>
    <xdr:to>
      <xdr:col>9</xdr:col>
      <xdr:colOff>34835</xdr:colOff>
      <xdr:row>124</xdr:row>
      <xdr:rowOff>22002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64A5B13-144C-45E1-BE0E-2F855E01A69A}"/>
            </a:ext>
          </a:extLst>
        </xdr:cNvPr>
        <xdr:cNvCxnSpPr>
          <a:stCxn id="426" idx="0"/>
          <a:endCxn id="436" idx="2"/>
        </xdr:cNvCxnSpPr>
      </xdr:nvCxnSpPr>
      <xdr:spPr>
        <a:xfrm flipV="1">
          <a:off x="3028942" y="20113381"/>
          <a:ext cx="711118" cy="43499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180820</xdr:colOff>
      <xdr:row>122</xdr:row>
      <xdr:rowOff>34967</xdr:rowOff>
    </xdr:from>
    <xdr:to>
      <xdr:col>9</xdr:col>
      <xdr:colOff>137376</xdr:colOff>
      <xdr:row>124</xdr:row>
      <xdr:rowOff>116172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882600EE-1C8A-476E-8299-2B816178DDF0}"/>
            </a:ext>
          </a:extLst>
        </xdr:cNvPr>
        <xdr:cNvCxnSpPr>
          <a:stCxn id="426" idx="6"/>
          <a:endCxn id="436" idx="4"/>
        </xdr:cNvCxnSpPr>
      </xdr:nvCxnSpPr>
      <xdr:spPr>
        <a:xfrm flipV="1">
          <a:off x="3124045" y="20199392"/>
          <a:ext cx="718556" cy="443155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349849</xdr:colOff>
      <xdr:row>114</xdr:row>
      <xdr:rowOff>97179</xdr:rowOff>
    </xdr:from>
    <xdr:to>
      <xdr:col>16</xdr:col>
      <xdr:colOff>176807</xdr:colOff>
      <xdr:row>162</xdr:row>
      <xdr:rowOff>54962</xdr:rowOff>
    </xdr:to>
    <xdr:sp macro="" textlink="">
      <xdr:nvSpPr>
        <xdr:cNvPr id="115" name="Freeform: Shape 114">
          <a:extLst>
            <a:ext uri="{FF2B5EF4-FFF2-40B4-BE49-F238E27FC236}">
              <a16:creationId xmlns:a16="http://schemas.microsoft.com/office/drawing/2014/main" id="{86E96E72-AFC9-438B-A3B4-237AEF35524E}"/>
            </a:ext>
          </a:extLst>
        </xdr:cNvPr>
        <xdr:cNvSpPr/>
      </xdr:nvSpPr>
      <xdr:spPr>
        <a:xfrm rot="21235427">
          <a:off x="3674074" y="18813804"/>
          <a:ext cx="2713033" cy="7863533"/>
        </a:xfrm>
        <a:custGeom>
          <a:avLst/>
          <a:gdLst>
            <a:gd name="connsiteX0" fmla="*/ 1347107 w 1347107"/>
            <a:gd name="connsiteY0" fmla="*/ 0 h 5293178"/>
            <a:gd name="connsiteX1" fmla="*/ 938892 w 1347107"/>
            <a:gd name="connsiteY1" fmla="*/ 503464 h 5293178"/>
            <a:gd name="connsiteX2" fmla="*/ 190500 w 1347107"/>
            <a:gd name="connsiteY2" fmla="*/ 938892 h 5293178"/>
            <a:gd name="connsiteX3" fmla="*/ 190500 w 1347107"/>
            <a:gd name="connsiteY3" fmla="*/ 2394857 h 5293178"/>
            <a:gd name="connsiteX4" fmla="*/ 353785 w 1347107"/>
            <a:gd name="connsiteY4" fmla="*/ 2721428 h 5293178"/>
            <a:gd name="connsiteX5" fmla="*/ 557892 w 1347107"/>
            <a:gd name="connsiteY5" fmla="*/ 3197678 h 5293178"/>
            <a:gd name="connsiteX6" fmla="*/ 653142 w 1347107"/>
            <a:gd name="connsiteY6" fmla="*/ 3755571 h 5293178"/>
            <a:gd name="connsiteX7" fmla="*/ 625928 w 1347107"/>
            <a:gd name="connsiteY7" fmla="*/ 4286250 h 5293178"/>
            <a:gd name="connsiteX8" fmla="*/ 312964 w 1347107"/>
            <a:gd name="connsiteY8" fmla="*/ 4762500 h 5293178"/>
            <a:gd name="connsiteX9" fmla="*/ 0 w 1347107"/>
            <a:gd name="connsiteY9" fmla="*/ 5293178 h 5293178"/>
            <a:gd name="connsiteX0" fmla="*/ 1865193 w 1865193"/>
            <a:gd name="connsiteY0" fmla="*/ 0 h 5967707"/>
            <a:gd name="connsiteX1" fmla="*/ 938892 w 1865193"/>
            <a:gd name="connsiteY1" fmla="*/ 1177993 h 5967707"/>
            <a:gd name="connsiteX2" fmla="*/ 190500 w 1865193"/>
            <a:gd name="connsiteY2" fmla="*/ 1613421 h 5967707"/>
            <a:gd name="connsiteX3" fmla="*/ 190500 w 1865193"/>
            <a:gd name="connsiteY3" fmla="*/ 3069386 h 5967707"/>
            <a:gd name="connsiteX4" fmla="*/ 353785 w 1865193"/>
            <a:gd name="connsiteY4" fmla="*/ 3395957 h 5967707"/>
            <a:gd name="connsiteX5" fmla="*/ 557892 w 1865193"/>
            <a:gd name="connsiteY5" fmla="*/ 3872207 h 5967707"/>
            <a:gd name="connsiteX6" fmla="*/ 653142 w 1865193"/>
            <a:gd name="connsiteY6" fmla="*/ 4430100 h 5967707"/>
            <a:gd name="connsiteX7" fmla="*/ 625928 w 1865193"/>
            <a:gd name="connsiteY7" fmla="*/ 4960779 h 5967707"/>
            <a:gd name="connsiteX8" fmla="*/ 312964 w 1865193"/>
            <a:gd name="connsiteY8" fmla="*/ 5437029 h 5967707"/>
            <a:gd name="connsiteX9" fmla="*/ 0 w 1865193"/>
            <a:gd name="connsiteY9" fmla="*/ 5967707 h 5967707"/>
            <a:gd name="connsiteX0" fmla="*/ 1409497 w 1409497"/>
            <a:gd name="connsiteY0" fmla="*/ 0 h 5371557"/>
            <a:gd name="connsiteX1" fmla="*/ 938892 w 1409497"/>
            <a:gd name="connsiteY1" fmla="*/ 581843 h 5371557"/>
            <a:gd name="connsiteX2" fmla="*/ 190500 w 1409497"/>
            <a:gd name="connsiteY2" fmla="*/ 1017271 h 5371557"/>
            <a:gd name="connsiteX3" fmla="*/ 190500 w 1409497"/>
            <a:gd name="connsiteY3" fmla="*/ 2473236 h 5371557"/>
            <a:gd name="connsiteX4" fmla="*/ 353785 w 1409497"/>
            <a:gd name="connsiteY4" fmla="*/ 2799807 h 5371557"/>
            <a:gd name="connsiteX5" fmla="*/ 557892 w 1409497"/>
            <a:gd name="connsiteY5" fmla="*/ 3276057 h 5371557"/>
            <a:gd name="connsiteX6" fmla="*/ 653142 w 1409497"/>
            <a:gd name="connsiteY6" fmla="*/ 3833950 h 5371557"/>
            <a:gd name="connsiteX7" fmla="*/ 625928 w 1409497"/>
            <a:gd name="connsiteY7" fmla="*/ 4364629 h 5371557"/>
            <a:gd name="connsiteX8" fmla="*/ 312964 w 1409497"/>
            <a:gd name="connsiteY8" fmla="*/ 4840879 h 5371557"/>
            <a:gd name="connsiteX9" fmla="*/ 0 w 1409497"/>
            <a:gd name="connsiteY9" fmla="*/ 5371557 h 5371557"/>
            <a:gd name="connsiteX0" fmla="*/ 1491700 w 1491700"/>
            <a:gd name="connsiteY0" fmla="*/ 0 h 5475825"/>
            <a:gd name="connsiteX1" fmla="*/ 938892 w 1491700"/>
            <a:gd name="connsiteY1" fmla="*/ 686111 h 5475825"/>
            <a:gd name="connsiteX2" fmla="*/ 190500 w 1491700"/>
            <a:gd name="connsiteY2" fmla="*/ 1121539 h 5475825"/>
            <a:gd name="connsiteX3" fmla="*/ 190500 w 1491700"/>
            <a:gd name="connsiteY3" fmla="*/ 2577504 h 5475825"/>
            <a:gd name="connsiteX4" fmla="*/ 353785 w 1491700"/>
            <a:gd name="connsiteY4" fmla="*/ 2904075 h 5475825"/>
            <a:gd name="connsiteX5" fmla="*/ 557892 w 1491700"/>
            <a:gd name="connsiteY5" fmla="*/ 3380325 h 5475825"/>
            <a:gd name="connsiteX6" fmla="*/ 653142 w 1491700"/>
            <a:gd name="connsiteY6" fmla="*/ 3938218 h 5475825"/>
            <a:gd name="connsiteX7" fmla="*/ 625928 w 1491700"/>
            <a:gd name="connsiteY7" fmla="*/ 4468897 h 5475825"/>
            <a:gd name="connsiteX8" fmla="*/ 312964 w 1491700"/>
            <a:gd name="connsiteY8" fmla="*/ 4945147 h 5475825"/>
            <a:gd name="connsiteX9" fmla="*/ 0 w 1491700"/>
            <a:gd name="connsiteY9" fmla="*/ 5475825 h 5475825"/>
            <a:gd name="connsiteX0" fmla="*/ 1534485 w 1534485"/>
            <a:gd name="connsiteY0" fmla="*/ 0 h 5497328"/>
            <a:gd name="connsiteX1" fmla="*/ 938892 w 1534485"/>
            <a:gd name="connsiteY1" fmla="*/ 707614 h 5497328"/>
            <a:gd name="connsiteX2" fmla="*/ 190500 w 1534485"/>
            <a:gd name="connsiteY2" fmla="*/ 1143042 h 5497328"/>
            <a:gd name="connsiteX3" fmla="*/ 190500 w 1534485"/>
            <a:gd name="connsiteY3" fmla="*/ 2599007 h 5497328"/>
            <a:gd name="connsiteX4" fmla="*/ 353785 w 1534485"/>
            <a:gd name="connsiteY4" fmla="*/ 2925578 h 5497328"/>
            <a:gd name="connsiteX5" fmla="*/ 557892 w 1534485"/>
            <a:gd name="connsiteY5" fmla="*/ 3401828 h 5497328"/>
            <a:gd name="connsiteX6" fmla="*/ 653142 w 1534485"/>
            <a:gd name="connsiteY6" fmla="*/ 3959721 h 5497328"/>
            <a:gd name="connsiteX7" fmla="*/ 625928 w 1534485"/>
            <a:gd name="connsiteY7" fmla="*/ 4490400 h 5497328"/>
            <a:gd name="connsiteX8" fmla="*/ 312964 w 1534485"/>
            <a:gd name="connsiteY8" fmla="*/ 4966650 h 5497328"/>
            <a:gd name="connsiteX9" fmla="*/ 0 w 1534485"/>
            <a:gd name="connsiteY9" fmla="*/ 5497328 h 5497328"/>
            <a:gd name="connsiteX0" fmla="*/ 1343985 w 1343985"/>
            <a:gd name="connsiteY0" fmla="*/ 0 h 4979729"/>
            <a:gd name="connsiteX1" fmla="*/ 748392 w 1343985"/>
            <a:gd name="connsiteY1" fmla="*/ 707614 h 4979729"/>
            <a:gd name="connsiteX2" fmla="*/ 0 w 1343985"/>
            <a:gd name="connsiteY2" fmla="*/ 1143042 h 4979729"/>
            <a:gd name="connsiteX3" fmla="*/ 0 w 1343985"/>
            <a:gd name="connsiteY3" fmla="*/ 2599007 h 4979729"/>
            <a:gd name="connsiteX4" fmla="*/ 163285 w 1343985"/>
            <a:gd name="connsiteY4" fmla="*/ 2925578 h 4979729"/>
            <a:gd name="connsiteX5" fmla="*/ 367392 w 1343985"/>
            <a:gd name="connsiteY5" fmla="*/ 3401828 h 4979729"/>
            <a:gd name="connsiteX6" fmla="*/ 462642 w 1343985"/>
            <a:gd name="connsiteY6" fmla="*/ 3959721 h 4979729"/>
            <a:gd name="connsiteX7" fmla="*/ 435428 w 1343985"/>
            <a:gd name="connsiteY7" fmla="*/ 4490400 h 4979729"/>
            <a:gd name="connsiteX8" fmla="*/ 122464 w 1343985"/>
            <a:gd name="connsiteY8" fmla="*/ 4966650 h 4979729"/>
            <a:gd name="connsiteX9" fmla="*/ 126627 w 1343985"/>
            <a:gd name="connsiteY9" fmla="*/ 4979729 h 4979729"/>
            <a:gd name="connsiteX0" fmla="*/ 1343985 w 1343985"/>
            <a:gd name="connsiteY0" fmla="*/ 0 h 4996325"/>
            <a:gd name="connsiteX1" fmla="*/ 748392 w 1343985"/>
            <a:gd name="connsiteY1" fmla="*/ 707614 h 4996325"/>
            <a:gd name="connsiteX2" fmla="*/ 0 w 1343985"/>
            <a:gd name="connsiteY2" fmla="*/ 1143042 h 4996325"/>
            <a:gd name="connsiteX3" fmla="*/ 0 w 1343985"/>
            <a:gd name="connsiteY3" fmla="*/ 2599007 h 4996325"/>
            <a:gd name="connsiteX4" fmla="*/ 163285 w 1343985"/>
            <a:gd name="connsiteY4" fmla="*/ 2925578 h 4996325"/>
            <a:gd name="connsiteX5" fmla="*/ 367392 w 1343985"/>
            <a:gd name="connsiteY5" fmla="*/ 3401828 h 4996325"/>
            <a:gd name="connsiteX6" fmla="*/ 462642 w 1343985"/>
            <a:gd name="connsiteY6" fmla="*/ 3959721 h 4996325"/>
            <a:gd name="connsiteX7" fmla="*/ 435428 w 1343985"/>
            <a:gd name="connsiteY7" fmla="*/ 4490400 h 4996325"/>
            <a:gd name="connsiteX8" fmla="*/ 122464 w 1343985"/>
            <a:gd name="connsiteY8" fmla="*/ 4966650 h 4996325"/>
            <a:gd name="connsiteX9" fmla="*/ 88234 w 1343985"/>
            <a:gd name="connsiteY9" fmla="*/ 4996325 h 4996325"/>
            <a:gd name="connsiteX0" fmla="*/ 1343985 w 1343985"/>
            <a:gd name="connsiteY0" fmla="*/ 0 h 4966650"/>
            <a:gd name="connsiteX1" fmla="*/ 748392 w 1343985"/>
            <a:gd name="connsiteY1" fmla="*/ 707614 h 4966650"/>
            <a:gd name="connsiteX2" fmla="*/ 0 w 1343985"/>
            <a:gd name="connsiteY2" fmla="*/ 1143042 h 4966650"/>
            <a:gd name="connsiteX3" fmla="*/ 0 w 1343985"/>
            <a:gd name="connsiteY3" fmla="*/ 2599007 h 4966650"/>
            <a:gd name="connsiteX4" fmla="*/ 163285 w 1343985"/>
            <a:gd name="connsiteY4" fmla="*/ 2925578 h 4966650"/>
            <a:gd name="connsiteX5" fmla="*/ 367392 w 1343985"/>
            <a:gd name="connsiteY5" fmla="*/ 3401828 h 4966650"/>
            <a:gd name="connsiteX6" fmla="*/ 462642 w 1343985"/>
            <a:gd name="connsiteY6" fmla="*/ 3959721 h 4966650"/>
            <a:gd name="connsiteX7" fmla="*/ 435428 w 1343985"/>
            <a:gd name="connsiteY7" fmla="*/ 4490400 h 4966650"/>
            <a:gd name="connsiteX8" fmla="*/ 122464 w 1343985"/>
            <a:gd name="connsiteY8" fmla="*/ 4966650 h 4966650"/>
            <a:gd name="connsiteX0" fmla="*/ 1343985 w 1343985"/>
            <a:gd name="connsiteY0" fmla="*/ 0 h 4979796"/>
            <a:gd name="connsiteX1" fmla="*/ 748392 w 1343985"/>
            <a:gd name="connsiteY1" fmla="*/ 707614 h 4979796"/>
            <a:gd name="connsiteX2" fmla="*/ 0 w 1343985"/>
            <a:gd name="connsiteY2" fmla="*/ 1143042 h 4979796"/>
            <a:gd name="connsiteX3" fmla="*/ 0 w 1343985"/>
            <a:gd name="connsiteY3" fmla="*/ 2599007 h 4979796"/>
            <a:gd name="connsiteX4" fmla="*/ 163285 w 1343985"/>
            <a:gd name="connsiteY4" fmla="*/ 2925578 h 4979796"/>
            <a:gd name="connsiteX5" fmla="*/ 367392 w 1343985"/>
            <a:gd name="connsiteY5" fmla="*/ 3401828 h 4979796"/>
            <a:gd name="connsiteX6" fmla="*/ 462642 w 1343985"/>
            <a:gd name="connsiteY6" fmla="*/ 3959721 h 4979796"/>
            <a:gd name="connsiteX7" fmla="*/ 435428 w 1343985"/>
            <a:gd name="connsiteY7" fmla="*/ 4490400 h 4979796"/>
            <a:gd name="connsiteX8" fmla="*/ 113275 w 1343985"/>
            <a:gd name="connsiteY8" fmla="*/ 4979796 h 4979796"/>
            <a:gd name="connsiteX0" fmla="*/ 1343985 w 1343985"/>
            <a:gd name="connsiteY0" fmla="*/ 0 h 4979796"/>
            <a:gd name="connsiteX1" fmla="*/ 748392 w 1343985"/>
            <a:gd name="connsiteY1" fmla="*/ 707614 h 4979796"/>
            <a:gd name="connsiteX2" fmla="*/ 0 w 1343985"/>
            <a:gd name="connsiteY2" fmla="*/ 1143042 h 4979796"/>
            <a:gd name="connsiteX3" fmla="*/ 0 w 1343985"/>
            <a:gd name="connsiteY3" fmla="*/ 2599007 h 4979796"/>
            <a:gd name="connsiteX4" fmla="*/ 163285 w 1343985"/>
            <a:gd name="connsiteY4" fmla="*/ 2925578 h 4979796"/>
            <a:gd name="connsiteX5" fmla="*/ 367392 w 1343985"/>
            <a:gd name="connsiteY5" fmla="*/ 3401828 h 4979796"/>
            <a:gd name="connsiteX6" fmla="*/ 462642 w 1343985"/>
            <a:gd name="connsiteY6" fmla="*/ 3959721 h 4979796"/>
            <a:gd name="connsiteX7" fmla="*/ 418552 w 1343985"/>
            <a:gd name="connsiteY7" fmla="*/ 4580189 h 4979796"/>
            <a:gd name="connsiteX8" fmla="*/ 113275 w 1343985"/>
            <a:gd name="connsiteY8" fmla="*/ 4979796 h 4979796"/>
            <a:gd name="connsiteX0" fmla="*/ 1343985 w 1343985"/>
            <a:gd name="connsiteY0" fmla="*/ 0 h 5022948"/>
            <a:gd name="connsiteX1" fmla="*/ 748392 w 1343985"/>
            <a:gd name="connsiteY1" fmla="*/ 707614 h 5022948"/>
            <a:gd name="connsiteX2" fmla="*/ 0 w 1343985"/>
            <a:gd name="connsiteY2" fmla="*/ 1143042 h 5022948"/>
            <a:gd name="connsiteX3" fmla="*/ 0 w 1343985"/>
            <a:gd name="connsiteY3" fmla="*/ 2599007 h 5022948"/>
            <a:gd name="connsiteX4" fmla="*/ 163285 w 1343985"/>
            <a:gd name="connsiteY4" fmla="*/ 2925578 h 5022948"/>
            <a:gd name="connsiteX5" fmla="*/ 367392 w 1343985"/>
            <a:gd name="connsiteY5" fmla="*/ 3401828 h 5022948"/>
            <a:gd name="connsiteX6" fmla="*/ 462642 w 1343985"/>
            <a:gd name="connsiteY6" fmla="*/ 3959721 h 5022948"/>
            <a:gd name="connsiteX7" fmla="*/ 418552 w 1343985"/>
            <a:gd name="connsiteY7" fmla="*/ 4580189 h 5022948"/>
            <a:gd name="connsiteX8" fmla="*/ 114470 w 1343985"/>
            <a:gd name="connsiteY8" fmla="*/ 5022948 h 50229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343985" h="5022948">
              <a:moveTo>
                <a:pt x="1343985" y="0"/>
              </a:moveTo>
              <a:lnTo>
                <a:pt x="748392" y="707614"/>
              </a:lnTo>
              <a:lnTo>
                <a:pt x="0" y="1143042"/>
              </a:lnTo>
              <a:lnTo>
                <a:pt x="0" y="2599007"/>
              </a:lnTo>
              <a:lnTo>
                <a:pt x="163285" y="2925578"/>
              </a:lnTo>
              <a:lnTo>
                <a:pt x="367392" y="3401828"/>
              </a:lnTo>
              <a:lnTo>
                <a:pt x="462642" y="3959721"/>
              </a:lnTo>
              <a:lnTo>
                <a:pt x="418552" y="4580189"/>
              </a:lnTo>
              <a:lnTo>
                <a:pt x="114470" y="5022948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441284</xdr:colOff>
      <xdr:row>14</xdr:row>
      <xdr:rowOff>6979</xdr:rowOff>
    </xdr:from>
    <xdr:to>
      <xdr:col>22</xdr:col>
      <xdr:colOff>69303</xdr:colOff>
      <xdr:row>24</xdr:row>
      <xdr:rowOff>22120</xdr:rowOff>
    </xdr:to>
    <xdr:sp macro="" textlink="">
      <xdr:nvSpPr>
        <xdr:cNvPr id="116" name="Freeform: Shape 115">
          <a:extLst>
            <a:ext uri="{FF2B5EF4-FFF2-40B4-BE49-F238E27FC236}">
              <a16:creationId xmlns:a16="http://schemas.microsoft.com/office/drawing/2014/main" id="{53568342-4567-4940-8531-4930F6D15EDC}"/>
            </a:ext>
          </a:extLst>
        </xdr:cNvPr>
        <xdr:cNvSpPr/>
      </xdr:nvSpPr>
      <xdr:spPr>
        <a:xfrm rot="791249">
          <a:off x="917534" y="2473954"/>
          <a:ext cx="7876669" cy="1796316"/>
        </a:xfrm>
        <a:custGeom>
          <a:avLst/>
          <a:gdLst>
            <a:gd name="connsiteX0" fmla="*/ 0 w 4033630"/>
            <a:gd name="connsiteY0" fmla="*/ 0 h 1731065"/>
            <a:gd name="connsiteX1" fmla="*/ 1399761 w 4033630"/>
            <a:gd name="connsiteY1" fmla="*/ 554934 h 1731065"/>
            <a:gd name="connsiteX2" fmla="*/ 1938130 w 4033630"/>
            <a:gd name="connsiteY2" fmla="*/ 811695 h 1731065"/>
            <a:gd name="connsiteX3" fmla="*/ 2435087 w 4033630"/>
            <a:gd name="connsiteY3" fmla="*/ 1076739 h 1731065"/>
            <a:gd name="connsiteX4" fmla="*/ 2956891 w 4033630"/>
            <a:gd name="connsiteY4" fmla="*/ 1316934 h 1731065"/>
            <a:gd name="connsiteX5" fmla="*/ 3462130 w 4033630"/>
            <a:gd name="connsiteY5" fmla="*/ 1507434 h 1731065"/>
            <a:gd name="connsiteX6" fmla="*/ 4033630 w 4033630"/>
            <a:gd name="connsiteY6" fmla="*/ 1731065 h 1731065"/>
            <a:gd name="connsiteX0" fmla="*/ 0 w 4174535"/>
            <a:gd name="connsiteY0" fmla="*/ 1 h 1806411"/>
            <a:gd name="connsiteX1" fmla="*/ 1540666 w 4174535"/>
            <a:gd name="connsiteY1" fmla="*/ 630280 h 1806411"/>
            <a:gd name="connsiteX2" fmla="*/ 2079035 w 4174535"/>
            <a:gd name="connsiteY2" fmla="*/ 887041 h 1806411"/>
            <a:gd name="connsiteX3" fmla="*/ 2575992 w 4174535"/>
            <a:gd name="connsiteY3" fmla="*/ 1152085 h 1806411"/>
            <a:gd name="connsiteX4" fmla="*/ 3097796 w 4174535"/>
            <a:gd name="connsiteY4" fmla="*/ 1392280 h 1806411"/>
            <a:gd name="connsiteX5" fmla="*/ 3603035 w 4174535"/>
            <a:gd name="connsiteY5" fmla="*/ 1582780 h 1806411"/>
            <a:gd name="connsiteX6" fmla="*/ 4174535 w 4174535"/>
            <a:gd name="connsiteY6" fmla="*/ 1806411 h 1806411"/>
            <a:gd name="connsiteX0" fmla="*/ 0 w 4498569"/>
            <a:gd name="connsiteY0" fmla="*/ 0 h 1925594"/>
            <a:gd name="connsiteX1" fmla="*/ 1540666 w 4498569"/>
            <a:gd name="connsiteY1" fmla="*/ 630279 h 1925594"/>
            <a:gd name="connsiteX2" fmla="*/ 2079035 w 4498569"/>
            <a:gd name="connsiteY2" fmla="*/ 887040 h 1925594"/>
            <a:gd name="connsiteX3" fmla="*/ 2575992 w 4498569"/>
            <a:gd name="connsiteY3" fmla="*/ 1152084 h 1925594"/>
            <a:gd name="connsiteX4" fmla="*/ 3097796 w 4498569"/>
            <a:gd name="connsiteY4" fmla="*/ 1392279 h 1925594"/>
            <a:gd name="connsiteX5" fmla="*/ 3603035 w 4498569"/>
            <a:gd name="connsiteY5" fmla="*/ 1582779 h 1925594"/>
            <a:gd name="connsiteX6" fmla="*/ 4498569 w 4498569"/>
            <a:gd name="connsiteY6" fmla="*/ 1925594 h 19255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498569" h="1925594">
              <a:moveTo>
                <a:pt x="0" y="0"/>
              </a:moveTo>
              <a:lnTo>
                <a:pt x="1540666" y="630279"/>
              </a:lnTo>
              <a:lnTo>
                <a:pt x="2079035" y="887040"/>
              </a:lnTo>
              <a:lnTo>
                <a:pt x="2575992" y="1152084"/>
              </a:lnTo>
              <a:lnTo>
                <a:pt x="3097796" y="1392279"/>
              </a:lnTo>
              <a:lnTo>
                <a:pt x="3603035" y="1582779"/>
              </a:lnTo>
              <a:lnTo>
                <a:pt x="4498569" y="1925594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363607</xdr:colOff>
      <xdr:row>10</xdr:row>
      <xdr:rowOff>47831</xdr:rowOff>
    </xdr:from>
    <xdr:to>
      <xdr:col>2</xdr:col>
      <xdr:colOff>843999</xdr:colOff>
      <xdr:row>18</xdr:row>
      <xdr:rowOff>31266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71986F6F-F0B6-4260-A33A-3A849CC37DE9}"/>
            </a:ext>
          </a:extLst>
        </xdr:cNvPr>
        <xdr:cNvCxnSpPr/>
      </xdr:nvCxnSpPr>
      <xdr:spPr>
        <a:xfrm flipV="1">
          <a:off x="458857" y="1790906"/>
          <a:ext cx="861392" cy="143123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277468</xdr:colOff>
      <xdr:row>6</xdr:row>
      <xdr:rowOff>151086</xdr:rowOff>
    </xdr:from>
    <xdr:to>
      <xdr:col>4</xdr:col>
      <xdr:colOff>321879</xdr:colOff>
      <xdr:row>19</xdr:row>
      <xdr:rowOff>94216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A00D9383-223A-4C92-BA62-C67AA8B23748}"/>
            </a:ext>
          </a:extLst>
        </xdr:cNvPr>
        <xdr:cNvCxnSpPr/>
      </xdr:nvCxnSpPr>
      <xdr:spPr bwMode="auto">
        <a:xfrm flipV="1">
          <a:off x="753718" y="1170261"/>
          <a:ext cx="1368386" cy="2295805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171393</xdr:colOff>
      <xdr:row>19</xdr:row>
      <xdr:rowOff>35057</xdr:rowOff>
    </xdr:from>
    <xdr:to>
      <xdr:col>11</xdr:col>
      <xdr:colOff>127036</xdr:colOff>
      <xdr:row>21</xdr:row>
      <xdr:rowOff>89605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D9B1AF2D-9F9D-4122-9DE7-F519350E9326}"/>
            </a:ext>
          </a:extLst>
        </xdr:cNvPr>
        <xdr:cNvCxnSpPr/>
      </xdr:nvCxnSpPr>
      <xdr:spPr>
        <a:xfrm flipH="1" flipV="1">
          <a:off x="3876618" y="3406907"/>
          <a:ext cx="717643" cy="416498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550794</xdr:colOff>
      <xdr:row>11</xdr:row>
      <xdr:rowOff>44519</xdr:rowOff>
    </xdr:from>
    <xdr:to>
      <xdr:col>9</xdr:col>
      <xdr:colOff>117512</xdr:colOff>
      <xdr:row>19</xdr:row>
      <xdr:rowOff>13406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F2EF4049-CE27-47A0-AAF8-2B55180BB984}"/>
            </a:ext>
          </a:extLst>
        </xdr:cNvPr>
        <xdr:cNvCxnSpPr/>
      </xdr:nvCxnSpPr>
      <xdr:spPr>
        <a:xfrm flipH="1" flipV="1">
          <a:off x="1027044" y="1968569"/>
          <a:ext cx="2795693" cy="1416687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196994</xdr:colOff>
      <xdr:row>24</xdr:row>
      <xdr:rowOff>23812</xdr:rowOff>
    </xdr:from>
    <xdr:to>
      <xdr:col>20</xdr:col>
      <xdr:colOff>335540</xdr:colOff>
      <xdr:row>35</xdr:row>
      <xdr:rowOff>132052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765520BC-4ADA-4D4C-AA76-83F6B4860444}"/>
            </a:ext>
          </a:extLst>
        </xdr:cNvPr>
        <xdr:cNvCxnSpPr/>
      </xdr:nvCxnSpPr>
      <xdr:spPr bwMode="auto">
        <a:xfrm flipV="1">
          <a:off x="7550294" y="4271962"/>
          <a:ext cx="519546" cy="1813215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11</xdr:col>
      <xdr:colOff>184186</xdr:colOff>
      <xdr:row>20</xdr:row>
      <xdr:rowOff>184855</xdr:rowOff>
    </xdr:from>
    <xdr:to>
      <xdr:col>20</xdr:col>
      <xdr:colOff>542925</xdr:colOff>
      <xdr:row>31</xdr:row>
      <xdr:rowOff>128587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D1407E31-7B47-4648-8027-2DF4FF71E772}"/>
            </a:ext>
          </a:extLst>
        </xdr:cNvPr>
        <xdr:cNvCxnSpPr/>
      </xdr:nvCxnSpPr>
      <xdr:spPr>
        <a:xfrm flipH="1" flipV="1">
          <a:off x="4651411" y="3737680"/>
          <a:ext cx="3625814" cy="1705857"/>
        </a:xfrm>
        <a:prstGeom prst="line">
          <a:avLst/>
        </a:prstGeom>
        <a:ln w="19050">
          <a:solidFill>
            <a:srgbClr val="FF0000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184186</xdr:colOff>
      <xdr:row>21</xdr:row>
      <xdr:rowOff>142201</xdr:rowOff>
    </xdr:from>
    <xdr:to>
      <xdr:col>20</xdr:col>
      <xdr:colOff>486104</xdr:colOff>
      <xdr:row>32</xdr:row>
      <xdr:rowOff>72259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4F545B4C-0780-4031-944D-0073543E37CC}"/>
            </a:ext>
          </a:extLst>
        </xdr:cNvPr>
        <xdr:cNvCxnSpPr>
          <a:stCxn id="1188" idx="4"/>
        </xdr:cNvCxnSpPr>
      </xdr:nvCxnSpPr>
      <xdr:spPr>
        <a:xfrm>
          <a:off x="4651411" y="3876001"/>
          <a:ext cx="3568993" cy="1663608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29097</xdr:colOff>
      <xdr:row>5</xdr:row>
      <xdr:rowOff>63499</xdr:rowOff>
    </xdr:from>
    <xdr:to>
      <xdr:col>29</xdr:col>
      <xdr:colOff>314854</xdr:colOff>
      <xdr:row>16</xdr:row>
      <xdr:rowOff>180973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6A5D397C-1361-4102-AECC-2ECF0C3367F2}"/>
            </a:ext>
          </a:extLst>
        </xdr:cNvPr>
        <xdr:cNvGrpSpPr/>
      </xdr:nvGrpSpPr>
      <xdr:grpSpPr>
        <a:xfrm>
          <a:off x="10416950" y="892734"/>
          <a:ext cx="1507198" cy="2089710"/>
          <a:chOff x="9713886" y="808452"/>
          <a:chExt cx="1342558" cy="1766630"/>
        </a:xfrm>
      </xdr:grpSpPr>
      <xdr:grpSp>
        <xdr:nvGrpSpPr>
          <xdr:cNvPr id="125" name="Group 13">
            <a:extLst>
              <a:ext uri="{FF2B5EF4-FFF2-40B4-BE49-F238E27FC236}">
                <a16:creationId xmlns:a16="http://schemas.microsoft.com/office/drawing/2014/main" id="{7DCA8D26-A1CC-BDE5-C86E-43BB09967BC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84" name="Oval 1">
              <a:extLst>
                <a:ext uri="{FF2B5EF4-FFF2-40B4-BE49-F238E27FC236}">
                  <a16:creationId xmlns:a16="http://schemas.microsoft.com/office/drawing/2014/main" id="{06B58E7F-9E88-31D8-B643-A09A6405573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5" name="Straight Connector 3">
              <a:extLst>
                <a:ext uri="{FF2B5EF4-FFF2-40B4-BE49-F238E27FC236}">
                  <a16:creationId xmlns:a16="http://schemas.microsoft.com/office/drawing/2014/main" id="{187138CC-A2FC-848A-8885-C6C096CBD9B3}"/>
                </a:ext>
              </a:extLst>
            </xdr:cNvPr>
            <xdr:cNvCxnSpPr>
              <a:stCxn id="141" idx="1"/>
              <a:endCxn id="14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Straight Connector 7">
              <a:extLst>
                <a:ext uri="{FF2B5EF4-FFF2-40B4-BE49-F238E27FC236}">
                  <a16:creationId xmlns:a16="http://schemas.microsoft.com/office/drawing/2014/main" id="{50612851-CAB9-F662-58F3-8E2BE64DCF4E}"/>
                </a:ext>
              </a:extLst>
            </xdr:cNvPr>
            <xdr:cNvCxnSpPr>
              <a:stCxn id="141" idx="3"/>
              <a:endCxn id="14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6" name="Oval 125">
            <a:extLst>
              <a:ext uri="{FF2B5EF4-FFF2-40B4-BE49-F238E27FC236}">
                <a16:creationId xmlns:a16="http://schemas.microsoft.com/office/drawing/2014/main" id="{C7F95B15-7929-8DDD-3CA2-062E94A34A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7" name="Group 126">
            <a:extLst>
              <a:ext uri="{FF2B5EF4-FFF2-40B4-BE49-F238E27FC236}">
                <a16:creationId xmlns:a16="http://schemas.microsoft.com/office/drawing/2014/main" id="{743FAA60-9CBB-5A9B-9341-D233D0314FC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1" name="Oval 180">
              <a:extLst>
                <a:ext uri="{FF2B5EF4-FFF2-40B4-BE49-F238E27FC236}">
                  <a16:creationId xmlns:a16="http://schemas.microsoft.com/office/drawing/2014/main" id="{B9753FFD-9921-66CE-D4DD-6385E9478D5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2" name="Straight Connector 181">
              <a:extLst>
                <a:ext uri="{FF2B5EF4-FFF2-40B4-BE49-F238E27FC236}">
                  <a16:creationId xmlns:a16="http://schemas.microsoft.com/office/drawing/2014/main" id="{01001D9D-BD2C-F0ED-1A9F-8A0A8DA82CDF}"/>
                </a:ext>
              </a:extLst>
            </xdr:cNvPr>
            <xdr:cNvCxnSpPr>
              <a:stCxn id="181" idx="1"/>
              <a:endCxn id="18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Straight Connector 182">
              <a:extLst>
                <a:ext uri="{FF2B5EF4-FFF2-40B4-BE49-F238E27FC236}">
                  <a16:creationId xmlns:a16="http://schemas.microsoft.com/office/drawing/2014/main" id="{A5D81471-E1C1-BCA6-E919-484A7AF14875}"/>
                </a:ext>
              </a:extLst>
            </xdr:cNvPr>
            <xdr:cNvCxnSpPr>
              <a:stCxn id="181" idx="3"/>
              <a:endCxn id="18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8" name="Oval 127">
            <a:extLst>
              <a:ext uri="{FF2B5EF4-FFF2-40B4-BE49-F238E27FC236}">
                <a16:creationId xmlns:a16="http://schemas.microsoft.com/office/drawing/2014/main" id="{2F0181A0-C780-79FD-68D0-DC3CF6830C7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85947866-3BAA-F722-A327-FDBB6C8E8CCD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95596D20-DEEB-33EC-3CD4-86F19B26F34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6E683AE7-1DED-EE13-EEB2-8F50B4CE878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DF092262-3A32-E7E5-F543-7873FB926E0B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97B4C20-574C-4CA1-EC69-1669F00E9C3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AE0A88B7-4EF2-2774-8083-281E891BD66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B5F52BF0-0A4B-0A7D-18C9-FC11980D816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D2FFB4B0-9CF0-DB16-15BE-6C4542344F95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5D7DD462-6B73-5555-855D-5E83F8E2DF11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AC4AA4A6-20C8-C0E9-6CDF-39A467CCA56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65C30DD2-525B-0339-424B-5FB60F11626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5C4CBEF4-83CF-9E21-FE8F-7A76AEE599F9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50">
            <a:extLst>
              <a:ext uri="{FF2B5EF4-FFF2-40B4-BE49-F238E27FC236}">
                <a16:creationId xmlns:a16="http://schemas.microsoft.com/office/drawing/2014/main" id="{C8433D71-E86D-B95A-FF15-2F20A5AA111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05A80823-92E8-5D16-8174-64EFFBCECEE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52">
            <a:extLst>
              <a:ext uri="{FF2B5EF4-FFF2-40B4-BE49-F238E27FC236}">
                <a16:creationId xmlns:a16="http://schemas.microsoft.com/office/drawing/2014/main" id="{63108DC9-462C-692F-38AD-D69E6FBC3D9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3679E8B7-E530-58F6-0DAB-8430BDA42BE2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EFA3B812-36E3-4856-1442-737C4707E95D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D92CCDBD-6D98-CCCC-7A07-7A9DD3C2E01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1F99DA7-0433-7E8B-A6B9-B18BF20320C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519D060-D0C9-26FC-C23A-42F6D287912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2E89EE07-A611-0771-BE6B-2C737B8CC2CE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EB00D67F-661E-8349-7A6E-AEB350C967A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Isosceles Triangle 150">
            <a:extLst>
              <a:ext uri="{FF2B5EF4-FFF2-40B4-BE49-F238E27FC236}">
                <a16:creationId xmlns:a16="http://schemas.microsoft.com/office/drawing/2014/main" id="{39CDE62F-CE2B-E6ED-A258-14BF112F6BC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2" name="Isosceles Triangle 151">
            <a:extLst>
              <a:ext uri="{FF2B5EF4-FFF2-40B4-BE49-F238E27FC236}">
                <a16:creationId xmlns:a16="http://schemas.microsoft.com/office/drawing/2014/main" id="{2CD4E04C-3A40-002D-38AF-D873157157F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3" name="Group 73">
            <a:extLst>
              <a:ext uri="{FF2B5EF4-FFF2-40B4-BE49-F238E27FC236}">
                <a16:creationId xmlns:a16="http://schemas.microsoft.com/office/drawing/2014/main" id="{C6FAC0FA-7787-C8C5-E250-9C1903EEEC1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79" name="TextBox 178">
              <a:extLst>
                <a:ext uri="{FF2B5EF4-FFF2-40B4-BE49-F238E27FC236}">
                  <a16:creationId xmlns:a16="http://schemas.microsoft.com/office/drawing/2014/main" id="{8E6C4D4A-61EC-B38F-A7CF-D612322F2EE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0" name="Straight Connector 179">
              <a:extLst>
                <a:ext uri="{FF2B5EF4-FFF2-40B4-BE49-F238E27FC236}">
                  <a16:creationId xmlns:a16="http://schemas.microsoft.com/office/drawing/2014/main" id="{B56BA956-5938-EBF1-DBE0-18C6E88286C7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4" name="Group 74">
            <a:extLst>
              <a:ext uri="{FF2B5EF4-FFF2-40B4-BE49-F238E27FC236}">
                <a16:creationId xmlns:a16="http://schemas.microsoft.com/office/drawing/2014/main" id="{F9880ECF-5353-FA46-4140-353E424A98EC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77" name="TextBox 176">
              <a:extLst>
                <a:ext uri="{FF2B5EF4-FFF2-40B4-BE49-F238E27FC236}">
                  <a16:creationId xmlns:a16="http://schemas.microsoft.com/office/drawing/2014/main" id="{0725E660-FDA4-3AD3-C720-57840DD94EB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A58EC49E-3BED-8405-4076-046F8AEE8B4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5" name="Group 89">
            <a:extLst>
              <a:ext uri="{FF2B5EF4-FFF2-40B4-BE49-F238E27FC236}">
                <a16:creationId xmlns:a16="http://schemas.microsoft.com/office/drawing/2014/main" id="{ABCD4850-10A8-69BF-F79E-C10B46B5EA83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3" name="Straight Connector 172">
              <a:extLst>
                <a:ext uri="{FF2B5EF4-FFF2-40B4-BE49-F238E27FC236}">
                  <a16:creationId xmlns:a16="http://schemas.microsoft.com/office/drawing/2014/main" id="{C148E018-A815-7AE0-9F7E-8606A221EA9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4" name="Straight Connector 79">
              <a:extLst>
                <a:ext uri="{FF2B5EF4-FFF2-40B4-BE49-F238E27FC236}">
                  <a16:creationId xmlns:a16="http://schemas.microsoft.com/office/drawing/2014/main" id="{EB54D6BE-721B-F999-516D-5433A027C3B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80">
              <a:extLst>
                <a:ext uri="{FF2B5EF4-FFF2-40B4-BE49-F238E27FC236}">
                  <a16:creationId xmlns:a16="http://schemas.microsoft.com/office/drawing/2014/main" id="{84200FBD-5899-7A4F-CC91-A4B34550E1D8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88">
              <a:extLst>
                <a:ext uri="{FF2B5EF4-FFF2-40B4-BE49-F238E27FC236}">
                  <a16:creationId xmlns:a16="http://schemas.microsoft.com/office/drawing/2014/main" id="{C7214BC4-C014-9E3A-EA89-DDA16E1FDC2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6" name="Group 90">
            <a:extLst>
              <a:ext uri="{FF2B5EF4-FFF2-40B4-BE49-F238E27FC236}">
                <a16:creationId xmlns:a16="http://schemas.microsoft.com/office/drawing/2014/main" id="{0E5381CD-E6AD-020C-764E-DF8644830EA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F8459095-8A0C-F9D2-5096-C7D9596B371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" name="Straight Connector 169">
              <a:extLst>
                <a:ext uri="{FF2B5EF4-FFF2-40B4-BE49-F238E27FC236}">
                  <a16:creationId xmlns:a16="http://schemas.microsoft.com/office/drawing/2014/main" id="{211F620B-A35E-1506-7F8B-479017FBE24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8BF82C63-CC0C-7458-ADB7-D7D520DE1661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2117045B-789D-64B7-FCCC-4FB6F5F8C29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D15DECDD-B0AF-991F-8894-22E46D64A5C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42C07C32-92F6-9992-8A48-D62E20C01A1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C6CCE5F1-555C-5499-48B7-0BA415962B93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4E285E3E-2682-34F9-9F6B-223B7BE2F46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1" name="Group 155">
            <a:extLst>
              <a:ext uri="{FF2B5EF4-FFF2-40B4-BE49-F238E27FC236}">
                <a16:creationId xmlns:a16="http://schemas.microsoft.com/office/drawing/2014/main" id="{99E84296-379C-40C0-9DC3-294814281EF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66" name="Isosceles Triangle 165">
              <a:extLst>
                <a:ext uri="{FF2B5EF4-FFF2-40B4-BE49-F238E27FC236}">
                  <a16:creationId xmlns:a16="http://schemas.microsoft.com/office/drawing/2014/main" id="{3673A122-7A56-872B-54B7-48F5408524E3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7" name="Isosceles Triangle 166">
              <a:extLst>
                <a:ext uri="{FF2B5EF4-FFF2-40B4-BE49-F238E27FC236}">
                  <a16:creationId xmlns:a16="http://schemas.microsoft.com/office/drawing/2014/main" id="{095935F7-AC22-E81D-1AFB-8880DB0CEC0A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8" name="Isosceles Triangle 167">
              <a:extLst>
                <a:ext uri="{FF2B5EF4-FFF2-40B4-BE49-F238E27FC236}">
                  <a16:creationId xmlns:a16="http://schemas.microsoft.com/office/drawing/2014/main" id="{CF27AA68-E466-C36D-8EA1-B147208BE11D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62" name="Group 134">
            <a:extLst>
              <a:ext uri="{FF2B5EF4-FFF2-40B4-BE49-F238E27FC236}">
                <a16:creationId xmlns:a16="http://schemas.microsoft.com/office/drawing/2014/main" id="{0057E364-038E-87B4-93CE-E63E418041B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3" name="Isosceles Triangle 162">
              <a:extLst>
                <a:ext uri="{FF2B5EF4-FFF2-40B4-BE49-F238E27FC236}">
                  <a16:creationId xmlns:a16="http://schemas.microsoft.com/office/drawing/2014/main" id="{1835F3AE-476D-5626-1967-B9B69FB8D8F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4" name="Isosceles Triangle 163">
              <a:extLst>
                <a:ext uri="{FF2B5EF4-FFF2-40B4-BE49-F238E27FC236}">
                  <a16:creationId xmlns:a16="http://schemas.microsoft.com/office/drawing/2014/main" id="{186F2150-DC27-0D8E-518F-9829FDEE69AA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5" name="Isosceles Triangle 164">
              <a:extLst>
                <a:ext uri="{FF2B5EF4-FFF2-40B4-BE49-F238E27FC236}">
                  <a16:creationId xmlns:a16="http://schemas.microsoft.com/office/drawing/2014/main" id="{69557AAE-73C3-3761-2560-CFF4A4DF030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247651</xdr:colOff>
      <xdr:row>17</xdr:row>
      <xdr:rowOff>3865</xdr:rowOff>
    </xdr:from>
    <xdr:to>
      <xdr:col>27</xdr:col>
      <xdr:colOff>39832</xdr:colOff>
      <xdr:row>18</xdr:row>
      <xdr:rowOff>5384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EFDE5C37-6A70-4FDC-BE63-EAA02390C4A4}"/>
            </a:ext>
          </a:extLst>
        </xdr:cNvPr>
        <xdr:cNvGrpSpPr/>
      </xdr:nvGrpSpPr>
      <xdr:grpSpPr>
        <a:xfrm>
          <a:off x="10635504" y="2984630"/>
          <a:ext cx="251622" cy="180813"/>
          <a:chOff x="11040342" y="3026321"/>
          <a:chExt cx="251113" cy="183360"/>
        </a:xfrm>
      </xdr:grpSpPr>
      <xdr:sp macro="" textlink="">
        <xdr:nvSpPr>
          <xdr:cNvPr id="188" name="Freeform 504">
            <a:extLst>
              <a:ext uri="{FF2B5EF4-FFF2-40B4-BE49-F238E27FC236}">
                <a16:creationId xmlns:a16="http://schemas.microsoft.com/office/drawing/2014/main" id="{36057F86-F8BA-70CE-771E-E57F2F32E8A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9" name="Straight Connector 88">
            <a:extLst>
              <a:ext uri="{FF2B5EF4-FFF2-40B4-BE49-F238E27FC236}">
                <a16:creationId xmlns:a16="http://schemas.microsoft.com/office/drawing/2014/main" id="{5CC26296-231E-DCCF-5DF6-C545E14A83F6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17</xdr:row>
      <xdr:rowOff>18585</xdr:rowOff>
    </xdr:from>
    <xdr:to>
      <xdr:col>29</xdr:col>
      <xdr:colOff>122094</xdr:colOff>
      <xdr:row>18</xdr:row>
      <xdr:rowOff>20104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BC416D92-EBB2-401D-8642-B4DFC0C88508}"/>
            </a:ext>
          </a:extLst>
        </xdr:cNvPr>
        <xdr:cNvGrpSpPr/>
      </xdr:nvGrpSpPr>
      <xdr:grpSpPr>
        <a:xfrm>
          <a:off x="11480275" y="2999350"/>
          <a:ext cx="251113" cy="180813"/>
          <a:chOff x="11040342" y="3026321"/>
          <a:chExt cx="251113" cy="183360"/>
        </a:xfrm>
      </xdr:grpSpPr>
      <xdr:sp macro="" textlink="">
        <xdr:nvSpPr>
          <xdr:cNvPr id="191" name="Freeform 507">
            <a:extLst>
              <a:ext uri="{FF2B5EF4-FFF2-40B4-BE49-F238E27FC236}">
                <a16:creationId xmlns:a16="http://schemas.microsoft.com/office/drawing/2014/main" id="{FB226E7D-B8F5-3D42-C875-CFF420FDC2BD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2" name="Straight Connector 88">
            <a:extLst>
              <a:ext uri="{FF2B5EF4-FFF2-40B4-BE49-F238E27FC236}">
                <a16:creationId xmlns:a16="http://schemas.microsoft.com/office/drawing/2014/main" id="{19A322A0-37E4-841A-1479-78AF42BC852A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15</xdr:col>
      <xdr:colOff>371475</xdr:colOff>
      <xdr:row>380</xdr:row>
      <xdr:rowOff>76200</xdr:rowOff>
    </xdr:from>
    <xdr:ext cx="184731" cy="264560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6DA8E57-CD15-4797-9FDD-717EEDEA6F7E}"/>
            </a:ext>
          </a:extLst>
        </xdr:cNvPr>
        <xdr:cNvSpPr txBox="1"/>
      </xdr:nvSpPr>
      <xdr:spPr>
        <a:xfrm>
          <a:off x="6200775" y="625125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288348</xdr:colOff>
      <xdr:row>380</xdr:row>
      <xdr:rowOff>76200</xdr:rowOff>
    </xdr:from>
    <xdr:ext cx="184731" cy="264560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C43E13B5-1A74-455C-830B-7A9DD69C131D}"/>
            </a:ext>
          </a:extLst>
        </xdr:cNvPr>
        <xdr:cNvSpPr txBox="1"/>
      </xdr:nvSpPr>
      <xdr:spPr>
        <a:xfrm>
          <a:off x="5365173" y="625125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288348</xdr:colOff>
      <xdr:row>380</xdr:row>
      <xdr:rowOff>76200</xdr:rowOff>
    </xdr:from>
    <xdr:ext cx="184731" cy="264560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5D69905D-2771-4002-8C35-F10C9793EE94}"/>
            </a:ext>
          </a:extLst>
        </xdr:cNvPr>
        <xdr:cNvSpPr txBox="1"/>
      </xdr:nvSpPr>
      <xdr:spPr>
        <a:xfrm>
          <a:off x="5365173" y="625125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23009</xdr:colOff>
      <xdr:row>380</xdr:row>
      <xdr:rowOff>76200</xdr:rowOff>
    </xdr:from>
    <xdr:ext cx="184731" cy="264560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6DF572B7-BB4F-4CE7-8071-421A5D5CAD93}"/>
            </a:ext>
          </a:extLst>
        </xdr:cNvPr>
        <xdr:cNvSpPr txBox="1"/>
      </xdr:nvSpPr>
      <xdr:spPr>
        <a:xfrm>
          <a:off x="5480834" y="625125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335973</xdr:colOff>
      <xdr:row>380</xdr:row>
      <xdr:rowOff>76200</xdr:rowOff>
    </xdr:from>
    <xdr:ext cx="184731" cy="264560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749F5F29-2A4F-4214-A3FE-8939DDF55AFD}"/>
            </a:ext>
          </a:extLst>
        </xdr:cNvPr>
        <xdr:cNvSpPr txBox="1"/>
      </xdr:nvSpPr>
      <xdr:spPr>
        <a:xfrm>
          <a:off x="6165273" y="625125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335973</xdr:colOff>
      <xdr:row>380</xdr:row>
      <xdr:rowOff>76200</xdr:rowOff>
    </xdr:from>
    <xdr:ext cx="184731" cy="264560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2ACD5537-DA22-472D-A013-82FCBA7DEED9}"/>
            </a:ext>
          </a:extLst>
        </xdr:cNvPr>
        <xdr:cNvSpPr txBox="1"/>
      </xdr:nvSpPr>
      <xdr:spPr>
        <a:xfrm>
          <a:off x="6165273" y="625125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20</xdr:col>
      <xdr:colOff>123567</xdr:colOff>
      <xdr:row>3</xdr:row>
      <xdr:rowOff>47626</xdr:rowOff>
    </xdr:from>
    <xdr:ext cx="466938" cy="475545"/>
    <xdr:pic>
      <xdr:nvPicPr>
        <xdr:cNvPr id="199" name="Picture 198" descr="A black and white compass&#10;&#10;Description automatically generated">
          <a:extLst>
            <a:ext uri="{FF2B5EF4-FFF2-40B4-BE49-F238E27FC236}">
              <a16:creationId xmlns:a16="http://schemas.microsoft.com/office/drawing/2014/main" id="{092BB64C-DB09-4C7F-809E-CF4C3B61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57867" y="523876"/>
          <a:ext cx="466938" cy="475545"/>
        </a:xfrm>
        <a:prstGeom prst="rect">
          <a:avLst/>
        </a:prstGeom>
      </xdr:spPr>
    </xdr:pic>
    <xdr:clientData/>
  </xdr:oneCellAnchor>
  <xdr:twoCellAnchor>
    <xdr:from>
      <xdr:col>7</xdr:col>
      <xdr:colOff>194952</xdr:colOff>
      <xdr:row>0</xdr:row>
      <xdr:rowOff>0</xdr:rowOff>
    </xdr:from>
    <xdr:to>
      <xdr:col>12</xdr:col>
      <xdr:colOff>138108</xdr:colOff>
      <xdr:row>0</xdr:row>
      <xdr:rowOff>0</xdr:rowOff>
    </xdr:to>
    <xdr:sp macro="" textlink="">
      <xdr:nvSpPr>
        <xdr:cNvPr id="200" name="Arc 199">
          <a:extLst>
            <a:ext uri="{FF2B5EF4-FFF2-40B4-BE49-F238E27FC236}">
              <a16:creationId xmlns:a16="http://schemas.microsoft.com/office/drawing/2014/main" id="{A3F42163-2A74-419B-BCD8-43DC690899AE}"/>
            </a:ext>
          </a:extLst>
        </xdr:cNvPr>
        <xdr:cNvSpPr/>
      </xdr:nvSpPr>
      <xdr:spPr>
        <a:xfrm rot="17276064">
          <a:off x="4062255" y="-924078"/>
          <a:ext cx="0" cy="1848156"/>
        </a:xfrm>
        <a:prstGeom prst="arc">
          <a:avLst>
            <a:gd name="adj1" fmla="val 17535511"/>
            <a:gd name="adj2" fmla="val 19409399"/>
          </a:avLst>
        </a:prstGeom>
        <a:ln w="254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64504</xdr:colOff>
      <xdr:row>28</xdr:row>
      <xdr:rowOff>48193</xdr:rowOff>
    </xdr:from>
    <xdr:to>
      <xdr:col>18</xdr:col>
      <xdr:colOff>216904</xdr:colOff>
      <xdr:row>29</xdr:row>
      <xdr:rowOff>48194</xdr:rowOff>
    </xdr:to>
    <xdr:grpSp>
      <xdr:nvGrpSpPr>
        <xdr:cNvPr id="202" name="Group 211">
          <a:extLst>
            <a:ext uri="{FF2B5EF4-FFF2-40B4-BE49-F238E27FC236}">
              <a16:creationId xmlns:a16="http://schemas.microsoft.com/office/drawing/2014/main" id="{87666B88-49B0-4C44-B1C4-9AB7ACF1AB16}"/>
            </a:ext>
          </a:extLst>
        </xdr:cNvPr>
        <xdr:cNvGrpSpPr>
          <a:grpSpLocks/>
        </xdr:cNvGrpSpPr>
      </xdr:nvGrpSpPr>
      <xdr:grpSpPr bwMode="auto">
        <a:xfrm>
          <a:off x="7034563" y="4889134"/>
          <a:ext cx="152400" cy="156884"/>
          <a:chOff x="3494882" y="6020720"/>
          <a:chExt cx="153760" cy="144236"/>
        </a:xfrm>
      </xdr:grpSpPr>
      <xdr:sp macro="" textlink="">
        <xdr:nvSpPr>
          <xdr:cNvPr id="203" name="Oval 202">
            <a:extLst>
              <a:ext uri="{FF2B5EF4-FFF2-40B4-BE49-F238E27FC236}">
                <a16:creationId xmlns:a16="http://schemas.microsoft.com/office/drawing/2014/main" id="{2EB1C472-87EE-DC89-44E2-4E32B30CFAA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50F04F5D-59B4-84A1-CC97-E0545361C9FE}"/>
              </a:ext>
            </a:extLst>
          </xdr:cNvPr>
          <xdr:cNvCxnSpPr>
            <a:stCxn id="203" idx="1"/>
            <a:endCxn id="20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0703A31C-6D55-DD17-0F91-50EB3C63F96C}"/>
              </a:ext>
            </a:extLst>
          </xdr:cNvPr>
          <xdr:cNvCxnSpPr>
            <a:stCxn id="203" idx="3"/>
            <a:endCxn id="20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37272</xdr:colOff>
      <xdr:row>23</xdr:row>
      <xdr:rowOff>127345</xdr:rowOff>
    </xdr:from>
    <xdr:to>
      <xdr:col>20</xdr:col>
      <xdr:colOff>617054</xdr:colOff>
      <xdr:row>36</xdr:row>
      <xdr:rowOff>129417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E794DECE-74C7-46BA-8436-0AF71E1D8133}"/>
            </a:ext>
          </a:extLst>
        </xdr:cNvPr>
        <xdr:cNvCxnSpPr/>
      </xdr:nvCxnSpPr>
      <xdr:spPr>
        <a:xfrm flipV="1">
          <a:off x="7771572" y="4223095"/>
          <a:ext cx="570257" cy="2011847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196196</xdr:colOff>
      <xdr:row>31</xdr:row>
      <xdr:rowOff>4709</xdr:rowOff>
    </xdr:from>
    <xdr:to>
      <xdr:col>20</xdr:col>
      <xdr:colOff>367861</xdr:colOff>
      <xdr:row>31</xdr:row>
      <xdr:rowOff>151743</xdr:rowOff>
    </xdr:to>
    <xdr:grpSp>
      <xdr:nvGrpSpPr>
        <xdr:cNvPr id="207" name="Group 211">
          <a:extLst>
            <a:ext uri="{FF2B5EF4-FFF2-40B4-BE49-F238E27FC236}">
              <a16:creationId xmlns:a16="http://schemas.microsoft.com/office/drawing/2014/main" id="{B70D6ACE-596D-4F7F-B519-56E8C71A3BCE}"/>
            </a:ext>
          </a:extLst>
        </xdr:cNvPr>
        <xdr:cNvGrpSpPr>
          <a:grpSpLocks/>
        </xdr:cNvGrpSpPr>
      </xdr:nvGrpSpPr>
      <xdr:grpSpPr bwMode="auto">
        <a:xfrm>
          <a:off x="7928255" y="5316297"/>
          <a:ext cx="171665" cy="147034"/>
          <a:chOff x="3494882" y="6020720"/>
          <a:chExt cx="153760" cy="144236"/>
        </a:xfrm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77687202-8087-B02A-60DD-19350D08156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72240DC7-B994-DF41-A9CA-283B5587683F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08521D92-764A-85B3-2180-37C9D4409FC8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228543</xdr:colOff>
      <xdr:row>18</xdr:row>
      <xdr:rowOff>130307</xdr:rowOff>
    </xdr:from>
    <xdr:to>
      <xdr:col>11</xdr:col>
      <xdr:colOff>184186</xdr:colOff>
      <xdr:row>20</xdr:row>
      <xdr:rowOff>184855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71AF53A9-7CC2-4F64-A57D-D6DB5B07EA01}"/>
            </a:ext>
          </a:extLst>
        </xdr:cNvPr>
        <xdr:cNvCxnSpPr/>
      </xdr:nvCxnSpPr>
      <xdr:spPr>
        <a:xfrm flipH="1" flipV="1">
          <a:off x="3933768" y="3321182"/>
          <a:ext cx="717643" cy="416498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600489</xdr:colOff>
      <xdr:row>10</xdr:row>
      <xdr:rowOff>152193</xdr:rowOff>
    </xdr:from>
    <xdr:to>
      <xdr:col>9</xdr:col>
      <xdr:colOff>174661</xdr:colOff>
      <xdr:row>18</xdr:row>
      <xdr:rowOff>89605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C7CEB0B6-CC02-468C-BE79-325B2B2AD755}"/>
            </a:ext>
          </a:extLst>
        </xdr:cNvPr>
        <xdr:cNvCxnSpPr>
          <a:stCxn id="214" idx="0"/>
        </xdr:cNvCxnSpPr>
      </xdr:nvCxnSpPr>
      <xdr:spPr>
        <a:xfrm flipH="1" flipV="1">
          <a:off x="1076739" y="1895268"/>
          <a:ext cx="2803147" cy="1385212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98461</xdr:colOff>
      <xdr:row>18</xdr:row>
      <xdr:rowOff>89605</xdr:rowOff>
    </xdr:from>
    <xdr:to>
      <xdr:col>9</xdr:col>
      <xdr:colOff>250861</xdr:colOff>
      <xdr:row>19</xdr:row>
      <xdr:rowOff>56476</xdr:rowOff>
    </xdr:to>
    <xdr:grpSp>
      <xdr:nvGrpSpPr>
        <xdr:cNvPr id="213" name="Group 211">
          <a:extLst>
            <a:ext uri="{FF2B5EF4-FFF2-40B4-BE49-F238E27FC236}">
              <a16:creationId xmlns:a16="http://schemas.microsoft.com/office/drawing/2014/main" id="{6E93E3BB-B461-4880-B03F-3706ED752FC5}"/>
            </a:ext>
          </a:extLst>
        </xdr:cNvPr>
        <xdr:cNvGrpSpPr>
          <a:grpSpLocks/>
        </xdr:cNvGrpSpPr>
      </xdr:nvGrpSpPr>
      <xdr:grpSpPr bwMode="auto">
        <a:xfrm>
          <a:off x="3807608" y="3249664"/>
          <a:ext cx="152400" cy="146165"/>
          <a:chOff x="3494882" y="6020720"/>
          <a:chExt cx="153760" cy="144236"/>
        </a:xfrm>
      </xdr:grpSpPr>
      <xdr:sp macro="" textlink="">
        <xdr:nvSpPr>
          <xdr:cNvPr id="214" name="Oval 213">
            <a:extLst>
              <a:ext uri="{FF2B5EF4-FFF2-40B4-BE49-F238E27FC236}">
                <a16:creationId xmlns:a16="http://schemas.microsoft.com/office/drawing/2014/main" id="{DFAC15F5-734C-7CFB-6B91-6DA92867B29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D9356394-DB2C-D11F-4136-A8A99721B5BB}"/>
              </a:ext>
            </a:extLst>
          </xdr:cNvPr>
          <xdr:cNvCxnSpPr>
            <a:stCxn id="214" idx="1"/>
            <a:endCxn id="21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A7F0A640-21D9-B7CA-77CA-19815E319363}"/>
              </a:ext>
            </a:extLst>
          </xdr:cNvPr>
          <xdr:cNvCxnSpPr>
            <a:stCxn id="214" idx="3"/>
            <a:endCxn id="21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346110</xdr:colOff>
      <xdr:row>23</xdr:row>
      <xdr:rowOff>26275</xdr:rowOff>
    </xdr:from>
    <xdr:to>
      <xdr:col>14</xdr:col>
      <xdr:colOff>131379</xdr:colOff>
      <xdr:row>24</xdr:row>
      <xdr:rowOff>27900</xdr:rowOff>
    </xdr:to>
    <xdr:grpSp>
      <xdr:nvGrpSpPr>
        <xdr:cNvPr id="217" name="Group 211">
          <a:extLst>
            <a:ext uri="{FF2B5EF4-FFF2-40B4-BE49-F238E27FC236}">
              <a16:creationId xmlns:a16="http://schemas.microsoft.com/office/drawing/2014/main" id="{BF173077-7914-4748-8F64-8F7A3C3D656E}"/>
            </a:ext>
          </a:extLst>
        </xdr:cNvPr>
        <xdr:cNvGrpSpPr>
          <a:grpSpLocks/>
        </xdr:cNvGrpSpPr>
      </xdr:nvGrpSpPr>
      <xdr:grpSpPr bwMode="auto">
        <a:xfrm>
          <a:off x="5422375" y="4082804"/>
          <a:ext cx="166269" cy="158508"/>
          <a:chOff x="3494882" y="6020720"/>
          <a:chExt cx="153760" cy="144236"/>
        </a:xfrm>
      </xdr:grpSpPr>
      <xdr:sp macro="" textlink="">
        <xdr:nvSpPr>
          <xdr:cNvPr id="218" name="Oval 217">
            <a:extLst>
              <a:ext uri="{FF2B5EF4-FFF2-40B4-BE49-F238E27FC236}">
                <a16:creationId xmlns:a16="http://schemas.microsoft.com/office/drawing/2014/main" id="{F3D6631D-41F4-AC7F-C100-4D03182E478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603995D3-583B-47C7-990E-9A7210B3F71D}"/>
              </a:ext>
            </a:extLst>
          </xdr:cNvPr>
          <xdr:cNvCxnSpPr>
            <a:stCxn id="218" idx="1"/>
            <a:endCxn id="21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8DDE36A6-AE71-FEA3-7186-D11595723556}"/>
              </a:ext>
            </a:extLst>
          </xdr:cNvPr>
          <xdr:cNvCxnSpPr>
            <a:stCxn id="218" idx="3"/>
            <a:endCxn id="21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272395</xdr:colOff>
      <xdr:row>13</xdr:row>
      <xdr:rowOff>135159</xdr:rowOff>
    </xdr:from>
    <xdr:to>
      <xdr:col>5</xdr:col>
      <xdr:colOff>43795</xdr:colOff>
      <xdr:row>14</xdr:row>
      <xdr:rowOff>93748</xdr:rowOff>
    </xdr:to>
    <xdr:grpSp>
      <xdr:nvGrpSpPr>
        <xdr:cNvPr id="221" name="Group 211">
          <a:extLst>
            <a:ext uri="{FF2B5EF4-FFF2-40B4-BE49-F238E27FC236}">
              <a16:creationId xmlns:a16="http://schemas.microsoft.com/office/drawing/2014/main" id="{E0818B9E-E0F6-4789-A4D3-AA44717D9FE0}"/>
            </a:ext>
          </a:extLst>
        </xdr:cNvPr>
        <xdr:cNvGrpSpPr>
          <a:grpSpLocks/>
        </xdr:cNvGrpSpPr>
      </xdr:nvGrpSpPr>
      <xdr:grpSpPr bwMode="auto">
        <a:xfrm>
          <a:off x="2076542" y="2398747"/>
          <a:ext cx="152400" cy="137883"/>
          <a:chOff x="3494882" y="6020720"/>
          <a:chExt cx="153760" cy="144236"/>
        </a:xfrm>
      </xdr:grpSpPr>
      <xdr:sp macro="" textlink="">
        <xdr:nvSpPr>
          <xdr:cNvPr id="222" name="Oval 221">
            <a:extLst>
              <a:ext uri="{FF2B5EF4-FFF2-40B4-BE49-F238E27FC236}">
                <a16:creationId xmlns:a16="http://schemas.microsoft.com/office/drawing/2014/main" id="{6F679FBE-0521-A376-CA16-9DF876DA2ED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1044F01F-8F2F-C241-A706-8E103DB5FD78}"/>
              </a:ext>
            </a:extLst>
          </xdr:cNvPr>
          <xdr:cNvCxnSpPr>
            <a:stCxn id="222" idx="1"/>
            <a:endCxn id="22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5EC1444C-6642-11F2-BE67-9CF5F4334410}"/>
              </a:ext>
            </a:extLst>
          </xdr:cNvPr>
          <xdr:cNvCxnSpPr>
            <a:stCxn id="222" idx="3"/>
            <a:endCxn id="22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3211</xdr:colOff>
      <xdr:row>16</xdr:row>
      <xdr:rowOff>22930</xdr:rowOff>
    </xdr:from>
    <xdr:to>
      <xdr:col>7</xdr:col>
      <xdr:colOff>155611</xdr:colOff>
      <xdr:row>16</xdr:row>
      <xdr:rowOff>180301</xdr:rowOff>
    </xdr:to>
    <xdr:grpSp>
      <xdr:nvGrpSpPr>
        <xdr:cNvPr id="225" name="Group 211">
          <a:extLst>
            <a:ext uri="{FF2B5EF4-FFF2-40B4-BE49-F238E27FC236}">
              <a16:creationId xmlns:a16="http://schemas.microsoft.com/office/drawing/2014/main" id="{05FA7FE5-1C35-424D-8A28-F40C22F24724}"/>
            </a:ext>
          </a:extLst>
        </xdr:cNvPr>
        <xdr:cNvGrpSpPr>
          <a:grpSpLocks/>
        </xdr:cNvGrpSpPr>
      </xdr:nvGrpSpPr>
      <xdr:grpSpPr bwMode="auto">
        <a:xfrm>
          <a:off x="2950358" y="2824401"/>
          <a:ext cx="152400" cy="157371"/>
          <a:chOff x="3494882" y="6020720"/>
          <a:chExt cx="153760" cy="144236"/>
        </a:xfrm>
      </xdr:grpSpPr>
      <xdr:sp macro="" textlink="">
        <xdr:nvSpPr>
          <xdr:cNvPr id="226" name="Oval 225">
            <a:extLst>
              <a:ext uri="{FF2B5EF4-FFF2-40B4-BE49-F238E27FC236}">
                <a16:creationId xmlns:a16="http://schemas.microsoft.com/office/drawing/2014/main" id="{D20E3AC6-41AB-9488-45E1-77A43C337BD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49D2A541-9B9E-E896-551B-490329105EFC}"/>
              </a:ext>
            </a:extLst>
          </xdr:cNvPr>
          <xdr:cNvCxnSpPr>
            <a:stCxn id="226" idx="1"/>
            <a:endCxn id="22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5BC7B8B7-9140-1C28-C091-81F076714FC9}"/>
              </a:ext>
            </a:extLst>
          </xdr:cNvPr>
          <xdr:cNvCxnSpPr>
            <a:stCxn id="226" idx="3"/>
            <a:endCxn id="22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78686</xdr:colOff>
      <xdr:row>10</xdr:row>
      <xdr:rowOff>98534</xdr:rowOff>
    </xdr:from>
    <xdr:to>
      <xdr:col>2</xdr:col>
      <xdr:colOff>939363</xdr:colOff>
      <xdr:row>18</xdr:row>
      <xdr:rowOff>94214</xdr:rowOff>
    </xdr:to>
    <xdr:cxnSp macro="">
      <xdr:nvCxnSpPr>
        <xdr:cNvPr id="229" name="Straight Connector 228">
          <a:extLst>
            <a:ext uri="{FF2B5EF4-FFF2-40B4-BE49-F238E27FC236}">
              <a16:creationId xmlns:a16="http://schemas.microsoft.com/office/drawing/2014/main" id="{8F3EFAF7-1166-4D0A-8BB0-978B9FBA687F}"/>
            </a:ext>
          </a:extLst>
        </xdr:cNvPr>
        <xdr:cNvCxnSpPr/>
      </xdr:nvCxnSpPr>
      <xdr:spPr>
        <a:xfrm flipV="1">
          <a:off x="554936" y="1841609"/>
          <a:ext cx="860677" cy="1443480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184600</xdr:colOff>
      <xdr:row>15</xdr:row>
      <xdr:rowOff>171602</xdr:rowOff>
    </xdr:from>
    <xdr:to>
      <xdr:col>2</xdr:col>
      <xdr:colOff>337000</xdr:colOff>
      <xdr:row>16</xdr:row>
      <xdr:rowOff>138473</xdr:rowOff>
    </xdr:to>
    <xdr:grpSp>
      <xdr:nvGrpSpPr>
        <xdr:cNvPr id="230" name="Group 211">
          <a:extLst>
            <a:ext uri="{FF2B5EF4-FFF2-40B4-BE49-F238E27FC236}">
              <a16:creationId xmlns:a16="http://schemas.microsoft.com/office/drawing/2014/main" id="{CC168DC8-8CCD-49F8-87EE-BA515939CF49}"/>
            </a:ext>
          </a:extLst>
        </xdr:cNvPr>
        <xdr:cNvGrpSpPr>
          <a:grpSpLocks/>
        </xdr:cNvGrpSpPr>
      </xdr:nvGrpSpPr>
      <xdr:grpSpPr bwMode="auto">
        <a:xfrm>
          <a:off x="666453" y="2793778"/>
          <a:ext cx="152400" cy="146166"/>
          <a:chOff x="3494882" y="6020720"/>
          <a:chExt cx="153760" cy="144236"/>
        </a:xfrm>
      </xdr:grpSpPr>
      <xdr:sp macro="" textlink="">
        <xdr:nvSpPr>
          <xdr:cNvPr id="231" name="Oval 230">
            <a:extLst>
              <a:ext uri="{FF2B5EF4-FFF2-40B4-BE49-F238E27FC236}">
                <a16:creationId xmlns:a16="http://schemas.microsoft.com/office/drawing/2014/main" id="{DC7491C1-A303-BF7E-DD13-3FD7F456F58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8A8071B7-1A20-4388-D5AB-93A2BACC9314}"/>
              </a:ext>
            </a:extLst>
          </xdr:cNvPr>
          <xdr:cNvCxnSpPr>
            <a:stCxn id="231" idx="1"/>
            <a:endCxn id="23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FA501C2-A509-0941-C079-0E8255CAFF5E}"/>
              </a:ext>
            </a:extLst>
          </xdr:cNvPr>
          <xdr:cNvCxnSpPr>
            <a:stCxn id="231" idx="3"/>
            <a:endCxn id="23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665691</xdr:colOff>
      <xdr:row>11</xdr:row>
      <xdr:rowOff>93102</xdr:rowOff>
    </xdr:from>
    <xdr:to>
      <xdr:col>2</xdr:col>
      <xdr:colOff>818091</xdr:colOff>
      <xdr:row>12</xdr:row>
      <xdr:rowOff>66542</xdr:rowOff>
    </xdr:to>
    <xdr:grpSp>
      <xdr:nvGrpSpPr>
        <xdr:cNvPr id="234" name="Group 211">
          <a:extLst>
            <a:ext uri="{FF2B5EF4-FFF2-40B4-BE49-F238E27FC236}">
              <a16:creationId xmlns:a16="http://schemas.microsoft.com/office/drawing/2014/main" id="{6F49AD97-E193-4F33-9A1F-11C02A2BE8CB}"/>
            </a:ext>
          </a:extLst>
        </xdr:cNvPr>
        <xdr:cNvGrpSpPr>
          <a:grpSpLocks/>
        </xdr:cNvGrpSpPr>
      </xdr:nvGrpSpPr>
      <xdr:grpSpPr bwMode="auto">
        <a:xfrm>
          <a:off x="1147544" y="1998102"/>
          <a:ext cx="152400" cy="152734"/>
          <a:chOff x="3494882" y="6020720"/>
          <a:chExt cx="153760" cy="144236"/>
        </a:xfrm>
      </xdr:grpSpPr>
      <xdr:sp macro="" textlink="">
        <xdr:nvSpPr>
          <xdr:cNvPr id="235" name="Oval 234">
            <a:extLst>
              <a:ext uri="{FF2B5EF4-FFF2-40B4-BE49-F238E27FC236}">
                <a16:creationId xmlns:a16="http://schemas.microsoft.com/office/drawing/2014/main" id="{E5A54E43-8072-6FB7-FA54-7A630DE3233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AE172DAE-F608-8FBE-0BCA-319B26B72454}"/>
              </a:ext>
            </a:extLst>
          </xdr:cNvPr>
          <xdr:cNvCxnSpPr>
            <a:stCxn id="235" idx="1"/>
            <a:endCxn id="23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9C701CBC-88FC-11EA-772C-894DC7F70715}"/>
              </a:ext>
            </a:extLst>
          </xdr:cNvPr>
          <xdr:cNvCxnSpPr>
            <a:stCxn id="235" idx="3"/>
            <a:endCxn id="23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395130</xdr:colOff>
      <xdr:row>60</xdr:row>
      <xdr:rowOff>133070</xdr:rowOff>
    </xdr:from>
    <xdr:to>
      <xdr:col>11</xdr:col>
      <xdr:colOff>293077</xdr:colOff>
      <xdr:row>99</xdr:row>
      <xdr:rowOff>71438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5913F1A9-9D38-49A3-9A2A-425EA16241D4}"/>
            </a:ext>
          </a:extLst>
        </xdr:cNvPr>
        <xdr:cNvCxnSpPr/>
      </xdr:nvCxnSpPr>
      <xdr:spPr>
        <a:xfrm flipV="1">
          <a:off x="871380" y="10000970"/>
          <a:ext cx="3888922" cy="643441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741589</xdr:colOff>
      <xdr:row>62</xdr:row>
      <xdr:rowOff>37186</xdr:rowOff>
    </xdr:from>
    <xdr:to>
      <xdr:col>12</xdr:col>
      <xdr:colOff>166689</xdr:colOff>
      <xdr:row>101</xdr:row>
      <xdr:rowOff>112260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3562F0D8-2CD5-4EDD-83B1-6EB2E2942E4A}"/>
            </a:ext>
          </a:extLst>
        </xdr:cNvPr>
        <xdr:cNvCxnSpPr/>
      </xdr:nvCxnSpPr>
      <xdr:spPr bwMode="auto">
        <a:xfrm flipV="1">
          <a:off x="1217839" y="10267036"/>
          <a:ext cx="3797075" cy="6513974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26</xdr:col>
      <xdr:colOff>29097</xdr:colOff>
      <xdr:row>60</xdr:row>
      <xdr:rowOff>63499</xdr:rowOff>
    </xdr:from>
    <xdr:to>
      <xdr:col>29</xdr:col>
      <xdr:colOff>314854</xdr:colOff>
      <xdr:row>72</xdr:row>
      <xdr:rowOff>9523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A8C52132-7D22-43CB-A50E-94A46EA06624}"/>
            </a:ext>
          </a:extLst>
        </xdr:cNvPr>
        <xdr:cNvGrpSpPr/>
      </xdr:nvGrpSpPr>
      <xdr:grpSpPr>
        <a:xfrm>
          <a:off x="10416950" y="9991911"/>
          <a:ext cx="1507198" cy="2097553"/>
          <a:chOff x="9713886" y="808452"/>
          <a:chExt cx="1342558" cy="1766630"/>
        </a:xfrm>
      </xdr:grpSpPr>
      <xdr:grpSp>
        <xdr:nvGrpSpPr>
          <xdr:cNvPr id="241" name="Group 13">
            <a:extLst>
              <a:ext uri="{FF2B5EF4-FFF2-40B4-BE49-F238E27FC236}">
                <a16:creationId xmlns:a16="http://schemas.microsoft.com/office/drawing/2014/main" id="{D9B42C53-17BB-B8FA-E4DF-D2EBDC7680A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00" name="Oval 1">
              <a:extLst>
                <a:ext uri="{FF2B5EF4-FFF2-40B4-BE49-F238E27FC236}">
                  <a16:creationId xmlns:a16="http://schemas.microsoft.com/office/drawing/2014/main" id="{36F6615F-2F61-D8C3-DEB5-4E5415DF245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01" name="Straight Connector 3">
              <a:extLst>
                <a:ext uri="{FF2B5EF4-FFF2-40B4-BE49-F238E27FC236}">
                  <a16:creationId xmlns:a16="http://schemas.microsoft.com/office/drawing/2014/main" id="{72CE39E9-B289-7D79-7B1B-7C0B6DF49AD5}"/>
                </a:ext>
              </a:extLst>
            </xdr:cNvPr>
            <xdr:cNvCxnSpPr>
              <a:stCxn id="257" idx="1"/>
              <a:endCxn id="25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Connector 7">
              <a:extLst>
                <a:ext uri="{FF2B5EF4-FFF2-40B4-BE49-F238E27FC236}">
                  <a16:creationId xmlns:a16="http://schemas.microsoft.com/office/drawing/2014/main" id="{39FF6D8D-81B6-5FED-E25F-3D397DE16FDA}"/>
                </a:ext>
              </a:extLst>
            </xdr:cNvPr>
            <xdr:cNvCxnSpPr>
              <a:stCxn id="257" idx="3"/>
              <a:endCxn id="25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2" name="Oval 241">
            <a:extLst>
              <a:ext uri="{FF2B5EF4-FFF2-40B4-BE49-F238E27FC236}">
                <a16:creationId xmlns:a16="http://schemas.microsoft.com/office/drawing/2014/main" id="{839E427C-2885-E44B-B3BC-F2AD1461732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43" name="Group 242">
            <a:extLst>
              <a:ext uri="{FF2B5EF4-FFF2-40B4-BE49-F238E27FC236}">
                <a16:creationId xmlns:a16="http://schemas.microsoft.com/office/drawing/2014/main" id="{B0568A9F-7AA7-C63A-82CB-3232BE438D7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7" name="Oval 296">
              <a:extLst>
                <a:ext uri="{FF2B5EF4-FFF2-40B4-BE49-F238E27FC236}">
                  <a16:creationId xmlns:a16="http://schemas.microsoft.com/office/drawing/2014/main" id="{5BAE5EC1-7BE9-9052-D4C8-CA77CDACBAE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3CAFFEC9-ED2B-7027-B358-5CFB15BF932A}"/>
                </a:ext>
              </a:extLst>
            </xdr:cNvPr>
            <xdr:cNvCxnSpPr>
              <a:stCxn id="297" idx="1"/>
              <a:endCxn id="29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87560781-A8ED-0642-6190-1034EAD4AECD}"/>
                </a:ext>
              </a:extLst>
            </xdr:cNvPr>
            <xdr:cNvCxnSpPr>
              <a:stCxn id="297" idx="3"/>
              <a:endCxn id="29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4" name="Oval 243">
            <a:extLst>
              <a:ext uri="{FF2B5EF4-FFF2-40B4-BE49-F238E27FC236}">
                <a16:creationId xmlns:a16="http://schemas.microsoft.com/office/drawing/2014/main" id="{94E9739B-EEE4-6DAB-BE3B-6EFE6C7429C4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E5F40A67-A7D6-C6C7-1895-581C81C2960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644D9F09-2094-6539-5702-5F5EABD9491A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83E8EE27-AAE0-0C46-106B-9406A04A91EF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65F8A634-E7B2-AFF7-8975-F0C523C542C8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26B20DB6-0118-A3F6-A0BF-49EC3B2AA3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03E4C113-89B3-6CAF-A191-4080CD9DCEF6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5FF93C74-D48F-506E-86D7-B6DCC1181A7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E4F67BB2-502B-9507-96B5-69BFEC5F767F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BAD8FD83-2F99-735B-694E-C484A2C84F1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B5853887-F79B-4436-FBB4-000E7CCEA0A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714B294-DBB9-34B5-8109-887F3029DC7C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49BCD5F8-93F9-2A77-CE16-B389B2739E6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50">
            <a:extLst>
              <a:ext uri="{FF2B5EF4-FFF2-40B4-BE49-F238E27FC236}">
                <a16:creationId xmlns:a16="http://schemas.microsoft.com/office/drawing/2014/main" id="{A29F3B1E-22C9-4397-B583-20145991B584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9D40F157-1A7A-6771-4969-B9381592283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52">
            <a:extLst>
              <a:ext uri="{FF2B5EF4-FFF2-40B4-BE49-F238E27FC236}">
                <a16:creationId xmlns:a16="http://schemas.microsoft.com/office/drawing/2014/main" id="{3A80E540-2119-460B-466C-EFC6590C521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6D215D41-BEF7-2DA3-8D18-70D854C4B42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7FAF5D79-84EE-ED97-DE93-D0079180DF04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F3420BFC-8583-18FA-ECC3-E1A679DF9D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C4A55E6A-B63F-9EDE-C61A-704E8DC5D1B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C1FDCD2E-42E5-8CEE-D1C6-CDA68ED339B8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C1B817EF-E4FA-B003-67F2-BAD05C5AB803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5F766ABA-BFAD-1A86-C59E-C9D28BE9D1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7" name="Isosceles Triangle 266">
            <a:extLst>
              <a:ext uri="{FF2B5EF4-FFF2-40B4-BE49-F238E27FC236}">
                <a16:creationId xmlns:a16="http://schemas.microsoft.com/office/drawing/2014/main" id="{4421EB1D-344F-54BA-6720-876402BE262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8" name="Isosceles Triangle 267">
            <a:extLst>
              <a:ext uri="{FF2B5EF4-FFF2-40B4-BE49-F238E27FC236}">
                <a16:creationId xmlns:a16="http://schemas.microsoft.com/office/drawing/2014/main" id="{D96662A2-EF2A-3A21-E265-C4ECDEBAFE6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9" name="Group 73">
            <a:extLst>
              <a:ext uri="{FF2B5EF4-FFF2-40B4-BE49-F238E27FC236}">
                <a16:creationId xmlns:a16="http://schemas.microsoft.com/office/drawing/2014/main" id="{E39BB34C-DF5E-2902-6266-68F1D69910D6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95" name="TextBox 294">
              <a:extLst>
                <a:ext uri="{FF2B5EF4-FFF2-40B4-BE49-F238E27FC236}">
                  <a16:creationId xmlns:a16="http://schemas.microsoft.com/office/drawing/2014/main" id="{E14CFE0A-F1ED-3F4E-6D36-B3E01BF533F9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6" name="Straight Connector 295">
              <a:extLst>
                <a:ext uri="{FF2B5EF4-FFF2-40B4-BE49-F238E27FC236}">
                  <a16:creationId xmlns:a16="http://schemas.microsoft.com/office/drawing/2014/main" id="{2D07C502-ED72-114A-2280-7698AAC14BB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70" name="Group 74">
            <a:extLst>
              <a:ext uri="{FF2B5EF4-FFF2-40B4-BE49-F238E27FC236}">
                <a16:creationId xmlns:a16="http://schemas.microsoft.com/office/drawing/2014/main" id="{6C6C5B92-2D22-FA43-2424-2DF40399F5B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93" name="TextBox 292">
              <a:extLst>
                <a:ext uri="{FF2B5EF4-FFF2-40B4-BE49-F238E27FC236}">
                  <a16:creationId xmlns:a16="http://schemas.microsoft.com/office/drawing/2014/main" id="{6D35BE51-208F-2346-892C-6C4C2C85274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94" name="Straight Connector 293">
              <a:extLst>
                <a:ext uri="{FF2B5EF4-FFF2-40B4-BE49-F238E27FC236}">
                  <a16:creationId xmlns:a16="http://schemas.microsoft.com/office/drawing/2014/main" id="{5FC8E4A2-58CA-7623-F9F9-537BC33805FD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71" name="Group 89">
            <a:extLst>
              <a:ext uri="{FF2B5EF4-FFF2-40B4-BE49-F238E27FC236}">
                <a16:creationId xmlns:a16="http://schemas.microsoft.com/office/drawing/2014/main" id="{0C37FEB2-E68F-A115-1506-9E283E48846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9" name="Straight Connector 288">
              <a:extLst>
                <a:ext uri="{FF2B5EF4-FFF2-40B4-BE49-F238E27FC236}">
                  <a16:creationId xmlns:a16="http://schemas.microsoft.com/office/drawing/2014/main" id="{D39DDDB1-0D3C-7C0B-6307-B06F5A64B8E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Connector 79">
              <a:extLst>
                <a:ext uri="{FF2B5EF4-FFF2-40B4-BE49-F238E27FC236}">
                  <a16:creationId xmlns:a16="http://schemas.microsoft.com/office/drawing/2014/main" id="{68C00C9A-D218-BF9D-B279-36CE65DDB54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1" name="Straight Connector 80">
              <a:extLst>
                <a:ext uri="{FF2B5EF4-FFF2-40B4-BE49-F238E27FC236}">
                  <a16:creationId xmlns:a16="http://schemas.microsoft.com/office/drawing/2014/main" id="{DB7F1902-8DA7-ABEF-0823-501FED79368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88">
              <a:extLst>
                <a:ext uri="{FF2B5EF4-FFF2-40B4-BE49-F238E27FC236}">
                  <a16:creationId xmlns:a16="http://schemas.microsoft.com/office/drawing/2014/main" id="{4929E8B1-2597-D524-893A-0370076DDAB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72" name="Group 90">
            <a:extLst>
              <a:ext uri="{FF2B5EF4-FFF2-40B4-BE49-F238E27FC236}">
                <a16:creationId xmlns:a16="http://schemas.microsoft.com/office/drawing/2014/main" id="{5C64B677-DF10-A500-F475-0D023D6FE37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5" name="Straight Connector 284">
              <a:extLst>
                <a:ext uri="{FF2B5EF4-FFF2-40B4-BE49-F238E27FC236}">
                  <a16:creationId xmlns:a16="http://schemas.microsoft.com/office/drawing/2014/main" id="{3080687A-FF3A-C051-26DA-B539B0308BA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>
              <a:extLst>
                <a:ext uri="{FF2B5EF4-FFF2-40B4-BE49-F238E27FC236}">
                  <a16:creationId xmlns:a16="http://schemas.microsoft.com/office/drawing/2014/main" id="{05AA4730-CC4D-2A69-D888-9DC605C55EA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Straight Connector 286">
              <a:extLst>
                <a:ext uri="{FF2B5EF4-FFF2-40B4-BE49-F238E27FC236}">
                  <a16:creationId xmlns:a16="http://schemas.microsoft.com/office/drawing/2014/main" id="{AB2A61D8-2150-B706-8358-7D1398548B51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4DB958F1-032A-0A53-8DB6-36397B3B4BC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FEF7CF00-8193-1086-46FD-5B7E9B4C0F86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D525B97D-2FAB-92B5-7C7C-FAC70D2990A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Arrow Connector 274">
            <a:extLst>
              <a:ext uri="{FF2B5EF4-FFF2-40B4-BE49-F238E27FC236}">
                <a16:creationId xmlns:a16="http://schemas.microsoft.com/office/drawing/2014/main" id="{642A09B4-E66C-712E-7234-6BDC9EAA7ECB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Arrow Connector 275">
            <a:extLst>
              <a:ext uri="{FF2B5EF4-FFF2-40B4-BE49-F238E27FC236}">
                <a16:creationId xmlns:a16="http://schemas.microsoft.com/office/drawing/2014/main" id="{DD0E7387-09AE-EE40-C50A-05C442D3D84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7" name="Group 155">
            <a:extLst>
              <a:ext uri="{FF2B5EF4-FFF2-40B4-BE49-F238E27FC236}">
                <a16:creationId xmlns:a16="http://schemas.microsoft.com/office/drawing/2014/main" id="{7DD63B17-40BA-2D63-003F-49A845F8F74B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82" name="Isosceles Triangle 281">
              <a:extLst>
                <a:ext uri="{FF2B5EF4-FFF2-40B4-BE49-F238E27FC236}">
                  <a16:creationId xmlns:a16="http://schemas.microsoft.com/office/drawing/2014/main" id="{DBB35099-538B-4CAE-3CC8-13DA65C7019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83" name="Isosceles Triangle 282">
              <a:extLst>
                <a:ext uri="{FF2B5EF4-FFF2-40B4-BE49-F238E27FC236}">
                  <a16:creationId xmlns:a16="http://schemas.microsoft.com/office/drawing/2014/main" id="{2B3F3D28-2991-A434-5212-6D868030E044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84" name="Isosceles Triangle 283">
              <a:extLst>
                <a:ext uri="{FF2B5EF4-FFF2-40B4-BE49-F238E27FC236}">
                  <a16:creationId xmlns:a16="http://schemas.microsoft.com/office/drawing/2014/main" id="{D04ACC27-D040-7B30-3BF9-AAC66692E732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8" name="Group 134">
            <a:extLst>
              <a:ext uri="{FF2B5EF4-FFF2-40B4-BE49-F238E27FC236}">
                <a16:creationId xmlns:a16="http://schemas.microsoft.com/office/drawing/2014/main" id="{25F32D26-AB7C-207F-9048-66AA11E7843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9" name="Isosceles Triangle 278">
              <a:extLst>
                <a:ext uri="{FF2B5EF4-FFF2-40B4-BE49-F238E27FC236}">
                  <a16:creationId xmlns:a16="http://schemas.microsoft.com/office/drawing/2014/main" id="{EDB91E55-4937-8D11-C138-F1AD7723FB0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80" name="Isosceles Triangle 279">
              <a:extLst>
                <a:ext uri="{FF2B5EF4-FFF2-40B4-BE49-F238E27FC236}">
                  <a16:creationId xmlns:a16="http://schemas.microsoft.com/office/drawing/2014/main" id="{D2736B98-A8F7-E56C-3FCF-772D51E2796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81" name="Isosceles Triangle 280">
              <a:extLst>
                <a:ext uri="{FF2B5EF4-FFF2-40B4-BE49-F238E27FC236}">
                  <a16:creationId xmlns:a16="http://schemas.microsoft.com/office/drawing/2014/main" id="{AF4ABBF3-4FA7-DDAA-CA2D-69D7E11093B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321860</xdr:colOff>
      <xdr:row>56</xdr:row>
      <xdr:rowOff>124692</xdr:rowOff>
    </xdr:from>
    <xdr:ext cx="466938" cy="475545"/>
    <xdr:pic>
      <xdr:nvPicPr>
        <xdr:cNvPr id="303" name="Picture 302" descr="A black and white compass&#10;&#10;Description automatically generated">
          <a:extLst>
            <a:ext uri="{FF2B5EF4-FFF2-40B4-BE49-F238E27FC236}">
              <a16:creationId xmlns:a16="http://schemas.microsoft.com/office/drawing/2014/main" id="{819FB733-605C-4C1A-A626-03FD236C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56160" y="9316317"/>
          <a:ext cx="466938" cy="475545"/>
        </a:xfrm>
        <a:prstGeom prst="rect">
          <a:avLst/>
        </a:prstGeom>
      </xdr:spPr>
    </xdr:pic>
    <xdr:clientData/>
  </xdr:oneCellAnchor>
  <xdr:twoCellAnchor>
    <xdr:from>
      <xdr:col>2</xdr:col>
      <xdr:colOff>502941</xdr:colOff>
      <xdr:row>61</xdr:row>
      <xdr:rowOff>21013</xdr:rowOff>
    </xdr:from>
    <xdr:to>
      <xdr:col>12</xdr:col>
      <xdr:colOff>9482</xdr:colOff>
      <xdr:row>100</xdr:row>
      <xdr:rowOff>17009</xdr:rowOff>
    </xdr:to>
    <xdr:cxnSp macro="">
      <xdr:nvCxnSpPr>
        <xdr:cNvPr id="305" name="Straight Connector 304">
          <a:extLst>
            <a:ext uri="{FF2B5EF4-FFF2-40B4-BE49-F238E27FC236}">
              <a16:creationId xmlns:a16="http://schemas.microsoft.com/office/drawing/2014/main" id="{2FDEF28C-6E10-412E-BAA6-846004F6A818}"/>
            </a:ext>
          </a:extLst>
        </xdr:cNvPr>
        <xdr:cNvCxnSpPr/>
      </xdr:nvCxnSpPr>
      <xdr:spPr>
        <a:xfrm flipV="1">
          <a:off x="979191" y="10069888"/>
          <a:ext cx="3878516" cy="6463471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292612</xdr:colOff>
      <xdr:row>63</xdr:row>
      <xdr:rowOff>54220</xdr:rowOff>
    </xdr:from>
    <xdr:to>
      <xdr:col>11</xdr:col>
      <xdr:colOff>101819</xdr:colOff>
      <xdr:row>64</xdr:row>
      <xdr:rowOff>61584</xdr:rowOff>
    </xdr:to>
    <xdr:grpSp>
      <xdr:nvGrpSpPr>
        <xdr:cNvPr id="306" name="Group 211">
          <a:extLst>
            <a:ext uri="{FF2B5EF4-FFF2-40B4-BE49-F238E27FC236}">
              <a16:creationId xmlns:a16="http://schemas.microsoft.com/office/drawing/2014/main" id="{7901ABF9-006A-441D-81D1-B49CFF5F7C1B}"/>
            </a:ext>
          </a:extLst>
        </xdr:cNvPr>
        <xdr:cNvGrpSpPr>
          <a:grpSpLocks/>
        </xdr:cNvGrpSpPr>
      </xdr:nvGrpSpPr>
      <xdr:grpSpPr bwMode="auto">
        <a:xfrm>
          <a:off x="4382759" y="10520514"/>
          <a:ext cx="190207" cy="186658"/>
          <a:chOff x="3494882" y="6020720"/>
          <a:chExt cx="153760" cy="144236"/>
        </a:xfrm>
      </xdr:grpSpPr>
      <xdr:sp macro="" textlink="">
        <xdr:nvSpPr>
          <xdr:cNvPr id="307" name="Oval 306">
            <a:extLst>
              <a:ext uri="{FF2B5EF4-FFF2-40B4-BE49-F238E27FC236}">
                <a16:creationId xmlns:a16="http://schemas.microsoft.com/office/drawing/2014/main" id="{55634D6C-741D-C217-5F56-6C7E851E8B8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9D0D5BE1-7624-2664-649B-F16B4C597A3D}"/>
              </a:ext>
            </a:extLst>
          </xdr:cNvPr>
          <xdr:cNvCxnSpPr>
            <a:stCxn id="307" idx="1"/>
            <a:endCxn id="30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7906F0B9-F63C-A136-594A-51B55D74B7A7}"/>
              </a:ext>
            </a:extLst>
          </xdr:cNvPr>
          <xdr:cNvCxnSpPr>
            <a:stCxn id="307" idx="3"/>
            <a:endCxn id="30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92634</xdr:colOff>
      <xdr:row>18</xdr:row>
      <xdr:rowOff>34649</xdr:rowOff>
    </xdr:from>
    <xdr:ext cx="481478" cy="718466"/>
    <xdr:sp macro="" textlink="">
      <xdr:nvSpPr>
        <xdr:cNvPr id="310" name="Rectangle 309">
          <a:extLst>
            <a:ext uri="{FF2B5EF4-FFF2-40B4-BE49-F238E27FC236}">
              <a16:creationId xmlns:a16="http://schemas.microsoft.com/office/drawing/2014/main" id="{E900F056-AF8B-4FFF-BFA7-24E22F42CBA0}"/>
            </a:ext>
          </a:extLst>
        </xdr:cNvPr>
        <xdr:cNvSpPr/>
      </xdr:nvSpPr>
      <xdr:spPr>
        <a:xfrm>
          <a:off x="187884" y="3225524"/>
          <a:ext cx="481478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A</a:t>
          </a:r>
        </a:p>
      </xdr:txBody>
    </xdr:sp>
    <xdr:clientData/>
  </xdr:oneCellAnchor>
  <xdr:twoCellAnchor>
    <xdr:from>
      <xdr:col>10</xdr:col>
      <xdr:colOff>116185</xdr:colOff>
      <xdr:row>60</xdr:row>
      <xdr:rowOff>99453</xdr:rowOff>
    </xdr:from>
    <xdr:to>
      <xdr:col>13</xdr:col>
      <xdr:colOff>370318</xdr:colOff>
      <xdr:row>64</xdr:row>
      <xdr:rowOff>99452</xdr:rowOff>
    </xdr:to>
    <xdr:cxnSp macro="">
      <xdr:nvCxnSpPr>
        <xdr:cNvPr id="311" name="Straight Arrow Connector 310">
          <a:extLst>
            <a:ext uri="{FF2B5EF4-FFF2-40B4-BE49-F238E27FC236}">
              <a16:creationId xmlns:a16="http://schemas.microsoft.com/office/drawing/2014/main" id="{8C63F678-5AFF-4BF2-8FD5-F1E79F756DF5}"/>
            </a:ext>
          </a:extLst>
        </xdr:cNvPr>
        <xdr:cNvCxnSpPr/>
      </xdr:nvCxnSpPr>
      <xdr:spPr>
        <a:xfrm>
          <a:off x="4202410" y="9967353"/>
          <a:ext cx="1244733" cy="723899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101774</xdr:colOff>
      <xdr:row>56</xdr:row>
      <xdr:rowOff>130900</xdr:rowOff>
    </xdr:from>
    <xdr:ext cx="594714" cy="718466"/>
    <xdr:sp macro="" textlink="">
      <xdr:nvSpPr>
        <xdr:cNvPr id="312" name="Rectangle 311">
          <a:extLst>
            <a:ext uri="{FF2B5EF4-FFF2-40B4-BE49-F238E27FC236}">
              <a16:creationId xmlns:a16="http://schemas.microsoft.com/office/drawing/2014/main" id="{5F0F947D-3778-4371-B49F-C66E022D040E}"/>
            </a:ext>
          </a:extLst>
        </xdr:cNvPr>
        <xdr:cNvSpPr/>
      </xdr:nvSpPr>
      <xdr:spPr>
        <a:xfrm>
          <a:off x="4949999" y="9322525"/>
          <a:ext cx="59471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A'</a:t>
          </a:r>
        </a:p>
      </xdr:txBody>
    </xdr:sp>
    <xdr:clientData/>
  </xdr:oneCellAnchor>
  <xdr:twoCellAnchor>
    <xdr:from>
      <xdr:col>5</xdr:col>
      <xdr:colOff>53415</xdr:colOff>
      <xdr:row>83</xdr:row>
      <xdr:rowOff>119279</xdr:rowOff>
    </xdr:from>
    <xdr:to>
      <xdr:col>5</xdr:col>
      <xdr:colOff>243622</xdr:colOff>
      <xdr:row>85</xdr:row>
      <xdr:rowOff>6179</xdr:rowOff>
    </xdr:to>
    <xdr:grpSp>
      <xdr:nvGrpSpPr>
        <xdr:cNvPr id="313" name="Group 211">
          <a:extLst>
            <a:ext uri="{FF2B5EF4-FFF2-40B4-BE49-F238E27FC236}">
              <a16:creationId xmlns:a16="http://schemas.microsoft.com/office/drawing/2014/main" id="{8C34BC11-B645-4C36-9F46-78A9020B33B2}"/>
            </a:ext>
          </a:extLst>
        </xdr:cNvPr>
        <xdr:cNvGrpSpPr>
          <a:grpSpLocks/>
        </xdr:cNvGrpSpPr>
      </xdr:nvGrpSpPr>
      <xdr:grpSpPr bwMode="auto">
        <a:xfrm>
          <a:off x="2238562" y="14081808"/>
          <a:ext cx="190207" cy="200665"/>
          <a:chOff x="3494882" y="6020720"/>
          <a:chExt cx="153760" cy="144236"/>
        </a:xfrm>
      </xdr:grpSpPr>
      <xdr:sp macro="" textlink="">
        <xdr:nvSpPr>
          <xdr:cNvPr id="314" name="Oval 313">
            <a:extLst>
              <a:ext uri="{FF2B5EF4-FFF2-40B4-BE49-F238E27FC236}">
                <a16:creationId xmlns:a16="http://schemas.microsoft.com/office/drawing/2014/main" id="{93127A8B-DA49-ED32-55A8-CE86D01CD23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0AA0B36E-DB36-140D-A21E-D36C2330F345}"/>
              </a:ext>
            </a:extLst>
          </xdr:cNvPr>
          <xdr:cNvCxnSpPr>
            <a:stCxn id="314" idx="1"/>
            <a:endCxn id="31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75328803-90C2-4131-ED05-423286E2E7F1}"/>
              </a:ext>
            </a:extLst>
          </xdr:cNvPr>
          <xdr:cNvCxnSpPr>
            <a:stCxn id="314" idx="3"/>
            <a:endCxn id="31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183403</xdr:colOff>
      <xdr:row>78</xdr:row>
      <xdr:rowOff>56932</xdr:rowOff>
    </xdr:from>
    <xdr:to>
      <xdr:col>6</xdr:col>
      <xdr:colOff>373610</xdr:colOff>
      <xdr:row>79</xdr:row>
      <xdr:rowOff>86709</xdr:rowOff>
    </xdr:to>
    <xdr:grpSp>
      <xdr:nvGrpSpPr>
        <xdr:cNvPr id="317" name="Group 211">
          <a:extLst>
            <a:ext uri="{FF2B5EF4-FFF2-40B4-BE49-F238E27FC236}">
              <a16:creationId xmlns:a16="http://schemas.microsoft.com/office/drawing/2014/main" id="{84EA3AC1-5A91-4C4A-A17C-50C79C462F76}"/>
            </a:ext>
          </a:extLst>
        </xdr:cNvPr>
        <xdr:cNvGrpSpPr>
          <a:grpSpLocks/>
        </xdr:cNvGrpSpPr>
      </xdr:nvGrpSpPr>
      <xdr:grpSpPr bwMode="auto">
        <a:xfrm>
          <a:off x="2749550" y="13212638"/>
          <a:ext cx="190207" cy="186659"/>
          <a:chOff x="3494882" y="6020720"/>
          <a:chExt cx="153760" cy="144236"/>
        </a:xfrm>
      </xdr:grpSpPr>
      <xdr:sp macro="" textlink="">
        <xdr:nvSpPr>
          <xdr:cNvPr id="318" name="Oval 317">
            <a:extLst>
              <a:ext uri="{FF2B5EF4-FFF2-40B4-BE49-F238E27FC236}">
                <a16:creationId xmlns:a16="http://schemas.microsoft.com/office/drawing/2014/main" id="{3DE085AA-9BDA-3EB8-492E-F9DAC4E5466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72D8D75E-B51A-CA18-7DFB-4ECDBBCFF54D}"/>
              </a:ext>
            </a:extLst>
          </xdr:cNvPr>
          <xdr:cNvCxnSpPr>
            <a:stCxn id="318" idx="1"/>
            <a:endCxn id="31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319">
            <a:extLst>
              <a:ext uri="{FF2B5EF4-FFF2-40B4-BE49-F238E27FC236}">
                <a16:creationId xmlns:a16="http://schemas.microsoft.com/office/drawing/2014/main" id="{121645D1-E7F3-12F5-C2E1-1CF6E0DA9BC9}"/>
              </a:ext>
            </a:extLst>
          </xdr:cNvPr>
          <xdr:cNvCxnSpPr>
            <a:stCxn id="318" idx="3"/>
            <a:endCxn id="31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325134</xdr:colOff>
      <xdr:row>73</xdr:row>
      <xdr:rowOff>95461</xdr:rowOff>
    </xdr:from>
    <xdr:to>
      <xdr:col>8</xdr:col>
      <xdr:colOff>134341</xdr:colOff>
      <xdr:row>74</xdr:row>
      <xdr:rowOff>102826</xdr:rowOff>
    </xdr:to>
    <xdr:grpSp>
      <xdr:nvGrpSpPr>
        <xdr:cNvPr id="321" name="Group 211">
          <a:extLst>
            <a:ext uri="{FF2B5EF4-FFF2-40B4-BE49-F238E27FC236}">
              <a16:creationId xmlns:a16="http://schemas.microsoft.com/office/drawing/2014/main" id="{74B3731D-A780-439C-8E75-CD1F4B68C027}"/>
            </a:ext>
          </a:extLst>
        </xdr:cNvPr>
        <xdr:cNvGrpSpPr>
          <a:grpSpLocks/>
        </xdr:cNvGrpSpPr>
      </xdr:nvGrpSpPr>
      <xdr:grpSpPr bwMode="auto">
        <a:xfrm>
          <a:off x="3272281" y="12354696"/>
          <a:ext cx="190207" cy="186659"/>
          <a:chOff x="3494882" y="6020720"/>
          <a:chExt cx="153760" cy="144236"/>
        </a:xfrm>
      </xdr:grpSpPr>
      <xdr:sp macro="" textlink="">
        <xdr:nvSpPr>
          <xdr:cNvPr id="322" name="Oval 321">
            <a:extLst>
              <a:ext uri="{FF2B5EF4-FFF2-40B4-BE49-F238E27FC236}">
                <a16:creationId xmlns:a16="http://schemas.microsoft.com/office/drawing/2014/main" id="{3A8D3B33-F20B-514E-0EDD-DE82989195D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3" name="Straight Connector 322">
            <a:extLst>
              <a:ext uri="{FF2B5EF4-FFF2-40B4-BE49-F238E27FC236}">
                <a16:creationId xmlns:a16="http://schemas.microsoft.com/office/drawing/2014/main" id="{86944A2F-86AF-F421-4B60-2C0328537143}"/>
              </a:ext>
            </a:extLst>
          </xdr:cNvPr>
          <xdr:cNvCxnSpPr>
            <a:stCxn id="322" idx="1"/>
            <a:endCxn id="32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E695ED8F-93DA-B773-C6FF-B7841B6FA79E}"/>
              </a:ext>
            </a:extLst>
          </xdr:cNvPr>
          <xdr:cNvCxnSpPr>
            <a:stCxn id="322" idx="3"/>
            <a:endCxn id="32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149033</xdr:colOff>
      <xdr:row>68</xdr:row>
      <xdr:rowOff>34514</xdr:rowOff>
    </xdr:from>
    <xdr:to>
      <xdr:col>9</xdr:col>
      <xdr:colOff>339240</xdr:colOff>
      <xdr:row>69</xdr:row>
      <xdr:rowOff>41878</xdr:rowOff>
    </xdr:to>
    <xdr:grpSp>
      <xdr:nvGrpSpPr>
        <xdr:cNvPr id="325" name="Group 211">
          <a:extLst>
            <a:ext uri="{FF2B5EF4-FFF2-40B4-BE49-F238E27FC236}">
              <a16:creationId xmlns:a16="http://schemas.microsoft.com/office/drawing/2014/main" id="{BA475260-13C4-4EBA-8092-0C92052BEC7C}"/>
            </a:ext>
          </a:extLst>
        </xdr:cNvPr>
        <xdr:cNvGrpSpPr>
          <a:grpSpLocks/>
        </xdr:cNvGrpSpPr>
      </xdr:nvGrpSpPr>
      <xdr:grpSpPr bwMode="auto">
        <a:xfrm>
          <a:off x="3858180" y="11397279"/>
          <a:ext cx="190207" cy="186658"/>
          <a:chOff x="3494882" y="6020720"/>
          <a:chExt cx="153760" cy="144236"/>
        </a:xfrm>
      </xdr:grpSpPr>
      <xdr:sp macro="" textlink="">
        <xdr:nvSpPr>
          <xdr:cNvPr id="326" name="Oval 325">
            <a:extLst>
              <a:ext uri="{FF2B5EF4-FFF2-40B4-BE49-F238E27FC236}">
                <a16:creationId xmlns:a16="http://schemas.microsoft.com/office/drawing/2014/main" id="{688BF792-9BF6-7376-FD2E-920B29E9D5A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7" name="Straight Connector 326">
            <a:extLst>
              <a:ext uri="{FF2B5EF4-FFF2-40B4-BE49-F238E27FC236}">
                <a16:creationId xmlns:a16="http://schemas.microsoft.com/office/drawing/2014/main" id="{4C5B607D-9985-04F9-6CEA-2BF94314756D}"/>
              </a:ext>
            </a:extLst>
          </xdr:cNvPr>
          <xdr:cNvCxnSpPr>
            <a:stCxn id="326" idx="1"/>
            <a:endCxn id="32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C00B14C4-AC8B-AC27-C7AB-427EF835BA16}"/>
              </a:ext>
            </a:extLst>
          </xdr:cNvPr>
          <xdr:cNvCxnSpPr>
            <a:stCxn id="326" idx="3"/>
            <a:endCxn id="32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726027</xdr:colOff>
      <xdr:row>95</xdr:row>
      <xdr:rowOff>11572</xdr:rowOff>
    </xdr:from>
    <xdr:to>
      <xdr:col>2</xdr:col>
      <xdr:colOff>916234</xdr:colOff>
      <xdr:row>96</xdr:row>
      <xdr:rowOff>41348</xdr:rowOff>
    </xdr:to>
    <xdr:grpSp>
      <xdr:nvGrpSpPr>
        <xdr:cNvPr id="329" name="Group 211">
          <a:extLst>
            <a:ext uri="{FF2B5EF4-FFF2-40B4-BE49-F238E27FC236}">
              <a16:creationId xmlns:a16="http://schemas.microsoft.com/office/drawing/2014/main" id="{F1D51F1D-4FFB-4C94-8E5F-6116E4190416}"/>
            </a:ext>
          </a:extLst>
        </xdr:cNvPr>
        <xdr:cNvGrpSpPr>
          <a:grpSpLocks/>
        </xdr:cNvGrpSpPr>
      </xdr:nvGrpSpPr>
      <xdr:grpSpPr bwMode="auto">
        <a:xfrm>
          <a:off x="1207880" y="15856690"/>
          <a:ext cx="190207" cy="186658"/>
          <a:chOff x="3494882" y="6020720"/>
          <a:chExt cx="153760" cy="144236"/>
        </a:xfrm>
      </xdr:grpSpPr>
      <xdr:sp macro="" textlink="">
        <xdr:nvSpPr>
          <xdr:cNvPr id="330" name="Oval 329">
            <a:extLst>
              <a:ext uri="{FF2B5EF4-FFF2-40B4-BE49-F238E27FC236}">
                <a16:creationId xmlns:a16="http://schemas.microsoft.com/office/drawing/2014/main" id="{16C2BDD5-EF39-20BE-1C5C-C92F1FE8E89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BCC7AFE9-FF24-AABD-7C43-D3F4006D20EA}"/>
              </a:ext>
            </a:extLst>
          </xdr:cNvPr>
          <xdr:cNvCxnSpPr>
            <a:stCxn id="330" idx="1"/>
            <a:endCxn id="33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077EB816-CFF7-8DC7-B0EF-8EC3D7550607}"/>
              </a:ext>
            </a:extLst>
          </xdr:cNvPr>
          <xdr:cNvCxnSpPr>
            <a:stCxn id="330" idx="3"/>
            <a:endCxn id="33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262965</xdr:colOff>
      <xdr:row>89</xdr:row>
      <xdr:rowOff>123674</xdr:rowOff>
    </xdr:from>
    <xdr:to>
      <xdr:col>4</xdr:col>
      <xdr:colOff>72172</xdr:colOff>
      <xdr:row>91</xdr:row>
      <xdr:rowOff>10575</xdr:rowOff>
    </xdr:to>
    <xdr:grpSp>
      <xdr:nvGrpSpPr>
        <xdr:cNvPr id="333" name="Group 211">
          <a:extLst>
            <a:ext uri="{FF2B5EF4-FFF2-40B4-BE49-F238E27FC236}">
              <a16:creationId xmlns:a16="http://schemas.microsoft.com/office/drawing/2014/main" id="{535F5AA0-F9F9-4B4C-AECF-B2C142BC1DCE}"/>
            </a:ext>
          </a:extLst>
        </xdr:cNvPr>
        <xdr:cNvGrpSpPr>
          <a:grpSpLocks/>
        </xdr:cNvGrpSpPr>
      </xdr:nvGrpSpPr>
      <xdr:grpSpPr bwMode="auto">
        <a:xfrm>
          <a:off x="1686112" y="15027498"/>
          <a:ext cx="190207" cy="200665"/>
          <a:chOff x="3494882" y="6020720"/>
          <a:chExt cx="153760" cy="144236"/>
        </a:xfrm>
      </xdr:grpSpPr>
      <xdr:sp macro="" textlink="">
        <xdr:nvSpPr>
          <xdr:cNvPr id="334" name="Oval 333">
            <a:extLst>
              <a:ext uri="{FF2B5EF4-FFF2-40B4-BE49-F238E27FC236}">
                <a16:creationId xmlns:a16="http://schemas.microsoft.com/office/drawing/2014/main" id="{BAADF880-FA2D-F0CF-3A31-A79D7414501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5" name="Straight Connector 334">
            <a:extLst>
              <a:ext uri="{FF2B5EF4-FFF2-40B4-BE49-F238E27FC236}">
                <a16:creationId xmlns:a16="http://schemas.microsoft.com/office/drawing/2014/main" id="{4DB0EBD9-1D3C-7313-1C15-66062408C740}"/>
              </a:ext>
            </a:extLst>
          </xdr:cNvPr>
          <xdr:cNvCxnSpPr>
            <a:stCxn id="334" idx="1"/>
            <a:endCxn id="33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335">
            <a:extLst>
              <a:ext uri="{FF2B5EF4-FFF2-40B4-BE49-F238E27FC236}">
                <a16:creationId xmlns:a16="http://schemas.microsoft.com/office/drawing/2014/main" id="{FF84A54B-F741-C021-E82B-5E25F1775DEE}"/>
              </a:ext>
            </a:extLst>
          </xdr:cNvPr>
          <xdr:cNvCxnSpPr>
            <a:stCxn id="334" idx="3"/>
            <a:endCxn id="33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125710</xdr:colOff>
      <xdr:row>96</xdr:row>
      <xdr:rowOff>85166</xdr:rowOff>
    </xdr:from>
    <xdr:to>
      <xdr:col>4</xdr:col>
      <xdr:colOff>46468</xdr:colOff>
      <xdr:row>101</xdr:row>
      <xdr:rowOff>132790</xdr:rowOff>
    </xdr:to>
    <xdr:cxnSp macro="">
      <xdr:nvCxnSpPr>
        <xdr:cNvPr id="337" name="Straight Arrow Connector 336">
          <a:extLst>
            <a:ext uri="{FF2B5EF4-FFF2-40B4-BE49-F238E27FC236}">
              <a16:creationId xmlns:a16="http://schemas.microsoft.com/office/drawing/2014/main" id="{4575EA72-AEF4-41AF-BE3F-17F6AC5DFA1B}"/>
            </a:ext>
          </a:extLst>
        </xdr:cNvPr>
        <xdr:cNvCxnSpPr/>
      </xdr:nvCxnSpPr>
      <xdr:spPr>
        <a:xfrm>
          <a:off x="601960" y="15991916"/>
          <a:ext cx="1244733" cy="809624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129172</xdr:colOff>
      <xdr:row>99</xdr:row>
      <xdr:rowOff>116613</xdr:rowOff>
    </xdr:from>
    <xdr:ext cx="463717" cy="718466"/>
    <xdr:sp macro="" textlink="">
      <xdr:nvSpPr>
        <xdr:cNvPr id="338" name="Rectangle 337">
          <a:extLst>
            <a:ext uri="{FF2B5EF4-FFF2-40B4-BE49-F238E27FC236}">
              <a16:creationId xmlns:a16="http://schemas.microsoft.com/office/drawing/2014/main" id="{1BF863D0-E9DE-4729-B24C-447EA71447E5}"/>
            </a:ext>
          </a:extLst>
        </xdr:cNvPr>
        <xdr:cNvSpPr/>
      </xdr:nvSpPr>
      <xdr:spPr>
        <a:xfrm>
          <a:off x="605422" y="16480563"/>
          <a:ext cx="463717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</a:t>
          </a:r>
        </a:p>
      </xdr:txBody>
    </xdr:sp>
    <xdr:clientData/>
  </xdr:oneCellAnchor>
  <xdr:twoCellAnchor>
    <xdr:from>
      <xdr:col>13</xdr:col>
      <xdr:colOff>45595</xdr:colOff>
      <xdr:row>73</xdr:row>
      <xdr:rowOff>125277</xdr:rowOff>
    </xdr:from>
    <xdr:to>
      <xdr:col>18</xdr:col>
      <xdr:colOff>222505</xdr:colOff>
      <xdr:row>94</xdr:row>
      <xdr:rowOff>105209</xdr:rowOff>
    </xdr:to>
    <xdr:cxnSp macro="">
      <xdr:nvCxnSpPr>
        <xdr:cNvPr id="339" name="Straight Connector 338">
          <a:extLst>
            <a:ext uri="{FF2B5EF4-FFF2-40B4-BE49-F238E27FC236}">
              <a16:creationId xmlns:a16="http://schemas.microsoft.com/office/drawing/2014/main" id="{1580434E-3C23-47F1-91DF-FE3A25167FDE}"/>
            </a:ext>
          </a:extLst>
        </xdr:cNvPr>
        <xdr:cNvCxnSpPr>
          <a:stCxn id="348" idx="2"/>
        </xdr:cNvCxnSpPr>
      </xdr:nvCxnSpPr>
      <xdr:spPr>
        <a:xfrm flipV="1">
          <a:off x="5122420" y="12345852"/>
          <a:ext cx="2072385" cy="336130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177256</xdr:colOff>
      <xdr:row>74</xdr:row>
      <xdr:rowOff>114300</xdr:rowOff>
    </xdr:from>
    <xdr:to>
      <xdr:col>19</xdr:col>
      <xdr:colOff>190500</xdr:colOff>
      <xdr:row>101</xdr:row>
      <xdr:rowOff>83535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1C39B9D8-5801-46FE-B86F-4A706263C29C}"/>
            </a:ext>
          </a:extLst>
        </xdr:cNvPr>
        <xdr:cNvCxnSpPr/>
      </xdr:nvCxnSpPr>
      <xdr:spPr bwMode="auto">
        <a:xfrm flipV="1">
          <a:off x="5025481" y="12515850"/>
          <a:ext cx="2518319" cy="4236435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17</xdr:col>
      <xdr:colOff>222040</xdr:colOff>
      <xdr:row>76</xdr:row>
      <xdr:rowOff>46427</xdr:rowOff>
    </xdr:from>
    <xdr:to>
      <xdr:col>18</xdr:col>
      <xdr:colOff>31247</xdr:colOff>
      <xdr:row>77</xdr:row>
      <xdr:rowOff>53791</xdr:rowOff>
    </xdr:to>
    <xdr:grpSp>
      <xdr:nvGrpSpPr>
        <xdr:cNvPr id="341" name="Group 211">
          <a:extLst>
            <a:ext uri="{FF2B5EF4-FFF2-40B4-BE49-F238E27FC236}">
              <a16:creationId xmlns:a16="http://schemas.microsoft.com/office/drawing/2014/main" id="{94FAF02F-2A11-478A-9651-4B7B6E0984EC}"/>
            </a:ext>
          </a:extLst>
        </xdr:cNvPr>
        <xdr:cNvGrpSpPr>
          <a:grpSpLocks/>
        </xdr:cNvGrpSpPr>
      </xdr:nvGrpSpPr>
      <xdr:grpSpPr bwMode="auto">
        <a:xfrm>
          <a:off x="6811099" y="12843545"/>
          <a:ext cx="190207" cy="186658"/>
          <a:chOff x="3494882" y="6020720"/>
          <a:chExt cx="153760" cy="144236"/>
        </a:xfrm>
      </xdr:grpSpPr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FBF0BCE7-F74B-FB64-38F7-730A058DC96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3D3FBA7A-25DD-9558-6964-700E4F7D6E0E}"/>
              </a:ext>
            </a:extLst>
          </xdr:cNvPr>
          <xdr:cNvCxnSpPr>
            <a:stCxn id="342" idx="1"/>
            <a:endCxn id="34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43AEB4A4-5712-06CB-E57C-C1C55EBE6E42}"/>
              </a:ext>
            </a:extLst>
          </xdr:cNvPr>
          <xdr:cNvCxnSpPr>
            <a:stCxn id="342" idx="3"/>
            <a:endCxn id="34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255163</xdr:colOff>
      <xdr:row>74</xdr:row>
      <xdr:rowOff>15459</xdr:rowOff>
    </xdr:from>
    <xdr:to>
      <xdr:col>20</xdr:col>
      <xdr:colOff>142875</xdr:colOff>
      <xdr:row>77</xdr:row>
      <xdr:rowOff>85725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F1EE4B94-DA8F-4FEC-9856-782F07486399}"/>
            </a:ext>
          </a:extLst>
        </xdr:cNvPr>
        <xdr:cNvCxnSpPr/>
      </xdr:nvCxnSpPr>
      <xdr:spPr>
        <a:xfrm>
          <a:off x="6846463" y="12417009"/>
          <a:ext cx="1030712" cy="613191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40083</xdr:colOff>
      <xdr:row>70</xdr:row>
      <xdr:rowOff>4044</xdr:rowOff>
    </xdr:from>
    <xdr:ext cx="576953" cy="718466"/>
    <xdr:sp macro="" textlink="">
      <xdr:nvSpPr>
        <xdr:cNvPr id="346" name="Rectangle 345">
          <a:extLst>
            <a:ext uri="{FF2B5EF4-FFF2-40B4-BE49-F238E27FC236}">
              <a16:creationId xmlns:a16="http://schemas.microsoft.com/office/drawing/2014/main" id="{D745CEE8-CEC9-49CB-8FEB-24AF63CEC150}"/>
            </a:ext>
          </a:extLst>
        </xdr:cNvPr>
        <xdr:cNvSpPr/>
      </xdr:nvSpPr>
      <xdr:spPr>
        <a:xfrm>
          <a:off x="7393383" y="11681694"/>
          <a:ext cx="576953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B'</a:t>
          </a:r>
        </a:p>
      </xdr:txBody>
    </xdr:sp>
    <xdr:clientData/>
  </xdr:oneCellAnchor>
  <xdr:twoCellAnchor>
    <xdr:from>
      <xdr:col>13</xdr:col>
      <xdr:colOff>45595</xdr:colOff>
      <xdr:row>94</xdr:row>
      <xdr:rowOff>7117</xdr:rowOff>
    </xdr:from>
    <xdr:to>
      <xdr:col>13</xdr:col>
      <xdr:colOff>235802</xdr:colOff>
      <xdr:row>95</xdr:row>
      <xdr:rowOff>50900</xdr:rowOff>
    </xdr:to>
    <xdr:grpSp>
      <xdr:nvGrpSpPr>
        <xdr:cNvPr id="347" name="Group 211">
          <a:extLst>
            <a:ext uri="{FF2B5EF4-FFF2-40B4-BE49-F238E27FC236}">
              <a16:creationId xmlns:a16="http://schemas.microsoft.com/office/drawing/2014/main" id="{09B1C713-21B4-468B-9F40-CEB25502D648}"/>
            </a:ext>
          </a:extLst>
        </xdr:cNvPr>
        <xdr:cNvGrpSpPr>
          <a:grpSpLocks/>
        </xdr:cNvGrpSpPr>
      </xdr:nvGrpSpPr>
      <xdr:grpSpPr bwMode="auto">
        <a:xfrm>
          <a:off x="5121860" y="15695352"/>
          <a:ext cx="190207" cy="200666"/>
          <a:chOff x="3494882" y="6020720"/>
          <a:chExt cx="153760" cy="144236"/>
        </a:xfrm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BC9FB35B-AB09-42FF-9C31-28CE6FD7E6C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E148418D-E6F9-CE64-BD87-3D9E188FA3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6C735D12-3524-2E55-E059-0310E68AEE5C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270862</xdr:colOff>
      <xdr:row>87</xdr:row>
      <xdr:rowOff>92760</xdr:rowOff>
    </xdr:from>
    <xdr:to>
      <xdr:col>15</xdr:col>
      <xdr:colOff>97387</xdr:colOff>
      <xdr:row>88</xdr:row>
      <xdr:rowOff>117444</xdr:rowOff>
    </xdr:to>
    <xdr:grpSp>
      <xdr:nvGrpSpPr>
        <xdr:cNvPr id="351" name="Group 211">
          <a:extLst>
            <a:ext uri="{FF2B5EF4-FFF2-40B4-BE49-F238E27FC236}">
              <a16:creationId xmlns:a16="http://schemas.microsoft.com/office/drawing/2014/main" id="{70BFAD0B-9E3A-4F85-9D06-03337DAA7816}"/>
            </a:ext>
          </a:extLst>
        </xdr:cNvPr>
        <xdr:cNvGrpSpPr>
          <a:grpSpLocks/>
        </xdr:cNvGrpSpPr>
      </xdr:nvGrpSpPr>
      <xdr:grpSpPr bwMode="auto">
        <a:xfrm>
          <a:off x="5728127" y="14682819"/>
          <a:ext cx="196319" cy="181566"/>
          <a:chOff x="3494882" y="6020720"/>
          <a:chExt cx="153760" cy="144236"/>
        </a:xfrm>
      </xdr:grpSpPr>
      <xdr:sp macro="" textlink="">
        <xdr:nvSpPr>
          <xdr:cNvPr id="352" name="Oval 351">
            <a:extLst>
              <a:ext uri="{FF2B5EF4-FFF2-40B4-BE49-F238E27FC236}">
                <a16:creationId xmlns:a16="http://schemas.microsoft.com/office/drawing/2014/main" id="{396E9286-21F7-DA6D-A3B8-F42B9A3465F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5CC0FCAE-E796-3730-3861-7B54C5380E38}"/>
              </a:ext>
            </a:extLst>
          </xdr:cNvPr>
          <xdr:cNvCxnSpPr>
            <a:stCxn id="352" idx="1"/>
            <a:endCxn id="35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89730F0A-560B-A2CA-A1E0-46110FE651B6}"/>
              </a:ext>
            </a:extLst>
          </xdr:cNvPr>
          <xdr:cNvCxnSpPr>
            <a:stCxn id="352" idx="3"/>
            <a:endCxn id="35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78461</xdr:colOff>
      <xdr:row>81</xdr:row>
      <xdr:rowOff>69150</xdr:rowOff>
    </xdr:from>
    <xdr:to>
      <xdr:col>16</xdr:col>
      <xdr:colOff>268668</xdr:colOff>
      <xdr:row>82</xdr:row>
      <xdr:rowOff>103358</xdr:rowOff>
    </xdr:to>
    <xdr:grpSp>
      <xdr:nvGrpSpPr>
        <xdr:cNvPr id="355" name="Group 211">
          <a:extLst>
            <a:ext uri="{FF2B5EF4-FFF2-40B4-BE49-F238E27FC236}">
              <a16:creationId xmlns:a16="http://schemas.microsoft.com/office/drawing/2014/main" id="{A7015EF0-AF4B-4C50-BB26-ECF55979F38A}"/>
            </a:ext>
          </a:extLst>
        </xdr:cNvPr>
        <xdr:cNvGrpSpPr>
          <a:grpSpLocks/>
        </xdr:cNvGrpSpPr>
      </xdr:nvGrpSpPr>
      <xdr:grpSpPr bwMode="auto">
        <a:xfrm>
          <a:off x="6286520" y="13695503"/>
          <a:ext cx="190207" cy="191090"/>
          <a:chOff x="3494882" y="6020720"/>
          <a:chExt cx="153760" cy="144236"/>
        </a:xfrm>
      </xdr:grpSpPr>
      <xdr:sp macro="" textlink="">
        <xdr:nvSpPr>
          <xdr:cNvPr id="356" name="Oval 355">
            <a:extLst>
              <a:ext uri="{FF2B5EF4-FFF2-40B4-BE49-F238E27FC236}">
                <a16:creationId xmlns:a16="http://schemas.microsoft.com/office/drawing/2014/main" id="{5F78C940-C428-0ECB-A5BA-46D9242CFC5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7" name="Straight Connector 356">
            <a:extLst>
              <a:ext uri="{FF2B5EF4-FFF2-40B4-BE49-F238E27FC236}">
                <a16:creationId xmlns:a16="http://schemas.microsoft.com/office/drawing/2014/main" id="{944C6D2C-EE65-E34B-ADDD-F564DBC90E72}"/>
              </a:ext>
            </a:extLst>
          </xdr:cNvPr>
          <xdr:cNvCxnSpPr>
            <a:stCxn id="356" idx="1"/>
            <a:endCxn id="35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4E56EECF-0F5C-7C2F-8E48-5FC4D071AD70}"/>
              </a:ext>
            </a:extLst>
          </xdr:cNvPr>
          <xdr:cNvCxnSpPr>
            <a:stCxn id="356" idx="3"/>
            <a:endCxn id="35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10</xdr:col>
      <xdr:colOff>203075</xdr:colOff>
      <xdr:row>100</xdr:row>
      <xdr:rowOff>113022</xdr:rowOff>
    </xdr:from>
    <xdr:ext cx="561371" cy="718466"/>
    <xdr:sp macro="" textlink="">
      <xdr:nvSpPr>
        <xdr:cNvPr id="359" name="Rectangle 358">
          <a:extLst>
            <a:ext uri="{FF2B5EF4-FFF2-40B4-BE49-F238E27FC236}">
              <a16:creationId xmlns:a16="http://schemas.microsoft.com/office/drawing/2014/main" id="{59E1F615-DABE-491C-82EF-F51330D93A13}"/>
            </a:ext>
          </a:extLst>
        </xdr:cNvPr>
        <xdr:cNvSpPr/>
      </xdr:nvSpPr>
      <xdr:spPr>
        <a:xfrm>
          <a:off x="4289300" y="16629372"/>
          <a:ext cx="561371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</a:t>
          </a:r>
        </a:p>
      </xdr:txBody>
    </xdr:sp>
    <xdr:clientData/>
  </xdr:oneCellAnchor>
  <xdr:twoCellAnchor>
    <xdr:from>
      <xdr:col>26</xdr:col>
      <xdr:colOff>29097</xdr:colOff>
      <xdr:row>115</xdr:row>
      <xdr:rowOff>63499</xdr:rowOff>
    </xdr:from>
    <xdr:to>
      <xdr:col>29</xdr:col>
      <xdr:colOff>314854</xdr:colOff>
      <xdr:row>127</xdr:row>
      <xdr:rowOff>9523</xdr:rowOff>
    </xdr:to>
    <xdr:grpSp>
      <xdr:nvGrpSpPr>
        <xdr:cNvPr id="360" name="Group 359">
          <a:extLst>
            <a:ext uri="{FF2B5EF4-FFF2-40B4-BE49-F238E27FC236}">
              <a16:creationId xmlns:a16="http://schemas.microsoft.com/office/drawing/2014/main" id="{B791B6C2-78ED-42C9-8892-04E53412B2B3}"/>
            </a:ext>
          </a:extLst>
        </xdr:cNvPr>
        <xdr:cNvGrpSpPr/>
      </xdr:nvGrpSpPr>
      <xdr:grpSpPr>
        <a:xfrm>
          <a:off x="10416950" y="19091087"/>
          <a:ext cx="1507198" cy="2097554"/>
          <a:chOff x="9713886" y="808452"/>
          <a:chExt cx="1342558" cy="1766630"/>
        </a:xfrm>
      </xdr:grpSpPr>
      <xdr:grpSp>
        <xdr:nvGrpSpPr>
          <xdr:cNvPr id="361" name="Group 13">
            <a:extLst>
              <a:ext uri="{FF2B5EF4-FFF2-40B4-BE49-F238E27FC236}">
                <a16:creationId xmlns:a16="http://schemas.microsoft.com/office/drawing/2014/main" id="{F30E3BC0-3D43-F1C4-0245-75FE92D04D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420" name="Oval 1">
              <a:extLst>
                <a:ext uri="{FF2B5EF4-FFF2-40B4-BE49-F238E27FC236}">
                  <a16:creationId xmlns:a16="http://schemas.microsoft.com/office/drawing/2014/main" id="{F4987E03-28E7-95F9-1A7A-6DD0B81E654C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21" name="Straight Connector 3">
              <a:extLst>
                <a:ext uri="{FF2B5EF4-FFF2-40B4-BE49-F238E27FC236}">
                  <a16:creationId xmlns:a16="http://schemas.microsoft.com/office/drawing/2014/main" id="{29CDE86E-3FB1-E890-0B58-41CA68330841}"/>
                </a:ext>
              </a:extLst>
            </xdr:cNvPr>
            <xdr:cNvCxnSpPr>
              <a:stCxn id="377" idx="1"/>
              <a:endCxn id="37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2" name="Straight Connector 7">
              <a:extLst>
                <a:ext uri="{FF2B5EF4-FFF2-40B4-BE49-F238E27FC236}">
                  <a16:creationId xmlns:a16="http://schemas.microsoft.com/office/drawing/2014/main" id="{4FA8C834-D13A-101F-5F06-5C0F56BE9EA8}"/>
                </a:ext>
              </a:extLst>
            </xdr:cNvPr>
            <xdr:cNvCxnSpPr>
              <a:stCxn id="377" idx="3"/>
              <a:endCxn id="37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2" name="Oval 361">
            <a:extLst>
              <a:ext uri="{FF2B5EF4-FFF2-40B4-BE49-F238E27FC236}">
                <a16:creationId xmlns:a16="http://schemas.microsoft.com/office/drawing/2014/main" id="{6C487F28-2504-7011-75DD-2CA3F5F507B8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3" name="Group 362">
            <a:extLst>
              <a:ext uri="{FF2B5EF4-FFF2-40B4-BE49-F238E27FC236}">
                <a16:creationId xmlns:a16="http://schemas.microsoft.com/office/drawing/2014/main" id="{79FC4B8D-FDC7-8893-5402-FDA58783D4F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17" name="Oval 416">
              <a:extLst>
                <a:ext uri="{FF2B5EF4-FFF2-40B4-BE49-F238E27FC236}">
                  <a16:creationId xmlns:a16="http://schemas.microsoft.com/office/drawing/2014/main" id="{42BCE390-DCB5-0905-383A-83F4959C54D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18" name="Straight Connector 417">
              <a:extLst>
                <a:ext uri="{FF2B5EF4-FFF2-40B4-BE49-F238E27FC236}">
                  <a16:creationId xmlns:a16="http://schemas.microsoft.com/office/drawing/2014/main" id="{1C492B80-C197-7473-C9A2-127C0C1B0B38}"/>
                </a:ext>
              </a:extLst>
            </xdr:cNvPr>
            <xdr:cNvCxnSpPr>
              <a:stCxn id="417" idx="1"/>
              <a:endCxn id="41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9" name="Straight Connector 418">
              <a:extLst>
                <a:ext uri="{FF2B5EF4-FFF2-40B4-BE49-F238E27FC236}">
                  <a16:creationId xmlns:a16="http://schemas.microsoft.com/office/drawing/2014/main" id="{400C3F32-695D-065D-A70F-56F8B6B44127}"/>
                </a:ext>
              </a:extLst>
            </xdr:cNvPr>
            <xdr:cNvCxnSpPr>
              <a:stCxn id="417" idx="3"/>
              <a:endCxn id="41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4" name="Oval 363">
            <a:extLst>
              <a:ext uri="{FF2B5EF4-FFF2-40B4-BE49-F238E27FC236}">
                <a16:creationId xmlns:a16="http://schemas.microsoft.com/office/drawing/2014/main" id="{9AF14D83-64F1-1CB7-E3A3-79090F3CE7F2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45170C62-B79F-C625-C379-0780AEFE1F9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F33AFC48-6DA4-0600-8322-2E0ABC0EC35A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366">
            <a:extLst>
              <a:ext uri="{FF2B5EF4-FFF2-40B4-BE49-F238E27FC236}">
                <a16:creationId xmlns:a16="http://schemas.microsoft.com/office/drawing/2014/main" id="{05C4A3E1-9CC9-1E9C-DD63-2EDC4434C4D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E284E493-4504-993B-2829-B927112FCB0C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0CAB0FF3-38D8-E8A8-2420-4ED3978CDCA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369">
            <a:extLst>
              <a:ext uri="{FF2B5EF4-FFF2-40B4-BE49-F238E27FC236}">
                <a16:creationId xmlns:a16="http://schemas.microsoft.com/office/drawing/2014/main" id="{E90B1D7C-1DA4-5D53-71A9-BE7743D2E024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731A6406-3AD7-D191-3CAA-1E297B304FE9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53676286-CB49-BD54-D341-A90EA5C02468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C13637A2-1E30-5661-B83E-DEA79958551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BAB52926-D827-530E-2C92-9F440E9820EA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5" name="Straight Connector 374">
            <a:extLst>
              <a:ext uri="{FF2B5EF4-FFF2-40B4-BE49-F238E27FC236}">
                <a16:creationId xmlns:a16="http://schemas.microsoft.com/office/drawing/2014/main" id="{A97E3048-5932-AB9A-E45E-3D2496426C1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FE9CBFB0-DC21-A22E-8313-05F4AB1925AF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Straight Connector 50">
            <a:extLst>
              <a:ext uri="{FF2B5EF4-FFF2-40B4-BE49-F238E27FC236}">
                <a16:creationId xmlns:a16="http://schemas.microsoft.com/office/drawing/2014/main" id="{04525D7B-C295-D96E-31C4-8951C214F5D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Straight Connector 377">
            <a:extLst>
              <a:ext uri="{FF2B5EF4-FFF2-40B4-BE49-F238E27FC236}">
                <a16:creationId xmlns:a16="http://schemas.microsoft.com/office/drawing/2014/main" id="{0E30C7BC-6257-DCD5-D8DA-B1614BF80F8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9" name="Straight Connector 52">
            <a:extLst>
              <a:ext uri="{FF2B5EF4-FFF2-40B4-BE49-F238E27FC236}">
                <a16:creationId xmlns:a16="http://schemas.microsoft.com/office/drawing/2014/main" id="{C2050D9E-9B56-A5ED-637F-6152C8831F2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0" name="Straight Connector 379">
            <a:extLst>
              <a:ext uri="{FF2B5EF4-FFF2-40B4-BE49-F238E27FC236}">
                <a16:creationId xmlns:a16="http://schemas.microsoft.com/office/drawing/2014/main" id="{CDE3E010-0E7F-6283-E1DE-59C0A43FBD6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2E428674-5A5A-219B-06B2-22DEA5B336A2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D8BF4BCA-8196-E1B9-BE7E-AD513C0E85B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3" name="Straight Connector 382">
            <a:extLst>
              <a:ext uri="{FF2B5EF4-FFF2-40B4-BE49-F238E27FC236}">
                <a16:creationId xmlns:a16="http://schemas.microsoft.com/office/drawing/2014/main" id="{2827BC47-8617-8F02-C790-C5D154549E61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5F47D16F-8E44-FD9A-C198-1707DA223C9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68062496-D98B-7F00-5705-6C24A5DCB64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5EC8C8A3-B8AC-9DC5-DF34-19FB1A8393E8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7" name="Isosceles Triangle 386">
            <a:extLst>
              <a:ext uri="{FF2B5EF4-FFF2-40B4-BE49-F238E27FC236}">
                <a16:creationId xmlns:a16="http://schemas.microsoft.com/office/drawing/2014/main" id="{87C72B55-7DE6-7F11-BDA0-166C4463FC13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88" name="Isosceles Triangle 387">
            <a:extLst>
              <a:ext uri="{FF2B5EF4-FFF2-40B4-BE49-F238E27FC236}">
                <a16:creationId xmlns:a16="http://schemas.microsoft.com/office/drawing/2014/main" id="{F37145A8-74A1-308E-6207-9E2FE881AF8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89" name="Group 73">
            <a:extLst>
              <a:ext uri="{FF2B5EF4-FFF2-40B4-BE49-F238E27FC236}">
                <a16:creationId xmlns:a16="http://schemas.microsoft.com/office/drawing/2014/main" id="{FDF81CAD-6C43-C1FA-A2BF-39C434BBEB7F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415" name="TextBox 414">
              <a:extLst>
                <a:ext uri="{FF2B5EF4-FFF2-40B4-BE49-F238E27FC236}">
                  <a16:creationId xmlns:a16="http://schemas.microsoft.com/office/drawing/2014/main" id="{F8D149C9-936F-9ED0-9620-9FD6DDE8898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16" name="Straight Connector 415">
              <a:extLst>
                <a:ext uri="{FF2B5EF4-FFF2-40B4-BE49-F238E27FC236}">
                  <a16:creationId xmlns:a16="http://schemas.microsoft.com/office/drawing/2014/main" id="{FC101098-25FF-03A3-0AEA-8CA7382910C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0" name="Group 74">
            <a:extLst>
              <a:ext uri="{FF2B5EF4-FFF2-40B4-BE49-F238E27FC236}">
                <a16:creationId xmlns:a16="http://schemas.microsoft.com/office/drawing/2014/main" id="{B671B6FA-E974-B6CD-276A-4C88DCEA594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13" name="TextBox 412">
              <a:extLst>
                <a:ext uri="{FF2B5EF4-FFF2-40B4-BE49-F238E27FC236}">
                  <a16:creationId xmlns:a16="http://schemas.microsoft.com/office/drawing/2014/main" id="{2506BEE3-1C48-5570-8BE7-BCF0638286F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14" name="Straight Connector 413">
              <a:extLst>
                <a:ext uri="{FF2B5EF4-FFF2-40B4-BE49-F238E27FC236}">
                  <a16:creationId xmlns:a16="http://schemas.microsoft.com/office/drawing/2014/main" id="{1F0A3E76-65FD-10D5-D9D3-957182416F3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1" name="Group 89">
            <a:extLst>
              <a:ext uri="{FF2B5EF4-FFF2-40B4-BE49-F238E27FC236}">
                <a16:creationId xmlns:a16="http://schemas.microsoft.com/office/drawing/2014/main" id="{697E0D42-8A03-5CD9-FF6B-4D17B7C9619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09" name="Straight Connector 408">
              <a:extLst>
                <a:ext uri="{FF2B5EF4-FFF2-40B4-BE49-F238E27FC236}">
                  <a16:creationId xmlns:a16="http://schemas.microsoft.com/office/drawing/2014/main" id="{660C328E-406C-6D5B-F209-B1328CDE7D2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0" name="Straight Connector 79">
              <a:extLst>
                <a:ext uri="{FF2B5EF4-FFF2-40B4-BE49-F238E27FC236}">
                  <a16:creationId xmlns:a16="http://schemas.microsoft.com/office/drawing/2014/main" id="{6A87553F-B931-6524-3056-ABDAB0893B4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1" name="Straight Connector 80">
              <a:extLst>
                <a:ext uri="{FF2B5EF4-FFF2-40B4-BE49-F238E27FC236}">
                  <a16:creationId xmlns:a16="http://schemas.microsoft.com/office/drawing/2014/main" id="{E06CB0EC-B86A-572E-469E-7F11367ED5E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2" name="Straight Connector 88">
              <a:extLst>
                <a:ext uri="{FF2B5EF4-FFF2-40B4-BE49-F238E27FC236}">
                  <a16:creationId xmlns:a16="http://schemas.microsoft.com/office/drawing/2014/main" id="{F9CFAAAC-9241-7B32-C5C0-7978EDDE1F0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90">
            <a:extLst>
              <a:ext uri="{FF2B5EF4-FFF2-40B4-BE49-F238E27FC236}">
                <a16:creationId xmlns:a16="http://schemas.microsoft.com/office/drawing/2014/main" id="{4F12BBC0-0F36-F1F0-098C-EBA58F103F9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05" name="Straight Connector 404">
              <a:extLst>
                <a:ext uri="{FF2B5EF4-FFF2-40B4-BE49-F238E27FC236}">
                  <a16:creationId xmlns:a16="http://schemas.microsoft.com/office/drawing/2014/main" id="{B7ABBBF1-6C9E-477A-FD6E-BF84CA6BF9C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6" name="Straight Connector 405">
              <a:extLst>
                <a:ext uri="{FF2B5EF4-FFF2-40B4-BE49-F238E27FC236}">
                  <a16:creationId xmlns:a16="http://schemas.microsoft.com/office/drawing/2014/main" id="{298018CE-33A2-2E0F-4212-5CA5D695A0C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7" name="Straight Connector 406">
              <a:extLst>
                <a:ext uri="{FF2B5EF4-FFF2-40B4-BE49-F238E27FC236}">
                  <a16:creationId xmlns:a16="http://schemas.microsoft.com/office/drawing/2014/main" id="{0941CCBB-DD4E-6661-08C1-9363AFB7DBE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8" name="Straight Connector 407">
              <a:extLst>
                <a:ext uri="{FF2B5EF4-FFF2-40B4-BE49-F238E27FC236}">
                  <a16:creationId xmlns:a16="http://schemas.microsoft.com/office/drawing/2014/main" id="{E2C9CC96-33AB-1F6D-BBCA-6CC445CF031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A1DFFE8E-B2E1-907C-C483-509BDCB66F7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393">
            <a:extLst>
              <a:ext uri="{FF2B5EF4-FFF2-40B4-BE49-F238E27FC236}">
                <a16:creationId xmlns:a16="http://schemas.microsoft.com/office/drawing/2014/main" id="{28D4A7D1-D707-C37A-35E9-06D563472A1A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Arrow Connector 394">
            <a:extLst>
              <a:ext uri="{FF2B5EF4-FFF2-40B4-BE49-F238E27FC236}">
                <a16:creationId xmlns:a16="http://schemas.microsoft.com/office/drawing/2014/main" id="{2860EB9B-CA45-1A58-6562-6BD642BC1E7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Arrow Connector 395">
            <a:extLst>
              <a:ext uri="{FF2B5EF4-FFF2-40B4-BE49-F238E27FC236}">
                <a16:creationId xmlns:a16="http://schemas.microsoft.com/office/drawing/2014/main" id="{80DB5F63-A5A6-FCC7-E367-96E129935AF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97" name="Group 155">
            <a:extLst>
              <a:ext uri="{FF2B5EF4-FFF2-40B4-BE49-F238E27FC236}">
                <a16:creationId xmlns:a16="http://schemas.microsoft.com/office/drawing/2014/main" id="{702A361A-830B-D453-06B3-0B58FCBFC7BE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02" name="Isosceles Triangle 401">
              <a:extLst>
                <a:ext uri="{FF2B5EF4-FFF2-40B4-BE49-F238E27FC236}">
                  <a16:creationId xmlns:a16="http://schemas.microsoft.com/office/drawing/2014/main" id="{8E6D449B-A806-AEAC-1B9A-4FCA1F6FF4E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3" name="Isosceles Triangle 402">
              <a:extLst>
                <a:ext uri="{FF2B5EF4-FFF2-40B4-BE49-F238E27FC236}">
                  <a16:creationId xmlns:a16="http://schemas.microsoft.com/office/drawing/2014/main" id="{6A1217C2-FE76-03DE-0437-64D7734871C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4" name="Isosceles Triangle 403">
              <a:extLst>
                <a:ext uri="{FF2B5EF4-FFF2-40B4-BE49-F238E27FC236}">
                  <a16:creationId xmlns:a16="http://schemas.microsoft.com/office/drawing/2014/main" id="{5CD3977B-E26B-76EA-B7E2-A1CAA59D1562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98" name="Group 134">
            <a:extLst>
              <a:ext uri="{FF2B5EF4-FFF2-40B4-BE49-F238E27FC236}">
                <a16:creationId xmlns:a16="http://schemas.microsoft.com/office/drawing/2014/main" id="{3C95620B-7CF1-C796-3AD3-4E128663545F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99" name="Isosceles Triangle 398">
              <a:extLst>
                <a:ext uri="{FF2B5EF4-FFF2-40B4-BE49-F238E27FC236}">
                  <a16:creationId xmlns:a16="http://schemas.microsoft.com/office/drawing/2014/main" id="{57356E9E-99AB-AB8B-DD6F-1E7A5452E1A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0" name="Isosceles Triangle 399">
              <a:extLst>
                <a:ext uri="{FF2B5EF4-FFF2-40B4-BE49-F238E27FC236}">
                  <a16:creationId xmlns:a16="http://schemas.microsoft.com/office/drawing/2014/main" id="{1F78E39A-6DAD-FBEC-051F-6B2BC7F4A8A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1" name="Isosceles Triangle 400">
              <a:extLst>
                <a:ext uri="{FF2B5EF4-FFF2-40B4-BE49-F238E27FC236}">
                  <a16:creationId xmlns:a16="http://schemas.microsoft.com/office/drawing/2014/main" id="{F8D4B831-0920-7E17-6991-EBA200AA378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123567</xdr:colOff>
      <xdr:row>113</xdr:row>
      <xdr:rowOff>47626</xdr:rowOff>
    </xdr:from>
    <xdr:ext cx="466938" cy="475545"/>
    <xdr:pic>
      <xdr:nvPicPr>
        <xdr:cNvPr id="423" name="Picture 422" descr="A black and white compass&#10;&#10;Description automatically generated">
          <a:extLst>
            <a:ext uri="{FF2B5EF4-FFF2-40B4-BE49-F238E27FC236}">
              <a16:creationId xmlns:a16="http://schemas.microsoft.com/office/drawing/2014/main" id="{24A5AEAB-9B36-4670-8C65-7BB710656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57867" y="18583276"/>
          <a:ext cx="466938" cy="475545"/>
        </a:xfrm>
        <a:prstGeom prst="rect">
          <a:avLst/>
        </a:prstGeom>
      </xdr:spPr>
    </xdr:pic>
    <xdr:clientData/>
  </xdr:oneCellAnchor>
  <xdr:twoCellAnchor>
    <xdr:from>
      <xdr:col>6</xdr:col>
      <xdr:colOff>371613</xdr:colOff>
      <xdr:row>124</xdr:row>
      <xdr:rowOff>22002</xdr:rowOff>
    </xdr:from>
    <xdr:to>
      <xdr:col>7</xdr:col>
      <xdr:colOff>180820</xdr:colOff>
      <xdr:row>125</xdr:row>
      <xdr:rowOff>29366</xdr:rowOff>
    </xdr:to>
    <xdr:grpSp>
      <xdr:nvGrpSpPr>
        <xdr:cNvPr id="425" name="Group 211">
          <a:extLst>
            <a:ext uri="{FF2B5EF4-FFF2-40B4-BE49-F238E27FC236}">
              <a16:creationId xmlns:a16="http://schemas.microsoft.com/office/drawing/2014/main" id="{4437F0BA-0A3C-41BA-9A5A-E0ABD8CF24E7}"/>
            </a:ext>
          </a:extLst>
        </xdr:cNvPr>
        <xdr:cNvGrpSpPr>
          <a:grpSpLocks/>
        </xdr:cNvGrpSpPr>
      </xdr:nvGrpSpPr>
      <xdr:grpSpPr bwMode="auto">
        <a:xfrm>
          <a:off x="2937760" y="20663237"/>
          <a:ext cx="190207" cy="186658"/>
          <a:chOff x="3494882" y="6020720"/>
          <a:chExt cx="153760" cy="144236"/>
        </a:xfrm>
      </xdr:grpSpPr>
      <xdr:sp macro="" textlink="">
        <xdr:nvSpPr>
          <xdr:cNvPr id="426" name="Oval 425">
            <a:extLst>
              <a:ext uri="{FF2B5EF4-FFF2-40B4-BE49-F238E27FC236}">
                <a16:creationId xmlns:a16="http://schemas.microsoft.com/office/drawing/2014/main" id="{3DE647D8-74F4-23CF-7AF9-5F651928B37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7" name="Straight Connector 426">
            <a:extLst>
              <a:ext uri="{FF2B5EF4-FFF2-40B4-BE49-F238E27FC236}">
                <a16:creationId xmlns:a16="http://schemas.microsoft.com/office/drawing/2014/main" id="{97CA9D44-622B-89C3-3D58-5B5E41DECE34}"/>
              </a:ext>
            </a:extLst>
          </xdr:cNvPr>
          <xdr:cNvCxnSpPr>
            <a:stCxn id="426" idx="1"/>
            <a:endCxn id="42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8" name="Straight Connector 427">
            <a:extLst>
              <a:ext uri="{FF2B5EF4-FFF2-40B4-BE49-F238E27FC236}">
                <a16:creationId xmlns:a16="http://schemas.microsoft.com/office/drawing/2014/main" id="{92A0A122-1477-00ED-DD33-94066E08679B}"/>
              </a:ext>
            </a:extLst>
          </xdr:cNvPr>
          <xdr:cNvCxnSpPr>
            <a:stCxn id="426" idx="3"/>
            <a:endCxn id="42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360253</xdr:colOff>
      <xdr:row>112</xdr:row>
      <xdr:rowOff>119321</xdr:rowOff>
    </xdr:from>
    <xdr:to>
      <xdr:col>16</xdr:col>
      <xdr:colOff>152400</xdr:colOff>
      <xdr:row>116</xdr:row>
      <xdr:rowOff>133350</xdr:rowOff>
    </xdr:to>
    <xdr:cxnSp macro="">
      <xdr:nvCxnSpPr>
        <xdr:cNvPr id="429" name="Straight Arrow Connector 428">
          <a:extLst>
            <a:ext uri="{FF2B5EF4-FFF2-40B4-BE49-F238E27FC236}">
              <a16:creationId xmlns:a16="http://schemas.microsoft.com/office/drawing/2014/main" id="{9F5814D0-83D6-4A30-801F-2942392C1B97}"/>
            </a:ext>
          </a:extLst>
        </xdr:cNvPr>
        <xdr:cNvCxnSpPr/>
      </xdr:nvCxnSpPr>
      <xdr:spPr>
        <a:xfrm>
          <a:off x="5437078" y="18502571"/>
          <a:ext cx="925622" cy="709354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181441</xdr:colOff>
      <xdr:row>111</xdr:row>
      <xdr:rowOff>19293</xdr:rowOff>
    </xdr:from>
    <xdr:ext cx="571438" cy="718466"/>
    <xdr:sp macro="" textlink="">
      <xdr:nvSpPr>
        <xdr:cNvPr id="430" name="Rectangle 429">
          <a:extLst>
            <a:ext uri="{FF2B5EF4-FFF2-40B4-BE49-F238E27FC236}">
              <a16:creationId xmlns:a16="http://schemas.microsoft.com/office/drawing/2014/main" id="{B06C787C-6E25-46F4-9C9C-94AC8145AEC3}"/>
            </a:ext>
          </a:extLst>
        </xdr:cNvPr>
        <xdr:cNvSpPr/>
      </xdr:nvSpPr>
      <xdr:spPr>
        <a:xfrm>
          <a:off x="6010741" y="18240618"/>
          <a:ext cx="571438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C'</a:t>
          </a:r>
        </a:p>
      </xdr:txBody>
    </xdr:sp>
    <xdr:clientData/>
  </xdr:oneCellAnchor>
  <xdr:twoCellAnchor>
    <xdr:from>
      <xdr:col>13</xdr:col>
      <xdr:colOff>103233</xdr:colOff>
      <xdr:row>120</xdr:row>
      <xdr:rowOff>134623</xdr:rowOff>
    </xdr:from>
    <xdr:to>
      <xdr:col>13</xdr:col>
      <xdr:colOff>293440</xdr:colOff>
      <xdr:row>121</xdr:row>
      <xdr:rowOff>141987</xdr:rowOff>
    </xdr:to>
    <xdr:grpSp>
      <xdr:nvGrpSpPr>
        <xdr:cNvPr id="431" name="Group 211">
          <a:extLst>
            <a:ext uri="{FF2B5EF4-FFF2-40B4-BE49-F238E27FC236}">
              <a16:creationId xmlns:a16="http://schemas.microsoft.com/office/drawing/2014/main" id="{13A17C9C-0F89-41F9-9C7C-1C316B7748D7}"/>
            </a:ext>
          </a:extLst>
        </xdr:cNvPr>
        <xdr:cNvGrpSpPr>
          <a:grpSpLocks/>
        </xdr:cNvGrpSpPr>
      </xdr:nvGrpSpPr>
      <xdr:grpSpPr bwMode="auto">
        <a:xfrm>
          <a:off x="5179498" y="20058682"/>
          <a:ext cx="190207" cy="186658"/>
          <a:chOff x="3494882" y="6020720"/>
          <a:chExt cx="153760" cy="144236"/>
        </a:xfrm>
      </xdr:grpSpPr>
      <xdr:sp macro="" textlink="">
        <xdr:nvSpPr>
          <xdr:cNvPr id="432" name="Oval 431">
            <a:extLst>
              <a:ext uri="{FF2B5EF4-FFF2-40B4-BE49-F238E27FC236}">
                <a16:creationId xmlns:a16="http://schemas.microsoft.com/office/drawing/2014/main" id="{9CE6378F-2510-9660-5BC3-6860364456C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3" name="Straight Connector 432">
            <a:extLst>
              <a:ext uri="{FF2B5EF4-FFF2-40B4-BE49-F238E27FC236}">
                <a16:creationId xmlns:a16="http://schemas.microsoft.com/office/drawing/2014/main" id="{B20E2522-F313-6EE7-682F-4468A244B578}"/>
              </a:ext>
            </a:extLst>
          </xdr:cNvPr>
          <xdr:cNvCxnSpPr>
            <a:stCxn id="432" idx="1"/>
            <a:endCxn id="43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Straight Connector 433">
            <a:extLst>
              <a:ext uri="{FF2B5EF4-FFF2-40B4-BE49-F238E27FC236}">
                <a16:creationId xmlns:a16="http://schemas.microsoft.com/office/drawing/2014/main" id="{53189750-5CB2-BA16-5A9B-DED43D28200C}"/>
              </a:ext>
            </a:extLst>
          </xdr:cNvPr>
          <xdr:cNvCxnSpPr>
            <a:stCxn id="432" idx="3"/>
            <a:endCxn id="43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34511</xdr:colOff>
      <xdr:row>121</xdr:row>
      <xdr:rowOff>27923</xdr:rowOff>
    </xdr:from>
    <xdr:to>
      <xdr:col>9</xdr:col>
      <xdr:colOff>224718</xdr:colOff>
      <xdr:row>122</xdr:row>
      <xdr:rowOff>35287</xdr:rowOff>
    </xdr:to>
    <xdr:grpSp>
      <xdr:nvGrpSpPr>
        <xdr:cNvPr id="435" name="Group 211">
          <a:extLst>
            <a:ext uri="{FF2B5EF4-FFF2-40B4-BE49-F238E27FC236}">
              <a16:creationId xmlns:a16="http://schemas.microsoft.com/office/drawing/2014/main" id="{6092318B-D93F-4630-8372-8CE32389954B}"/>
            </a:ext>
          </a:extLst>
        </xdr:cNvPr>
        <xdr:cNvGrpSpPr>
          <a:grpSpLocks/>
        </xdr:cNvGrpSpPr>
      </xdr:nvGrpSpPr>
      <xdr:grpSpPr bwMode="auto">
        <a:xfrm rot="21316355">
          <a:off x="3743658" y="20131276"/>
          <a:ext cx="190207" cy="186658"/>
          <a:chOff x="3494882" y="6020720"/>
          <a:chExt cx="153760" cy="144236"/>
        </a:xfrm>
      </xdr:grpSpPr>
      <xdr:sp macro="" textlink="">
        <xdr:nvSpPr>
          <xdr:cNvPr id="436" name="Oval 435">
            <a:extLst>
              <a:ext uri="{FF2B5EF4-FFF2-40B4-BE49-F238E27FC236}">
                <a16:creationId xmlns:a16="http://schemas.microsoft.com/office/drawing/2014/main" id="{9CA2BA29-7A20-A2E2-69C8-4DC70423365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7" name="Straight Connector 436">
            <a:extLst>
              <a:ext uri="{FF2B5EF4-FFF2-40B4-BE49-F238E27FC236}">
                <a16:creationId xmlns:a16="http://schemas.microsoft.com/office/drawing/2014/main" id="{7227D402-1725-F877-1A98-CA554A099489}"/>
              </a:ext>
            </a:extLst>
          </xdr:cNvPr>
          <xdr:cNvCxnSpPr>
            <a:stCxn id="436" idx="1"/>
            <a:endCxn id="43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484A8E61-1FF0-17DB-786C-0E2447330CD1}"/>
              </a:ext>
            </a:extLst>
          </xdr:cNvPr>
          <xdr:cNvCxnSpPr>
            <a:stCxn id="436" idx="3"/>
            <a:endCxn id="43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139689</xdr:colOff>
      <xdr:row>132</xdr:row>
      <xdr:rowOff>18078</xdr:rowOff>
    </xdr:from>
    <xdr:to>
      <xdr:col>7</xdr:col>
      <xdr:colOff>329896</xdr:colOff>
      <xdr:row>133</xdr:row>
      <xdr:rowOff>27727</xdr:rowOff>
    </xdr:to>
    <xdr:grpSp>
      <xdr:nvGrpSpPr>
        <xdr:cNvPr id="439" name="Group 211">
          <a:extLst>
            <a:ext uri="{FF2B5EF4-FFF2-40B4-BE49-F238E27FC236}">
              <a16:creationId xmlns:a16="http://schemas.microsoft.com/office/drawing/2014/main" id="{AB0DD016-C153-46E4-BC1C-6605AD00762C}"/>
            </a:ext>
          </a:extLst>
        </xdr:cNvPr>
        <xdr:cNvGrpSpPr>
          <a:grpSpLocks/>
        </xdr:cNvGrpSpPr>
      </xdr:nvGrpSpPr>
      <xdr:grpSpPr bwMode="auto">
        <a:xfrm>
          <a:off x="3086836" y="22093666"/>
          <a:ext cx="190207" cy="188943"/>
          <a:chOff x="3494882" y="6020720"/>
          <a:chExt cx="153760" cy="144236"/>
        </a:xfrm>
      </xdr:grpSpPr>
      <xdr:sp macro="" textlink="">
        <xdr:nvSpPr>
          <xdr:cNvPr id="440" name="Oval 439">
            <a:extLst>
              <a:ext uri="{FF2B5EF4-FFF2-40B4-BE49-F238E27FC236}">
                <a16:creationId xmlns:a16="http://schemas.microsoft.com/office/drawing/2014/main" id="{4D055796-9ACC-65FD-E89D-ED9E6A57EE2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1" name="Straight Connector 440">
            <a:extLst>
              <a:ext uri="{FF2B5EF4-FFF2-40B4-BE49-F238E27FC236}">
                <a16:creationId xmlns:a16="http://schemas.microsoft.com/office/drawing/2014/main" id="{4CB0C8CA-F375-2EF9-1688-F0C11E8AA6FC}"/>
              </a:ext>
            </a:extLst>
          </xdr:cNvPr>
          <xdr:cNvCxnSpPr>
            <a:stCxn id="440" idx="1"/>
            <a:endCxn id="44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2" name="Straight Connector 441">
            <a:extLst>
              <a:ext uri="{FF2B5EF4-FFF2-40B4-BE49-F238E27FC236}">
                <a16:creationId xmlns:a16="http://schemas.microsoft.com/office/drawing/2014/main" id="{0AFC1B96-D7EF-B550-5C19-546696F74CDA}"/>
              </a:ext>
            </a:extLst>
          </xdr:cNvPr>
          <xdr:cNvCxnSpPr>
            <a:stCxn id="440" idx="3"/>
            <a:endCxn id="44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272441</xdr:colOff>
      <xdr:row>151</xdr:row>
      <xdr:rowOff>45255</xdr:rowOff>
    </xdr:from>
    <xdr:to>
      <xdr:col>11</xdr:col>
      <xdr:colOff>81648</xdr:colOff>
      <xdr:row>152</xdr:row>
      <xdr:rowOff>71669</xdr:rowOff>
    </xdr:to>
    <xdr:grpSp>
      <xdr:nvGrpSpPr>
        <xdr:cNvPr id="443" name="Group 211">
          <a:extLst>
            <a:ext uri="{FF2B5EF4-FFF2-40B4-BE49-F238E27FC236}">
              <a16:creationId xmlns:a16="http://schemas.microsoft.com/office/drawing/2014/main" id="{5972DC09-4E94-425D-B4AB-4DE554D9FB3C}"/>
            </a:ext>
          </a:extLst>
        </xdr:cNvPr>
        <xdr:cNvGrpSpPr>
          <a:grpSpLocks/>
        </xdr:cNvGrpSpPr>
      </xdr:nvGrpSpPr>
      <xdr:grpSpPr bwMode="auto">
        <a:xfrm rot="328820">
          <a:off x="4362588" y="25146431"/>
          <a:ext cx="190207" cy="183297"/>
          <a:chOff x="3494882" y="6020720"/>
          <a:chExt cx="153760" cy="144236"/>
        </a:xfrm>
      </xdr:grpSpPr>
      <xdr:sp macro="" textlink="">
        <xdr:nvSpPr>
          <xdr:cNvPr id="444" name="Oval 443">
            <a:extLst>
              <a:ext uri="{FF2B5EF4-FFF2-40B4-BE49-F238E27FC236}">
                <a16:creationId xmlns:a16="http://schemas.microsoft.com/office/drawing/2014/main" id="{91C11051-4602-53BD-CE0B-C1B4ACB36AD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E9D640AB-1414-D778-9B3B-9853956202EF}"/>
              </a:ext>
            </a:extLst>
          </xdr:cNvPr>
          <xdr:cNvCxnSpPr>
            <a:stCxn id="444" idx="1"/>
            <a:endCxn id="44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554B1988-6D22-874B-5AF8-46FD34D7BE99}"/>
              </a:ext>
            </a:extLst>
          </xdr:cNvPr>
          <xdr:cNvCxnSpPr>
            <a:stCxn id="444" idx="3"/>
            <a:endCxn id="44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272440</xdr:colOff>
      <xdr:row>157</xdr:row>
      <xdr:rowOff>60223</xdr:rowOff>
    </xdr:from>
    <xdr:to>
      <xdr:col>11</xdr:col>
      <xdr:colOff>81647</xdr:colOff>
      <xdr:row>158</xdr:row>
      <xdr:rowOff>77113</xdr:rowOff>
    </xdr:to>
    <xdr:grpSp>
      <xdr:nvGrpSpPr>
        <xdr:cNvPr id="447" name="Group 211">
          <a:extLst>
            <a:ext uri="{FF2B5EF4-FFF2-40B4-BE49-F238E27FC236}">
              <a16:creationId xmlns:a16="http://schemas.microsoft.com/office/drawing/2014/main" id="{1AC8297A-1AD8-41B2-8CFC-14EA236788CC}"/>
            </a:ext>
          </a:extLst>
        </xdr:cNvPr>
        <xdr:cNvGrpSpPr>
          <a:grpSpLocks/>
        </xdr:cNvGrpSpPr>
      </xdr:nvGrpSpPr>
      <xdr:grpSpPr bwMode="auto">
        <a:xfrm rot="328820">
          <a:off x="4362587" y="26102694"/>
          <a:ext cx="190207" cy="173772"/>
          <a:chOff x="3494882" y="6020720"/>
          <a:chExt cx="153760" cy="144236"/>
        </a:xfrm>
      </xdr:grpSpPr>
      <xdr:sp macro="" textlink="">
        <xdr:nvSpPr>
          <xdr:cNvPr id="448" name="Oval 447">
            <a:extLst>
              <a:ext uri="{FF2B5EF4-FFF2-40B4-BE49-F238E27FC236}">
                <a16:creationId xmlns:a16="http://schemas.microsoft.com/office/drawing/2014/main" id="{4A76BA45-6246-B185-E1AB-AE93EB2D894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C200AB6E-CC28-A6B6-DB5C-3926D74C91A6}"/>
              </a:ext>
            </a:extLst>
          </xdr:cNvPr>
          <xdr:cNvCxnSpPr>
            <a:stCxn id="448" idx="1"/>
            <a:endCxn id="44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950ABFCA-C935-EE73-350E-AEC772315AA8}"/>
              </a:ext>
            </a:extLst>
          </xdr:cNvPr>
          <xdr:cNvCxnSpPr>
            <a:stCxn id="448" idx="3"/>
            <a:endCxn id="44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158198</xdr:colOff>
      <xdr:row>157</xdr:row>
      <xdr:rowOff>138891</xdr:rowOff>
    </xdr:from>
    <xdr:to>
      <xdr:col>10</xdr:col>
      <xdr:colOff>272875</xdr:colOff>
      <xdr:row>162</xdr:row>
      <xdr:rowOff>34373</xdr:rowOff>
    </xdr:to>
    <xdr:cxnSp macro="">
      <xdr:nvCxnSpPr>
        <xdr:cNvPr id="451" name="Straight Connector 450">
          <a:extLst>
            <a:ext uri="{FF2B5EF4-FFF2-40B4-BE49-F238E27FC236}">
              <a16:creationId xmlns:a16="http://schemas.microsoft.com/office/drawing/2014/main" id="{50873F5E-16F9-4C2D-BDE4-FA6E2D9A5EC1}"/>
            </a:ext>
          </a:extLst>
        </xdr:cNvPr>
        <xdr:cNvCxnSpPr>
          <a:stCxn id="448" idx="2"/>
        </xdr:cNvCxnSpPr>
      </xdr:nvCxnSpPr>
      <xdr:spPr>
        <a:xfrm flipH="1">
          <a:off x="3863423" y="25989741"/>
          <a:ext cx="495677" cy="66700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315567</xdr:colOff>
      <xdr:row>158</xdr:row>
      <xdr:rowOff>57550</xdr:rowOff>
    </xdr:from>
    <xdr:to>
      <xdr:col>11</xdr:col>
      <xdr:colOff>47559</xdr:colOff>
      <xdr:row>162</xdr:row>
      <xdr:rowOff>92351</xdr:rowOff>
    </xdr:to>
    <xdr:cxnSp macro="">
      <xdr:nvCxnSpPr>
        <xdr:cNvPr id="452" name="Straight Connector 451">
          <a:extLst>
            <a:ext uri="{FF2B5EF4-FFF2-40B4-BE49-F238E27FC236}">
              <a16:creationId xmlns:a16="http://schemas.microsoft.com/office/drawing/2014/main" id="{8A902778-502F-48CC-847E-37E287714689}"/>
            </a:ext>
          </a:extLst>
        </xdr:cNvPr>
        <xdr:cNvCxnSpPr>
          <a:stCxn id="448" idx="5"/>
        </xdr:cNvCxnSpPr>
      </xdr:nvCxnSpPr>
      <xdr:spPr>
        <a:xfrm flipH="1">
          <a:off x="4020792" y="26070325"/>
          <a:ext cx="493992" cy="644401"/>
        </a:xfrm>
        <a:prstGeom prst="line">
          <a:avLst/>
        </a:prstGeom>
        <a:ln>
          <a:prstDash val="dash"/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158</xdr:row>
      <xdr:rowOff>142009</xdr:rowOff>
    </xdr:from>
    <xdr:to>
      <xdr:col>11</xdr:col>
      <xdr:colOff>335616</xdr:colOff>
      <xdr:row>163</xdr:row>
      <xdr:rowOff>44051</xdr:rowOff>
    </xdr:to>
    <xdr:cxnSp macro="">
      <xdr:nvCxnSpPr>
        <xdr:cNvPr id="453" name="Straight Arrow Connector 452">
          <a:extLst>
            <a:ext uri="{FF2B5EF4-FFF2-40B4-BE49-F238E27FC236}">
              <a16:creationId xmlns:a16="http://schemas.microsoft.com/office/drawing/2014/main" id="{2AE1210B-EAC6-4CF7-BC33-AE84746BDFD7}"/>
            </a:ext>
          </a:extLst>
        </xdr:cNvPr>
        <xdr:cNvCxnSpPr/>
      </xdr:nvCxnSpPr>
      <xdr:spPr>
        <a:xfrm>
          <a:off x="3695700" y="26154784"/>
          <a:ext cx="1107141" cy="664042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142523</xdr:colOff>
      <xdr:row>160</xdr:row>
      <xdr:rowOff>38966</xdr:rowOff>
    </xdr:from>
    <xdr:ext cx="500265" cy="718466"/>
    <xdr:sp macro="" textlink="">
      <xdr:nvSpPr>
        <xdr:cNvPr id="454" name="Rectangle 453">
          <a:extLst>
            <a:ext uri="{FF2B5EF4-FFF2-40B4-BE49-F238E27FC236}">
              <a16:creationId xmlns:a16="http://schemas.microsoft.com/office/drawing/2014/main" id="{4BCBF777-8145-4A5A-9FA0-2836DA742C98}"/>
            </a:ext>
          </a:extLst>
        </xdr:cNvPr>
        <xdr:cNvSpPr/>
      </xdr:nvSpPr>
      <xdr:spPr>
        <a:xfrm>
          <a:off x="3847748" y="26356541"/>
          <a:ext cx="500265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D</a:t>
          </a:r>
        </a:p>
      </xdr:txBody>
    </xdr:sp>
    <xdr:clientData/>
  </xdr:oneCellAnchor>
  <xdr:twoCellAnchor>
    <xdr:from>
      <xdr:col>8</xdr:col>
      <xdr:colOff>281406</xdr:colOff>
      <xdr:row>142</xdr:row>
      <xdr:rowOff>76152</xdr:rowOff>
    </xdr:from>
    <xdr:to>
      <xdr:col>9</xdr:col>
      <xdr:colOff>90613</xdr:colOff>
      <xdr:row>143</xdr:row>
      <xdr:rowOff>114812</xdr:rowOff>
    </xdr:to>
    <xdr:grpSp>
      <xdr:nvGrpSpPr>
        <xdr:cNvPr id="455" name="Group 211">
          <a:extLst>
            <a:ext uri="{FF2B5EF4-FFF2-40B4-BE49-F238E27FC236}">
              <a16:creationId xmlns:a16="http://schemas.microsoft.com/office/drawing/2014/main" id="{F82EC4F9-18EB-4FE1-B2A2-EABB9AA5C1B6}"/>
            </a:ext>
          </a:extLst>
        </xdr:cNvPr>
        <xdr:cNvGrpSpPr>
          <a:grpSpLocks/>
        </xdr:cNvGrpSpPr>
      </xdr:nvGrpSpPr>
      <xdr:grpSpPr bwMode="auto">
        <a:xfrm>
          <a:off x="3609553" y="23765387"/>
          <a:ext cx="190207" cy="195543"/>
          <a:chOff x="3494882" y="6020720"/>
          <a:chExt cx="153760" cy="144236"/>
        </a:xfrm>
      </xdr:grpSpPr>
      <xdr:sp macro="" textlink="">
        <xdr:nvSpPr>
          <xdr:cNvPr id="456" name="Oval 455">
            <a:extLst>
              <a:ext uri="{FF2B5EF4-FFF2-40B4-BE49-F238E27FC236}">
                <a16:creationId xmlns:a16="http://schemas.microsoft.com/office/drawing/2014/main" id="{636036FB-7F90-E6EC-6391-BB117551C5F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ABB04664-5439-E6C6-4EFE-0279379F249C}"/>
              </a:ext>
            </a:extLst>
          </xdr:cNvPr>
          <xdr:cNvCxnSpPr>
            <a:stCxn id="456" idx="1"/>
            <a:endCxn id="45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2D2033B1-C18E-7EE5-0A20-85527CB61C78}"/>
              </a:ext>
            </a:extLst>
          </xdr:cNvPr>
          <xdr:cNvCxnSpPr>
            <a:stCxn id="456" idx="3"/>
            <a:endCxn id="45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278525</xdr:colOff>
      <xdr:row>139</xdr:row>
      <xdr:rowOff>36291</xdr:rowOff>
    </xdr:from>
    <xdr:to>
      <xdr:col>8</xdr:col>
      <xdr:colOff>87732</xdr:colOff>
      <xdr:row>140</xdr:row>
      <xdr:rowOff>65025</xdr:rowOff>
    </xdr:to>
    <xdr:grpSp>
      <xdr:nvGrpSpPr>
        <xdr:cNvPr id="459" name="Group 211">
          <a:extLst>
            <a:ext uri="{FF2B5EF4-FFF2-40B4-BE49-F238E27FC236}">
              <a16:creationId xmlns:a16="http://schemas.microsoft.com/office/drawing/2014/main" id="{6BCD9625-EFCC-40BF-A8EA-29A807E599A8}"/>
            </a:ext>
          </a:extLst>
        </xdr:cNvPr>
        <xdr:cNvGrpSpPr>
          <a:grpSpLocks/>
        </xdr:cNvGrpSpPr>
      </xdr:nvGrpSpPr>
      <xdr:grpSpPr bwMode="auto">
        <a:xfrm rot="322039">
          <a:off x="3225672" y="23232467"/>
          <a:ext cx="190207" cy="208029"/>
          <a:chOff x="3494882" y="6020720"/>
          <a:chExt cx="153760" cy="144236"/>
        </a:xfrm>
      </xdr:grpSpPr>
      <xdr:sp macro="" textlink="">
        <xdr:nvSpPr>
          <xdr:cNvPr id="460" name="Oval 459">
            <a:extLst>
              <a:ext uri="{FF2B5EF4-FFF2-40B4-BE49-F238E27FC236}">
                <a16:creationId xmlns:a16="http://schemas.microsoft.com/office/drawing/2014/main" id="{12D7AEA2-A6CD-FB7E-DC4D-FEAF9E51B4B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8653A3F3-6342-2CF5-8B60-B14B73A6CF3C}"/>
              </a:ext>
            </a:extLst>
          </xdr:cNvPr>
          <xdr:cNvCxnSpPr>
            <a:stCxn id="460" idx="1"/>
            <a:endCxn id="46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8ADF125C-FE03-CB41-D9CC-1475A1608052}"/>
              </a:ext>
            </a:extLst>
          </xdr:cNvPr>
          <xdr:cNvCxnSpPr>
            <a:stCxn id="460" idx="3"/>
            <a:endCxn id="46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89263</xdr:colOff>
      <xdr:row>128</xdr:row>
      <xdr:rowOff>60834</xdr:rowOff>
    </xdr:from>
    <xdr:to>
      <xdr:col>7</xdr:col>
      <xdr:colOff>279470</xdr:colOff>
      <xdr:row>129</xdr:row>
      <xdr:rowOff>68198</xdr:rowOff>
    </xdr:to>
    <xdr:grpSp>
      <xdr:nvGrpSpPr>
        <xdr:cNvPr id="463" name="Group 211">
          <a:extLst>
            <a:ext uri="{FF2B5EF4-FFF2-40B4-BE49-F238E27FC236}">
              <a16:creationId xmlns:a16="http://schemas.microsoft.com/office/drawing/2014/main" id="{6AAC007C-901B-4AEA-8853-A48D8801B215}"/>
            </a:ext>
          </a:extLst>
        </xdr:cNvPr>
        <xdr:cNvGrpSpPr>
          <a:grpSpLocks/>
        </xdr:cNvGrpSpPr>
      </xdr:nvGrpSpPr>
      <xdr:grpSpPr bwMode="auto">
        <a:xfrm>
          <a:off x="3036410" y="21419246"/>
          <a:ext cx="190207" cy="186658"/>
          <a:chOff x="3494882" y="6020720"/>
          <a:chExt cx="153760" cy="144236"/>
        </a:xfrm>
      </xdr:grpSpPr>
      <xdr:sp macro="" textlink="">
        <xdr:nvSpPr>
          <xdr:cNvPr id="464" name="Oval 463">
            <a:extLst>
              <a:ext uri="{FF2B5EF4-FFF2-40B4-BE49-F238E27FC236}">
                <a16:creationId xmlns:a16="http://schemas.microsoft.com/office/drawing/2014/main" id="{989651ED-FF65-F422-6CFE-C2D1A9A6C78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D3A2F78C-FA46-6BD3-370E-642D7BA80CE8}"/>
              </a:ext>
            </a:extLst>
          </xdr:cNvPr>
          <xdr:cNvCxnSpPr>
            <a:stCxn id="464" idx="1"/>
            <a:endCxn id="46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75261D07-F8F9-5A1B-2DDF-4C58D05A737C}"/>
              </a:ext>
            </a:extLst>
          </xdr:cNvPr>
          <xdr:cNvCxnSpPr>
            <a:stCxn id="464" idx="3"/>
            <a:endCxn id="46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29097</xdr:colOff>
      <xdr:row>170</xdr:row>
      <xdr:rowOff>63499</xdr:rowOff>
    </xdr:from>
    <xdr:to>
      <xdr:col>29</xdr:col>
      <xdr:colOff>314854</xdr:colOff>
      <xdr:row>182</xdr:row>
      <xdr:rowOff>9523</xdr:rowOff>
    </xdr:to>
    <xdr:grpSp>
      <xdr:nvGrpSpPr>
        <xdr:cNvPr id="467" name="Group 466">
          <a:extLst>
            <a:ext uri="{FF2B5EF4-FFF2-40B4-BE49-F238E27FC236}">
              <a16:creationId xmlns:a16="http://schemas.microsoft.com/office/drawing/2014/main" id="{C75568B7-B55A-47CB-9605-7F261AC9652D}"/>
            </a:ext>
          </a:extLst>
        </xdr:cNvPr>
        <xdr:cNvGrpSpPr/>
      </xdr:nvGrpSpPr>
      <xdr:grpSpPr>
        <a:xfrm>
          <a:off x="10416950" y="28190264"/>
          <a:ext cx="1507198" cy="2097553"/>
          <a:chOff x="9713886" y="808452"/>
          <a:chExt cx="1342558" cy="1766630"/>
        </a:xfrm>
      </xdr:grpSpPr>
      <xdr:grpSp>
        <xdr:nvGrpSpPr>
          <xdr:cNvPr id="468" name="Group 13">
            <a:extLst>
              <a:ext uri="{FF2B5EF4-FFF2-40B4-BE49-F238E27FC236}">
                <a16:creationId xmlns:a16="http://schemas.microsoft.com/office/drawing/2014/main" id="{4CEC4D9D-7DF0-17DB-FDF3-671D32856697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527" name="Oval 1">
              <a:extLst>
                <a:ext uri="{FF2B5EF4-FFF2-40B4-BE49-F238E27FC236}">
                  <a16:creationId xmlns:a16="http://schemas.microsoft.com/office/drawing/2014/main" id="{AA7E4C04-53AA-4D7B-4780-625C897B7B4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28" name="Straight Connector 3">
              <a:extLst>
                <a:ext uri="{FF2B5EF4-FFF2-40B4-BE49-F238E27FC236}">
                  <a16:creationId xmlns:a16="http://schemas.microsoft.com/office/drawing/2014/main" id="{822367B2-521D-7993-D25C-6968D707E697}"/>
                </a:ext>
              </a:extLst>
            </xdr:cNvPr>
            <xdr:cNvCxnSpPr>
              <a:stCxn id="484" idx="1"/>
              <a:endCxn id="48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9" name="Straight Connector 7">
              <a:extLst>
                <a:ext uri="{FF2B5EF4-FFF2-40B4-BE49-F238E27FC236}">
                  <a16:creationId xmlns:a16="http://schemas.microsoft.com/office/drawing/2014/main" id="{40D30C3A-0CA3-0380-51F9-8464CD40D135}"/>
                </a:ext>
              </a:extLst>
            </xdr:cNvPr>
            <xdr:cNvCxnSpPr>
              <a:stCxn id="484" idx="3"/>
              <a:endCxn id="48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9" name="Oval 468">
            <a:extLst>
              <a:ext uri="{FF2B5EF4-FFF2-40B4-BE49-F238E27FC236}">
                <a16:creationId xmlns:a16="http://schemas.microsoft.com/office/drawing/2014/main" id="{E8C16DF1-9B10-8755-6F80-0A87D8DD8BD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70" name="Group 469">
            <a:extLst>
              <a:ext uri="{FF2B5EF4-FFF2-40B4-BE49-F238E27FC236}">
                <a16:creationId xmlns:a16="http://schemas.microsoft.com/office/drawing/2014/main" id="{502C0A38-03A4-7E92-6BF3-0E6D13E72A6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524" name="Oval 523">
              <a:extLst>
                <a:ext uri="{FF2B5EF4-FFF2-40B4-BE49-F238E27FC236}">
                  <a16:creationId xmlns:a16="http://schemas.microsoft.com/office/drawing/2014/main" id="{38199DB4-20F4-BA7C-D341-3047A89E1BF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25" name="Straight Connector 524">
              <a:extLst>
                <a:ext uri="{FF2B5EF4-FFF2-40B4-BE49-F238E27FC236}">
                  <a16:creationId xmlns:a16="http://schemas.microsoft.com/office/drawing/2014/main" id="{F8559F80-DB62-D363-EA15-AC5F4F58CEDE}"/>
                </a:ext>
              </a:extLst>
            </xdr:cNvPr>
            <xdr:cNvCxnSpPr>
              <a:stCxn id="524" idx="1"/>
              <a:endCxn id="52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6" name="Straight Connector 525">
              <a:extLst>
                <a:ext uri="{FF2B5EF4-FFF2-40B4-BE49-F238E27FC236}">
                  <a16:creationId xmlns:a16="http://schemas.microsoft.com/office/drawing/2014/main" id="{A9F5AAD5-BA11-D8CE-8D8D-DC58F8B8DACF}"/>
                </a:ext>
              </a:extLst>
            </xdr:cNvPr>
            <xdr:cNvCxnSpPr>
              <a:stCxn id="524" idx="3"/>
              <a:endCxn id="52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71" name="Oval 470">
            <a:extLst>
              <a:ext uri="{FF2B5EF4-FFF2-40B4-BE49-F238E27FC236}">
                <a16:creationId xmlns:a16="http://schemas.microsoft.com/office/drawing/2014/main" id="{D2E592FE-8A3E-3E32-C705-7B92EFFE0C6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2" name="Straight Connector 471">
            <a:extLst>
              <a:ext uri="{FF2B5EF4-FFF2-40B4-BE49-F238E27FC236}">
                <a16:creationId xmlns:a16="http://schemas.microsoft.com/office/drawing/2014/main" id="{F4A8E6DF-202A-9AC8-8B1F-1734DC74EEF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3ED1EF5E-C0AF-4285-0DDE-4E8E3BCBD7E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DA16533C-08E0-A685-FBA3-86FEDAB6C33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E6754849-6576-5BCC-FAEF-4F980A84FDC8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6" name="Straight Connector 475">
            <a:extLst>
              <a:ext uri="{FF2B5EF4-FFF2-40B4-BE49-F238E27FC236}">
                <a16:creationId xmlns:a16="http://schemas.microsoft.com/office/drawing/2014/main" id="{837D9CEC-00DD-EE08-E82B-9C70227DFF2C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Straight Connector 476">
            <a:extLst>
              <a:ext uri="{FF2B5EF4-FFF2-40B4-BE49-F238E27FC236}">
                <a16:creationId xmlns:a16="http://schemas.microsoft.com/office/drawing/2014/main" id="{EEF4A649-1E6E-BC55-18E3-AD41B3063F9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8" name="Straight Connector 477">
            <a:extLst>
              <a:ext uri="{FF2B5EF4-FFF2-40B4-BE49-F238E27FC236}">
                <a16:creationId xmlns:a16="http://schemas.microsoft.com/office/drawing/2014/main" id="{08915A65-0B4D-58BF-1EF3-F6E7D163012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Straight Connector 478">
            <a:extLst>
              <a:ext uri="{FF2B5EF4-FFF2-40B4-BE49-F238E27FC236}">
                <a16:creationId xmlns:a16="http://schemas.microsoft.com/office/drawing/2014/main" id="{EEE8A6E2-72D7-7315-BFEB-37471A1A1C8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8625BC0B-1787-7B53-1E7B-A749518EAC5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1" name="Straight Connector 480">
            <a:extLst>
              <a:ext uri="{FF2B5EF4-FFF2-40B4-BE49-F238E27FC236}">
                <a16:creationId xmlns:a16="http://schemas.microsoft.com/office/drawing/2014/main" id="{D37B5B9D-83F2-E2DC-2841-C8776A18AEB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id="{CCEED2ED-763B-0819-CBD5-03E9E065684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3" name="Straight Connector 482">
            <a:extLst>
              <a:ext uri="{FF2B5EF4-FFF2-40B4-BE49-F238E27FC236}">
                <a16:creationId xmlns:a16="http://schemas.microsoft.com/office/drawing/2014/main" id="{1679CEA6-5CB5-2C1C-EDB5-E25738BDE08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4" name="Straight Connector 50">
            <a:extLst>
              <a:ext uri="{FF2B5EF4-FFF2-40B4-BE49-F238E27FC236}">
                <a16:creationId xmlns:a16="http://schemas.microsoft.com/office/drawing/2014/main" id="{58180B48-1813-BFC2-520B-45FF22F086C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5" name="Straight Connector 484">
            <a:extLst>
              <a:ext uri="{FF2B5EF4-FFF2-40B4-BE49-F238E27FC236}">
                <a16:creationId xmlns:a16="http://schemas.microsoft.com/office/drawing/2014/main" id="{37EFAE21-4DAB-23E0-0FF2-AB8BD1BEDE6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6" name="Straight Connector 52">
            <a:extLst>
              <a:ext uri="{FF2B5EF4-FFF2-40B4-BE49-F238E27FC236}">
                <a16:creationId xmlns:a16="http://schemas.microsoft.com/office/drawing/2014/main" id="{E28F8085-E485-679E-F38A-5025F029B69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859A99E8-31B2-F0F7-F86A-5CAEF3DE537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8" name="Straight Connector 487">
            <a:extLst>
              <a:ext uri="{FF2B5EF4-FFF2-40B4-BE49-F238E27FC236}">
                <a16:creationId xmlns:a16="http://schemas.microsoft.com/office/drawing/2014/main" id="{22D747F2-7CDE-3C05-2B34-58F5626A658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9" name="Straight Connector 488">
            <a:extLst>
              <a:ext uri="{FF2B5EF4-FFF2-40B4-BE49-F238E27FC236}">
                <a16:creationId xmlns:a16="http://schemas.microsoft.com/office/drawing/2014/main" id="{5C95DB87-1835-01EF-A6C0-590D2BEA576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0" name="Straight Connector 489">
            <a:extLst>
              <a:ext uri="{FF2B5EF4-FFF2-40B4-BE49-F238E27FC236}">
                <a16:creationId xmlns:a16="http://schemas.microsoft.com/office/drawing/2014/main" id="{E9683B6B-2ABC-318A-19C1-AFCE4C3AEA7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1" name="Straight Connector 490">
            <a:extLst>
              <a:ext uri="{FF2B5EF4-FFF2-40B4-BE49-F238E27FC236}">
                <a16:creationId xmlns:a16="http://schemas.microsoft.com/office/drawing/2014/main" id="{49CA91D6-5B5B-0DB3-8A51-154A55A0665E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2" name="Straight Connector 491">
            <a:extLst>
              <a:ext uri="{FF2B5EF4-FFF2-40B4-BE49-F238E27FC236}">
                <a16:creationId xmlns:a16="http://schemas.microsoft.com/office/drawing/2014/main" id="{C735209B-C336-3604-2AFC-82F825478C8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3" name="Straight Connector 492">
            <a:extLst>
              <a:ext uri="{FF2B5EF4-FFF2-40B4-BE49-F238E27FC236}">
                <a16:creationId xmlns:a16="http://schemas.microsoft.com/office/drawing/2014/main" id="{F2FFEF55-640E-1745-C070-7722D0BB904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Isosceles Triangle 493">
            <a:extLst>
              <a:ext uri="{FF2B5EF4-FFF2-40B4-BE49-F238E27FC236}">
                <a16:creationId xmlns:a16="http://schemas.microsoft.com/office/drawing/2014/main" id="{3699DBEE-5B0E-2163-89C8-0DFB08C70CD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95" name="Isosceles Triangle 494">
            <a:extLst>
              <a:ext uri="{FF2B5EF4-FFF2-40B4-BE49-F238E27FC236}">
                <a16:creationId xmlns:a16="http://schemas.microsoft.com/office/drawing/2014/main" id="{B2666A75-3598-F417-73F8-9ABBE8D271E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96" name="Group 73">
            <a:extLst>
              <a:ext uri="{FF2B5EF4-FFF2-40B4-BE49-F238E27FC236}">
                <a16:creationId xmlns:a16="http://schemas.microsoft.com/office/drawing/2014/main" id="{6473020D-8ED5-295E-E14F-4107141FF67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522" name="TextBox 521">
              <a:extLst>
                <a:ext uri="{FF2B5EF4-FFF2-40B4-BE49-F238E27FC236}">
                  <a16:creationId xmlns:a16="http://schemas.microsoft.com/office/drawing/2014/main" id="{B568A67C-3F3D-124A-D61E-43D20C8AD0C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23" name="Straight Connector 522">
              <a:extLst>
                <a:ext uri="{FF2B5EF4-FFF2-40B4-BE49-F238E27FC236}">
                  <a16:creationId xmlns:a16="http://schemas.microsoft.com/office/drawing/2014/main" id="{D58B3209-6901-E892-78E4-73CD63156AE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97" name="Group 74">
            <a:extLst>
              <a:ext uri="{FF2B5EF4-FFF2-40B4-BE49-F238E27FC236}">
                <a16:creationId xmlns:a16="http://schemas.microsoft.com/office/drawing/2014/main" id="{60DBF83F-84CB-460E-19FA-8FC3B39C186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20" name="TextBox 519">
              <a:extLst>
                <a:ext uri="{FF2B5EF4-FFF2-40B4-BE49-F238E27FC236}">
                  <a16:creationId xmlns:a16="http://schemas.microsoft.com/office/drawing/2014/main" id="{333E1E5C-D1BA-686A-69BB-C4FDCE45505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21" name="Straight Connector 520">
              <a:extLst>
                <a:ext uri="{FF2B5EF4-FFF2-40B4-BE49-F238E27FC236}">
                  <a16:creationId xmlns:a16="http://schemas.microsoft.com/office/drawing/2014/main" id="{C6641496-8C2C-993A-D2B9-8E0E0FC44CF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98" name="Group 89">
            <a:extLst>
              <a:ext uri="{FF2B5EF4-FFF2-40B4-BE49-F238E27FC236}">
                <a16:creationId xmlns:a16="http://schemas.microsoft.com/office/drawing/2014/main" id="{C4730432-B10B-F34D-54CE-F96A819DF6E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16" name="Straight Connector 515">
              <a:extLst>
                <a:ext uri="{FF2B5EF4-FFF2-40B4-BE49-F238E27FC236}">
                  <a16:creationId xmlns:a16="http://schemas.microsoft.com/office/drawing/2014/main" id="{C070F3B9-8B32-83C6-E32A-4BD48F0E04B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7" name="Straight Connector 79">
              <a:extLst>
                <a:ext uri="{FF2B5EF4-FFF2-40B4-BE49-F238E27FC236}">
                  <a16:creationId xmlns:a16="http://schemas.microsoft.com/office/drawing/2014/main" id="{DA08AB9E-CCFA-D0DD-3200-B3E0C6CABC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8" name="Straight Connector 80">
              <a:extLst>
                <a:ext uri="{FF2B5EF4-FFF2-40B4-BE49-F238E27FC236}">
                  <a16:creationId xmlns:a16="http://schemas.microsoft.com/office/drawing/2014/main" id="{961F4B89-129D-6BE6-2776-03809393F20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9" name="Straight Connector 88">
              <a:extLst>
                <a:ext uri="{FF2B5EF4-FFF2-40B4-BE49-F238E27FC236}">
                  <a16:creationId xmlns:a16="http://schemas.microsoft.com/office/drawing/2014/main" id="{F1D21C21-5680-2E65-89D0-FD8ABED6D88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99" name="Group 90">
            <a:extLst>
              <a:ext uri="{FF2B5EF4-FFF2-40B4-BE49-F238E27FC236}">
                <a16:creationId xmlns:a16="http://schemas.microsoft.com/office/drawing/2014/main" id="{0BFFB0EE-F59B-FF81-0B8A-6A9E120F6D68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12" name="Straight Connector 511">
              <a:extLst>
                <a:ext uri="{FF2B5EF4-FFF2-40B4-BE49-F238E27FC236}">
                  <a16:creationId xmlns:a16="http://schemas.microsoft.com/office/drawing/2014/main" id="{6110A3F6-A231-A5D3-4420-63C63477E64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3" name="Straight Connector 512">
              <a:extLst>
                <a:ext uri="{FF2B5EF4-FFF2-40B4-BE49-F238E27FC236}">
                  <a16:creationId xmlns:a16="http://schemas.microsoft.com/office/drawing/2014/main" id="{DA7376EC-DCB6-4936-1674-D5E9D1F42B5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4" name="Straight Connector 513">
              <a:extLst>
                <a:ext uri="{FF2B5EF4-FFF2-40B4-BE49-F238E27FC236}">
                  <a16:creationId xmlns:a16="http://schemas.microsoft.com/office/drawing/2014/main" id="{44C47DFB-0CC6-1FA8-5805-3453F427E9E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5" name="Straight Connector 514">
              <a:extLst>
                <a:ext uri="{FF2B5EF4-FFF2-40B4-BE49-F238E27FC236}">
                  <a16:creationId xmlns:a16="http://schemas.microsoft.com/office/drawing/2014/main" id="{FFE8FB3C-90BC-0402-3270-3DE1903E620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00" name="Straight Connector 499">
            <a:extLst>
              <a:ext uri="{FF2B5EF4-FFF2-40B4-BE49-F238E27FC236}">
                <a16:creationId xmlns:a16="http://schemas.microsoft.com/office/drawing/2014/main" id="{21297E61-3FFF-9E99-A0CF-62FA7BEADB8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AC05780C-7F9E-8492-F243-04A58BC03BC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2" name="Straight Arrow Connector 501">
            <a:extLst>
              <a:ext uri="{FF2B5EF4-FFF2-40B4-BE49-F238E27FC236}">
                <a16:creationId xmlns:a16="http://schemas.microsoft.com/office/drawing/2014/main" id="{91C29E3A-E073-06E3-149A-2F74882C4FD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3" name="Straight Arrow Connector 502">
            <a:extLst>
              <a:ext uri="{FF2B5EF4-FFF2-40B4-BE49-F238E27FC236}">
                <a16:creationId xmlns:a16="http://schemas.microsoft.com/office/drawing/2014/main" id="{AD91E63A-DCBB-14B4-45C6-24B3AF3FA7C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04" name="Group 155">
            <a:extLst>
              <a:ext uri="{FF2B5EF4-FFF2-40B4-BE49-F238E27FC236}">
                <a16:creationId xmlns:a16="http://schemas.microsoft.com/office/drawing/2014/main" id="{1649A734-CEEB-03C9-6AF8-5D0986842794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509" name="Isosceles Triangle 508">
              <a:extLst>
                <a:ext uri="{FF2B5EF4-FFF2-40B4-BE49-F238E27FC236}">
                  <a16:creationId xmlns:a16="http://schemas.microsoft.com/office/drawing/2014/main" id="{FF9C7435-6433-839C-7226-99C5EEF9D2FB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0" name="Isosceles Triangle 509">
              <a:extLst>
                <a:ext uri="{FF2B5EF4-FFF2-40B4-BE49-F238E27FC236}">
                  <a16:creationId xmlns:a16="http://schemas.microsoft.com/office/drawing/2014/main" id="{56BEA5B7-7952-8346-4C4F-D8ECAE4310F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1" name="Isosceles Triangle 510">
              <a:extLst>
                <a:ext uri="{FF2B5EF4-FFF2-40B4-BE49-F238E27FC236}">
                  <a16:creationId xmlns:a16="http://schemas.microsoft.com/office/drawing/2014/main" id="{9B867B6F-3DF7-97CE-FE6B-011CDA2C4A57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05" name="Group 134">
            <a:extLst>
              <a:ext uri="{FF2B5EF4-FFF2-40B4-BE49-F238E27FC236}">
                <a16:creationId xmlns:a16="http://schemas.microsoft.com/office/drawing/2014/main" id="{5A493E18-9D23-DCBD-0BAB-2D1975A53CE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506" name="Isosceles Triangle 505">
              <a:extLst>
                <a:ext uri="{FF2B5EF4-FFF2-40B4-BE49-F238E27FC236}">
                  <a16:creationId xmlns:a16="http://schemas.microsoft.com/office/drawing/2014/main" id="{AD662857-983B-45E3-F48B-59625A45A57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7" name="Isosceles Triangle 506">
              <a:extLst>
                <a:ext uri="{FF2B5EF4-FFF2-40B4-BE49-F238E27FC236}">
                  <a16:creationId xmlns:a16="http://schemas.microsoft.com/office/drawing/2014/main" id="{0E946534-E767-3882-683B-63BA0D27C8B2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8" name="Isosceles Triangle 507">
              <a:extLst>
                <a:ext uri="{FF2B5EF4-FFF2-40B4-BE49-F238E27FC236}">
                  <a16:creationId xmlns:a16="http://schemas.microsoft.com/office/drawing/2014/main" id="{0E1FABD1-D6E9-3CC8-04F9-F78FE40BEF5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265576</xdr:colOff>
      <xdr:row>166</xdr:row>
      <xdr:rowOff>113436</xdr:rowOff>
    </xdr:from>
    <xdr:ext cx="466938" cy="475545"/>
    <xdr:pic>
      <xdr:nvPicPr>
        <xdr:cNvPr id="530" name="Picture 529" descr="A black and white compass&#10;&#10;Description automatically generated">
          <a:extLst>
            <a:ext uri="{FF2B5EF4-FFF2-40B4-BE49-F238E27FC236}">
              <a16:creationId xmlns:a16="http://schemas.microsoft.com/office/drawing/2014/main" id="{0C9384AC-250D-44F9-B29B-148FB1C93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99876" y="27364461"/>
          <a:ext cx="466938" cy="475545"/>
        </a:xfrm>
        <a:prstGeom prst="rect">
          <a:avLst/>
        </a:prstGeom>
      </xdr:spPr>
    </xdr:pic>
    <xdr:clientData/>
  </xdr:oneCellAnchor>
  <xdr:twoCellAnchor>
    <xdr:from>
      <xdr:col>3</xdr:col>
      <xdr:colOff>62948</xdr:colOff>
      <xdr:row>170</xdr:row>
      <xdr:rowOff>102704</xdr:rowOff>
    </xdr:from>
    <xdr:to>
      <xdr:col>14</xdr:col>
      <xdr:colOff>369404</xdr:colOff>
      <xdr:row>206</xdr:row>
      <xdr:rowOff>145774</xdr:rowOff>
    </xdr:to>
    <xdr:cxnSp macro="">
      <xdr:nvCxnSpPr>
        <xdr:cNvPr id="532" name="Straight Connector 531">
          <a:extLst>
            <a:ext uri="{FF2B5EF4-FFF2-40B4-BE49-F238E27FC236}">
              <a16:creationId xmlns:a16="http://schemas.microsoft.com/office/drawing/2014/main" id="{41A0B1A5-71D9-4F6D-88B9-92071E0B5E4F}"/>
            </a:ext>
          </a:extLst>
        </xdr:cNvPr>
        <xdr:cNvCxnSpPr/>
      </xdr:nvCxnSpPr>
      <xdr:spPr bwMode="auto">
        <a:xfrm flipV="1">
          <a:off x="1482173" y="28030004"/>
          <a:ext cx="4345056" cy="6081920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12</xdr:col>
      <xdr:colOff>97652</xdr:colOff>
      <xdr:row>173</xdr:row>
      <xdr:rowOff>11354</xdr:rowOff>
    </xdr:from>
    <xdr:to>
      <xdr:col>13</xdr:col>
      <xdr:colOff>59259</xdr:colOff>
      <xdr:row>174</xdr:row>
      <xdr:rowOff>9194</xdr:rowOff>
    </xdr:to>
    <xdr:grpSp>
      <xdr:nvGrpSpPr>
        <xdr:cNvPr id="533" name="Group 211">
          <a:extLst>
            <a:ext uri="{FF2B5EF4-FFF2-40B4-BE49-F238E27FC236}">
              <a16:creationId xmlns:a16="http://schemas.microsoft.com/office/drawing/2014/main" id="{E72237C6-C513-4A6C-A3E6-0AA768039D43}"/>
            </a:ext>
          </a:extLst>
        </xdr:cNvPr>
        <xdr:cNvGrpSpPr>
          <a:grpSpLocks/>
        </xdr:cNvGrpSpPr>
      </xdr:nvGrpSpPr>
      <xdr:grpSpPr bwMode="auto">
        <a:xfrm rot="328820">
          <a:off x="4949799" y="28676001"/>
          <a:ext cx="185725" cy="177134"/>
          <a:chOff x="3494882" y="6020720"/>
          <a:chExt cx="153760" cy="144236"/>
        </a:xfrm>
      </xdr:grpSpPr>
      <xdr:sp macro="" textlink="">
        <xdr:nvSpPr>
          <xdr:cNvPr id="534" name="Oval 533">
            <a:extLst>
              <a:ext uri="{FF2B5EF4-FFF2-40B4-BE49-F238E27FC236}">
                <a16:creationId xmlns:a16="http://schemas.microsoft.com/office/drawing/2014/main" id="{A15C98AB-548D-BDF3-B0EA-0AE80BA33F7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5" name="Straight Connector 534">
            <a:extLst>
              <a:ext uri="{FF2B5EF4-FFF2-40B4-BE49-F238E27FC236}">
                <a16:creationId xmlns:a16="http://schemas.microsoft.com/office/drawing/2014/main" id="{AE18EF58-7041-8937-8F54-22ED4D865DE4}"/>
              </a:ext>
            </a:extLst>
          </xdr:cNvPr>
          <xdr:cNvCxnSpPr>
            <a:stCxn id="534" idx="1"/>
            <a:endCxn id="53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A21F6002-EF36-FBE4-3FA7-0EF98B7F0CA3}"/>
              </a:ext>
            </a:extLst>
          </xdr:cNvPr>
          <xdr:cNvCxnSpPr>
            <a:stCxn id="534" idx="3"/>
            <a:endCxn id="53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162713</xdr:colOff>
      <xdr:row>170</xdr:row>
      <xdr:rowOff>6678</xdr:rowOff>
    </xdr:from>
    <xdr:to>
      <xdr:col>15</xdr:col>
      <xdr:colOff>273326</xdr:colOff>
      <xdr:row>173</xdr:row>
      <xdr:rowOff>0</xdr:rowOff>
    </xdr:to>
    <xdr:cxnSp macro="">
      <xdr:nvCxnSpPr>
        <xdr:cNvPr id="537" name="Straight Arrow Connector 536">
          <a:extLst>
            <a:ext uri="{FF2B5EF4-FFF2-40B4-BE49-F238E27FC236}">
              <a16:creationId xmlns:a16="http://schemas.microsoft.com/office/drawing/2014/main" id="{11CB4009-2AC0-4E19-A447-04C53F5CB7EF}"/>
            </a:ext>
          </a:extLst>
        </xdr:cNvPr>
        <xdr:cNvCxnSpPr/>
      </xdr:nvCxnSpPr>
      <xdr:spPr>
        <a:xfrm>
          <a:off x="5239538" y="27933978"/>
          <a:ext cx="863088" cy="536247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248733</xdr:colOff>
      <xdr:row>166</xdr:row>
      <xdr:rowOff>45270</xdr:rowOff>
    </xdr:from>
    <xdr:ext cx="613501" cy="718466"/>
    <xdr:sp macro="" textlink="">
      <xdr:nvSpPr>
        <xdr:cNvPr id="538" name="Rectangle 537">
          <a:extLst>
            <a:ext uri="{FF2B5EF4-FFF2-40B4-BE49-F238E27FC236}">
              <a16:creationId xmlns:a16="http://schemas.microsoft.com/office/drawing/2014/main" id="{F125E876-E8B5-467C-BEDD-7E0283E36D8F}"/>
            </a:ext>
          </a:extLst>
        </xdr:cNvPr>
        <xdr:cNvSpPr/>
      </xdr:nvSpPr>
      <xdr:spPr>
        <a:xfrm>
          <a:off x="5706558" y="27296295"/>
          <a:ext cx="613501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D'</a:t>
          </a:r>
        </a:p>
      </xdr:txBody>
    </xdr:sp>
    <xdr:clientData/>
  </xdr:oneCellAnchor>
  <xdr:twoCellAnchor>
    <xdr:from>
      <xdr:col>8</xdr:col>
      <xdr:colOff>346547</xdr:colOff>
      <xdr:row>182</xdr:row>
      <xdr:rowOff>113646</xdr:rowOff>
    </xdr:from>
    <xdr:to>
      <xdr:col>9</xdr:col>
      <xdr:colOff>155754</xdr:colOff>
      <xdr:row>183</xdr:row>
      <xdr:rowOff>111486</xdr:rowOff>
    </xdr:to>
    <xdr:grpSp>
      <xdr:nvGrpSpPr>
        <xdr:cNvPr id="539" name="Group 211">
          <a:extLst>
            <a:ext uri="{FF2B5EF4-FFF2-40B4-BE49-F238E27FC236}">
              <a16:creationId xmlns:a16="http://schemas.microsoft.com/office/drawing/2014/main" id="{B3758909-D373-4AEF-BB59-0CB54922E949}"/>
            </a:ext>
          </a:extLst>
        </xdr:cNvPr>
        <xdr:cNvGrpSpPr>
          <a:grpSpLocks/>
        </xdr:cNvGrpSpPr>
      </xdr:nvGrpSpPr>
      <xdr:grpSpPr bwMode="auto">
        <a:xfrm rot="328820">
          <a:off x="3674694" y="30391940"/>
          <a:ext cx="190207" cy="177134"/>
          <a:chOff x="3494882" y="6020720"/>
          <a:chExt cx="153760" cy="144236"/>
        </a:xfrm>
      </xdr:grpSpPr>
      <xdr:sp macro="" textlink="">
        <xdr:nvSpPr>
          <xdr:cNvPr id="540" name="Oval 539">
            <a:extLst>
              <a:ext uri="{FF2B5EF4-FFF2-40B4-BE49-F238E27FC236}">
                <a16:creationId xmlns:a16="http://schemas.microsoft.com/office/drawing/2014/main" id="{1D504F75-0FDA-9B8E-9615-62B1574F721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1" name="Straight Connector 540">
            <a:extLst>
              <a:ext uri="{FF2B5EF4-FFF2-40B4-BE49-F238E27FC236}">
                <a16:creationId xmlns:a16="http://schemas.microsoft.com/office/drawing/2014/main" id="{6DEEE9A8-B2E5-66B5-CA1B-B1CF3259D80E}"/>
              </a:ext>
            </a:extLst>
          </xdr:cNvPr>
          <xdr:cNvCxnSpPr>
            <a:stCxn id="540" idx="1"/>
            <a:endCxn id="54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2" name="Straight Connector 541">
            <a:extLst>
              <a:ext uri="{FF2B5EF4-FFF2-40B4-BE49-F238E27FC236}">
                <a16:creationId xmlns:a16="http://schemas.microsoft.com/office/drawing/2014/main" id="{6510DBA7-80EF-AE53-A5BC-43B096DCE436}"/>
              </a:ext>
            </a:extLst>
          </xdr:cNvPr>
          <xdr:cNvCxnSpPr>
            <a:stCxn id="540" idx="3"/>
            <a:endCxn id="54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61403</xdr:colOff>
      <xdr:row>187</xdr:row>
      <xdr:rowOff>81344</xdr:rowOff>
    </xdr:from>
    <xdr:to>
      <xdr:col>7</xdr:col>
      <xdr:colOff>251610</xdr:colOff>
      <xdr:row>188</xdr:row>
      <xdr:rowOff>79184</xdr:rowOff>
    </xdr:to>
    <xdr:grpSp>
      <xdr:nvGrpSpPr>
        <xdr:cNvPr id="543" name="Group 211">
          <a:extLst>
            <a:ext uri="{FF2B5EF4-FFF2-40B4-BE49-F238E27FC236}">
              <a16:creationId xmlns:a16="http://schemas.microsoft.com/office/drawing/2014/main" id="{81A7F336-1640-4A6C-A0F6-3C7D67367930}"/>
            </a:ext>
          </a:extLst>
        </xdr:cNvPr>
        <xdr:cNvGrpSpPr>
          <a:grpSpLocks/>
        </xdr:cNvGrpSpPr>
      </xdr:nvGrpSpPr>
      <xdr:grpSpPr bwMode="auto">
        <a:xfrm rot="328820">
          <a:off x="3008550" y="31256109"/>
          <a:ext cx="190207" cy="177134"/>
          <a:chOff x="3494882" y="6020720"/>
          <a:chExt cx="153760" cy="144236"/>
        </a:xfrm>
      </xdr:grpSpPr>
      <xdr:sp macro="" textlink="">
        <xdr:nvSpPr>
          <xdr:cNvPr id="544" name="Oval 543">
            <a:extLst>
              <a:ext uri="{FF2B5EF4-FFF2-40B4-BE49-F238E27FC236}">
                <a16:creationId xmlns:a16="http://schemas.microsoft.com/office/drawing/2014/main" id="{3F749B49-CA64-AC03-9AC1-3C33A2D20F5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5" name="Straight Connector 544">
            <a:extLst>
              <a:ext uri="{FF2B5EF4-FFF2-40B4-BE49-F238E27FC236}">
                <a16:creationId xmlns:a16="http://schemas.microsoft.com/office/drawing/2014/main" id="{3917610B-473C-D848-F3C3-CD5DCA5DC092}"/>
              </a:ext>
            </a:extLst>
          </xdr:cNvPr>
          <xdr:cNvCxnSpPr>
            <a:stCxn id="544" idx="1"/>
            <a:endCxn id="54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6" name="Straight Connector 545">
            <a:extLst>
              <a:ext uri="{FF2B5EF4-FFF2-40B4-BE49-F238E27FC236}">
                <a16:creationId xmlns:a16="http://schemas.microsoft.com/office/drawing/2014/main" id="{20141F7C-97F7-8987-2288-F5A38FEFABEF}"/>
              </a:ext>
            </a:extLst>
          </xdr:cNvPr>
          <xdr:cNvCxnSpPr>
            <a:stCxn id="544" idx="3"/>
            <a:endCxn id="54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204716</xdr:colOff>
      <xdr:row>193</xdr:row>
      <xdr:rowOff>24192</xdr:rowOff>
    </xdr:from>
    <xdr:to>
      <xdr:col>6</xdr:col>
      <xdr:colOff>13923</xdr:colOff>
      <xdr:row>194</xdr:row>
      <xdr:rowOff>53920</xdr:rowOff>
    </xdr:to>
    <xdr:grpSp>
      <xdr:nvGrpSpPr>
        <xdr:cNvPr id="547" name="Group 211">
          <a:extLst>
            <a:ext uri="{FF2B5EF4-FFF2-40B4-BE49-F238E27FC236}">
              <a16:creationId xmlns:a16="http://schemas.microsoft.com/office/drawing/2014/main" id="{1C09D151-AF7A-4E4E-AF21-647862C67081}"/>
            </a:ext>
          </a:extLst>
        </xdr:cNvPr>
        <xdr:cNvGrpSpPr>
          <a:grpSpLocks/>
        </xdr:cNvGrpSpPr>
      </xdr:nvGrpSpPr>
      <xdr:grpSpPr bwMode="auto">
        <a:xfrm rot="328820">
          <a:off x="2389863" y="32162663"/>
          <a:ext cx="190207" cy="186610"/>
          <a:chOff x="3494882" y="6020720"/>
          <a:chExt cx="153760" cy="144236"/>
        </a:xfrm>
      </xdr:grpSpPr>
      <xdr:sp macro="" textlink="">
        <xdr:nvSpPr>
          <xdr:cNvPr id="548" name="Oval 547">
            <a:extLst>
              <a:ext uri="{FF2B5EF4-FFF2-40B4-BE49-F238E27FC236}">
                <a16:creationId xmlns:a16="http://schemas.microsoft.com/office/drawing/2014/main" id="{CFF2281F-B215-9A8D-48F7-474416692B8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9" name="Straight Connector 548">
            <a:extLst>
              <a:ext uri="{FF2B5EF4-FFF2-40B4-BE49-F238E27FC236}">
                <a16:creationId xmlns:a16="http://schemas.microsoft.com/office/drawing/2014/main" id="{FCCB1C8B-2E0D-C022-5680-CA0ABE01CC46}"/>
              </a:ext>
            </a:extLst>
          </xdr:cNvPr>
          <xdr:cNvCxnSpPr>
            <a:stCxn id="548" idx="1"/>
            <a:endCxn id="54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374692E5-5BCA-05F9-BD11-63FB0BD6528D}"/>
              </a:ext>
            </a:extLst>
          </xdr:cNvPr>
          <xdr:cNvCxnSpPr>
            <a:stCxn id="548" idx="3"/>
            <a:endCxn id="54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781050</xdr:colOff>
      <xdr:row>206</xdr:row>
      <xdr:rowOff>94130</xdr:rowOff>
    </xdr:from>
    <xdr:to>
      <xdr:col>3</xdr:col>
      <xdr:colOff>96834</xdr:colOff>
      <xdr:row>213</xdr:row>
      <xdr:rowOff>9525</xdr:rowOff>
    </xdr:to>
    <xdr:sp macro="" textlink="">
      <xdr:nvSpPr>
        <xdr:cNvPr id="551" name="Freeform: Shape 550">
          <a:extLst>
            <a:ext uri="{FF2B5EF4-FFF2-40B4-BE49-F238E27FC236}">
              <a16:creationId xmlns:a16="http://schemas.microsoft.com/office/drawing/2014/main" id="{9916A8A9-E42C-43EE-9D59-6FEE392FF601}"/>
            </a:ext>
          </a:extLst>
        </xdr:cNvPr>
        <xdr:cNvSpPr/>
      </xdr:nvSpPr>
      <xdr:spPr>
        <a:xfrm>
          <a:off x="1257300" y="34060280"/>
          <a:ext cx="258759" cy="991720"/>
        </a:xfrm>
        <a:custGeom>
          <a:avLst/>
          <a:gdLst>
            <a:gd name="connsiteX0" fmla="*/ 459441 w 459441"/>
            <a:gd name="connsiteY0" fmla="*/ 0 h 2185148"/>
            <a:gd name="connsiteX1" fmla="*/ 33618 w 459441"/>
            <a:gd name="connsiteY1" fmla="*/ 963706 h 2185148"/>
            <a:gd name="connsiteX2" fmla="*/ 0 w 459441"/>
            <a:gd name="connsiteY2" fmla="*/ 2185148 h 2185148"/>
            <a:gd name="connsiteX0" fmla="*/ 459441 w 459441"/>
            <a:gd name="connsiteY0" fmla="*/ 0 h 2185148"/>
            <a:gd name="connsiteX1" fmla="*/ 41901 w 459441"/>
            <a:gd name="connsiteY1" fmla="*/ 1081696 h 2185148"/>
            <a:gd name="connsiteX2" fmla="*/ 0 w 459441"/>
            <a:gd name="connsiteY2" fmla="*/ 2185148 h 2185148"/>
            <a:gd name="connsiteX0" fmla="*/ 459441 w 459441"/>
            <a:gd name="connsiteY0" fmla="*/ 0 h 2185148"/>
            <a:gd name="connsiteX1" fmla="*/ 91597 w 459441"/>
            <a:gd name="connsiteY1" fmla="*/ 1209520 h 2185148"/>
            <a:gd name="connsiteX2" fmla="*/ 0 w 459441"/>
            <a:gd name="connsiteY2" fmla="*/ 2185148 h 2185148"/>
            <a:gd name="connsiteX0" fmla="*/ 459441 w 459441"/>
            <a:gd name="connsiteY0" fmla="*/ 0 h 2185148"/>
            <a:gd name="connsiteX1" fmla="*/ 17053 w 459441"/>
            <a:gd name="connsiteY1" fmla="*/ 1180023 h 2185148"/>
            <a:gd name="connsiteX2" fmla="*/ 0 w 459441"/>
            <a:gd name="connsiteY2" fmla="*/ 2185148 h 2185148"/>
            <a:gd name="connsiteX0" fmla="*/ 459441 w 459441"/>
            <a:gd name="connsiteY0" fmla="*/ 0 h 2185148"/>
            <a:gd name="connsiteX1" fmla="*/ 17053 w 459441"/>
            <a:gd name="connsiteY1" fmla="*/ 1180023 h 2185148"/>
            <a:gd name="connsiteX2" fmla="*/ 0 w 459441"/>
            <a:gd name="connsiteY2" fmla="*/ 2185148 h 2185148"/>
            <a:gd name="connsiteX0" fmla="*/ 459441 w 459441"/>
            <a:gd name="connsiteY0" fmla="*/ 0 h 2185148"/>
            <a:gd name="connsiteX1" fmla="*/ 17053 w 459441"/>
            <a:gd name="connsiteY1" fmla="*/ 1180023 h 2185148"/>
            <a:gd name="connsiteX2" fmla="*/ 0 w 459441"/>
            <a:gd name="connsiteY2" fmla="*/ 2185148 h 2185148"/>
            <a:gd name="connsiteX0" fmla="*/ 463607 w 463607"/>
            <a:gd name="connsiteY0" fmla="*/ 0 h 2185148"/>
            <a:gd name="connsiteX1" fmla="*/ 21219 w 463607"/>
            <a:gd name="connsiteY1" fmla="*/ 1180023 h 2185148"/>
            <a:gd name="connsiteX2" fmla="*/ 4166 w 463607"/>
            <a:gd name="connsiteY2" fmla="*/ 2185148 h 2185148"/>
            <a:gd name="connsiteX0" fmla="*/ 476006 w 476006"/>
            <a:gd name="connsiteY0" fmla="*/ 0 h 2234311"/>
            <a:gd name="connsiteX1" fmla="*/ 33618 w 476006"/>
            <a:gd name="connsiteY1" fmla="*/ 1180023 h 2234311"/>
            <a:gd name="connsiteX2" fmla="*/ 0 w 476006"/>
            <a:gd name="connsiteY2" fmla="*/ 2234311 h 22343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76006" h="2234311">
              <a:moveTo>
                <a:pt x="476006" y="0"/>
              </a:moveTo>
              <a:cubicBezTo>
                <a:pt x="328543" y="393341"/>
                <a:pt x="181080" y="599861"/>
                <a:pt x="33618" y="1180023"/>
              </a:cubicBezTo>
              <a:cubicBezTo>
                <a:pt x="-5196" y="1564229"/>
                <a:pt x="5684" y="1899269"/>
                <a:pt x="0" y="2234311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360835</xdr:colOff>
      <xdr:row>194</xdr:row>
      <xdr:rowOff>59204</xdr:rowOff>
    </xdr:from>
    <xdr:to>
      <xdr:col>6</xdr:col>
      <xdr:colOff>304352</xdr:colOff>
      <xdr:row>200</xdr:row>
      <xdr:rowOff>99553</xdr:rowOff>
    </xdr:to>
    <xdr:cxnSp macro="">
      <xdr:nvCxnSpPr>
        <xdr:cNvPr id="552" name="Straight Connector 551">
          <a:extLst>
            <a:ext uri="{FF2B5EF4-FFF2-40B4-BE49-F238E27FC236}">
              <a16:creationId xmlns:a16="http://schemas.microsoft.com/office/drawing/2014/main" id="{E97837BE-989C-46C9-91ED-19D8F4AE0BDF}"/>
            </a:ext>
          </a:extLst>
        </xdr:cNvPr>
        <xdr:cNvCxnSpPr>
          <a:endCxn id="1021" idx="0"/>
        </xdr:cNvCxnSpPr>
      </xdr:nvCxnSpPr>
      <xdr:spPr>
        <a:xfrm>
          <a:off x="2542060" y="32158454"/>
          <a:ext cx="324517" cy="983324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120926</xdr:colOff>
      <xdr:row>205</xdr:row>
      <xdr:rowOff>41413</xdr:rowOff>
    </xdr:from>
    <xdr:to>
      <xdr:col>17</xdr:col>
      <xdr:colOff>74544</xdr:colOff>
      <xdr:row>212</xdr:row>
      <xdr:rowOff>96080</xdr:rowOff>
    </xdr:to>
    <xdr:cxnSp macro="">
      <xdr:nvCxnSpPr>
        <xdr:cNvPr id="553" name="Straight Arrow Connector 552">
          <a:extLst>
            <a:ext uri="{FF2B5EF4-FFF2-40B4-BE49-F238E27FC236}">
              <a16:creationId xmlns:a16="http://schemas.microsoft.com/office/drawing/2014/main" id="{36246892-2D19-4D7F-9946-150395035A5C}"/>
            </a:ext>
          </a:extLst>
        </xdr:cNvPr>
        <xdr:cNvCxnSpPr/>
      </xdr:nvCxnSpPr>
      <xdr:spPr>
        <a:xfrm flipV="1">
          <a:off x="6331226" y="33855163"/>
          <a:ext cx="334618" cy="1121467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261651</xdr:colOff>
      <xdr:row>207</xdr:row>
      <xdr:rowOff>9186</xdr:rowOff>
    </xdr:from>
    <xdr:ext cx="435119" cy="718466"/>
    <xdr:sp macro="" textlink="">
      <xdr:nvSpPr>
        <xdr:cNvPr id="554" name="Rectangle 553">
          <a:extLst>
            <a:ext uri="{FF2B5EF4-FFF2-40B4-BE49-F238E27FC236}">
              <a16:creationId xmlns:a16="http://schemas.microsoft.com/office/drawing/2014/main" id="{E9B24173-708B-4169-8E5F-8200D5D0ADED}"/>
            </a:ext>
          </a:extLst>
        </xdr:cNvPr>
        <xdr:cNvSpPr/>
      </xdr:nvSpPr>
      <xdr:spPr>
        <a:xfrm>
          <a:off x="6852951" y="34127736"/>
          <a:ext cx="435119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</a:t>
          </a:r>
        </a:p>
      </xdr:txBody>
    </xdr:sp>
    <xdr:clientData/>
  </xdr:oneCellAnchor>
  <xdr:twoCellAnchor>
    <xdr:from>
      <xdr:col>26</xdr:col>
      <xdr:colOff>29097</xdr:colOff>
      <xdr:row>225</xdr:row>
      <xdr:rowOff>63499</xdr:rowOff>
    </xdr:from>
    <xdr:to>
      <xdr:col>29</xdr:col>
      <xdr:colOff>314854</xdr:colOff>
      <xdr:row>237</xdr:row>
      <xdr:rowOff>9523</xdr:rowOff>
    </xdr:to>
    <xdr:grpSp>
      <xdr:nvGrpSpPr>
        <xdr:cNvPr id="555" name="Group 554">
          <a:extLst>
            <a:ext uri="{FF2B5EF4-FFF2-40B4-BE49-F238E27FC236}">
              <a16:creationId xmlns:a16="http://schemas.microsoft.com/office/drawing/2014/main" id="{E41C8990-0F19-471A-80CC-07BC0FA2B532}"/>
            </a:ext>
          </a:extLst>
        </xdr:cNvPr>
        <xdr:cNvGrpSpPr/>
      </xdr:nvGrpSpPr>
      <xdr:grpSpPr>
        <a:xfrm>
          <a:off x="10416950" y="37289440"/>
          <a:ext cx="1507198" cy="2097554"/>
          <a:chOff x="9713886" y="808452"/>
          <a:chExt cx="1342558" cy="1766630"/>
        </a:xfrm>
      </xdr:grpSpPr>
      <xdr:grpSp>
        <xdr:nvGrpSpPr>
          <xdr:cNvPr id="556" name="Group 13">
            <a:extLst>
              <a:ext uri="{FF2B5EF4-FFF2-40B4-BE49-F238E27FC236}">
                <a16:creationId xmlns:a16="http://schemas.microsoft.com/office/drawing/2014/main" id="{CC046989-892F-5BB5-617E-C53692B7835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15" name="Oval 1">
              <a:extLst>
                <a:ext uri="{FF2B5EF4-FFF2-40B4-BE49-F238E27FC236}">
                  <a16:creationId xmlns:a16="http://schemas.microsoft.com/office/drawing/2014/main" id="{22B402A7-9398-1156-FC88-EDF06282F76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6" name="Straight Connector 3">
              <a:extLst>
                <a:ext uri="{FF2B5EF4-FFF2-40B4-BE49-F238E27FC236}">
                  <a16:creationId xmlns:a16="http://schemas.microsoft.com/office/drawing/2014/main" id="{378FFA7C-D193-91D0-5E42-67EFB55AD876}"/>
                </a:ext>
              </a:extLst>
            </xdr:cNvPr>
            <xdr:cNvCxnSpPr>
              <a:stCxn id="572" idx="1"/>
              <a:endCxn id="57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7" name="Straight Connector 7">
              <a:extLst>
                <a:ext uri="{FF2B5EF4-FFF2-40B4-BE49-F238E27FC236}">
                  <a16:creationId xmlns:a16="http://schemas.microsoft.com/office/drawing/2014/main" id="{9A9ED0E2-35CD-F1E5-CC2C-C85516DC0CF2}"/>
                </a:ext>
              </a:extLst>
            </xdr:cNvPr>
            <xdr:cNvCxnSpPr>
              <a:stCxn id="572" idx="3"/>
              <a:endCxn id="57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57" name="Oval 556">
            <a:extLst>
              <a:ext uri="{FF2B5EF4-FFF2-40B4-BE49-F238E27FC236}">
                <a16:creationId xmlns:a16="http://schemas.microsoft.com/office/drawing/2014/main" id="{3DF3808A-E8AC-7913-808E-D6A915F53273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58" name="Group 557">
            <a:extLst>
              <a:ext uri="{FF2B5EF4-FFF2-40B4-BE49-F238E27FC236}">
                <a16:creationId xmlns:a16="http://schemas.microsoft.com/office/drawing/2014/main" id="{B5ADA78E-673C-7E32-B7B9-5FFE0A88355D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12" name="Oval 611">
              <a:extLst>
                <a:ext uri="{FF2B5EF4-FFF2-40B4-BE49-F238E27FC236}">
                  <a16:creationId xmlns:a16="http://schemas.microsoft.com/office/drawing/2014/main" id="{7147577D-369B-BA51-954B-FF2BA55E31F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3" name="Straight Connector 612">
              <a:extLst>
                <a:ext uri="{FF2B5EF4-FFF2-40B4-BE49-F238E27FC236}">
                  <a16:creationId xmlns:a16="http://schemas.microsoft.com/office/drawing/2014/main" id="{33B68FDE-0D49-700C-2366-A5951E2DB637}"/>
                </a:ext>
              </a:extLst>
            </xdr:cNvPr>
            <xdr:cNvCxnSpPr>
              <a:stCxn id="612" idx="1"/>
              <a:endCxn id="61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Connector 613">
              <a:extLst>
                <a:ext uri="{FF2B5EF4-FFF2-40B4-BE49-F238E27FC236}">
                  <a16:creationId xmlns:a16="http://schemas.microsoft.com/office/drawing/2014/main" id="{0385A9E5-8EB3-2EE6-3540-4681568D02A5}"/>
                </a:ext>
              </a:extLst>
            </xdr:cNvPr>
            <xdr:cNvCxnSpPr>
              <a:stCxn id="612" idx="3"/>
              <a:endCxn id="61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59" name="Oval 558">
            <a:extLst>
              <a:ext uri="{FF2B5EF4-FFF2-40B4-BE49-F238E27FC236}">
                <a16:creationId xmlns:a16="http://schemas.microsoft.com/office/drawing/2014/main" id="{D1B9CBB0-4C71-9405-CC8B-DB0DDEFB1BD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0" name="Straight Connector 559">
            <a:extLst>
              <a:ext uri="{FF2B5EF4-FFF2-40B4-BE49-F238E27FC236}">
                <a16:creationId xmlns:a16="http://schemas.microsoft.com/office/drawing/2014/main" id="{5AAE4AA8-DE9B-45B2-C540-D6694532DF2F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1" name="Straight Connector 560">
            <a:extLst>
              <a:ext uri="{FF2B5EF4-FFF2-40B4-BE49-F238E27FC236}">
                <a16:creationId xmlns:a16="http://schemas.microsoft.com/office/drawing/2014/main" id="{B9F9074F-4423-F657-DB6C-759C8488FBC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2" name="Straight Connector 561">
            <a:extLst>
              <a:ext uri="{FF2B5EF4-FFF2-40B4-BE49-F238E27FC236}">
                <a16:creationId xmlns:a16="http://schemas.microsoft.com/office/drawing/2014/main" id="{F0269D0D-B0F7-43A6-B7CB-69158384267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3" name="Straight Connector 562">
            <a:extLst>
              <a:ext uri="{FF2B5EF4-FFF2-40B4-BE49-F238E27FC236}">
                <a16:creationId xmlns:a16="http://schemas.microsoft.com/office/drawing/2014/main" id="{060213B2-0B5B-F9EC-6225-FCA8EBA8DA8B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F11A6434-962D-67C1-A601-C4022BF5229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5" name="Straight Connector 564">
            <a:extLst>
              <a:ext uri="{FF2B5EF4-FFF2-40B4-BE49-F238E27FC236}">
                <a16:creationId xmlns:a16="http://schemas.microsoft.com/office/drawing/2014/main" id="{CB90A50E-B983-E719-9127-10C699F0B60D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6" name="Straight Connector 565">
            <a:extLst>
              <a:ext uri="{FF2B5EF4-FFF2-40B4-BE49-F238E27FC236}">
                <a16:creationId xmlns:a16="http://schemas.microsoft.com/office/drawing/2014/main" id="{9492B98B-D58C-9B7C-B875-2EEF5783439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7" name="Straight Connector 566">
            <a:extLst>
              <a:ext uri="{FF2B5EF4-FFF2-40B4-BE49-F238E27FC236}">
                <a16:creationId xmlns:a16="http://schemas.microsoft.com/office/drawing/2014/main" id="{38D8DAEE-3CBA-D833-396B-9346A772C3D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9A9FD797-8ACE-7A97-A917-26872A4832D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9" name="Straight Connector 568">
            <a:extLst>
              <a:ext uri="{FF2B5EF4-FFF2-40B4-BE49-F238E27FC236}">
                <a16:creationId xmlns:a16="http://schemas.microsoft.com/office/drawing/2014/main" id="{1D01B833-6AE3-A2C5-A1B7-1BADFF2FFB0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AC88734C-6B8A-A91C-5B33-CA59C317DE91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5CA8706E-7A8F-B05E-FA54-43A90FBB895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0">
            <a:extLst>
              <a:ext uri="{FF2B5EF4-FFF2-40B4-BE49-F238E27FC236}">
                <a16:creationId xmlns:a16="http://schemas.microsoft.com/office/drawing/2014/main" id="{AD06ABFA-E0C4-710D-3CFE-2D42F685D31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D59355EA-BAEA-AF98-D675-520896418C8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2">
            <a:extLst>
              <a:ext uri="{FF2B5EF4-FFF2-40B4-BE49-F238E27FC236}">
                <a16:creationId xmlns:a16="http://schemas.microsoft.com/office/drawing/2014/main" id="{A581DE22-6BA0-6629-B0AB-D7BB91528286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EC7D93CF-7D34-1862-96BD-61DFA89C365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13DE4DFD-5554-5BC7-8DA8-865B71B90A64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7" name="Straight Connector 576">
            <a:extLst>
              <a:ext uri="{FF2B5EF4-FFF2-40B4-BE49-F238E27FC236}">
                <a16:creationId xmlns:a16="http://schemas.microsoft.com/office/drawing/2014/main" id="{612C9F81-F9D5-6675-671A-A8AF5C92CA0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75D3B47F-4A42-DA3A-F937-BEBAD41BA38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78">
            <a:extLst>
              <a:ext uri="{FF2B5EF4-FFF2-40B4-BE49-F238E27FC236}">
                <a16:creationId xmlns:a16="http://schemas.microsoft.com/office/drawing/2014/main" id="{D9B63775-AAB7-59AD-687F-A07CCED0F9A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E6774BD8-AEE4-D05D-8F8E-6FF748371EB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1" name="Straight Connector 580">
            <a:extLst>
              <a:ext uri="{FF2B5EF4-FFF2-40B4-BE49-F238E27FC236}">
                <a16:creationId xmlns:a16="http://schemas.microsoft.com/office/drawing/2014/main" id="{1002D2E8-1A1D-FF3D-3232-468A62FC0C6A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2" name="Isosceles Triangle 581">
            <a:extLst>
              <a:ext uri="{FF2B5EF4-FFF2-40B4-BE49-F238E27FC236}">
                <a16:creationId xmlns:a16="http://schemas.microsoft.com/office/drawing/2014/main" id="{95ACF0C9-3297-96B8-D668-BC3EC6AB9B1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83" name="Isosceles Triangle 582">
            <a:extLst>
              <a:ext uri="{FF2B5EF4-FFF2-40B4-BE49-F238E27FC236}">
                <a16:creationId xmlns:a16="http://schemas.microsoft.com/office/drawing/2014/main" id="{9F283A94-DFB4-953E-1708-31C57C0AC0E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84" name="Group 73">
            <a:extLst>
              <a:ext uri="{FF2B5EF4-FFF2-40B4-BE49-F238E27FC236}">
                <a16:creationId xmlns:a16="http://schemas.microsoft.com/office/drawing/2014/main" id="{28A6FADE-E080-B765-55FA-9227706ADD8C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10" name="TextBox 609">
              <a:extLst>
                <a:ext uri="{FF2B5EF4-FFF2-40B4-BE49-F238E27FC236}">
                  <a16:creationId xmlns:a16="http://schemas.microsoft.com/office/drawing/2014/main" id="{5919C41D-1FA5-5394-55AB-48D68CC2831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1" name="Straight Connector 610">
              <a:extLst>
                <a:ext uri="{FF2B5EF4-FFF2-40B4-BE49-F238E27FC236}">
                  <a16:creationId xmlns:a16="http://schemas.microsoft.com/office/drawing/2014/main" id="{FE7BD3CC-E05B-3251-487A-B49E5E45FCB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5" name="Group 74">
            <a:extLst>
              <a:ext uri="{FF2B5EF4-FFF2-40B4-BE49-F238E27FC236}">
                <a16:creationId xmlns:a16="http://schemas.microsoft.com/office/drawing/2014/main" id="{E04A350A-3571-0C8A-173E-EF0E5602CF1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08" name="TextBox 607">
              <a:extLst>
                <a:ext uri="{FF2B5EF4-FFF2-40B4-BE49-F238E27FC236}">
                  <a16:creationId xmlns:a16="http://schemas.microsoft.com/office/drawing/2014/main" id="{50330303-1D6F-88BB-3A70-53E818F4AFE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09" name="Straight Connector 608">
              <a:extLst>
                <a:ext uri="{FF2B5EF4-FFF2-40B4-BE49-F238E27FC236}">
                  <a16:creationId xmlns:a16="http://schemas.microsoft.com/office/drawing/2014/main" id="{05E48FA2-45A5-97F6-08B3-1EF7958AE7B5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6" name="Group 89">
            <a:extLst>
              <a:ext uri="{FF2B5EF4-FFF2-40B4-BE49-F238E27FC236}">
                <a16:creationId xmlns:a16="http://schemas.microsoft.com/office/drawing/2014/main" id="{63D863FA-0D4F-2D68-2407-E503CAD25D4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4" name="Straight Connector 603">
              <a:extLst>
                <a:ext uri="{FF2B5EF4-FFF2-40B4-BE49-F238E27FC236}">
                  <a16:creationId xmlns:a16="http://schemas.microsoft.com/office/drawing/2014/main" id="{F56740D2-3763-A7E7-1889-A8AB3D25F51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5" name="Straight Connector 79">
              <a:extLst>
                <a:ext uri="{FF2B5EF4-FFF2-40B4-BE49-F238E27FC236}">
                  <a16:creationId xmlns:a16="http://schemas.microsoft.com/office/drawing/2014/main" id="{698930A8-4316-2066-B33C-8B2DE9FE78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6" name="Straight Connector 80">
              <a:extLst>
                <a:ext uri="{FF2B5EF4-FFF2-40B4-BE49-F238E27FC236}">
                  <a16:creationId xmlns:a16="http://schemas.microsoft.com/office/drawing/2014/main" id="{49C1E895-CDC4-BC28-7B52-0100D0ACE3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7" name="Straight Connector 88">
              <a:extLst>
                <a:ext uri="{FF2B5EF4-FFF2-40B4-BE49-F238E27FC236}">
                  <a16:creationId xmlns:a16="http://schemas.microsoft.com/office/drawing/2014/main" id="{9CC3BDB9-E785-6775-4DA3-25709AC9020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7" name="Group 90">
            <a:extLst>
              <a:ext uri="{FF2B5EF4-FFF2-40B4-BE49-F238E27FC236}">
                <a16:creationId xmlns:a16="http://schemas.microsoft.com/office/drawing/2014/main" id="{B9065715-8E29-98B3-1C58-B44DC899A92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0" name="Straight Connector 599">
              <a:extLst>
                <a:ext uri="{FF2B5EF4-FFF2-40B4-BE49-F238E27FC236}">
                  <a16:creationId xmlns:a16="http://schemas.microsoft.com/office/drawing/2014/main" id="{B53C3226-DDD2-5226-FE08-F06AEAD4A64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Straight Connector 600">
              <a:extLst>
                <a:ext uri="{FF2B5EF4-FFF2-40B4-BE49-F238E27FC236}">
                  <a16:creationId xmlns:a16="http://schemas.microsoft.com/office/drawing/2014/main" id="{258FF29D-1A6F-DF7C-95EC-87856F137DB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2" name="Straight Connector 601">
              <a:extLst>
                <a:ext uri="{FF2B5EF4-FFF2-40B4-BE49-F238E27FC236}">
                  <a16:creationId xmlns:a16="http://schemas.microsoft.com/office/drawing/2014/main" id="{A7449ED0-C6C5-7A54-C630-4D876250F62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3" name="Straight Connector 602">
              <a:extLst>
                <a:ext uri="{FF2B5EF4-FFF2-40B4-BE49-F238E27FC236}">
                  <a16:creationId xmlns:a16="http://schemas.microsoft.com/office/drawing/2014/main" id="{E7340D38-B430-01F5-39C5-B58D52AB7EE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549F9FAB-35A1-6E67-91DC-0C5680925C7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9" name="Straight Connector 588">
            <a:extLst>
              <a:ext uri="{FF2B5EF4-FFF2-40B4-BE49-F238E27FC236}">
                <a16:creationId xmlns:a16="http://schemas.microsoft.com/office/drawing/2014/main" id="{0A4D9CB2-7C35-F735-0D38-2F0370F2D55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0" name="Straight Arrow Connector 589">
            <a:extLst>
              <a:ext uri="{FF2B5EF4-FFF2-40B4-BE49-F238E27FC236}">
                <a16:creationId xmlns:a16="http://schemas.microsoft.com/office/drawing/2014/main" id="{F93DB35E-0F11-BF20-F618-F9E7E678F4D3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1" name="Straight Arrow Connector 590">
            <a:extLst>
              <a:ext uri="{FF2B5EF4-FFF2-40B4-BE49-F238E27FC236}">
                <a16:creationId xmlns:a16="http://schemas.microsoft.com/office/drawing/2014/main" id="{2BF029EF-05F6-D9F8-0FFA-E4E27FB2C095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2" name="Group 155">
            <a:extLst>
              <a:ext uri="{FF2B5EF4-FFF2-40B4-BE49-F238E27FC236}">
                <a16:creationId xmlns:a16="http://schemas.microsoft.com/office/drawing/2014/main" id="{8F326EB0-E901-E823-F5A4-072C4A6F0DE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597" name="Isosceles Triangle 596">
              <a:extLst>
                <a:ext uri="{FF2B5EF4-FFF2-40B4-BE49-F238E27FC236}">
                  <a16:creationId xmlns:a16="http://schemas.microsoft.com/office/drawing/2014/main" id="{434C0E01-1F29-AB2D-036C-5456B60149C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8" name="Isosceles Triangle 597">
              <a:extLst>
                <a:ext uri="{FF2B5EF4-FFF2-40B4-BE49-F238E27FC236}">
                  <a16:creationId xmlns:a16="http://schemas.microsoft.com/office/drawing/2014/main" id="{45B6DABB-37FA-677D-499B-8B624A39C28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9" name="Isosceles Triangle 598">
              <a:extLst>
                <a:ext uri="{FF2B5EF4-FFF2-40B4-BE49-F238E27FC236}">
                  <a16:creationId xmlns:a16="http://schemas.microsoft.com/office/drawing/2014/main" id="{614BFEE6-C13A-D344-3A8E-781D23CF146F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93" name="Group 134">
            <a:extLst>
              <a:ext uri="{FF2B5EF4-FFF2-40B4-BE49-F238E27FC236}">
                <a16:creationId xmlns:a16="http://schemas.microsoft.com/office/drawing/2014/main" id="{774DF966-0B2E-55C2-8CDA-8EA5C472EE97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594" name="Isosceles Triangle 593">
              <a:extLst>
                <a:ext uri="{FF2B5EF4-FFF2-40B4-BE49-F238E27FC236}">
                  <a16:creationId xmlns:a16="http://schemas.microsoft.com/office/drawing/2014/main" id="{19C71E07-6577-7DB1-2F3A-CDB3D8B339F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5" name="Isosceles Triangle 594">
              <a:extLst>
                <a:ext uri="{FF2B5EF4-FFF2-40B4-BE49-F238E27FC236}">
                  <a16:creationId xmlns:a16="http://schemas.microsoft.com/office/drawing/2014/main" id="{3861D731-A754-3845-1506-B15A7C4F8A2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6" name="Isosceles Triangle 595">
              <a:extLst>
                <a:ext uri="{FF2B5EF4-FFF2-40B4-BE49-F238E27FC236}">
                  <a16:creationId xmlns:a16="http://schemas.microsoft.com/office/drawing/2014/main" id="{36062D30-8EB0-464D-D37D-576C431C1714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123567</xdr:colOff>
      <xdr:row>223</xdr:row>
      <xdr:rowOff>47626</xdr:rowOff>
    </xdr:from>
    <xdr:ext cx="466938" cy="475545"/>
    <xdr:pic>
      <xdr:nvPicPr>
        <xdr:cNvPr id="618" name="Picture 617" descr="A black and white compass&#10;&#10;Description automatically generated">
          <a:extLst>
            <a:ext uri="{FF2B5EF4-FFF2-40B4-BE49-F238E27FC236}">
              <a16:creationId xmlns:a16="http://schemas.microsoft.com/office/drawing/2014/main" id="{AAEB3F28-9433-4B3F-8501-5DCC9535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57867" y="36642676"/>
          <a:ext cx="466938" cy="475545"/>
        </a:xfrm>
        <a:prstGeom prst="rect">
          <a:avLst/>
        </a:prstGeom>
      </xdr:spPr>
    </xdr:pic>
    <xdr:clientData/>
  </xdr:oneCellAnchor>
  <xdr:twoCellAnchor>
    <xdr:from>
      <xdr:col>14</xdr:col>
      <xdr:colOff>281668</xdr:colOff>
      <xdr:row>230</xdr:row>
      <xdr:rowOff>76665</xdr:rowOff>
    </xdr:from>
    <xdr:to>
      <xdr:col>15</xdr:col>
      <xdr:colOff>90875</xdr:colOff>
      <xdr:row>231</xdr:row>
      <xdr:rowOff>67702</xdr:rowOff>
    </xdr:to>
    <xdr:grpSp>
      <xdr:nvGrpSpPr>
        <xdr:cNvPr id="620" name="Group 211">
          <a:extLst>
            <a:ext uri="{FF2B5EF4-FFF2-40B4-BE49-F238E27FC236}">
              <a16:creationId xmlns:a16="http://schemas.microsoft.com/office/drawing/2014/main" id="{D16DA076-3ABA-49EA-B06A-788953A2F2A3}"/>
            </a:ext>
          </a:extLst>
        </xdr:cNvPr>
        <xdr:cNvGrpSpPr>
          <a:grpSpLocks/>
        </xdr:cNvGrpSpPr>
      </xdr:nvGrpSpPr>
      <xdr:grpSpPr bwMode="auto">
        <a:xfrm rot="328820">
          <a:off x="5738933" y="38199077"/>
          <a:ext cx="179001" cy="170331"/>
          <a:chOff x="3494882" y="6020720"/>
          <a:chExt cx="153760" cy="144236"/>
        </a:xfrm>
      </xdr:grpSpPr>
      <xdr:sp macro="" textlink="">
        <xdr:nvSpPr>
          <xdr:cNvPr id="621" name="Oval 620">
            <a:extLst>
              <a:ext uri="{FF2B5EF4-FFF2-40B4-BE49-F238E27FC236}">
                <a16:creationId xmlns:a16="http://schemas.microsoft.com/office/drawing/2014/main" id="{95ACBCDC-E7A8-AD2F-AF9B-45B0E8C0843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2" name="Straight Connector 621">
            <a:extLst>
              <a:ext uri="{FF2B5EF4-FFF2-40B4-BE49-F238E27FC236}">
                <a16:creationId xmlns:a16="http://schemas.microsoft.com/office/drawing/2014/main" id="{A70D5D88-5A30-4D44-0E7C-3FD13B47D393}"/>
              </a:ext>
            </a:extLst>
          </xdr:cNvPr>
          <xdr:cNvCxnSpPr>
            <a:stCxn id="621" idx="1"/>
            <a:endCxn id="62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3" name="Straight Connector 622">
            <a:extLst>
              <a:ext uri="{FF2B5EF4-FFF2-40B4-BE49-F238E27FC236}">
                <a16:creationId xmlns:a16="http://schemas.microsoft.com/office/drawing/2014/main" id="{72FC14B1-A3B2-C2E2-9479-32FCF46D6402}"/>
              </a:ext>
            </a:extLst>
          </xdr:cNvPr>
          <xdr:cNvCxnSpPr>
            <a:stCxn id="621" idx="3"/>
            <a:endCxn id="62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128154</xdr:colOff>
      <xdr:row>224</xdr:row>
      <xdr:rowOff>0</xdr:rowOff>
    </xdr:from>
    <xdr:to>
      <xdr:col>7</xdr:col>
      <xdr:colOff>9525</xdr:colOff>
      <xdr:row>229</xdr:row>
      <xdr:rowOff>103043</xdr:rowOff>
    </xdr:to>
    <xdr:cxnSp macro="">
      <xdr:nvCxnSpPr>
        <xdr:cNvPr id="624" name="Straight Arrow Connector 623">
          <a:extLst>
            <a:ext uri="{FF2B5EF4-FFF2-40B4-BE49-F238E27FC236}">
              <a16:creationId xmlns:a16="http://schemas.microsoft.com/office/drawing/2014/main" id="{5AD290D0-CFEC-42B7-B109-D1FD37A0CB3C}"/>
            </a:ext>
          </a:extLst>
        </xdr:cNvPr>
        <xdr:cNvCxnSpPr/>
      </xdr:nvCxnSpPr>
      <xdr:spPr>
        <a:xfrm flipV="1">
          <a:off x="2690379" y="36776025"/>
          <a:ext cx="262371" cy="1007918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343651</xdr:colOff>
      <xdr:row>224</xdr:row>
      <xdr:rowOff>83432</xdr:rowOff>
    </xdr:from>
    <xdr:ext cx="548355" cy="718466"/>
    <xdr:sp macro="" textlink="">
      <xdr:nvSpPr>
        <xdr:cNvPr id="625" name="Rectangle 624">
          <a:extLst>
            <a:ext uri="{FF2B5EF4-FFF2-40B4-BE49-F238E27FC236}">
              <a16:creationId xmlns:a16="http://schemas.microsoft.com/office/drawing/2014/main" id="{185B543E-24A0-4FE4-AE76-0D01A9C66608}"/>
            </a:ext>
          </a:extLst>
        </xdr:cNvPr>
        <xdr:cNvSpPr/>
      </xdr:nvSpPr>
      <xdr:spPr>
        <a:xfrm>
          <a:off x="2143876" y="36859457"/>
          <a:ext cx="548355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E'</a:t>
          </a:r>
        </a:p>
      </xdr:txBody>
    </xdr:sp>
    <xdr:clientData/>
  </xdr:oneCellAnchor>
  <xdr:twoCellAnchor>
    <xdr:from>
      <xdr:col>26</xdr:col>
      <xdr:colOff>29097</xdr:colOff>
      <xdr:row>335</xdr:row>
      <xdr:rowOff>63499</xdr:rowOff>
    </xdr:from>
    <xdr:to>
      <xdr:col>29</xdr:col>
      <xdr:colOff>314854</xdr:colOff>
      <xdr:row>347</xdr:row>
      <xdr:rowOff>9523</xdr:rowOff>
    </xdr:to>
    <xdr:grpSp>
      <xdr:nvGrpSpPr>
        <xdr:cNvPr id="626" name="Group 625">
          <a:extLst>
            <a:ext uri="{FF2B5EF4-FFF2-40B4-BE49-F238E27FC236}">
              <a16:creationId xmlns:a16="http://schemas.microsoft.com/office/drawing/2014/main" id="{E247EFAF-4EC8-44B0-B286-38C61B208ED0}"/>
            </a:ext>
          </a:extLst>
        </xdr:cNvPr>
        <xdr:cNvGrpSpPr/>
      </xdr:nvGrpSpPr>
      <xdr:grpSpPr>
        <a:xfrm>
          <a:off x="10416950" y="55487793"/>
          <a:ext cx="1507198" cy="2097554"/>
          <a:chOff x="9713886" y="808452"/>
          <a:chExt cx="1342558" cy="1766630"/>
        </a:xfrm>
      </xdr:grpSpPr>
      <xdr:grpSp>
        <xdr:nvGrpSpPr>
          <xdr:cNvPr id="627" name="Group 13">
            <a:extLst>
              <a:ext uri="{FF2B5EF4-FFF2-40B4-BE49-F238E27FC236}">
                <a16:creationId xmlns:a16="http://schemas.microsoft.com/office/drawing/2014/main" id="{D0E9E299-3130-8246-675B-1F660659A1D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86" name="Oval 1">
              <a:extLst>
                <a:ext uri="{FF2B5EF4-FFF2-40B4-BE49-F238E27FC236}">
                  <a16:creationId xmlns:a16="http://schemas.microsoft.com/office/drawing/2014/main" id="{D12EF8E3-67F2-A531-DCF9-21CBD17DA10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87" name="Straight Connector 3">
              <a:extLst>
                <a:ext uri="{FF2B5EF4-FFF2-40B4-BE49-F238E27FC236}">
                  <a16:creationId xmlns:a16="http://schemas.microsoft.com/office/drawing/2014/main" id="{F7AFF506-36B4-81A9-2AFA-B7421B35ED7E}"/>
                </a:ext>
              </a:extLst>
            </xdr:cNvPr>
            <xdr:cNvCxnSpPr>
              <a:stCxn id="643" idx="1"/>
              <a:endCxn id="64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8" name="Straight Connector 7">
              <a:extLst>
                <a:ext uri="{FF2B5EF4-FFF2-40B4-BE49-F238E27FC236}">
                  <a16:creationId xmlns:a16="http://schemas.microsoft.com/office/drawing/2014/main" id="{E2A3735C-6026-5469-ECFE-882D7DFB1E13}"/>
                </a:ext>
              </a:extLst>
            </xdr:cNvPr>
            <xdr:cNvCxnSpPr>
              <a:stCxn id="643" idx="3"/>
              <a:endCxn id="64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28" name="Oval 627">
            <a:extLst>
              <a:ext uri="{FF2B5EF4-FFF2-40B4-BE49-F238E27FC236}">
                <a16:creationId xmlns:a16="http://schemas.microsoft.com/office/drawing/2014/main" id="{ABB4E78A-655B-EA0F-45B1-B61081446E4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29" name="Group 628">
            <a:extLst>
              <a:ext uri="{FF2B5EF4-FFF2-40B4-BE49-F238E27FC236}">
                <a16:creationId xmlns:a16="http://schemas.microsoft.com/office/drawing/2014/main" id="{14785EC3-9B59-DE36-E2A5-18298A38D9C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83" name="Oval 682">
              <a:extLst>
                <a:ext uri="{FF2B5EF4-FFF2-40B4-BE49-F238E27FC236}">
                  <a16:creationId xmlns:a16="http://schemas.microsoft.com/office/drawing/2014/main" id="{86730FD6-9701-001D-73A0-E429003E380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84" name="Straight Connector 683">
              <a:extLst>
                <a:ext uri="{FF2B5EF4-FFF2-40B4-BE49-F238E27FC236}">
                  <a16:creationId xmlns:a16="http://schemas.microsoft.com/office/drawing/2014/main" id="{91B27AE1-8F05-1D2E-8AED-1A0F40E7672B}"/>
                </a:ext>
              </a:extLst>
            </xdr:cNvPr>
            <xdr:cNvCxnSpPr>
              <a:stCxn id="683" idx="1"/>
              <a:endCxn id="68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5" name="Straight Connector 684">
              <a:extLst>
                <a:ext uri="{FF2B5EF4-FFF2-40B4-BE49-F238E27FC236}">
                  <a16:creationId xmlns:a16="http://schemas.microsoft.com/office/drawing/2014/main" id="{DFEC99DB-2325-9E67-0D04-BDBD00FDC48B}"/>
                </a:ext>
              </a:extLst>
            </xdr:cNvPr>
            <xdr:cNvCxnSpPr>
              <a:stCxn id="683" idx="3"/>
              <a:endCxn id="68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30" name="Oval 629">
            <a:extLst>
              <a:ext uri="{FF2B5EF4-FFF2-40B4-BE49-F238E27FC236}">
                <a16:creationId xmlns:a16="http://schemas.microsoft.com/office/drawing/2014/main" id="{2068E2FD-D68D-98E0-C9CC-C405F7AC1403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31" name="Straight Connector 630">
            <a:extLst>
              <a:ext uri="{FF2B5EF4-FFF2-40B4-BE49-F238E27FC236}">
                <a16:creationId xmlns:a16="http://schemas.microsoft.com/office/drawing/2014/main" id="{CD49C3FE-28EE-9314-6A68-58072773D70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2" name="Straight Connector 631">
            <a:extLst>
              <a:ext uri="{FF2B5EF4-FFF2-40B4-BE49-F238E27FC236}">
                <a16:creationId xmlns:a16="http://schemas.microsoft.com/office/drawing/2014/main" id="{35B91D6F-7EDF-5BD1-C212-E4F5BDEB6F3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3" name="Straight Connector 632">
            <a:extLst>
              <a:ext uri="{FF2B5EF4-FFF2-40B4-BE49-F238E27FC236}">
                <a16:creationId xmlns:a16="http://schemas.microsoft.com/office/drawing/2014/main" id="{F77BE96C-2F99-03EE-9847-1B039D9A0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4" name="Straight Connector 633">
            <a:extLst>
              <a:ext uri="{FF2B5EF4-FFF2-40B4-BE49-F238E27FC236}">
                <a16:creationId xmlns:a16="http://schemas.microsoft.com/office/drawing/2014/main" id="{D143006D-D1FD-41CA-0BD9-077513E9EF2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DA935AE8-B899-2609-2F03-50B538D66963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6" name="Straight Connector 635">
            <a:extLst>
              <a:ext uri="{FF2B5EF4-FFF2-40B4-BE49-F238E27FC236}">
                <a16:creationId xmlns:a16="http://schemas.microsoft.com/office/drawing/2014/main" id="{1AB32C13-7102-918C-B779-507291C4BD1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7" name="Straight Connector 636">
            <a:extLst>
              <a:ext uri="{FF2B5EF4-FFF2-40B4-BE49-F238E27FC236}">
                <a16:creationId xmlns:a16="http://schemas.microsoft.com/office/drawing/2014/main" id="{F40A3D1F-E292-D28E-70DC-C1CD2C5EC85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8" name="Straight Connector 637">
            <a:extLst>
              <a:ext uri="{FF2B5EF4-FFF2-40B4-BE49-F238E27FC236}">
                <a16:creationId xmlns:a16="http://schemas.microsoft.com/office/drawing/2014/main" id="{39465DB2-44FA-F741-B460-9FE4AC7EB025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9" name="Straight Connector 638">
            <a:extLst>
              <a:ext uri="{FF2B5EF4-FFF2-40B4-BE49-F238E27FC236}">
                <a16:creationId xmlns:a16="http://schemas.microsoft.com/office/drawing/2014/main" id="{CE1AE717-35DB-A848-6747-5CE73B06EAE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0" name="Straight Connector 639">
            <a:extLst>
              <a:ext uri="{FF2B5EF4-FFF2-40B4-BE49-F238E27FC236}">
                <a16:creationId xmlns:a16="http://schemas.microsoft.com/office/drawing/2014/main" id="{834F3580-A438-C02F-83A5-53C79675A9F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1" name="Straight Connector 640">
            <a:extLst>
              <a:ext uri="{FF2B5EF4-FFF2-40B4-BE49-F238E27FC236}">
                <a16:creationId xmlns:a16="http://schemas.microsoft.com/office/drawing/2014/main" id="{4D2B7181-66C4-1178-4E45-3F8EFE78E842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A0F83465-E504-3A3E-223E-A56B59BE7ED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3" name="Straight Connector 50">
            <a:extLst>
              <a:ext uri="{FF2B5EF4-FFF2-40B4-BE49-F238E27FC236}">
                <a16:creationId xmlns:a16="http://schemas.microsoft.com/office/drawing/2014/main" id="{088D572D-8C3B-9A3F-904C-A8ECB20496A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4" name="Straight Connector 643">
            <a:extLst>
              <a:ext uri="{FF2B5EF4-FFF2-40B4-BE49-F238E27FC236}">
                <a16:creationId xmlns:a16="http://schemas.microsoft.com/office/drawing/2014/main" id="{9A31B763-BB38-E109-88CE-A669392B007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5" name="Straight Connector 52">
            <a:extLst>
              <a:ext uri="{FF2B5EF4-FFF2-40B4-BE49-F238E27FC236}">
                <a16:creationId xmlns:a16="http://schemas.microsoft.com/office/drawing/2014/main" id="{12B54B5A-2D89-957B-4AC9-5FC86215AA71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6" name="Straight Connector 645">
            <a:extLst>
              <a:ext uri="{FF2B5EF4-FFF2-40B4-BE49-F238E27FC236}">
                <a16:creationId xmlns:a16="http://schemas.microsoft.com/office/drawing/2014/main" id="{5226C22C-4AA5-E90F-1D97-706F886E080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7" name="Straight Connector 646">
            <a:extLst>
              <a:ext uri="{FF2B5EF4-FFF2-40B4-BE49-F238E27FC236}">
                <a16:creationId xmlns:a16="http://schemas.microsoft.com/office/drawing/2014/main" id="{235D2165-5126-D755-08DD-B1FFC8CBB01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8" name="Straight Connector 647">
            <a:extLst>
              <a:ext uri="{FF2B5EF4-FFF2-40B4-BE49-F238E27FC236}">
                <a16:creationId xmlns:a16="http://schemas.microsoft.com/office/drawing/2014/main" id="{B386EBD5-997E-C9CA-77DA-4D99024CCBC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306311B6-5536-51EF-6AF9-27812537472D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4C4C0458-74DA-85F7-E6F8-E24E160E833D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1" name="Straight Connector 650">
            <a:extLst>
              <a:ext uri="{FF2B5EF4-FFF2-40B4-BE49-F238E27FC236}">
                <a16:creationId xmlns:a16="http://schemas.microsoft.com/office/drawing/2014/main" id="{ACA213CE-024B-544A-4A4F-0549B3256443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2" name="Straight Connector 651">
            <a:extLst>
              <a:ext uri="{FF2B5EF4-FFF2-40B4-BE49-F238E27FC236}">
                <a16:creationId xmlns:a16="http://schemas.microsoft.com/office/drawing/2014/main" id="{79219FBF-1936-B300-D42E-24A537CA7F71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3" name="Isosceles Triangle 652">
            <a:extLst>
              <a:ext uri="{FF2B5EF4-FFF2-40B4-BE49-F238E27FC236}">
                <a16:creationId xmlns:a16="http://schemas.microsoft.com/office/drawing/2014/main" id="{125389E4-9829-E608-A975-FC87E2A1AB5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4" name="Isosceles Triangle 653">
            <a:extLst>
              <a:ext uri="{FF2B5EF4-FFF2-40B4-BE49-F238E27FC236}">
                <a16:creationId xmlns:a16="http://schemas.microsoft.com/office/drawing/2014/main" id="{B1B87C57-2862-9DF8-1B70-FBFB5AC4115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55" name="Group 73">
            <a:extLst>
              <a:ext uri="{FF2B5EF4-FFF2-40B4-BE49-F238E27FC236}">
                <a16:creationId xmlns:a16="http://schemas.microsoft.com/office/drawing/2014/main" id="{2D522DE7-13E6-48C2-4C5E-09D31FAD88E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81" name="TextBox 680">
              <a:extLst>
                <a:ext uri="{FF2B5EF4-FFF2-40B4-BE49-F238E27FC236}">
                  <a16:creationId xmlns:a16="http://schemas.microsoft.com/office/drawing/2014/main" id="{D70EFE43-2F48-8DDF-6795-AD5E6076B6E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82" name="Straight Connector 681">
              <a:extLst>
                <a:ext uri="{FF2B5EF4-FFF2-40B4-BE49-F238E27FC236}">
                  <a16:creationId xmlns:a16="http://schemas.microsoft.com/office/drawing/2014/main" id="{22F42A6F-BE3E-2F5F-68E5-0C08AA76745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56" name="Group 74">
            <a:extLst>
              <a:ext uri="{FF2B5EF4-FFF2-40B4-BE49-F238E27FC236}">
                <a16:creationId xmlns:a16="http://schemas.microsoft.com/office/drawing/2014/main" id="{4B16B5D2-0EFE-B338-4180-28099B83ECCC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79" name="TextBox 678">
              <a:extLst>
                <a:ext uri="{FF2B5EF4-FFF2-40B4-BE49-F238E27FC236}">
                  <a16:creationId xmlns:a16="http://schemas.microsoft.com/office/drawing/2014/main" id="{5674F257-2418-0DE6-FE9B-81BADB5BEB5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80" name="Straight Connector 679">
              <a:extLst>
                <a:ext uri="{FF2B5EF4-FFF2-40B4-BE49-F238E27FC236}">
                  <a16:creationId xmlns:a16="http://schemas.microsoft.com/office/drawing/2014/main" id="{2EFFFF7D-04C3-7C71-CE31-7FF462658D6D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57" name="Group 89">
            <a:extLst>
              <a:ext uri="{FF2B5EF4-FFF2-40B4-BE49-F238E27FC236}">
                <a16:creationId xmlns:a16="http://schemas.microsoft.com/office/drawing/2014/main" id="{FE4EE023-F1E0-9B6F-42FE-51313EC4A10F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75" name="Straight Connector 674">
              <a:extLst>
                <a:ext uri="{FF2B5EF4-FFF2-40B4-BE49-F238E27FC236}">
                  <a16:creationId xmlns:a16="http://schemas.microsoft.com/office/drawing/2014/main" id="{FBB203BE-DE1F-F7D1-CCDB-B5830A733D9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6" name="Straight Connector 79">
              <a:extLst>
                <a:ext uri="{FF2B5EF4-FFF2-40B4-BE49-F238E27FC236}">
                  <a16:creationId xmlns:a16="http://schemas.microsoft.com/office/drawing/2014/main" id="{BB0D684C-622E-712B-C779-663D1F8DB0D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7" name="Straight Connector 80">
              <a:extLst>
                <a:ext uri="{FF2B5EF4-FFF2-40B4-BE49-F238E27FC236}">
                  <a16:creationId xmlns:a16="http://schemas.microsoft.com/office/drawing/2014/main" id="{37530CD7-8B35-7AE2-FB2C-33F75B9B012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8" name="Straight Connector 88">
              <a:extLst>
                <a:ext uri="{FF2B5EF4-FFF2-40B4-BE49-F238E27FC236}">
                  <a16:creationId xmlns:a16="http://schemas.microsoft.com/office/drawing/2014/main" id="{FAC4EB63-2434-6E79-BC5F-99A395EF3A6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58" name="Group 90">
            <a:extLst>
              <a:ext uri="{FF2B5EF4-FFF2-40B4-BE49-F238E27FC236}">
                <a16:creationId xmlns:a16="http://schemas.microsoft.com/office/drawing/2014/main" id="{6461AD79-A954-642F-E864-52EB4355319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71" name="Straight Connector 670">
              <a:extLst>
                <a:ext uri="{FF2B5EF4-FFF2-40B4-BE49-F238E27FC236}">
                  <a16:creationId xmlns:a16="http://schemas.microsoft.com/office/drawing/2014/main" id="{0E8ED205-3C77-789B-721A-E6EC07BD70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2" name="Straight Connector 671">
              <a:extLst>
                <a:ext uri="{FF2B5EF4-FFF2-40B4-BE49-F238E27FC236}">
                  <a16:creationId xmlns:a16="http://schemas.microsoft.com/office/drawing/2014/main" id="{96E935D9-FB64-AEA9-4EF6-473181F77333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3" name="Straight Connector 672">
              <a:extLst>
                <a:ext uri="{FF2B5EF4-FFF2-40B4-BE49-F238E27FC236}">
                  <a16:creationId xmlns:a16="http://schemas.microsoft.com/office/drawing/2014/main" id="{9B2EC46E-EA26-E622-F3E0-D07CEF1597D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4" name="Straight Connector 673">
              <a:extLst>
                <a:ext uri="{FF2B5EF4-FFF2-40B4-BE49-F238E27FC236}">
                  <a16:creationId xmlns:a16="http://schemas.microsoft.com/office/drawing/2014/main" id="{990F2C87-D41B-3179-11C4-3CF7F31891A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id="{CFF7B130-DCB4-CB38-88F7-A29F9A0F9C5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0" name="Straight Connector 659">
            <a:extLst>
              <a:ext uri="{FF2B5EF4-FFF2-40B4-BE49-F238E27FC236}">
                <a16:creationId xmlns:a16="http://schemas.microsoft.com/office/drawing/2014/main" id="{90AF4BFA-2DFB-39E3-168D-E29A521A3601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1" name="Straight Arrow Connector 660">
            <a:extLst>
              <a:ext uri="{FF2B5EF4-FFF2-40B4-BE49-F238E27FC236}">
                <a16:creationId xmlns:a16="http://schemas.microsoft.com/office/drawing/2014/main" id="{68993D1B-6EFA-9C29-6AC3-E9208BAC14AF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2" name="Straight Arrow Connector 661">
            <a:extLst>
              <a:ext uri="{FF2B5EF4-FFF2-40B4-BE49-F238E27FC236}">
                <a16:creationId xmlns:a16="http://schemas.microsoft.com/office/drawing/2014/main" id="{A92A68CB-27E7-0685-0121-8C908D7280C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63" name="Group 155">
            <a:extLst>
              <a:ext uri="{FF2B5EF4-FFF2-40B4-BE49-F238E27FC236}">
                <a16:creationId xmlns:a16="http://schemas.microsoft.com/office/drawing/2014/main" id="{44ED0CDA-C41C-B01B-E4BE-FC25D21FC50D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668" name="Isosceles Triangle 667">
              <a:extLst>
                <a:ext uri="{FF2B5EF4-FFF2-40B4-BE49-F238E27FC236}">
                  <a16:creationId xmlns:a16="http://schemas.microsoft.com/office/drawing/2014/main" id="{7286E39F-8397-DD30-2AC4-E2443B2CB923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69" name="Isosceles Triangle 668">
              <a:extLst>
                <a:ext uri="{FF2B5EF4-FFF2-40B4-BE49-F238E27FC236}">
                  <a16:creationId xmlns:a16="http://schemas.microsoft.com/office/drawing/2014/main" id="{718873F1-30DD-0752-FB73-B8003F753889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70" name="Isosceles Triangle 669">
              <a:extLst>
                <a:ext uri="{FF2B5EF4-FFF2-40B4-BE49-F238E27FC236}">
                  <a16:creationId xmlns:a16="http://schemas.microsoft.com/office/drawing/2014/main" id="{BE0A40B4-4F39-53D3-66D4-F01DC39D369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64" name="Group 134">
            <a:extLst>
              <a:ext uri="{FF2B5EF4-FFF2-40B4-BE49-F238E27FC236}">
                <a16:creationId xmlns:a16="http://schemas.microsoft.com/office/drawing/2014/main" id="{DD56C432-083C-D461-4465-69714DBD903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65" name="Isosceles Triangle 664">
              <a:extLst>
                <a:ext uri="{FF2B5EF4-FFF2-40B4-BE49-F238E27FC236}">
                  <a16:creationId xmlns:a16="http://schemas.microsoft.com/office/drawing/2014/main" id="{38789C0D-6D95-83BC-F915-BAE6AA63989C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66" name="Isosceles Triangle 665">
              <a:extLst>
                <a:ext uri="{FF2B5EF4-FFF2-40B4-BE49-F238E27FC236}">
                  <a16:creationId xmlns:a16="http://schemas.microsoft.com/office/drawing/2014/main" id="{7BB3463B-45BD-7CDD-5081-FF8C39778BD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67" name="Isosceles Triangle 666">
              <a:extLst>
                <a:ext uri="{FF2B5EF4-FFF2-40B4-BE49-F238E27FC236}">
                  <a16:creationId xmlns:a16="http://schemas.microsoft.com/office/drawing/2014/main" id="{D9D152AB-78BA-8DEB-0ABA-AC10B98BBEF4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</xdr:col>
      <xdr:colOff>153147</xdr:colOff>
      <xdr:row>332</xdr:row>
      <xdr:rowOff>61235</xdr:rowOff>
    </xdr:from>
    <xdr:ext cx="466938" cy="475545"/>
    <xdr:pic>
      <xdr:nvPicPr>
        <xdr:cNvPr id="689" name="Picture 688" descr="A black and white compass&#10;&#10;Description automatically generated">
          <a:extLst>
            <a:ext uri="{FF2B5EF4-FFF2-40B4-BE49-F238E27FC236}">
              <a16:creationId xmlns:a16="http://schemas.microsoft.com/office/drawing/2014/main" id="{75CBF604-274B-4F50-B032-0C7C6A61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9397" y="54563285"/>
          <a:ext cx="466938" cy="475545"/>
        </a:xfrm>
        <a:prstGeom prst="rect">
          <a:avLst/>
        </a:prstGeom>
      </xdr:spPr>
    </xdr:pic>
    <xdr:clientData/>
  </xdr:oneCellAnchor>
  <xdr:oneCellAnchor>
    <xdr:from>
      <xdr:col>9</xdr:col>
      <xdr:colOff>340204</xdr:colOff>
      <xdr:row>269</xdr:row>
      <xdr:rowOff>54093</xdr:rowOff>
    </xdr:from>
    <xdr:ext cx="420371" cy="718466"/>
    <xdr:sp macro="" textlink="">
      <xdr:nvSpPr>
        <xdr:cNvPr id="691" name="Rectangle 690">
          <a:extLst>
            <a:ext uri="{FF2B5EF4-FFF2-40B4-BE49-F238E27FC236}">
              <a16:creationId xmlns:a16="http://schemas.microsoft.com/office/drawing/2014/main" id="{B3C443BD-535E-4935-BE46-34E0B0649019}"/>
            </a:ext>
          </a:extLst>
        </xdr:cNvPr>
        <xdr:cNvSpPr/>
      </xdr:nvSpPr>
      <xdr:spPr>
        <a:xfrm>
          <a:off x="4045429" y="44278668"/>
          <a:ext cx="420371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F</a:t>
          </a:r>
        </a:p>
      </xdr:txBody>
    </xdr:sp>
    <xdr:clientData/>
  </xdr:oneCellAnchor>
  <xdr:twoCellAnchor>
    <xdr:from>
      <xdr:col>18</xdr:col>
      <xdr:colOff>98421</xdr:colOff>
      <xdr:row>333</xdr:row>
      <xdr:rowOff>106135</xdr:rowOff>
    </xdr:from>
    <xdr:to>
      <xdr:col>19</xdr:col>
      <xdr:colOff>119745</xdr:colOff>
      <xdr:row>341</xdr:row>
      <xdr:rowOff>150275</xdr:rowOff>
    </xdr:to>
    <xdr:cxnSp macro="">
      <xdr:nvCxnSpPr>
        <xdr:cNvPr id="692" name="Straight Connector 691">
          <a:extLst>
            <a:ext uri="{FF2B5EF4-FFF2-40B4-BE49-F238E27FC236}">
              <a16:creationId xmlns:a16="http://schemas.microsoft.com/office/drawing/2014/main" id="{741C66B1-0237-4CD2-8278-F7E6C46CD9BB}"/>
            </a:ext>
          </a:extLst>
        </xdr:cNvPr>
        <xdr:cNvCxnSpPr>
          <a:endCxn id="1311" idx="1"/>
        </xdr:cNvCxnSpPr>
      </xdr:nvCxnSpPr>
      <xdr:spPr>
        <a:xfrm flipH="1">
          <a:off x="7070721" y="54760585"/>
          <a:ext cx="402324" cy="149194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356947</xdr:colOff>
      <xdr:row>335</xdr:row>
      <xdr:rowOff>158650</xdr:rowOff>
    </xdr:from>
    <xdr:to>
      <xdr:col>19</xdr:col>
      <xdr:colOff>162072</xdr:colOff>
      <xdr:row>336</xdr:row>
      <xdr:rowOff>157852</xdr:rowOff>
    </xdr:to>
    <xdr:grpSp>
      <xdr:nvGrpSpPr>
        <xdr:cNvPr id="693" name="Group 211">
          <a:extLst>
            <a:ext uri="{FF2B5EF4-FFF2-40B4-BE49-F238E27FC236}">
              <a16:creationId xmlns:a16="http://schemas.microsoft.com/office/drawing/2014/main" id="{5CA01C40-4E09-4B16-8F2D-9BEE66486ED6}"/>
            </a:ext>
          </a:extLst>
        </xdr:cNvPr>
        <xdr:cNvGrpSpPr>
          <a:grpSpLocks/>
        </xdr:cNvGrpSpPr>
      </xdr:nvGrpSpPr>
      <xdr:grpSpPr bwMode="auto">
        <a:xfrm rot="938275">
          <a:off x="7327006" y="55582944"/>
          <a:ext cx="186125" cy="178496"/>
          <a:chOff x="3494882" y="6020720"/>
          <a:chExt cx="153760" cy="144236"/>
        </a:xfrm>
      </xdr:grpSpPr>
      <xdr:sp macro="" textlink="">
        <xdr:nvSpPr>
          <xdr:cNvPr id="694" name="Oval 693">
            <a:extLst>
              <a:ext uri="{FF2B5EF4-FFF2-40B4-BE49-F238E27FC236}">
                <a16:creationId xmlns:a16="http://schemas.microsoft.com/office/drawing/2014/main" id="{F8DACFAD-46D9-4C28-551B-BADCAE3B8D1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5" name="Straight Connector 694">
            <a:extLst>
              <a:ext uri="{FF2B5EF4-FFF2-40B4-BE49-F238E27FC236}">
                <a16:creationId xmlns:a16="http://schemas.microsoft.com/office/drawing/2014/main" id="{DCC985F3-D9CF-486E-C395-21C74C916137}"/>
              </a:ext>
            </a:extLst>
          </xdr:cNvPr>
          <xdr:cNvCxnSpPr>
            <a:stCxn id="694" idx="1"/>
            <a:endCxn id="69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6" name="Straight Connector 695">
            <a:extLst>
              <a:ext uri="{FF2B5EF4-FFF2-40B4-BE49-F238E27FC236}">
                <a16:creationId xmlns:a16="http://schemas.microsoft.com/office/drawing/2014/main" id="{507EC167-51FA-396C-A591-E0CEBD3CC2FB}"/>
              </a:ext>
            </a:extLst>
          </xdr:cNvPr>
          <xdr:cNvCxnSpPr>
            <a:stCxn id="694" idx="3"/>
            <a:endCxn id="69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15</xdr:col>
      <xdr:colOff>371475</xdr:colOff>
      <xdr:row>385</xdr:row>
      <xdr:rowOff>0</xdr:rowOff>
    </xdr:from>
    <xdr:ext cx="184731" cy="264560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6C5482E4-7C58-42B5-AFE3-E81EEBBBB41C}"/>
            </a:ext>
          </a:extLst>
        </xdr:cNvPr>
        <xdr:cNvSpPr txBox="1"/>
      </xdr:nvSpPr>
      <xdr:spPr>
        <a:xfrm>
          <a:off x="6200775" y="6320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288348</xdr:colOff>
      <xdr:row>385</xdr:row>
      <xdr:rowOff>0</xdr:rowOff>
    </xdr:from>
    <xdr:ext cx="184731" cy="264560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F980D567-4843-4707-9EAC-27BF8BDA4D0A}"/>
            </a:ext>
          </a:extLst>
        </xdr:cNvPr>
        <xdr:cNvSpPr txBox="1"/>
      </xdr:nvSpPr>
      <xdr:spPr>
        <a:xfrm>
          <a:off x="5365173" y="6320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288348</xdr:colOff>
      <xdr:row>385</xdr:row>
      <xdr:rowOff>0</xdr:rowOff>
    </xdr:from>
    <xdr:ext cx="184731" cy="264560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2E3A2D56-DFE6-4DD7-8A23-5BF18430CBDB}"/>
            </a:ext>
          </a:extLst>
        </xdr:cNvPr>
        <xdr:cNvSpPr txBox="1"/>
      </xdr:nvSpPr>
      <xdr:spPr>
        <a:xfrm>
          <a:off x="5365173" y="6320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23009</xdr:colOff>
      <xdr:row>385</xdr:row>
      <xdr:rowOff>0</xdr:rowOff>
    </xdr:from>
    <xdr:ext cx="184731" cy="264560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BC988716-6DC2-4BA5-952F-C71995F8E7F3}"/>
            </a:ext>
          </a:extLst>
        </xdr:cNvPr>
        <xdr:cNvSpPr txBox="1"/>
      </xdr:nvSpPr>
      <xdr:spPr>
        <a:xfrm>
          <a:off x="5480834" y="6320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335973</xdr:colOff>
      <xdr:row>385</xdr:row>
      <xdr:rowOff>0</xdr:rowOff>
    </xdr:from>
    <xdr:ext cx="184731" cy="264560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112F6564-2429-40E2-8F4F-E56E7A645302}"/>
            </a:ext>
          </a:extLst>
        </xdr:cNvPr>
        <xdr:cNvSpPr txBox="1"/>
      </xdr:nvSpPr>
      <xdr:spPr>
        <a:xfrm>
          <a:off x="6165273" y="6320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335973</xdr:colOff>
      <xdr:row>385</xdr:row>
      <xdr:rowOff>0</xdr:rowOff>
    </xdr:from>
    <xdr:ext cx="184731" cy="264560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8F6B9EE6-3805-440D-8409-AD875CC78070}"/>
            </a:ext>
          </a:extLst>
        </xdr:cNvPr>
        <xdr:cNvSpPr txBox="1"/>
      </xdr:nvSpPr>
      <xdr:spPr>
        <a:xfrm>
          <a:off x="6165273" y="6320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-1</xdr:colOff>
      <xdr:row>403</xdr:row>
      <xdr:rowOff>100013</xdr:rowOff>
    </xdr:from>
    <xdr:ext cx="184731" cy="264560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F1986D77-A7F2-4A6A-8BFD-0D46AE3A6998}"/>
            </a:ext>
          </a:extLst>
        </xdr:cNvPr>
        <xdr:cNvSpPr txBox="1"/>
      </xdr:nvSpPr>
      <xdr:spPr>
        <a:xfrm>
          <a:off x="5076824" y="664987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145472</xdr:colOff>
      <xdr:row>403</xdr:row>
      <xdr:rowOff>100013</xdr:rowOff>
    </xdr:from>
    <xdr:ext cx="184731" cy="264560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CDE9CF27-E388-4432-A4C6-8EF3305BCDB1}"/>
            </a:ext>
          </a:extLst>
        </xdr:cNvPr>
        <xdr:cNvSpPr txBox="1"/>
      </xdr:nvSpPr>
      <xdr:spPr>
        <a:xfrm>
          <a:off x="4231697" y="664987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145472</xdr:colOff>
      <xdr:row>403</xdr:row>
      <xdr:rowOff>100013</xdr:rowOff>
    </xdr:from>
    <xdr:ext cx="184731" cy="264560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56784991-9FAB-4F32-ABE2-76BBF22DCC44}"/>
            </a:ext>
          </a:extLst>
        </xdr:cNvPr>
        <xdr:cNvSpPr txBox="1"/>
      </xdr:nvSpPr>
      <xdr:spPr>
        <a:xfrm>
          <a:off x="4231697" y="664987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261133</xdr:colOff>
      <xdr:row>403</xdr:row>
      <xdr:rowOff>100013</xdr:rowOff>
    </xdr:from>
    <xdr:ext cx="184731" cy="264560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B6E8118-4F40-4819-ABE2-10B4D2E35903}"/>
            </a:ext>
          </a:extLst>
        </xdr:cNvPr>
        <xdr:cNvSpPr txBox="1"/>
      </xdr:nvSpPr>
      <xdr:spPr>
        <a:xfrm>
          <a:off x="4347358" y="664987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193097</xdr:colOff>
      <xdr:row>403</xdr:row>
      <xdr:rowOff>100013</xdr:rowOff>
    </xdr:from>
    <xdr:ext cx="184731" cy="264560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793D4A-1925-489E-8581-8A72B0C1D2A3}"/>
            </a:ext>
          </a:extLst>
        </xdr:cNvPr>
        <xdr:cNvSpPr txBox="1"/>
      </xdr:nvSpPr>
      <xdr:spPr>
        <a:xfrm>
          <a:off x="5041322" y="664987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193097</xdr:colOff>
      <xdr:row>403</xdr:row>
      <xdr:rowOff>100013</xdr:rowOff>
    </xdr:from>
    <xdr:ext cx="184731" cy="264560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2AC64B68-6E9C-4224-A08C-7CF8D46D1C2A}"/>
            </a:ext>
          </a:extLst>
        </xdr:cNvPr>
        <xdr:cNvSpPr txBox="1"/>
      </xdr:nvSpPr>
      <xdr:spPr>
        <a:xfrm>
          <a:off x="5041322" y="664987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26</xdr:col>
      <xdr:colOff>29097</xdr:colOff>
      <xdr:row>390</xdr:row>
      <xdr:rowOff>63499</xdr:rowOff>
    </xdr:from>
    <xdr:to>
      <xdr:col>29</xdr:col>
      <xdr:colOff>314854</xdr:colOff>
      <xdr:row>402</xdr:row>
      <xdr:rowOff>9523</xdr:rowOff>
    </xdr:to>
    <xdr:grpSp>
      <xdr:nvGrpSpPr>
        <xdr:cNvPr id="709" name="Group 708">
          <a:extLst>
            <a:ext uri="{FF2B5EF4-FFF2-40B4-BE49-F238E27FC236}">
              <a16:creationId xmlns:a16="http://schemas.microsoft.com/office/drawing/2014/main" id="{80A035BE-FB8B-40C9-81F5-B68C79BA746E}"/>
            </a:ext>
          </a:extLst>
        </xdr:cNvPr>
        <xdr:cNvGrpSpPr/>
      </xdr:nvGrpSpPr>
      <xdr:grpSpPr>
        <a:xfrm>
          <a:off x="10416950" y="64586970"/>
          <a:ext cx="1507198" cy="2097553"/>
          <a:chOff x="9713886" y="808452"/>
          <a:chExt cx="1342558" cy="1766630"/>
        </a:xfrm>
      </xdr:grpSpPr>
      <xdr:grpSp>
        <xdr:nvGrpSpPr>
          <xdr:cNvPr id="710" name="Group 13">
            <a:extLst>
              <a:ext uri="{FF2B5EF4-FFF2-40B4-BE49-F238E27FC236}">
                <a16:creationId xmlns:a16="http://schemas.microsoft.com/office/drawing/2014/main" id="{C18EFA67-ACEF-9DB2-F47C-7D4C62F85EE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69" name="Oval 1">
              <a:extLst>
                <a:ext uri="{FF2B5EF4-FFF2-40B4-BE49-F238E27FC236}">
                  <a16:creationId xmlns:a16="http://schemas.microsoft.com/office/drawing/2014/main" id="{F66A6F99-471C-8973-E747-88F4AAC10AD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70" name="Straight Connector 3">
              <a:extLst>
                <a:ext uri="{FF2B5EF4-FFF2-40B4-BE49-F238E27FC236}">
                  <a16:creationId xmlns:a16="http://schemas.microsoft.com/office/drawing/2014/main" id="{477E3123-E956-7EC2-D19C-0F0C26CD4C7E}"/>
                </a:ext>
              </a:extLst>
            </xdr:cNvPr>
            <xdr:cNvCxnSpPr>
              <a:stCxn id="726" idx="1"/>
              <a:endCxn id="72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1" name="Straight Connector 7">
              <a:extLst>
                <a:ext uri="{FF2B5EF4-FFF2-40B4-BE49-F238E27FC236}">
                  <a16:creationId xmlns:a16="http://schemas.microsoft.com/office/drawing/2014/main" id="{039B275D-9D62-F6FF-6D8B-FD61FE1936D0}"/>
                </a:ext>
              </a:extLst>
            </xdr:cNvPr>
            <xdr:cNvCxnSpPr>
              <a:stCxn id="726" idx="3"/>
              <a:endCxn id="72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11" name="Oval 710">
            <a:extLst>
              <a:ext uri="{FF2B5EF4-FFF2-40B4-BE49-F238E27FC236}">
                <a16:creationId xmlns:a16="http://schemas.microsoft.com/office/drawing/2014/main" id="{909E98B7-D6E8-2CFB-EB76-AF4C5970AC8C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12" name="Group 711">
            <a:extLst>
              <a:ext uri="{FF2B5EF4-FFF2-40B4-BE49-F238E27FC236}">
                <a16:creationId xmlns:a16="http://schemas.microsoft.com/office/drawing/2014/main" id="{EFE1F910-9C04-157F-172D-EAA3D596B4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66" name="Oval 765">
              <a:extLst>
                <a:ext uri="{FF2B5EF4-FFF2-40B4-BE49-F238E27FC236}">
                  <a16:creationId xmlns:a16="http://schemas.microsoft.com/office/drawing/2014/main" id="{AE8AD29D-9737-9B96-29A6-3EE1114D3E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67" name="Straight Connector 766">
              <a:extLst>
                <a:ext uri="{FF2B5EF4-FFF2-40B4-BE49-F238E27FC236}">
                  <a16:creationId xmlns:a16="http://schemas.microsoft.com/office/drawing/2014/main" id="{A00FF7F5-1EAF-118C-E0EC-1EECBA74BAE7}"/>
                </a:ext>
              </a:extLst>
            </xdr:cNvPr>
            <xdr:cNvCxnSpPr>
              <a:stCxn id="766" idx="1"/>
              <a:endCxn id="76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8" name="Straight Connector 767">
              <a:extLst>
                <a:ext uri="{FF2B5EF4-FFF2-40B4-BE49-F238E27FC236}">
                  <a16:creationId xmlns:a16="http://schemas.microsoft.com/office/drawing/2014/main" id="{FFDE17C9-10FF-4C50-BAE1-EF9220C63504}"/>
                </a:ext>
              </a:extLst>
            </xdr:cNvPr>
            <xdr:cNvCxnSpPr>
              <a:stCxn id="766" idx="3"/>
              <a:endCxn id="76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13" name="Oval 712">
            <a:extLst>
              <a:ext uri="{FF2B5EF4-FFF2-40B4-BE49-F238E27FC236}">
                <a16:creationId xmlns:a16="http://schemas.microsoft.com/office/drawing/2014/main" id="{C6CCFA35-F666-AB8D-26F5-C14E5195B302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4" name="Straight Connector 713">
            <a:extLst>
              <a:ext uri="{FF2B5EF4-FFF2-40B4-BE49-F238E27FC236}">
                <a16:creationId xmlns:a16="http://schemas.microsoft.com/office/drawing/2014/main" id="{386A05FE-03F2-15D2-3133-0F1A9BD5BB6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5" name="Straight Connector 714">
            <a:extLst>
              <a:ext uri="{FF2B5EF4-FFF2-40B4-BE49-F238E27FC236}">
                <a16:creationId xmlns:a16="http://schemas.microsoft.com/office/drawing/2014/main" id="{00D73D86-4163-311F-F1B7-3432B332ED45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6" name="Straight Connector 715">
            <a:extLst>
              <a:ext uri="{FF2B5EF4-FFF2-40B4-BE49-F238E27FC236}">
                <a16:creationId xmlns:a16="http://schemas.microsoft.com/office/drawing/2014/main" id="{0EB5BEBB-4FCE-A02F-1E74-4EC26C60FD3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7" name="Straight Connector 716">
            <a:extLst>
              <a:ext uri="{FF2B5EF4-FFF2-40B4-BE49-F238E27FC236}">
                <a16:creationId xmlns:a16="http://schemas.microsoft.com/office/drawing/2014/main" id="{35559EA0-E56C-ADF6-49C0-61F7CB2930B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8" name="Straight Connector 717">
            <a:extLst>
              <a:ext uri="{FF2B5EF4-FFF2-40B4-BE49-F238E27FC236}">
                <a16:creationId xmlns:a16="http://schemas.microsoft.com/office/drawing/2014/main" id="{5CB8639F-8BE0-575F-0732-60650E694B2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8B2F761F-EF2D-F2C7-9D01-BF8E36319FE9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0" name="Straight Connector 719">
            <a:extLst>
              <a:ext uri="{FF2B5EF4-FFF2-40B4-BE49-F238E27FC236}">
                <a16:creationId xmlns:a16="http://schemas.microsoft.com/office/drawing/2014/main" id="{7A495440-03BE-7483-6B33-97963778FE48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1" name="Straight Connector 720">
            <a:extLst>
              <a:ext uri="{FF2B5EF4-FFF2-40B4-BE49-F238E27FC236}">
                <a16:creationId xmlns:a16="http://schemas.microsoft.com/office/drawing/2014/main" id="{C2520671-B200-277D-467F-283B7BF8AE2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2" name="Straight Connector 721">
            <a:extLst>
              <a:ext uri="{FF2B5EF4-FFF2-40B4-BE49-F238E27FC236}">
                <a16:creationId xmlns:a16="http://schemas.microsoft.com/office/drawing/2014/main" id="{3D5CA588-C320-3A91-DD83-5176B701643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3" name="Straight Connector 722">
            <a:extLst>
              <a:ext uri="{FF2B5EF4-FFF2-40B4-BE49-F238E27FC236}">
                <a16:creationId xmlns:a16="http://schemas.microsoft.com/office/drawing/2014/main" id="{CDDA7361-39C4-F482-3883-B6B3C4E63F1F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4" name="Straight Connector 723">
            <a:extLst>
              <a:ext uri="{FF2B5EF4-FFF2-40B4-BE49-F238E27FC236}">
                <a16:creationId xmlns:a16="http://schemas.microsoft.com/office/drawing/2014/main" id="{5BB83412-01FB-68D3-EB8B-51E6F134E23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5" name="Straight Connector 724">
            <a:extLst>
              <a:ext uri="{FF2B5EF4-FFF2-40B4-BE49-F238E27FC236}">
                <a16:creationId xmlns:a16="http://schemas.microsoft.com/office/drawing/2014/main" id="{7719CDBF-34D7-6DDF-6248-09CA8AE41FE9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6" name="Straight Connector 50">
            <a:extLst>
              <a:ext uri="{FF2B5EF4-FFF2-40B4-BE49-F238E27FC236}">
                <a16:creationId xmlns:a16="http://schemas.microsoft.com/office/drawing/2014/main" id="{3C004FEE-1640-293D-F2A2-AAD2ED27ADA6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7" name="Straight Connector 726">
            <a:extLst>
              <a:ext uri="{FF2B5EF4-FFF2-40B4-BE49-F238E27FC236}">
                <a16:creationId xmlns:a16="http://schemas.microsoft.com/office/drawing/2014/main" id="{7DF0AEC1-E899-350D-1EB5-B0B7D442993A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8" name="Straight Connector 52">
            <a:extLst>
              <a:ext uri="{FF2B5EF4-FFF2-40B4-BE49-F238E27FC236}">
                <a16:creationId xmlns:a16="http://schemas.microsoft.com/office/drawing/2014/main" id="{D6BCDDAF-823C-2D8C-7176-AEB35FB65D0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9" name="Straight Connector 728">
            <a:extLst>
              <a:ext uri="{FF2B5EF4-FFF2-40B4-BE49-F238E27FC236}">
                <a16:creationId xmlns:a16="http://schemas.microsoft.com/office/drawing/2014/main" id="{1FBE348D-BB94-41FD-52FF-A3CFD62B824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0" name="Straight Connector 729">
            <a:extLst>
              <a:ext uri="{FF2B5EF4-FFF2-40B4-BE49-F238E27FC236}">
                <a16:creationId xmlns:a16="http://schemas.microsoft.com/office/drawing/2014/main" id="{D1270559-995B-9D66-3D0A-6B917D0EE792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1" name="Straight Connector 730">
            <a:extLst>
              <a:ext uri="{FF2B5EF4-FFF2-40B4-BE49-F238E27FC236}">
                <a16:creationId xmlns:a16="http://schemas.microsoft.com/office/drawing/2014/main" id="{772D2047-B98A-A59C-A3F8-006E45F91B9E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2" name="Straight Connector 731">
            <a:extLst>
              <a:ext uri="{FF2B5EF4-FFF2-40B4-BE49-F238E27FC236}">
                <a16:creationId xmlns:a16="http://schemas.microsoft.com/office/drawing/2014/main" id="{38A21F0B-6473-CFD7-79D6-69F21D5FEF2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40162A97-79ED-EA2C-67FC-1CE39982E05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4" name="Straight Connector 733">
            <a:extLst>
              <a:ext uri="{FF2B5EF4-FFF2-40B4-BE49-F238E27FC236}">
                <a16:creationId xmlns:a16="http://schemas.microsoft.com/office/drawing/2014/main" id="{F387DD1F-2D09-641B-B6B1-9E1B8075A6E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5" name="Straight Connector 734">
            <a:extLst>
              <a:ext uri="{FF2B5EF4-FFF2-40B4-BE49-F238E27FC236}">
                <a16:creationId xmlns:a16="http://schemas.microsoft.com/office/drawing/2014/main" id="{F75BA22B-ABDF-68A0-DC75-C8B8B1B2F3B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6" name="Isosceles Triangle 735">
            <a:extLst>
              <a:ext uri="{FF2B5EF4-FFF2-40B4-BE49-F238E27FC236}">
                <a16:creationId xmlns:a16="http://schemas.microsoft.com/office/drawing/2014/main" id="{65B234DC-7D9D-6CB2-98BD-742F9B73A2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37" name="Isosceles Triangle 736">
            <a:extLst>
              <a:ext uri="{FF2B5EF4-FFF2-40B4-BE49-F238E27FC236}">
                <a16:creationId xmlns:a16="http://schemas.microsoft.com/office/drawing/2014/main" id="{A739654D-CDEB-0FF4-0397-BE1EC326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8" name="Group 73">
            <a:extLst>
              <a:ext uri="{FF2B5EF4-FFF2-40B4-BE49-F238E27FC236}">
                <a16:creationId xmlns:a16="http://schemas.microsoft.com/office/drawing/2014/main" id="{F6329EA4-93BC-5D23-70AF-4BE656D94685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64" name="TextBox 763">
              <a:extLst>
                <a:ext uri="{FF2B5EF4-FFF2-40B4-BE49-F238E27FC236}">
                  <a16:creationId xmlns:a16="http://schemas.microsoft.com/office/drawing/2014/main" id="{0750AD00-159A-D514-FA16-7E3C7A5A27C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65" name="Straight Connector 764">
              <a:extLst>
                <a:ext uri="{FF2B5EF4-FFF2-40B4-BE49-F238E27FC236}">
                  <a16:creationId xmlns:a16="http://schemas.microsoft.com/office/drawing/2014/main" id="{09297F98-2BD0-D87E-27AA-96A15244F207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39" name="Group 74">
            <a:extLst>
              <a:ext uri="{FF2B5EF4-FFF2-40B4-BE49-F238E27FC236}">
                <a16:creationId xmlns:a16="http://schemas.microsoft.com/office/drawing/2014/main" id="{1391BE0B-D073-CA33-4BA4-5FEF12E05E7A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62" name="TextBox 761">
              <a:extLst>
                <a:ext uri="{FF2B5EF4-FFF2-40B4-BE49-F238E27FC236}">
                  <a16:creationId xmlns:a16="http://schemas.microsoft.com/office/drawing/2014/main" id="{06A582C6-0A1D-4043-0B1F-90B89D1C942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63" name="Straight Connector 762">
              <a:extLst>
                <a:ext uri="{FF2B5EF4-FFF2-40B4-BE49-F238E27FC236}">
                  <a16:creationId xmlns:a16="http://schemas.microsoft.com/office/drawing/2014/main" id="{67D77008-3C51-EA19-00AD-9883D59164C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40" name="Group 89">
            <a:extLst>
              <a:ext uri="{FF2B5EF4-FFF2-40B4-BE49-F238E27FC236}">
                <a16:creationId xmlns:a16="http://schemas.microsoft.com/office/drawing/2014/main" id="{817650B5-46E6-78DE-AEE2-BD3D6FA2B55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58" name="Straight Connector 757">
              <a:extLst>
                <a:ext uri="{FF2B5EF4-FFF2-40B4-BE49-F238E27FC236}">
                  <a16:creationId xmlns:a16="http://schemas.microsoft.com/office/drawing/2014/main" id="{3AC077EB-EB45-1595-AAD0-A4BCB2604F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9" name="Straight Connector 79">
              <a:extLst>
                <a:ext uri="{FF2B5EF4-FFF2-40B4-BE49-F238E27FC236}">
                  <a16:creationId xmlns:a16="http://schemas.microsoft.com/office/drawing/2014/main" id="{DB6EBE5F-69C6-955B-90D1-D1CA3F61674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0" name="Straight Connector 80">
              <a:extLst>
                <a:ext uri="{FF2B5EF4-FFF2-40B4-BE49-F238E27FC236}">
                  <a16:creationId xmlns:a16="http://schemas.microsoft.com/office/drawing/2014/main" id="{2BB95FBE-6E6E-69B6-C4D2-1D34F55FE86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1" name="Straight Connector 88">
              <a:extLst>
                <a:ext uri="{FF2B5EF4-FFF2-40B4-BE49-F238E27FC236}">
                  <a16:creationId xmlns:a16="http://schemas.microsoft.com/office/drawing/2014/main" id="{03E7D6E7-20E7-5862-BAEF-52D8B383504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41" name="Group 90">
            <a:extLst>
              <a:ext uri="{FF2B5EF4-FFF2-40B4-BE49-F238E27FC236}">
                <a16:creationId xmlns:a16="http://schemas.microsoft.com/office/drawing/2014/main" id="{1B475805-F560-9BB9-968E-6C368BAFBF1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54" name="Straight Connector 753">
              <a:extLst>
                <a:ext uri="{FF2B5EF4-FFF2-40B4-BE49-F238E27FC236}">
                  <a16:creationId xmlns:a16="http://schemas.microsoft.com/office/drawing/2014/main" id="{432048B3-789E-1522-09EC-A093D220E27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5" name="Straight Connector 754">
              <a:extLst>
                <a:ext uri="{FF2B5EF4-FFF2-40B4-BE49-F238E27FC236}">
                  <a16:creationId xmlns:a16="http://schemas.microsoft.com/office/drawing/2014/main" id="{57D86F16-A400-E0C9-B5EB-4798E732639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6" name="Straight Connector 755">
              <a:extLst>
                <a:ext uri="{FF2B5EF4-FFF2-40B4-BE49-F238E27FC236}">
                  <a16:creationId xmlns:a16="http://schemas.microsoft.com/office/drawing/2014/main" id="{A999FA2C-15C3-3FBC-D72B-231FCC39470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7" name="Straight Connector 756">
              <a:extLst>
                <a:ext uri="{FF2B5EF4-FFF2-40B4-BE49-F238E27FC236}">
                  <a16:creationId xmlns:a16="http://schemas.microsoft.com/office/drawing/2014/main" id="{4D94B17C-68B8-7DC0-C753-ADDFCA4B067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28909D23-8DF4-29D4-8C57-D95DF473C1D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5C7A23B4-63B9-8408-8F97-07B088E19E0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Arrow Connector 743">
            <a:extLst>
              <a:ext uri="{FF2B5EF4-FFF2-40B4-BE49-F238E27FC236}">
                <a16:creationId xmlns:a16="http://schemas.microsoft.com/office/drawing/2014/main" id="{79F36D37-EFF1-6069-049E-F87BCCACDCF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Arrow Connector 744">
            <a:extLst>
              <a:ext uri="{FF2B5EF4-FFF2-40B4-BE49-F238E27FC236}">
                <a16:creationId xmlns:a16="http://schemas.microsoft.com/office/drawing/2014/main" id="{499A0074-9907-12B6-C0D8-C20B378CE76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46" name="Group 155">
            <a:extLst>
              <a:ext uri="{FF2B5EF4-FFF2-40B4-BE49-F238E27FC236}">
                <a16:creationId xmlns:a16="http://schemas.microsoft.com/office/drawing/2014/main" id="{F9AF832D-AD99-E2E1-201A-89091F41A9EF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51" name="Isosceles Triangle 750">
              <a:extLst>
                <a:ext uri="{FF2B5EF4-FFF2-40B4-BE49-F238E27FC236}">
                  <a16:creationId xmlns:a16="http://schemas.microsoft.com/office/drawing/2014/main" id="{C59CDD63-ED58-18EC-AF5E-3E1C450E60C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52" name="Isosceles Triangle 751">
              <a:extLst>
                <a:ext uri="{FF2B5EF4-FFF2-40B4-BE49-F238E27FC236}">
                  <a16:creationId xmlns:a16="http://schemas.microsoft.com/office/drawing/2014/main" id="{7D0A563F-48E1-932A-0D76-5E7BC4C137C7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53" name="Isosceles Triangle 752">
              <a:extLst>
                <a:ext uri="{FF2B5EF4-FFF2-40B4-BE49-F238E27FC236}">
                  <a16:creationId xmlns:a16="http://schemas.microsoft.com/office/drawing/2014/main" id="{8F57EBB1-B3DB-2132-EF22-53489D979CA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47" name="Group 134">
            <a:extLst>
              <a:ext uri="{FF2B5EF4-FFF2-40B4-BE49-F238E27FC236}">
                <a16:creationId xmlns:a16="http://schemas.microsoft.com/office/drawing/2014/main" id="{F509B4D4-27DC-92E1-7C9B-B6CAFB5FE81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48" name="Isosceles Triangle 747">
              <a:extLst>
                <a:ext uri="{FF2B5EF4-FFF2-40B4-BE49-F238E27FC236}">
                  <a16:creationId xmlns:a16="http://schemas.microsoft.com/office/drawing/2014/main" id="{31A0AD0A-9B45-1DEC-C7D3-691887536A6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49" name="Isosceles Triangle 748">
              <a:extLst>
                <a:ext uri="{FF2B5EF4-FFF2-40B4-BE49-F238E27FC236}">
                  <a16:creationId xmlns:a16="http://schemas.microsoft.com/office/drawing/2014/main" id="{7DB3CFE4-90B9-CCB4-6DF4-B5B3862A41B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50" name="Isosceles Triangle 749">
              <a:extLst>
                <a:ext uri="{FF2B5EF4-FFF2-40B4-BE49-F238E27FC236}">
                  <a16:creationId xmlns:a16="http://schemas.microsoft.com/office/drawing/2014/main" id="{3B2F870E-61F5-6C65-00B4-4DF30D1F2349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407214</xdr:colOff>
      <xdr:row>386</xdr:row>
      <xdr:rowOff>133971</xdr:rowOff>
    </xdr:from>
    <xdr:ext cx="466938" cy="475545"/>
    <xdr:pic>
      <xdr:nvPicPr>
        <xdr:cNvPr id="772" name="Picture 771" descr="A black and white compass&#10;&#10;Description automatically generated">
          <a:extLst>
            <a:ext uri="{FF2B5EF4-FFF2-40B4-BE49-F238E27FC236}">
              <a16:creationId xmlns:a16="http://schemas.microsoft.com/office/drawing/2014/main" id="{0CF7D36A-6809-432C-BC8B-2736BAEF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41514" y="63503796"/>
          <a:ext cx="466938" cy="475545"/>
        </a:xfrm>
        <a:prstGeom prst="rect">
          <a:avLst/>
        </a:prstGeom>
      </xdr:spPr>
    </xdr:pic>
    <xdr:clientData/>
  </xdr:oneCellAnchor>
  <xdr:twoCellAnchor>
    <xdr:from>
      <xdr:col>8</xdr:col>
      <xdr:colOff>291191</xdr:colOff>
      <xdr:row>392</xdr:row>
      <xdr:rowOff>91966</xdr:rowOff>
    </xdr:from>
    <xdr:to>
      <xdr:col>15</xdr:col>
      <xdr:colOff>269328</xdr:colOff>
      <xdr:row>397</xdr:row>
      <xdr:rowOff>64284</xdr:rowOff>
    </xdr:to>
    <xdr:cxnSp macro="">
      <xdr:nvCxnSpPr>
        <xdr:cNvPr id="774" name="Straight Connector 773">
          <a:extLst>
            <a:ext uri="{FF2B5EF4-FFF2-40B4-BE49-F238E27FC236}">
              <a16:creationId xmlns:a16="http://schemas.microsoft.com/office/drawing/2014/main" id="{DBE07B98-1D5F-4D48-AA2A-DF9E5EB0B0C4}"/>
            </a:ext>
          </a:extLst>
        </xdr:cNvPr>
        <xdr:cNvCxnSpPr>
          <a:stCxn id="777" idx="1"/>
        </xdr:cNvCxnSpPr>
      </xdr:nvCxnSpPr>
      <xdr:spPr>
        <a:xfrm flipV="1">
          <a:off x="3615416" y="64500016"/>
          <a:ext cx="2483212" cy="87719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187318</xdr:colOff>
      <xdr:row>397</xdr:row>
      <xdr:rowOff>123950</xdr:rowOff>
    </xdr:from>
    <xdr:to>
      <xdr:col>8</xdr:col>
      <xdr:colOff>265082</xdr:colOff>
      <xdr:row>403</xdr:row>
      <xdr:rowOff>26377</xdr:rowOff>
    </xdr:to>
    <xdr:cxnSp macro="">
      <xdr:nvCxnSpPr>
        <xdr:cNvPr id="775" name="Straight Connector 774">
          <a:extLst>
            <a:ext uri="{FF2B5EF4-FFF2-40B4-BE49-F238E27FC236}">
              <a16:creationId xmlns:a16="http://schemas.microsoft.com/office/drawing/2014/main" id="{FE48922E-D889-4C8B-BE97-384907F80FFD}"/>
            </a:ext>
          </a:extLst>
        </xdr:cNvPr>
        <xdr:cNvCxnSpPr>
          <a:stCxn id="777" idx="2"/>
          <a:endCxn id="1371" idx="1"/>
        </xdr:cNvCxnSpPr>
      </xdr:nvCxnSpPr>
      <xdr:spPr>
        <a:xfrm flipH="1">
          <a:off x="3130543" y="65436875"/>
          <a:ext cx="458764" cy="98827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265082</xdr:colOff>
      <xdr:row>397</xdr:row>
      <xdr:rowOff>39413</xdr:rowOff>
    </xdr:from>
    <xdr:to>
      <xdr:col>9</xdr:col>
      <xdr:colOff>62363</xdr:colOff>
      <xdr:row>398</xdr:row>
      <xdr:rowOff>25314</xdr:rowOff>
    </xdr:to>
    <xdr:grpSp>
      <xdr:nvGrpSpPr>
        <xdr:cNvPr id="776" name="Group 211">
          <a:extLst>
            <a:ext uri="{FF2B5EF4-FFF2-40B4-BE49-F238E27FC236}">
              <a16:creationId xmlns:a16="http://schemas.microsoft.com/office/drawing/2014/main" id="{89A9F97E-9BF4-4D8D-A6F0-E268109C008D}"/>
            </a:ext>
          </a:extLst>
        </xdr:cNvPr>
        <xdr:cNvGrpSpPr>
          <a:grpSpLocks/>
        </xdr:cNvGrpSpPr>
      </xdr:nvGrpSpPr>
      <xdr:grpSpPr bwMode="auto">
        <a:xfrm>
          <a:off x="3593229" y="65817942"/>
          <a:ext cx="178281" cy="165196"/>
          <a:chOff x="3494882" y="6020720"/>
          <a:chExt cx="153760" cy="144236"/>
        </a:xfrm>
      </xdr:grpSpPr>
      <xdr:sp macro="" textlink="">
        <xdr:nvSpPr>
          <xdr:cNvPr id="777" name="Oval 776">
            <a:extLst>
              <a:ext uri="{FF2B5EF4-FFF2-40B4-BE49-F238E27FC236}">
                <a16:creationId xmlns:a16="http://schemas.microsoft.com/office/drawing/2014/main" id="{39F3DE35-BE5F-D9A5-333C-92CE77269F1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78" name="Straight Connector 777">
            <a:extLst>
              <a:ext uri="{FF2B5EF4-FFF2-40B4-BE49-F238E27FC236}">
                <a16:creationId xmlns:a16="http://schemas.microsoft.com/office/drawing/2014/main" id="{8C8CAEF7-9F56-CDCE-359E-AFB638287526}"/>
              </a:ext>
            </a:extLst>
          </xdr:cNvPr>
          <xdr:cNvCxnSpPr>
            <a:stCxn id="777" idx="1"/>
            <a:endCxn id="77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9" name="Straight Connector 778">
            <a:extLst>
              <a:ext uri="{FF2B5EF4-FFF2-40B4-BE49-F238E27FC236}">
                <a16:creationId xmlns:a16="http://schemas.microsoft.com/office/drawing/2014/main" id="{741BA46A-49EC-E416-84C7-A6FABCBFE43F}"/>
              </a:ext>
            </a:extLst>
          </xdr:cNvPr>
          <xdr:cNvCxnSpPr>
            <a:stCxn id="777" idx="3"/>
            <a:endCxn id="77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328262</xdr:colOff>
      <xdr:row>409</xdr:row>
      <xdr:rowOff>26002</xdr:rowOff>
    </xdr:from>
    <xdr:to>
      <xdr:col>7</xdr:col>
      <xdr:colOff>135068</xdr:colOff>
      <xdr:row>410</xdr:row>
      <xdr:rowOff>46128</xdr:rowOff>
    </xdr:to>
    <xdr:grpSp>
      <xdr:nvGrpSpPr>
        <xdr:cNvPr id="780" name="Group 211">
          <a:extLst>
            <a:ext uri="{FF2B5EF4-FFF2-40B4-BE49-F238E27FC236}">
              <a16:creationId xmlns:a16="http://schemas.microsoft.com/office/drawing/2014/main" id="{97A71B1E-EF96-4001-B0FC-B619B51E8028}"/>
            </a:ext>
          </a:extLst>
        </xdr:cNvPr>
        <xdr:cNvGrpSpPr>
          <a:grpSpLocks/>
        </xdr:cNvGrpSpPr>
      </xdr:nvGrpSpPr>
      <xdr:grpSpPr bwMode="auto">
        <a:xfrm rot="419152">
          <a:off x="2894409" y="67933649"/>
          <a:ext cx="187806" cy="177008"/>
          <a:chOff x="3494882" y="6020720"/>
          <a:chExt cx="153760" cy="144236"/>
        </a:xfrm>
      </xdr:grpSpPr>
      <xdr:sp macro="" textlink="">
        <xdr:nvSpPr>
          <xdr:cNvPr id="781" name="Oval 780">
            <a:extLst>
              <a:ext uri="{FF2B5EF4-FFF2-40B4-BE49-F238E27FC236}">
                <a16:creationId xmlns:a16="http://schemas.microsoft.com/office/drawing/2014/main" id="{6BA97A97-4927-8505-B35F-85181B44CB3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82" name="Straight Connector 781">
            <a:extLst>
              <a:ext uri="{FF2B5EF4-FFF2-40B4-BE49-F238E27FC236}">
                <a16:creationId xmlns:a16="http://schemas.microsoft.com/office/drawing/2014/main" id="{3833BF04-B897-F7AF-7776-4D35D4BA6EBC}"/>
              </a:ext>
            </a:extLst>
          </xdr:cNvPr>
          <xdr:cNvCxnSpPr>
            <a:stCxn id="781" idx="1"/>
            <a:endCxn id="78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3" name="Straight Connector 782">
            <a:extLst>
              <a:ext uri="{FF2B5EF4-FFF2-40B4-BE49-F238E27FC236}">
                <a16:creationId xmlns:a16="http://schemas.microsoft.com/office/drawing/2014/main" id="{6EF0AFAA-FF62-ABAF-7E02-DF76C7355328}"/>
              </a:ext>
            </a:extLst>
          </xdr:cNvPr>
          <xdr:cNvCxnSpPr>
            <a:stCxn id="781" idx="3"/>
            <a:endCxn id="78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171951</xdr:colOff>
      <xdr:row>415</xdr:row>
      <xdr:rowOff>84797</xdr:rowOff>
    </xdr:from>
    <xdr:to>
      <xdr:col>7</xdr:col>
      <xdr:colOff>171592</xdr:colOff>
      <xdr:row>422</xdr:row>
      <xdr:rowOff>43693</xdr:rowOff>
    </xdr:to>
    <xdr:cxnSp macro="">
      <xdr:nvCxnSpPr>
        <xdr:cNvPr id="784" name="Straight Connector 783">
          <a:extLst>
            <a:ext uri="{FF2B5EF4-FFF2-40B4-BE49-F238E27FC236}">
              <a16:creationId xmlns:a16="http://schemas.microsoft.com/office/drawing/2014/main" id="{9D9F698F-35A5-4F5A-ACFC-49295D82A371}"/>
            </a:ext>
          </a:extLst>
        </xdr:cNvPr>
        <xdr:cNvCxnSpPr>
          <a:stCxn id="1393" idx="3"/>
          <a:endCxn id="1388" idx="2"/>
        </xdr:cNvCxnSpPr>
      </xdr:nvCxnSpPr>
      <xdr:spPr>
        <a:xfrm>
          <a:off x="2734176" y="68483822"/>
          <a:ext cx="380641" cy="102569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304995</xdr:colOff>
      <xdr:row>415</xdr:row>
      <xdr:rowOff>54938</xdr:rowOff>
    </xdr:from>
    <xdr:to>
      <xdr:col>7</xdr:col>
      <xdr:colOff>304636</xdr:colOff>
      <xdr:row>422</xdr:row>
      <xdr:rowOff>13834</xdr:rowOff>
    </xdr:to>
    <xdr:cxnSp macro="">
      <xdr:nvCxnSpPr>
        <xdr:cNvPr id="785" name="Straight Connector 784">
          <a:extLst>
            <a:ext uri="{FF2B5EF4-FFF2-40B4-BE49-F238E27FC236}">
              <a16:creationId xmlns:a16="http://schemas.microsoft.com/office/drawing/2014/main" id="{FA0DD844-17F0-4696-B354-646788C9B8BC}"/>
            </a:ext>
          </a:extLst>
        </xdr:cNvPr>
        <xdr:cNvCxnSpPr/>
      </xdr:nvCxnSpPr>
      <xdr:spPr>
        <a:xfrm>
          <a:off x="2867220" y="68453963"/>
          <a:ext cx="380641" cy="1025696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91966</xdr:colOff>
      <xdr:row>391</xdr:row>
      <xdr:rowOff>72259</xdr:rowOff>
    </xdr:from>
    <xdr:to>
      <xdr:col>16</xdr:col>
      <xdr:colOff>141514</xdr:colOff>
      <xdr:row>397</xdr:row>
      <xdr:rowOff>27706</xdr:rowOff>
    </xdr:to>
    <xdr:cxnSp macro="">
      <xdr:nvCxnSpPr>
        <xdr:cNvPr id="786" name="Straight Arrow Connector 785">
          <a:extLst>
            <a:ext uri="{FF2B5EF4-FFF2-40B4-BE49-F238E27FC236}">
              <a16:creationId xmlns:a16="http://schemas.microsoft.com/office/drawing/2014/main" id="{B1CF1F0B-5741-4A31-8ABA-87148666E157}"/>
            </a:ext>
          </a:extLst>
        </xdr:cNvPr>
        <xdr:cNvCxnSpPr/>
      </xdr:nvCxnSpPr>
      <xdr:spPr>
        <a:xfrm flipH="1" flipV="1">
          <a:off x="5921266" y="64299334"/>
          <a:ext cx="430548" cy="1041297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31710</xdr:colOff>
      <xdr:row>391</xdr:row>
      <xdr:rowOff>25233</xdr:rowOff>
    </xdr:from>
    <xdr:ext cx="925286" cy="718466"/>
    <xdr:sp macro="" textlink="">
      <xdr:nvSpPr>
        <xdr:cNvPr id="787" name="Rectangle 786">
          <a:extLst>
            <a:ext uri="{FF2B5EF4-FFF2-40B4-BE49-F238E27FC236}">
              <a16:creationId xmlns:a16="http://schemas.microsoft.com/office/drawing/2014/main" id="{DAEC868C-0D33-4A48-AA9D-8BE3B91D784A}"/>
            </a:ext>
          </a:extLst>
        </xdr:cNvPr>
        <xdr:cNvSpPr/>
      </xdr:nvSpPr>
      <xdr:spPr>
        <a:xfrm>
          <a:off x="6242010" y="64252308"/>
          <a:ext cx="925286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H'</a:t>
          </a:r>
        </a:p>
      </xdr:txBody>
    </xdr:sp>
    <xdr:clientData/>
  </xdr:oneCellAnchor>
  <xdr:oneCellAnchor>
    <xdr:from>
      <xdr:col>2</xdr:col>
      <xdr:colOff>335507</xdr:colOff>
      <xdr:row>434</xdr:row>
      <xdr:rowOff>7100</xdr:rowOff>
    </xdr:from>
    <xdr:ext cx="708103" cy="614095"/>
    <xdr:sp macro="" textlink="">
      <xdr:nvSpPr>
        <xdr:cNvPr id="788" name="Rectangle 787">
          <a:extLst>
            <a:ext uri="{FF2B5EF4-FFF2-40B4-BE49-F238E27FC236}">
              <a16:creationId xmlns:a16="http://schemas.microsoft.com/office/drawing/2014/main" id="{537D94FD-DAA8-48B1-AC6B-FE314AFA92A7}"/>
            </a:ext>
          </a:extLst>
        </xdr:cNvPr>
        <xdr:cNvSpPr/>
      </xdr:nvSpPr>
      <xdr:spPr>
        <a:xfrm>
          <a:off x="811757" y="71320775"/>
          <a:ext cx="708103" cy="6140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I</a:t>
          </a:r>
        </a:p>
      </xdr:txBody>
    </xdr:sp>
    <xdr:clientData/>
  </xdr:oneCellAnchor>
  <xdr:twoCellAnchor>
    <xdr:from>
      <xdr:col>26</xdr:col>
      <xdr:colOff>29097</xdr:colOff>
      <xdr:row>445</xdr:row>
      <xdr:rowOff>63499</xdr:rowOff>
    </xdr:from>
    <xdr:to>
      <xdr:col>29</xdr:col>
      <xdr:colOff>314854</xdr:colOff>
      <xdr:row>457</xdr:row>
      <xdr:rowOff>9523</xdr:rowOff>
    </xdr:to>
    <xdr:grpSp>
      <xdr:nvGrpSpPr>
        <xdr:cNvPr id="789" name="Group 788">
          <a:extLst>
            <a:ext uri="{FF2B5EF4-FFF2-40B4-BE49-F238E27FC236}">
              <a16:creationId xmlns:a16="http://schemas.microsoft.com/office/drawing/2014/main" id="{B43EE7E9-2EA3-4335-9A39-2BFFF0B90E9E}"/>
            </a:ext>
          </a:extLst>
        </xdr:cNvPr>
        <xdr:cNvGrpSpPr/>
      </xdr:nvGrpSpPr>
      <xdr:grpSpPr>
        <a:xfrm>
          <a:off x="10416950" y="73686146"/>
          <a:ext cx="1507198" cy="2097553"/>
          <a:chOff x="9713886" y="808452"/>
          <a:chExt cx="1342558" cy="1766630"/>
        </a:xfrm>
      </xdr:grpSpPr>
      <xdr:grpSp>
        <xdr:nvGrpSpPr>
          <xdr:cNvPr id="790" name="Group 13">
            <a:extLst>
              <a:ext uri="{FF2B5EF4-FFF2-40B4-BE49-F238E27FC236}">
                <a16:creationId xmlns:a16="http://schemas.microsoft.com/office/drawing/2014/main" id="{BD57F383-E13C-27E4-DD9B-FE0982876C1D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849" name="Oval 1">
              <a:extLst>
                <a:ext uri="{FF2B5EF4-FFF2-40B4-BE49-F238E27FC236}">
                  <a16:creationId xmlns:a16="http://schemas.microsoft.com/office/drawing/2014/main" id="{0EC578CE-75B0-33F5-AF99-BA2500A89C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850" name="Straight Connector 3">
              <a:extLst>
                <a:ext uri="{FF2B5EF4-FFF2-40B4-BE49-F238E27FC236}">
                  <a16:creationId xmlns:a16="http://schemas.microsoft.com/office/drawing/2014/main" id="{9C9FFE55-9FC9-AFCD-9ACC-C1388B215E6E}"/>
                </a:ext>
              </a:extLst>
            </xdr:cNvPr>
            <xdr:cNvCxnSpPr>
              <a:stCxn id="806" idx="1"/>
              <a:endCxn id="80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1" name="Straight Connector 7">
              <a:extLst>
                <a:ext uri="{FF2B5EF4-FFF2-40B4-BE49-F238E27FC236}">
                  <a16:creationId xmlns:a16="http://schemas.microsoft.com/office/drawing/2014/main" id="{AE2350FE-0A38-D0A9-D412-9D55C59BF70C}"/>
                </a:ext>
              </a:extLst>
            </xdr:cNvPr>
            <xdr:cNvCxnSpPr>
              <a:stCxn id="806" idx="3"/>
              <a:endCxn id="80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91" name="Oval 790">
            <a:extLst>
              <a:ext uri="{FF2B5EF4-FFF2-40B4-BE49-F238E27FC236}">
                <a16:creationId xmlns:a16="http://schemas.microsoft.com/office/drawing/2014/main" id="{F7005ED0-74E0-9683-CEE4-FE026CA7CBC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92" name="Group 791">
            <a:extLst>
              <a:ext uri="{FF2B5EF4-FFF2-40B4-BE49-F238E27FC236}">
                <a16:creationId xmlns:a16="http://schemas.microsoft.com/office/drawing/2014/main" id="{240C3A99-EDEA-7BF7-B921-EBA4627F83E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846" name="Oval 845">
              <a:extLst>
                <a:ext uri="{FF2B5EF4-FFF2-40B4-BE49-F238E27FC236}">
                  <a16:creationId xmlns:a16="http://schemas.microsoft.com/office/drawing/2014/main" id="{85A740EA-72C6-7A16-0FFA-378E174A27E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847" name="Straight Connector 846">
              <a:extLst>
                <a:ext uri="{FF2B5EF4-FFF2-40B4-BE49-F238E27FC236}">
                  <a16:creationId xmlns:a16="http://schemas.microsoft.com/office/drawing/2014/main" id="{1131FC28-A578-2656-DB86-E7B2E5F984F3}"/>
                </a:ext>
              </a:extLst>
            </xdr:cNvPr>
            <xdr:cNvCxnSpPr>
              <a:stCxn id="846" idx="1"/>
              <a:endCxn id="84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8" name="Straight Connector 847">
              <a:extLst>
                <a:ext uri="{FF2B5EF4-FFF2-40B4-BE49-F238E27FC236}">
                  <a16:creationId xmlns:a16="http://schemas.microsoft.com/office/drawing/2014/main" id="{8C0A12A6-754B-CFA1-56F5-E0B4AB9F2675}"/>
                </a:ext>
              </a:extLst>
            </xdr:cNvPr>
            <xdr:cNvCxnSpPr>
              <a:stCxn id="846" idx="3"/>
              <a:endCxn id="84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93" name="Oval 792">
            <a:extLst>
              <a:ext uri="{FF2B5EF4-FFF2-40B4-BE49-F238E27FC236}">
                <a16:creationId xmlns:a16="http://schemas.microsoft.com/office/drawing/2014/main" id="{0776DF8E-AF0C-E9E9-F623-C1D2C1E257F3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4" name="Straight Connector 793">
            <a:extLst>
              <a:ext uri="{FF2B5EF4-FFF2-40B4-BE49-F238E27FC236}">
                <a16:creationId xmlns:a16="http://schemas.microsoft.com/office/drawing/2014/main" id="{984EDDAE-0F80-1EE6-23BA-D5291A6B0DE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5" name="Straight Connector 794">
            <a:extLst>
              <a:ext uri="{FF2B5EF4-FFF2-40B4-BE49-F238E27FC236}">
                <a16:creationId xmlns:a16="http://schemas.microsoft.com/office/drawing/2014/main" id="{4B4DFCAD-AE12-D448-5E2F-2D4568BF0701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6" name="Straight Connector 795">
            <a:extLst>
              <a:ext uri="{FF2B5EF4-FFF2-40B4-BE49-F238E27FC236}">
                <a16:creationId xmlns:a16="http://schemas.microsoft.com/office/drawing/2014/main" id="{CB41C2DD-B736-AB9F-9CF8-7D49402C0C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7" name="Straight Connector 796">
            <a:extLst>
              <a:ext uri="{FF2B5EF4-FFF2-40B4-BE49-F238E27FC236}">
                <a16:creationId xmlns:a16="http://schemas.microsoft.com/office/drawing/2014/main" id="{EB6334AB-D8E7-A8E5-1751-FF32EF7A1221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8" name="Straight Connector 797">
            <a:extLst>
              <a:ext uri="{FF2B5EF4-FFF2-40B4-BE49-F238E27FC236}">
                <a16:creationId xmlns:a16="http://schemas.microsoft.com/office/drawing/2014/main" id="{6BB3EDA1-B2C6-C84D-67DF-16F756FB569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9" name="Straight Connector 798">
            <a:extLst>
              <a:ext uri="{FF2B5EF4-FFF2-40B4-BE49-F238E27FC236}">
                <a16:creationId xmlns:a16="http://schemas.microsoft.com/office/drawing/2014/main" id="{87096058-D03A-2FEE-B9F4-223786B923A4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0" name="Straight Connector 799">
            <a:extLst>
              <a:ext uri="{FF2B5EF4-FFF2-40B4-BE49-F238E27FC236}">
                <a16:creationId xmlns:a16="http://schemas.microsoft.com/office/drawing/2014/main" id="{4420D0AE-212A-DAD1-9CB5-F727045A2199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1" name="Straight Connector 800">
            <a:extLst>
              <a:ext uri="{FF2B5EF4-FFF2-40B4-BE49-F238E27FC236}">
                <a16:creationId xmlns:a16="http://schemas.microsoft.com/office/drawing/2014/main" id="{2764E870-B72B-1C2F-DAF0-7359B023DBA7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2" name="Straight Connector 801">
            <a:extLst>
              <a:ext uri="{FF2B5EF4-FFF2-40B4-BE49-F238E27FC236}">
                <a16:creationId xmlns:a16="http://schemas.microsoft.com/office/drawing/2014/main" id="{C3BD4CF9-E950-646B-19D7-36016F393D0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3" name="Straight Connector 802">
            <a:extLst>
              <a:ext uri="{FF2B5EF4-FFF2-40B4-BE49-F238E27FC236}">
                <a16:creationId xmlns:a16="http://schemas.microsoft.com/office/drawing/2014/main" id="{1E646B3C-C17E-266F-6A88-BB11C1440E4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05560B78-FA92-7564-7F45-304254EC39D2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5" name="Straight Connector 804">
            <a:extLst>
              <a:ext uri="{FF2B5EF4-FFF2-40B4-BE49-F238E27FC236}">
                <a16:creationId xmlns:a16="http://schemas.microsoft.com/office/drawing/2014/main" id="{16C24D22-9F30-D319-73FF-706C99885A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6" name="Straight Connector 50">
            <a:extLst>
              <a:ext uri="{FF2B5EF4-FFF2-40B4-BE49-F238E27FC236}">
                <a16:creationId xmlns:a16="http://schemas.microsoft.com/office/drawing/2014/main" id="{DFFE91ED-5FC3-EBFD-7CFB-40003C2CA2C4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7" name="Straight Connector 806">
            <a:extLst>
              <a:ext uri="{FF2B5EF4-FFF2-40B4-BE49-F238E27FC236}">
                <a16:creationId xmlns:a16="http://schemas.microsoft.com/office/drawing/2014/main" id="{16A2AB9C-59A0-C7FB-9E59-1A671643F1D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8" name="Straight Connector 52">
            <a:extLst>
              <a:ext uri="{FF2B5EF4-FFF2-40B4-BE49-F238E27FC236}">
                <a16:creationId xmlns:a16="http://schemas.microsoft.com/office/drawing/2014/main" id="{F2DE5A78-E287-0BC1-9446-84B9BFBB8D24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9" name="Straight Connector 808">
            <a:extLst>
              <a:ext uri="{FF2B5EF4-FFF2-40B4-BE49-F238E27FC236}">
                <a16:creationId xmlns:a16="http://schemas.microsoft.com/office/drawing/2014/main" id="{A7855341-35D1-C4BF-93D0-FE819DE5319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0" name="Straight Connector 809">
            <a:extLst>
              <a:ext uri="{FF2B5EF4-FFF2-40B4-BE49-F238E27FC236}">
                <a16:creationId xmlns:a16="http://schemas.microsoft.com/office/drawing/2014/main" id="{D382B6EE-C6A2-474E-13C1-B1A9BC28F29D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B2D18213-7CA5-5201-0A1E-EA828C4A341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2" name="Straight Connector 811">
            <a:extLst>
              <a:ext uri="{FF2B5EF4-FFF2-40B4-BE49-F238E27FC236}">
                <a16:creationId xmlns:a16="http://schemas.microsoft.com/office/drawing/2014/main" id="{2AB33B22-712C-E966-E4D8-1D67213BF905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3" name="Straight Connector 812">
            <a:extLst>
              <a:ext uri="{FF2B5EF4-FFF2-40B4-BE49-F238E27FC236}">
                <a16:creationId xmlns:a16="http://schemas.microsoft.com/office/drawing/2014/main" id="{22B2CDB5-657A-0CFB-F34E-26ADC852311D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4" name="Straight Connector 813">
            <a:extLst>
              <a:ext uri="{FF2B5EF4-FFF2-40B4-BE49-F238E27FC236}">
                <a16:creationId xmlns:a16="http://schemas.microsoft.com/office/drawing/2014/main" id="{4B2127EB-E4AE-BE68-177E-61B1AFEB3C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5" name="Straight Connector 814">
            <a:extLst>
              <a:ext uri="{FF2B5EF4-FFF2-40B4-BE49-F238E27FC236}">
                <a16:creationId xmlns:a16="http://schemas.microsoft.com/office/drawing/2014/main" id="{F517A5AA-6E7D-F3FA-4A92-DBFB09CCCA8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6" name="Isosceles Triangle 815">
            <a:extLst>
              <a:ext uri="{FF2B5EF4-FFF2-40B4-BE49-F238E27FC236}">
                <a16:creationId xmlns:a16="http://schemas.microsoft.com/office/drawing/2014/main" id="{C8BB55A0-A34E-1989-D073-114D914B7D43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17" name="Isosceles Triangle 816">
            <a:extLst>
              <a:ext uri="{FF2B5EF4-FFF2-40B4-BE49-F238E27FC236}">
                <a16:creationId xmlns:a16="http://schemas.microsoft.com/office/drawing/2014/main" id="{DDA914D8-D749-A039-6E80-0095561F0F3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18" name="Group 73">
            <a:extLst>
              <a:ext uri="{FF2B5EF4-FFF2-40B4-BE49-F238E27FC236}">
                <a16:creationId xmlns:a16="http://schemas.microsoft.com/office/drawing/2014/main" id="{01A25A65-00F7-87BB-835D-A117E8212F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844" name="TextBox 843">
              <a:extLst>
                <a:ext uri="{FF2B5EF4-FFF2-40B4-BE49-F238E27FC236}">
                  <a16:creationId xmlns:a16="http://schemas.microsoft.com/office/drawing/2014/main" id="{EB35AA78-8C65-F9A5-0F5F-62DEE34FD57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845" name="Straight Connector 844">
              <a:extLst>
                <a:ext uri="{FF2B5EF4-FFF2-40B4-BE49-F238E27FC236}">
                  <a16:creationId xmlns:a16="http://schemas.microsoft.com/office/drawing/2014/main" id="{FF3EB874-0394-9036-5663-BDBCEE5A6AA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19" name="Group 74">
            <a:extLst>
              <a:ext uri="{FF2B5EF4-FFF2-40B4-BE49-F238E27FC236}">
                <a16:creationId xmlns:a16="http://schemas.microsoft.com/office/drawing/2014/main" id="{4790BD35-7668-69E2-870F-F387E1E6CA33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842" name="TextBox 841">
              <a:extLst>
                <a:ext uri="{FF2B5EF4-FFF2-40B4-BE49-F238E27FC236}">
                  <a16:creationId xmlns:a16="http://schemas.microsoft.com/office/drawing/2014/main" id="{2BB9E18E-5E26-532A-514F-67543A5DEC1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843" name="Straight Connector 842">
              <a:extLst>
                <a:ext uri="{FF2B5EF4-FFF2-40B4-BE49-F238E27FC236}">
                  <a16:creationId xmlns:a16="http://schemas.microsoft.com/office/drawing/2014/main" id="{6312D7C7-743B-259D-89D3-C3220E3BEC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20" name="Group 89">
            <a:extLst>
              <a:ext uri="{FF2B5EF4-FFF2-40B4-BE49-F238E27FC236}">
                <a16:creationId xmlns:a16="http://schemas.microsoft.com/office/drawing/2014/main" id="{AF9F5980-AC15-2D00-0744-DD49563212FC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838" name="Straight Connector 837">
              <a:extLst>
                <a:ext uri="{FF2B5EF4-FFF2-40B4-BE49-F238E27FC236}">
                  <a16:creationId xmlns:a16="http://schemas.microsoft.com/office/drawing/2014/main" id="{17BF7440-B244-6FD3-8DEE-21D9D5EB9F2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9" name="Straight Connector 79">
              <a:extLst>
                <a:ext uri="{FF2B5EF4-FFF2-40B4-BE49-F238E27FC236}">
                  <a16:creationId xmlns:a16="http://schemas.microsoft.com/office/drawing/2014/main" id="{87E1F570-3131-8A85-65BA-E0DF3B6711B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0" name="Straight Connector 80">
              <a:extLst>
                <a:ext uri="{FF2B5EF4-FFF2-40B4-BE49-F238E27FC236}">
                  <a16:creationId xmlns:a16="http://schemas.microsoft.com/office/drawing/2014/main" id="{C3D4CC58-6E97-FF53-24F6-48E7C2B7026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1" name="Straight Connector 88">
              <a:extLst>
                <a:ext uri="{FF2B5EF4-FFF2-40B4-BE49-F238E27FC236}">
                  <a16:creationId xmlns:a16="http://schemas.microsoft.com/office/drawing/2014/main" id="{7084908A-D17B-29EE-9901-A8927ED5336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21" name="Group 90">
            <a:extLst>
              <a:ext uri="{FF2B5EF4-FFF2-40B4-BE49-F238E27FC236}">
                <a16:creationId xmlns:a16="http://schemas.microsoft.com/office/drawing/2014/main" id="{575A25A6-BD84-2EBF-368C-DD81B514E28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834" name="Straight Connector 833">
              <a:extLst>
                <a:ext uri="{FF2B5EF4-FFF2-40B4-BE49-F238E27FC236}">
                  <a16:creationId xmlns:a16="http://schemas.microsoft.com/office/drawing/2014/main" id="{F06C3CFB-2B46-A3E0-7AC2-2AEC4EDB269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5" name="Straight Connector 834">
              <a:extLst>
                <a:ext uri="{FF2B5EF4-FFF2-40B4-BE49-F238E27FC236}">
                  <a16:creationId xmlns:a16="http://schemas.microsoft.com/office/drawing/2014/main" id="{5790EC11-5403-E622-34E9-1B73279B771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6" name="Straight Connector 835">
              <a:extLst>
                <a:ext uri="{FF2B5EF4-FFF2-40B4-BE49-F238E27FC236}">
                  <a16:creationId xmlns:a16="http://schemas.microsoft.com/office/drawing/2014/main" id="{D4BB1865-1E8B-10DC-0390-4629BEC8DCF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7" name="Straight Connector 836">
              <a:extLst>
                <a:ext uri="{FF2B5EF4-FFF2-40B4-BE49-F238E27FC236}">
                  <a16:creationId xmlns:a16="http://schemas.microsoft.com/office/drawing/2014/main" id="{DFA1BAFF-837B-DCE8-45DA-C9FF4E309BD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22" name="Straight Connector 821">
            <a:extLst>
              <a:ext uri="{FF2B5EF4-FFF2-40B4-BE49-F238E27FC236}">
                <a16:creationId xmlns:a16="http://schemas.microsoft.com/office/drawing/2014/main" id="{3B7EF693-11AE-B711-9D7C-3B53D8686BE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3" name="Straight Connector 822">
            <a:extLst>
              <a:ext uri="{FF2B5EF4-FFF2-40B4-BE49-F238E27FC236}">
                <a16:creationId xmlns:a16="http://schemas.microsoft.com/office/drawing/2014/main" id="{2B526896-82F0-98D5-5826-8036F56290FB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4" name="Straight Arrow Connector 823">
            <a:extLst>
              <a:ext uri="{FF2B5EF4-FFF2-40B4-BE49-F238E27FC236}">
                <a16:creationId xmlns:a16="http://schemas.microsoft.com/office/drawing/2014/main" id="{0CE31D67-4A35-0B18-79B6-F643731AAF9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5" name="Straight Arrow Connector 824">
            <a:extLst>
              <a:ext uri="{FF2B5EF4-FFF2-40B4-BE49-F238E27FC236}">
                <a16:creationId xmlns:a16="http://schemas.microsoft.com/office/drawing/2014/main" id="{E2D42FF9-E07F-BA5A-8959-805B3A2E8B1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26" name="Group 155">
            <a:extLst>
              <a:ext uri="{FF2B5EF4-FFF2-40B4-BE49-F238E27FC236}">
                <a16:creationId xmlns:a16="http://schemas.microsoft.com/office/drawing/2014/main" id="{A7FD320A-CFF9-B1EA-D61A-F82FBCCFF24E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831" name="Isosceles Triangle 830">
              <a:extLst>
                <a:ext uri="{FF2B5EF4-FFF2-40B4-BE49-F238E27FC236}">
                  <a16:creationId xmlns:a16="http://schemas.microsoft.com/office/drawing/2014/main" id="{5A3F2B98-1FDF-39CC-7D54-12CC0387AD4D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32" name="Isosceles Triangle 831">
              <a:extLst>
                <a:ext uri="{FF2B5EF4-FFF2-40B4-BE49-F238E27FC236}">
                  <a16:creationId xmlns:a16="http://schemas.microsoft.com/office/drawing/2014/main" id="{88CA093E-AA92-194A-64A5-F39D5FE2CD2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33" name="Isosceles Triangle 832">
              <a:extLst>
                <a:ext uri="{FF2B5EF4-FFF2-40B4-BE49-F238E27FC236}">
                  <a16:creationId xmlns:a16="http://schemas.microsoft.com/office/drawing/2014/main" id="{D88E6DC7-C897-0F66-623E-7F574293882A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827" name="Group 134">
            <a:extLst>
              <a:ext uri="{FF2B5EF4-FFF2-40B4-BE49-F238E27FC236}">
                <a16:creationId xmlns:a16="http://schemas.microsoft.com/office/drawing/2014/main" id="{E6B52CF1-2D3B-F033-6C8C-E8919EC74BE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828" name="Isosceles Triangle 827">
              <a:extLst>
                <a:ext uri="{FF2B5EF4-FFF2-40B4-BE49-F238E27FC236}">
                  <a16:creationId xmlns:a16="http://schemas.microsoft.com/office/drawing/2014/main" id="{C86A486D-DCDC-682F-D042-AB00560AEF7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29" name="Isosceles Triangle 828">
              <a:extLst>
                <a:ext uri="{FF2B5EF4-FFF2-40B4-BE49-F238E27FC236}">
                  <a16:creationId xmlns:a16="http://schemas.microsoft.com/office/drawing/2014/main" id="{18CF6A04-5C35-CB87-7830-5FC7176DD78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30" name="Isosceles Triangle 829">
              <a:extLst>
                <a:ext uri="{FF2B5EF4-FFF2-40B4-BE49-F238E27FC236}">
                  <a16:creationId xmlns:a16="http://schemas.microsoft.com/office/drawing/2014/main" id="{92337954-D8E7-4FB4-2C91-8CB7BE61EA3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</xdr:col>
      <xdr:colOff>28440</xdr:colOff>
      <xdr:row>442</xdr:row>
      <xdr:rowOff>10268</xdr:rowOff>
    </xdr:from>
    <xdr:ext cx="466938" cy="475545"/>
    <xdr:pic>
      <xdr:nvPicPr>
        <xdr:cNvPr id="852" name="Picture 851" descr="A black and white compass&#10;&#10;Description automatically generated">
          <a:extLst>
            <a:ext uri="{FF2B5EF4-FFF2-40B4-BE49-F238E27FC236}">
              <a16:creationId xmlns:a16="http://schemas.microsoft.com/office/drawing/2014/main" id="{75DBAF52-CE17-4173-A968-F9E4BA2F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4690" y="72571718"/>
          <a:ext cx="466938" cy="475545"/>
        </a:xfrm>
        <a:prstGeom prst="rect">
          <a:avLst/>
        </a:prstGeom>
      </xdr:spPr>
    </xdr:pic>
    <xdr:clientData/>
  </xdr:oneCellAnchor>
  <xdr:twoCellAnchor>
    <xdr:from>
      <xdr:col>11</xdr:col>
      <xdr:colOff>204588</xdr:colOff>
      <xdr:row>445</xdr:row>
      <xdr:rowOff>136790</xdr:rowOff>
    </xdr:from>
    <xdr:to>
      <xdr:col>18</xdr:col>
      <xdr:colOff>251427</xdr:colOff>
      <xdr:row>471</xdr:row>
      <xdr:rowOff>120944</xdr:rowOff>
    </xdr:to>
    <xdr:sp macro="" textlink="">
      <xdr:nvSpPr>
        <xdr:cNvPr id="854" name="Freeform: Shape 853">
          <a:extLst>
            <a:ext uri="{FF2B5EF4-FFF2-40B4-BE49-F238E27FC236}">
              <a16:creationId xmlns:a16="http://schemas.microsoft.com/office/drawing/2014/main" id="{0AC5FDFD-7530-4CE3-B8BA-5ED6676CBEBB}"/>
            </a:ext>
          </a:extLst>
        </xdr:cNvPr>
        <xdr:cNvSpPr/>
      </xdr:nvSpPr>
      <xdr:spPr>
        <a:xfrm>
          <a:off x="4671813" y="73212590"/>
          <a:ext cx="2551914" cy="4489479"/>
        </a:xfrm>
        <a:custGeom>
          <a:avLst/>
          <a:gdLst>
            <a:gd name="connsiteX0" fmla="*/ 2106706 w 2106706"/>
            <a:gd name="connsiteY0" fmla="*/ 0 h 3877235"/>
            <a:gd name="connsiteX1" fmla="*/ 0 w 2106706"/>
            <a:gd name="connsiteY1" fmla="*/ 2521323 h 3877235"/>
            <a:gd name="connsiteX2" fmla="*/ 33618 w 2106706"/>
            <a:gd name="connsiteY2" fmla="*/ 3395382 h 3877235"/>
            <a:gd name="connsiteX3" fmla="*/ 582706 w 2106706"/>
            <a:gd name="connsiteY3" fmla="*/ 3877235 h 3877235"/>
            <a:gd name="connsiteX0" fmla="*/ 2106706 w 2106706"/>
            <a:gd name="connsiteY0" fmla="*/ 0 h 3907095"/>
            <a:gd name="connsiteX1" fmla="*/ 0 w 2106706"/>
            <a:gd name="connsiteY1" fmla="*/ 2521323 h 3907095"/>
            <a:gd name="connsiteX2" fmla="*/ 33618 w 2106706"/>
            <a:gd name="connsiteY2" fmla="*/ 3395382 h 3907095"/>
            <a:gd name="connsiteX3" fmla="*/ 582706 w 2106706"/>
            <a:gd name="connsiteY3" fmla="*/ 3877235 h 3907095"/>
            <a:gd name="connsiteX4" fmla="*/ 549088 w 2106706"/>
            <a:gd name="connsiteY4" fmla="*/ 3854823 h 3907095"/>
            <a:gd name="connsiteX0" fmla="*/ 2106706 w 2106706"/>
            <a:gd name="connsiteY0" fmla="*/ 0 h 4314308"/>
            <a:gd name="connsiteX1" fmla="*/ 0 w 2106706"/>
            <a:gd name="connsiteY1" fmla="*/ 2521323 h 4314308"/>
            <a:gd name="connsiteX2" fmla="*/ 33618 w 2106706"/>
            <a:gd name="connsiteY2" fmla="*/ 3395382 h 4314308"/>
            <a:gd name="connsiteX3" fmla="*/ 582706 w 2106706"/>
            <a:gd name="connsiteY3" fmla="*/ 3877235 h 4314308"/>
            <a:gd name="connsiteX4" fmla="*/ 1311088 w 2106706"/>
            <a:gd name="connsiteY4" fmla="*/ 4314264 h 4314308"/>
            <a:gd name="connsiteX0" fmla="*/ 2106706 w 2106706"/>
            <a:gd name="connsiteY0" fmla="*/ 0 h 4340860"/>
            <a:gd name="connsiteX1" fmla="*/ 0 w 2106706"/>
            <a:gd name="connsiteY1" fmla="*/ 2521323 h 4340860"/>
            <a:gd name="connsiteX2" fmla="*/ 33618 w 2106706"/>
            <a:gd name="connsiteY2" fmla="*/ 3395382 h 4340860"/>
            <a:gd name="connsiteX3" fmla="*/ 582706 w 2106706"/>
            <a:gd name="connsiteY3" fmla="*/ 3877235 h 4340860"/>
            <a:gd name="connsiteX4" fmla="*/ 1311088 w 2106706"/>
            <a:gd name="connsiteY4" fmla="*/ 4314264 h 4340860"/>
            <a:gd name="connsiteX5" fmla="*/ 1333500 w 2106706"/>
            <a:gd name="connsiteY5" fmla="*/ 4291851 h 4340860"/>
            <a:gd name="connsiteX0" fmla="*/ 2106706 w 2106706"/>
            <a:gd name="connsiteY0" fmla="*/ 0 h 4684109"/>
            <a:gd name="connsiteX1" fmla="*/ 0 w 2106706"/>
            <a:gd name="connsiteY1" fmla="*/ 2521323 h 4684109"/>
            <a:gd name="connsiteX2" fmla="*/ 33618 w 2106706"/>
            <a:gd name="connsiteY2" fmla="*/ 3395382 h 4684109"/>
            <a:gd name="connsiteX3" fmla="*/ 582706 w 2106706"/>
            <a:gd name="connsiteY3" fmla="*/ 3877235 h 4684109"/>
            <a:gd name="connsiteX4" fmla="*/ 1311088 w 2106706"/>
            <a:gd name="connsiteY4" fmla="*/ 4314264 h 4684109"/>
            <a:gd name="connsiteX5" fmla="*/ 1983441 w 2106706"/>
            <a:gd name="connsiteY5" fmla="*/ 4684057 h 4684109"/>
            <a:gd name="connsiteX0" fmla="*/ 2106706 w 2106706"/>
            <a:gd name="connsiteY0" fmla="*/ 0 h 4714895"/>
            <a:gd name="connsiteX1" fmla="*/ 0 w 2106706"/>
            <a:gd name="connsiteY1" fmla="*/ 2521323 h 4714895"/>
            <a:gd name="connsiteX2" fmla="*/ 33618 w 2106706"/>
            <a:gd name="connsiteY2" fmla="*/ 3395382 h 4714895"/>
            <a:gd name="connsiteX3" fmla="*/ 582706 w 2106706"/>
            <a:gd name="connsiteY3" fmla="*/ 3877235 h 4714895"/>
            <a:gd name="connsiteX4" fmla="*/ 1311088 w 2106706"/>
            <a:gd name="connsiteY4" fmla="*/ 4314264 h 4714895"/>
            <a:gd name="connsiteX5" fmla="*/ 1983441 w 2106706"/>
            <a:gd name="connsiteY5" fmla="*/ 4684057 h 4714895"/>
            <a:gd name="connsiteX6" fmla="*/ 2017059 w 2106706"/>
            <a:gd name="connsiteY6" fmla="*/ 4695263 h 4714895"/>
            <a:gd name="connsiteX0" fmla="*/ 2106706 w 2622176"/>
            <a:gd name="connsiteY0" fmla="*/ 0 h 5244351"/>
            <a:gd name="connsiteX1" fmla="*/ 0 w 2622176"/>
            <a:gd name="connsiteY1" fmla="*/ 2521323 h 5244351"/>
            <a:gd name="connsiteX2" fmla="*/ 33618 w 2622176"/>
            <a:gd name="connsiteY2" fmla="*/ 3395382 h 5244351"/>
            <a:gd name="connsiteX3" fmla="*/ 582706 w 2622176"/>
            <a:gd name="connsiteY3" fmla="*/ 3877235 h 5244351"/>
            <a:gd name="connsiteX4" fmla="*/ 1311088 w 2622176"/>
            <a:gd name="connsiteY4" fmla="*/ 4314264 h 5244351"/>
            <a:gd name="connsiteX5" fmla="*/ 1983441 w 2622176"/>
            <a:gd name="connsiteY5" fmla="*/ 4684057 h 5244351"/>
            <a:gd name="connsiteX6" fmla="*/ 2622176 w 2622176"/>
            <a:gd name="connsiteY6" fmla="*/ 5244351 h 5244351"/>
            <a:gd name="connsiteX0" fmla="*/ 2135414 w 2650884"/>
            <a:gd name="connsiteY0" fmla="*/ 0 h 5244351"/>
            <a:gd name="connsiteX1" fmla="*/ 28708 w 2650884"/>
            <a:gd name="connsiteY1" fmla="*/ 2521323 h 5244351"/>
            <a:gd name="connsiteX2" fmla="*/ 48 w 2650884"/>
            <a:gd name="connsiteY2" fmla="*/ 2958798 h 5244351"/>
            <a:gd name="connsiteX3" fmla="*/ 62326 w 2650884"/>
            <a:gd name="connsiteY3" fmla="*/ 3395382 h 5244351"/>
            <a:gd name="connsiteX4" fmla="*/ 611414 w 2650884"/>
            <a:gd name="connsiteY4" fmla="*/ 3877235 h 5244351"/>
            <a:gd name="connsiteX5" fmla="*/ 1339796 w 2650884"/>
            <a:gd name="connsiteY5" fmla="*/ 4314264 h 5244351"/>
            <a:gd name="connsiteX6" fmla="*/ 2012149 w 2650884"/>
            <a:gd name="connsiteY6" fmla="*/ 4684057 h 5244351"/>
            <a:gd name="connsiteX7" fmla="*/ 2650884 w 2650884"/>
            <a:gd name="connsiteY7" fmla="*/ 5244351 h 5244351"/>
            <a:gd name="connsiteX0" fmla="*/ 2135384 w 2650854"/>
            <a:gd name="connsiteY0" fmla="*/ 0 h 5244351"/>
            <a:gd name="connsiteX1" fmla="*/ 86484 w 2650854"/>
            <a:gd name="connsiteY1" fmla="*/ 2530046 h 5244351"/>
            <a:gd name="connsiteX2" fmla="*/ 18 w 2650854"/>
            <a:gd name="connsiteY2" fmla="*/ 2958798 h 5244351"/>
            <a:gd name="connsiteX3" fmla="*/ 62296 w 2650854"/>
            <a:gd name="connsiteY3" fmla="*/ 3395382 h 5244351"/>
            <a:gd name="connsiteX4" fmla="*/ 611384 w 2650854"/>
            <a:gd name="connsiteY4" fmla="*/ 3877235 h 5244351"/>
            <a:gd name="connsiteX5" fmla="*/ 1339766 w 2650854"/>
            <a:gd name="connsiteY5" fmla="*/ 4314264 h 5244351"/>
            <a:gd name="connsiteX6" fmla="*/ 2012119 w 2650854"/>
            <a:gd name="connsiteY6" fmla="*/ 4684057 h 5244351"/>
            <a:gd name="connsiteX7" fmla="*/ 2650854 w 2650854"/>
            <a:gd name="connsiteY7" fmla="*/ 5244351 h 5244351"/>
            <a:gd name="connsiteX0" fmla="*/ 2135393 w 2650863"/>
            <a:gd name="connsiteY0" fmla="*/ 0 h 5244351"/>
            <a:gd name="connsiteX1" fmla="*/ 86493 w 2650863"/>
            <a:gd name="connsiteY1" fmla="*/ 2530046 h 5244351"/>
            <a:gd name="connsiteX2" fmla="*/ 27 w 2650863"/>
            <a:gd name="connsiteY2" fmla="*/ 2958798 h 5244351"/>
            <a:gd name="connsiteX3" fmla="*/ 62305 w 2650863"/>
            <a:gd name="connsiteY3" fmla="*/ 3395382 h 5244351"/>
            <a:gd name="connsiteX4" fmla="*/ 611393 w 2650863"/>
            <a:gd name="connsiteY4" fmla="*/ 3877235 h 5244351"/>
            <a:gd name="connsiteX5" fmla="*/ 1339775 w 2650863"/>
            <a:gd name="connsiteY5" fmla="*/ 4314264 h 5244351"/>
            <a:gd name="connsiteX6" fmla="*/ 2012128 w 2650863"/>
            <a:gd name="connsiteY6" fmla="*/ 4684057 h 5244351"/>
            <a:gd name="connsiteX7" fmla="*/ 2650863 w 2650863"/>
            <a:gd name="connsiteY7" fmla="*/ 5244351 h 5244351"/>
            <a:gd name="connsiteX0" fmla="*/ 2135393 w 2650863"/>
            <a:gd name="connsiteY0" fmla="*/ 0 h 5244351"/>
            <a:gd name="connsiteX1" fmla="*/ 86493 w 2650863"/>
            <a:gd name="connsiteY1" fmla="*/ 2530046 h 5244351"/>
            <a:gd name="connsiteX2" fmla="*/ 27 w 2650863"/>
            <a:gd name="connsiteY2" fmla="*/ 2958798 h 5244351"/>
            <a:gd name="connsiteX3" fmla="*/ 111852 w 2650863"/>
            <a:gd name="connsiteY3" fmla="*/ 3404105 h 5244351"/>
            <a:gd name="connsiteX4" fmla="*/ 611393 w 2650863"/>
            <a:gd name="connsiteY4" fmla="*/ 3877235 h 5244351"/>
            <a:gd name="connsiteX5" fmla="*/ 1339775 w 2650863"/>
            <a:gd name="connsiteY5" fmla="*/ 4314264 h 5244351"/>
            <a:gd name="connsiteX6" fmla="*/ 2012128 w 2650863"/>
            <a:gd name="connsiteY6" fmla="*/ 4684057 h 5244351"/>
            <a:gd name="connsiteX7" fmla="*/ 2650863 w 2650863"/>
            <a:gd name="connsiteY7" fmla="*/ 5244351 h 5244351"/>
            <a:gd name="connsiteX0" fmla="*/ 2135393 w 2650863"/>
            <a:gd name="connsiteY0" fmla="*/ 0 h 5244351"/>
            <a:gd name="connsiteX1" fmla="*/ 86493 w 2650863"/>
            <a:gd name="connsiteY1" fmla="*/ 2530046 h 5244351"/>
            <a:gd name="connsiteX2" fmla="*/ 27 w 2650863"/>
            <a:gd name="connsiteY2" fmla="*/ 2958798 h 5244351"/>
            <a:gd name="connsiteX3" fmla="*/ 169660 w 2650863"/>
            <a:gd name="connsiteY3" fmla="*/ 3395382 h 5244351"/>
            <a:gd name="connsiteX4" fmla="*/ 611393 w 2650863"/>
            <a:gd name="connsiteY4" fmla="*/ 3877235 h 5244351"/>
            <a:gd name="connsiteX5" fmla="*/ 1339775 w 2650863"/>
            <a:gd name="connsiteY5" fmla="*/ 4314264 h 5244351"/>
            <a:gd name="connsiteX6" fmla="*/ 2012128 w 2650863"/>
            <a:gd name="connsiteY6" fmla="*/ 4684057 h 5244351"/>
            <a:gd name="connsiteX7" fmla="*/ 2650863 w 2650863"/>
            <a:gd name="connsiteY7" fmla="*/ 5244351 h 5244351"/>
            <a:gd name="connsiteX0" fmla="*/ 2135393 w 2650863"/>
            <a:gd name="connsiteY0" fmla="*/ 0 h 5244351"/>
            <a:gd name="connsiteX1" fmla="*/ 86493 w 2650863"/>
            <a:gd name="connsiteY1" fmla="*/ 2530046 h 5244351"/>
            <a:gd name="connsiteX2" fmla="*/ 27 w 2650863"/>
            <a:gd name="connsiteY2" fmla="*/ 2958798 h 5244351"/>
            <a:gd name="connsiteX3" fmla="*/ 136627 w 2650863"/>
            <a:gd name="connsiteY3" fmla="*/ 3404105 h 5244351"/>
            <a:gd name="connsiteX4" fmla="*/ 611393 w 2650863"/>
            <a:gd name="connsiteY4" fmla="*/ 3877235 h 5244351"/>
            <a:gd name="connsiteX5" fmla="*/ 1339775 w 2650863"/>
            <a:gd name="connsiteY5" fmla="*/ 4314264 h 5244351"/>
            <a:gd name="connsiteX6" fmla="*/ 2012128 w 2650863"/>
            <a:gd name="connsiteY6" fmla="*/ 4684057 h 5244351"/>
            <a:gd name="connsiteX7" fmla="*/ 2650863 w 2650863"/>
            <a:gd name="connsiteY7" fmla="*/ 5244351 h 5244351"/>
            <a:gd name="connsiteX0" fmla="*/ 2135393 w 2650863"/>
            <a:gd name="connsiteY0" fmla="*/ 0 h 5244351"/>
            <a:gd name="connsiteX1" fmla="*/ 86493 w 2650863"/>
            <a:gd name="connsiteY1" fmla="*/ 2530046 h 5244351"/>
            <a:gd name="connsiteX2" fmla="*/ 27 w 2650863"/>
            <a:gd name="connsiteY2" fmla="*/ 2958798 h 5244351"/>
            <a:gd name="connsiteX3" fmla="*/ 136627 w 2650863"/>
            <a:gd name="connsiteY3" fmla="*/ 3404105 h 5244351"/>
            <a:gd name="connsiteX4" fmla="*/ 611393 w 2650863"/>
            <a:gd name="connsiteY4" fmla="*/ 3877235 h 5244351"/>
            <a:gd name="connsiteX5" fmla="*/ 1339775 w 2650863"/>
            <a:gd name="connsiteY5" fmla="*/ 4314264 h 5244351"/>
            <a:gd name="connsiteX6" fmla="*/ 2012128 w 2650863"/>
            <a:gd name="connsiteY6" fmla="*/ 4684057 h 5244351"/>
            <a:gd name="connsiteX7" fmla="*/ 2650863 w 2650863"/>
            <a:gd name="connsiteY7" fmla="*/ 5244351 h 5244351"/>
            <a:gd name="connsiteX0" fmla="*/ 2135393 w 2650863"/>
            <a:gd name="connsiteY0" fmla="*/ 0 h 5244351"/>
            <a:gd name="connsiteX1" fmla="*/ 86493 w 2650863"/>
            <a:gd name="connsiteY1" fmla="*/ 2530046 h 5244351"/>
            <a:gd name="connsiteX2" fmla="*/ 27 w 2650863"/>
            <a:gd name="connsiteY2" fmla="*/ 2958798 h 5244351"/>
            <a:gd name="connsiteX3" fmla="*/ 136627 w 2650863"/>
            <a:gd name="connsiteY3" fmla="*/ 3404105 h 5244351"/>
            <a:gd name="connsiteX4" fmla="*/ 611393 w 2650863"/>
            <a:gd name="connsiteY4" fmla="*/ 3877235 h 5244351"/>
            <a:gd name="connsiteX5" fmla="*/ 1339775 w 2650863"/>
            <a:gd name="connsiteY5" fmla="*/ 4314264 h 5244351"/>
            <a:gd name="connsiteX6" fmla="*/ 2012128 w 2650863"/>
            <a:gd name="connsiteY6" fmla="*/ 4684057 h 5244351"/>
            <a:gd name="connsiteX7" fmla="*/ 2650863 w 2650863"/>
            <a:gd name="connsiteY7" fmla="*/ 5244351 h 5244351"/>
            <a:gd name="connsiteX0" fmla="*/ 2135393 w 2725185"/>
            <a:gd name="connsiteY0" fmla="*/ 0 h 5331586"/>
            <a:gd name="connsiteX1" fmla="*/ 86493 w 2725185"/>
            <a:gd name="connsiteY1" fmla="*/ 2530046 h 5331586"/>
            <a:gd name="connsiteX2" fmla="*/ 27 w 2725185"/>
            <a:gd name="connsiteY2" fmla="*/ 2958798 h 5331586"/>
            <a:gd name="connsiteX3" fmla="*/ 136627 w 2725185"/>
            <a:gd name="connsiteY3" fmla="*/ 3404105 h 5331586"/>
            <a:gd name="connsiteX4" fmla="*/ 611393 w 2725185"/>
            <a:gd name="connsiteY4" fmla="*/ 3877235 h 5331586"/>
            <a:gd name="connsiteX5" fmla="*/ 1339775 w 2725185"/>
            <a:gd name="connsiteY5" fmla="*/ 4314264 h 5331586"/>
            <a:gd name="connsiteX6" fmla="*/ 2012128 w 2725185"/>
            <a:gd name="connsiteY6" fmla="*/ 4684057 h 5331586"/>
            <a:gd name="connsiteX7" fmla="*/ 2725185 w 2725185"/>
            <a:gd name="connsiteY7" fmla="*/ 5331586 h 5331586"/>
            <a:gd name="connsiteX0" fmla="*/ 2135393 w 2725185"/>
            <a:gd name="connsiteY0" fmla="*/ 0 h 5331586"/>
            <a:gd name="connsiteX1" fmla="*/ 86493 w 2725185"/>
            <a:gd name="connsiteY1" fmla="*/ 2530046 h 5331586"/>
            <a:gd name="connsiteX2" fmla="*/ 27 w 2725185"/>
            <a:gd name="connsiteY2" fmla="*/ 2958798 h 5331586"/>
            <a:gd name="connsiteX3" fmla="*/ 136627 w 2725185"/>
            <a:gd name="connsiteY3" fmla="*/ 3404105 h 5331586"/>
            <a:gd name="connsiteX4" fmla="*/ 611393 w 2725185"/>
            <a:gd name="connsiteY4" fmla="*/ 3877235 h 5331586"/>
            <a:gd name="connsiteX5" fmla="*/ 1339775 w 2725185"/>
            <a:gd name="connsiteY5" fmla="*/ 4314264 h 5331586"/>
            <a:gd name="connsiteX6" fmla="*/ 2012128 w 2725185"/>
            <a:gd name="connsiteY6" fmla="*/ 4684057 h 5331586"/>
            <a:gd name="connsiteX7" fmla="*/ 2436154 w 2725185"/>
            <a:gd name="connsiteY7" fmla="*/ 4973923 h 5331586"/>
            <a:gd name="connsiteX8" fmla="*/ 2725185 w 2725185"/>
            <a:gd name="connsiteY8" fmla="*/ 5331586 h 5331586"/>
            <a:gd name="connsiteX0" fmla="*/ 2544250 w 2725185"/>
            <a:gd name="connsiteY0" fmla="*/ 0 h 5836200"/>
            <a:gd name="connsiteX1" fmla="*/ 86493 w 2725185"/>
            <a:gd name="connsiteY1" fmla="*/ 3034660 h 5836200"/>
            <a:gd name="connsiteX2" fmla="*/ 27 w 2725185"/>
            <a:gd name="connsiteY2" fmla="*/ 3463412 h 5836200"/>
            <a:gd name="connsiteX3" fmla="*/ 136627 w 2725185"/>
            <a:gd name="connsiteY3" fmla="*/ 3908719 h 5836200"/>
            <a:gd name="connsiteX4" fmla="*/ 611393 w 2725185"/>
            <a:gd name="connsiteY4" fmla="*/ 4381849 h 5836200"/>
            <a:gd name="connsiteX5" fmla="*/ 1339775 w 2725185"/>
            <a:gd name="connsiteY5" fmla="*/ 4818878 h 5836200"/>
            <a:gd name="connsiteX6" fmla="*/ 2012128 w 2725185"/>
            <a:gd name="connsiteY6" fmla="*/ 5188671 h 5836200"/>
            <a:gd name="connsiteX7" fmla="*/ 2436154 w 2725185"/>
            <a:gd name="connsiteY7" fmla="*/ 5478537 h 5836200"/>
            <a:gd name="connsiteX8" fmla="*/ 2725185 w 2725185"/>
            <a:gd name="connsiteY8" fmla="*/ 5836200 h 5836200"/>
            <a:gd name="connsiteX0" fmla="*/ 2544250 w 4024922"/>
            <a:gd name="connsiteY0" fmla="*/ 0 h 7440196"/>
            <a:gd name="connsiteX1" fmla="*/ 86493 w 4024922"/>
            <a:gd name="connsiteY1" fmla="*/ 3034660 h 7440196"/>
            <a:gd name="connsiteX2" fmla="*/ 27 w 4024922"/>
            <a:gd name="connsiteY2" fmla="*/ 3463412 h 7440196"/>
            <a:gd name="connsiteX3" fmla="*/ 136627 w 4024922"/>
            <a:gd name="connsiteY3" fmla="*/ 3908719 h 7440196"/>
            <a:gd name="connsiteX4" fmla="*/ 611393 w 4024922"/>
            <a:gd name="connsiteY4" fmla="*/ 4381849 h 7440196"/>
            <a:gd name="connsiteX5" fmla="*/ 1339775 w 4024922"/>
            <a:gd name="connsiteY5" fmla="*/ 4818878 h 7440196"/>
            <a:gd name="connsiteX6" fmla="*/ 2012128 w 4024922"/>
            <a:gd name="connsiteY6" fmla="*/ 5188671 h 7440196"/>
            <a:gd name="connsiteX7" fmla="*/ 2436154 w 4024922"/>
            <a:gd name="connsiteY7" fmla="*/ 5478537 h 7440196"/>
            <a:gd name="connsiteX8" fmla="*/ 4024922 w 4024922"/>
            <a:gd name="connsiteY8" fmla="*/ 7440196 h 7440196"/>
            <a:gd name="connsiteX0" fmla="*/ 2544250 w 4215109"/>
            <a:gd name="connsiteY0" fmla="*/ 0 h 7581905"/>
            <a:gd name="connsiteX1" fmla="*/ 86493 w 4215109"/>
            <a:gd name="connsiteY1" fmla="*/ 3034660 h 7581905"/>
            <a:gd name="connsiteX2" fmla="*/ 27 w 4215109"/>
            <a:gd name="connsiteY2" fmla="*/ 3463412 h 7581905"/>
            <a:gd name="connsiteX3" fmla="*/ 136627 w 4215109"/>
            <a:gd name="connsiteY3" fmla="*/ 3908719 h 7581905"/>
            <a:gd name="connsiteX4" fmla="*/ 611393 w 4215109"/>
            <a:gd name="connsiteY4" fmla="*/ 4381849 h 7581905"/>
            <a:gd name="connsiteX5" fmla="*/ 1339775 w 4215109"/>
            <a:gd name="connsiteY5" fmla="*/ 4818878 h 7581905"/>
            <a:gd name="connsiteX6" fmla="*/ 2012128 w 4215109"/>
            <a:gd name="connsiteY6" fmla="*/ 5188671 h 7581905"/>
            <a:gd name="connsiteX7" fmla="*/ 2436154 w 4215109"/>
            <a:gd name="connsiteY7" fmla="*/ 5478537 h 7581905"/>
            <a:gd name="connsiteX8" fmla="*/ 4215109 w 4215109"/>
            <a:gd name="connsiteY8" fmla="*/ 7581905 h 7581905"/>
            <a:gd name="connsiteX0" fmla="*/ 2544250 w 4243637"/>
            <a:gd name="connsiteY0" fmla="*/ 0 h 7652759"/>
            <a:gd name="connsiteX1" fmla="*/ 86493 w 4243637"/>
            <a:gd name="connsiteY1" fmla="*/ 3034660 h 7652759"/>
            <a:gd name="connsiteX2" fmla="*/ 27 w 4243637"/>
            <a:gd name="connsiteY2" fmla="*/ 3463412 h 7652759"/>
            <a:gd name="connsiteX3" fmla="*/ 136627 w 4243637"/>
            <a:gd name="connsiteY3" fmla="*/ 3908719 h 7652759"/>
            <a:gd name="connsiteX4" fmla="*/ 611393 w 4243637"/>
            <a:gd name="connsiteY4" fmla="*/ 4381849 h 7652759"/>
            <a:gd name="connsiteX5" fmla="*/ 1339775 w 4243637"/>
            <a:gd name="connsiteY5" fmla="*/ 4818878 h 7652759"/>
            <a:gd name="connsiteX6" fmla="*/ 2012128 w 4243637"/>
            <a:gd name="connsiteY6" fmla="*/ 5188671 h 7652759"/>
            <a:gd name="connsiteX7" fmla="*/ 2436154 w 4243637"/>
            <a:gd name="connsiteY7" fmla="*/ 5478537 h 7652759"/>
            <a:gd name="connsiteX8" fmla="*/ 4243637 w 4243637"/>
            <a:gd name="connsiteY8" fmla="*/ 7652759 h 7652759"/>
            <a:gd name="connsiteX0" fmla="*/ 2544250 w 4329221"/>
            <a:gd name="connsiteY0" fmla="*/ 0 h 7673003"/>
            <a:gd name="connsiteX1" fmla="*/ 86493 w 4329221"/>
            <a:gd name="connsiteY1" fmla="*/ 3034660 h 7673003"/>
            <a:gd name="connsiteX2" fmla="*/ 27 w 4329221"/>
            <a:gd name="connsiteY2" fmla="*/ 3463412 h 7673003"/>
            <a:gd name="connsiteX3" fmla="*/ 136627 w 4329221"/>
            <a:gd name="connsiteY3" fmla="*/ 3908719 h 7673003"/>
            <a:gd name="connsiteX4" fmla="*/ 611393 w 4329221"/>
            <a:gd name="connsiteY4" fmla="*/ 4381849 h 7673003"/>
            <a:gd name="connsiteX5" fmla="*/ 1339775 w 4329221"/>
            <a:gd name="connsiteY5" fmla="*/ 4818878 h 7673003"/>
            <a:gd name="connsiteX6" fmla="*/ 2012128 w 4329221"/>
            <a:gd name="connsiteY6" fmla="*/ 5188671 h 7673003"/>
            <a:gd name="connsiteX7" fmla="*/ 2436154 w 4329221"/>
            <a:gd name="connsiteY7" fmla="*/ 5478537 h 7673003"/>
            <a:gd name="connsiteX8" fmla="*/ 4329221 w 4329221"/>
            <a:gd name="connsiteY8" fmla="*/ 7673003 h 7673003"/>
            <a:gd name="connsiteX0" fmla="*/ 2544250 w 4272165"/>
            <a:gd name="connsiteY0" fmla="*/ 0 h 7652759"/>
            <a:gd name="connsiteX1" fmla="*/ 86493 w 4272165"/>
            <a:gd name="connsiteY1" fmla="*/ 3034660 h 7652759"/>
            <a:gd name="connsiteX2" fmla="*/ 27 w 4272165"/>
            <a:gd name="connsiteY2" fmla="*/ 3463412 h 7652759"/>
            <a:gd name="connsiteX3" fmla="*/ 136627 w 4272165"/>
            <a:gd name="connsiteY3" fmla="*/ 3908719 h 7652759"/>
            <a:gd name="connsiteX4" fmla="*/ 611393 w 4272165"/>
            <a:gd name="connsiteY4" fmla="*/ 4381849 h 7652759"/>
            <a:gd name="connsiteX5" fmla="*/ 1339775 w 4272165"/>
            <a:gd name="connsiteY5" fmla="*/ 4818878 h 7652759"/>
            <a:gd name="connsiteX6" fmla="*/ 2012128 w 4272165"/>
            <a:gd name="connsiteY6" fmla="*/ 5188671 h 7652759"/>
            <a:gd name="connsiteX7" fmla="*/ 2436154 w 4272165"/>
            <a:gd name="connsiteY7" fmla="*/ 5478537 h 7652759"/>
            <a:gd name="connsiteX8" fmla="*/ 4272165 w 4272165"/>
            <a:gd name="connsiteY8" fmla="*/ 7652759 h 7652759"/>
            <a:gd name="connsiteX0" fmla="*/ 2544250 w 2544250"/>
            <a:gd name="connsiteY0" fmla="*/ 0 h 5478537"/>
            <a:gd name="connsiteX1" fmla="*/ 86493 w 2544250"/>
            <a:gd name="connsiteY1" fmla="*/ 3034660 h 5478537"/>
            <a:gd name="connsiteX2" fmla="*/ 27 w 2544250"/>
            <a:gd name="connsiteY2" fmla="*/ 3463412 h 5478537"/>
            <a:gd name="connsiteX3" fmla="*/ 136627 w 2544250"/>
            <a:gd name="connsiteY3" fmla="*/ 3908719 h 5478537"/>
            <a:gd name="connsiteX4" fmla="*/ 611393 w 2544250"/>
            <a:gd name="connsiteY4" fmla="*/ 4381849 h 5478537"/>
            <a:gd name="connsiteX5" fmla="*/ 1339775 w 2544250"/>
            <a:gd name="connsiteY5" fmla="*/ 4818878 h 5478537"/>
            <a:gd name="connsiteX6" fmla="*/ 2012128 w 2544250"/>
            <a:gd name="connsiteY6" fmla="*/ 5188671 h 5478537"/>
            <a:gd name="connsiteX7" fmla="*/ 2436154 w 2544250"/>
            <a:gd name="connsiteY7" fmla="*/ 5478537 h 5478537"/>
            <a:gd name="connsiteX0" fmla="*/ 2544250 w 2544250"/>
            <a:gd name="connsiteY0" fmla="*/ 0 h 5188723"/>
            <a:gd name="connsiteX1" fmla="*/ 86493 w 2544250"/>
            <a:gd name="connsiteY1" fmla="*/ 3034660 h 5188723"/>
            <a:gd name="connsiteX2" fmla="*/ 27 w 2544250"/>
            <a:gd name="connsiteY2" fmla="*/ 3463412 h 5188723"/>
            <a:gd name="connsiteX3" fmla="*/ 136627 w 2544250"/>
            <a:gd name="connsiteY3" fmla="*/ 3908719 h 5188723"/>
            <a:gd name="connsiteX4" fmla="*/ 611393 w 2544250"/>
            <a:gd name="connsiteY4" fmla="*/ 4381849 h 5188723"/>
            <a:gd name="connsiteX5" fmla="*/ 1339775 w 2544250"/>
            <a:gd name="connsiteY5" fmla="*/ 4818878 h 5188723"/>
            <a:gd name="connsiteX6" fmla="*/ 2012128 w 2544250"/>
            <a:gd name="connsiteY6" fmla="*/ 5188671 h 5188723"/>
            <a:gd name="connsiteX0" fmla="*/ 2544250 w 2544250"/>
            <a:gd name="connsiteY0" fmla="*/ 0 h 4818922"/>
            <a:gd name="connsiteX1" fmla="*/ 86493 w 2544250"/>
            <a:gd name="connsiteY1" fmla="*/ 3034660 h 4818922"/>
            <a:gd name="connsiteX2" fmla="*/ 27 w 2544250"/>
            <a:gd name="connsiteY2" fmla="*/ 3463412 h 4818922"/>
            <a:gd name="connsiteX3" fmla="*/ 136627 w 2544250"/>
            <a:gd name="connsiteY3" fmla="*/ 3908719 h 4818922"/>
            <a:gd name="connsiteX4" fmla="*/ 611393 w 2544250"/>
            <a:gd name="connsiteY4" fmla="*/ 4381849 h 4818922"/>
            <a:gd name="connsiteX5" fmla="*/ 1339775 w 2544250"/>
            <a:gd name="connsiteY5" fmla="*/ 4818878 h 4818922"/>
            <a:gd name="connsiteX0" fmla="*/ 2544250 w 2544250"/>
            <a:gd name="connsiteY0" fmla="*/ 0 h 4381849"/>
            <a:gd name="connsiteX1" fmla="*/ 86493 w 2544250"/>
            <a:gd name="connsiteY1" fmla="*/ 3034660 h 4381849"/>
            <a:gd name="connsiteX2" fmla="*/ 27 w 2544250"/>
            <a:gd name="connsiteY2" fmla="*/ 3463412 h 4381849"/>
            <a:gd name="connsiteX3" fmla="*/ 136627 w 2544250"/>
            <a:gd name="connsiteY3" fmla="*/ 3908719 h 4381849"/>
            <a:gd name="connsiteX4" fmla="*/ 611393 w 2544250"/>
            <a:gd name="connsiteY4" fmla="*/ 4381849 h 4381849"/>
            <a:gd name="connsiteX0" fmla="*/ 2544250 w 2544250"/>
            <a:gd name="connsiteY0" fmla="*/ 0 h 4665464"/>
            <a:gd name="connsiteX1" fmla="*/ 86493 w 2544250"/>
            <a:gd name="connsiteY1" fmla="*/ 3034660 h 4665464"/>
            <a:gd name="connsiteX2" fmla="*/ 27 w 2544250"/>
            <a:gd name="connsiteY2" fmla="*/ 3463412 h 4665464"/>
            <a:gd name="connsiteX3" fmla="*/ 136627 w 2544250"/>
            <a:gd name="connsiteY3" fmla="*/ 3908719 h 4665464"/>
            <a:gd name="connsiteX4" fmla="*/ 933542 w 2544250"/>
            <a:gd name="connsiteY4" fmla="*/ 4665464 h 4665464"/>
            <a:gd name="connsiteX0" fmla="*/ 2544250 w 2544250"/>
            <a:gd name="connsiteY0" fmla="*/ 0 h 4780682"/>
            <a:gd name="connsiteX1" fmla="*/ 86493 w 2544250"/>
            <a:gd name="connsiteY1" fmla="*/ 3034660 h 4780682"/>
            <a:gd name="connsiteX2" fmla="*/ 27 w 2544250"/>
            <a:gd name="connsiteY2" fmla="*/ 3463412 h 4780682"/>
            <a:gd name="connsiteX3" fmla="*/ 136627 w 2544250"/>
            <a:gd name="connsiteY3" fmla="*/ 3908719 h 4780682"/>
            <a:gd name="connsiteX4" fmla="*/ 1090486 w 2544250"/>
            <a:gd name="connsiteY4" fmla="*/ 4780682 h 4780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544250" h="4780682">
              <a:moveTo>
                <a:pt x="2544250" y="0"/>
              </a:moveTo>
              <a:lnTo>
                <a:pt x="86493" y="3034660"/>
              </a:lnTo>
              <a:cubicBezTo>
                <a:pt x="54918" y="3171761"/>
                <a:pt x="-1430" y="3317587"/>
                <a:pt x="27" y="3463412"/>
              </a:cubicBezTo>
              <a:cubicBezTo>
                <a:pt x="45560" y="3611848"/>
                <a:pt x="58062" y="3760284"/>
                <a:pt x="136627" y="3908719"/>
              </a:cubicBezTo>
              <a:cubicBezTo>
                <a:pt x="294882" y="4101323"/>
                <a:pt x="932231" y="4622972"/>
                <a:pt x="1090486" y="4780682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135834</xdr:colOff>
      <xdr:row>459</xdr:row>
      <xdr:rowOff>171567</xdr:rowOff>
    </xdr:from>
    <xdr:to>
      <xdr:col>13</xdr:col>
      <xdr:colOff>320765</xdr:colOff>
      <xdr:row>460</xdr:row>
      <xdr:rowOff>162720</xdr:rowOff>
    </xdr:to>
    <xdr:grpSp>
      <xdr:nvGrpSpPr>
        <xdr:cNvPr id="855" name="Group 211">
          <a:extLst>
            <a:ext uri="{FF2B5EF4-FFF2-40B4-BE49-F238E27FC236}">
              <a16:creationId xmlns:a16="http://schemas.microsoft.com/office/drawing/2014/main" id="{8F7CAED9-F36A-4D35-A1E0-5FFF0E4E5958}"/>
            </a:ext>
          </a:extLst>
        </xdr:cNvPr>
        <xdr:cNvGrpSpPr>
          <a:grpSpLocks/>
        </xdr:cNvGrpSpPr>
      </xdr:nvGrpSpPr>
      <xdr:grpSpPr bwMode="auto">
        <a:xfrm rot="1242168">
          <a:off x="5212099" y="76304332"/>
          <a:ext cx="184931" cy="170447"/>
          <a:chOff x="3494882" y="6020720"/>
          <a:chExt cx="153760" cy="144236"/>
        </a:xfrm>
      </xdr:grpSpPr>
      <xdr:sp macro="" textlink="">
        <xdr:nvSpPr>
          <xdr:cNvPr id="856" name="Oval 855">
            <a:extLst>
              <a:ext uri="{FF2B5EF4-FFF2-40B4-BE49-F238E27FC236}">
                <a16:creationId xmlns:a16="http://schemas.microsoft.com/office/drawing/2014/main" id="{EAC97078-5496-5BF9-6194-9EB2F2AACAD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57" name="Straight Connector 856">
            <a:extLst>
              <a:ext uri="{FF2B5EF4-FFF2-40B4-BE49-F238E27FC236}">
                <a16:creationId xmlns:a16="http://schemas.microsoft.com/office/drawing/2014/main" id="{D0B8C6DA-3EEA-2309-EE39-A3608DC5F4BC}"/>
              </a:ext>
            </a:extLst>
          </xdr:cNvPr>
          <xdr:cNvCxnSpPr>
            <a:stCxn id="856" idx="1"/>
            <a:endCxn id="85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8" name="Straight Connector 857">
            <a:extLst>
              <a:ext uri="{FF2B5EF4-FFF2-40B4-BE49-F238E27FC236}">
                <a16:creationId xmlns:a16="http://schemas.microsoft.com/office/drawing/2014/main" id="{0E54C47F-0B3A-1285-8BDF-F576A139132B}"/>
              </a:ext>
            </a:extLst>
          </xdr:cNvPr>
          <xdr:cNvCxnSpPr>
            <a:stCxn id="856" idx="3"/>
            <a:endCxn id="85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310669</xdr:colOff>
      <xdr:row>446</xdr:row>
      <xdr:rowOff>180737</xdr:rowOff>
    </xdr:from>
    <xdr:to>
      <xdr:col>19</xdr:col>
      <xdr:colOff>198902</xdr:colOff>
      <xdr:row>460</xdr:row>
      <xdr:rowOff>47475</xdr:rowOff>
    </xdr:to>
    <xdr:cxnSp macro="">
      <xdr:nvCxnSpPr>
        <xdr:cNvPr id="859" name="Straight Connector 858">
          <a:extLst>
            <a:ext uri="{FF2B5EF4-FFF2-40B4-BE49-F238E27FC236}">
              <a16:creationId xmlns:a16="http://schemas.microsoft.com/office/drawing/2014/main" id="{142259D0-B2B2-4DA9-9E14-DD00D1DD7DA2}"/>
            </a:ext>
          </a:extLst>
        </xdr:cNvPr>
        <xdr:cNvCxnSpPr>
          <a:endCxn id="856" idx="7"/>
        </xdr:cNvCxnSpPr>
      </xdr:nvCxnSpPr>
      <xdr:spPr>
        <a:xfrm flipH="1">
          <a:off x="5387494" y="73437512"/>
          <a:ext cx="2164708" cy="2400388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65544</xdr:colOff>
      <xdr:row>460</xdr:row>
      <xdr:rowOff>48190</xdr:rowOff>
    </xdr:from>
    <xdr:to>
      <xdr:col>13</xdr:col>
      <xdr:colOff>141893</xdr:colOff>
      <xdr:row>461</xdr:row>
      <xdr:rowOff>161430</xdr:rowOff>
    </xdr:to>
    <xdr:cxnSp macro="">
      <xdr:nvCxnSpPr>
        <xdr:cNvPr id="860" name="Straight Connector 859">
          <a:extLst>
            <a:ext uri="{FF2B5EF4-FFF2-40B4-BE49-F238E27FC236}">
              <a16:creationId xmlns:a16="http://schemas.microsoft.com/office/drawing/2014/main" id="{6FA8B19E-47FA-48A7-B50C-417EFF003D4C}"/>
            </a:ext>
          </a:extLst>
        </xdr:cNvPr>
        <xdr:cNvCxnSpPr>
          <a:stCxn id="867" idx="0"/>
          <a:endCxn id="856" idx="2"/>
        </xdr:cNvCxnSpPr>
      </xdr:nvCxnSpPr>
      <xdr:spPr>
        <a:xfrm flipV="1">
          <a:off x="4151769" y="75838615"/>
          <a:ext cx="1066949" cy="29421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122666</xdr:colOff>
      <xdr:row>460</xdr:row>
      <xdr:rowOff>157122</xdr:rowOff>
    </xdr:from>
    <xdr:to>
      <xdr:col>13</xdr:col>
      <xdr:colOff>199015</xdr:colOff>
      <xdr:row>462</xdr:row>
      <xdr:rowOff>93468</xdr:rowOff>
    </xdr:to>
    <xdr:cxnSp macro="">
      <xdr:nvCxnSpPr>
        <xdr:cNvPr id="861" name="Straight Connector 860">
          <a:extLst>
            <a:ext uri="{FF2B5EF4-FFF2-40B4-BE49-F238E27FC236}">
              <a16:creationId xmlns:a16="http://schemas.microsoft.com/office/drawing/2014/main" id="{B1CC1FBE-85D0-4D9D-9C08-97EA284281D2}"/>
            </a:ext>
          </a:extLst>
        </xdr:cNvPr>
        <xdr:cNvCxnSpPr>
          <a:stCxn id="856" idx="4"/>
          <a:endCxn id="867" idx="6"/>
        </xdr:cNvCxnSpPr>
      </xdr:nvCxnSpPr>
      <xdr:spPr>
        <a:xfrm flipH="1">
          <a:off x="4208891" y="75947547"/>
          <a:ext cx="1066949" cy="298296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110453</xdr:colOff>
      <xdr:row>469</xdr:row>
      <xdr:rowOff>62768</xdr:rowOff>
    </xdr:from>
    <xdr:to>
      <xdr:col>9</xdr:col>
      <xdr:colOff>298105</xdr:colOff>
      <xdr:row>470</xdr:row>
      <xdr:rowOff>83089</xdr:rowOff>
    </xdr:to>
    <xdr:grpSp>
      <xdr:nvGrpSpPr>
        <xdr:cNvPr id="862" name="Group 211">
          <a:extLst>
            <a:ext uri="{FF2B5EF4-FFF2-40B4-BE49-F238E27FC236}">
              <a16:creationId xmlns:a16="http://schemas.microsoft.com/office/drawing/2014/main" id="{B072020E-33E2-4488-ADFD-D20F99854394}"/>
            </a:ext>
          </a:extLst>
        </xdr:cNvPr>
        <xdr:cNvGrpSpPr>
          <a:grpSpLocks/>
        </xdr:cNvGrpSpPr>
      </xdr:nvGrpSpPr>
      <xdr:grpSpPr bwMode="auto">
        <a:xfrm rot="688570">
          <a:off x="3819600" y="77854003"/>
          <a:ext cx="187652" cy="199615"/>
          <a:chOff x="3494882" y="6020720"/>
          <a:chExt cx="153760" cy="144236"/>
        </a:xfrm>
      </xdr:grpSpPr>
      <xdr:sp macro="" textlink="">
        <xdr:nvSpPr>
          <xdr:cNvPr id="863" name="Oval 862">
            <a:extLst>
              <a:ext uri="{FF2B5EF4-FFF2-40B4-BE49-F238E27FC236}">
                <a16:creationId xmlns:a16="http://schemas.microsoft.com/office/drawing/2014/main" id="{C7E6FA4F-8AFC-F648-EC68-F60A4E4786F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64" name="Straight Connector 863">
            <a:extLst>
              <a:ext uri="{FF2B5EF4-FFF2-40B4-BE49-F238E27FC236}">
                <a16:creationId xmlns:a16="http://schemas.microsoft.com/office/drawing/2014/main" id="{90D25A5D-426B-A147-4269-E986DBE06235}"/>
              </a:ext>
            </a:extLst>
          </xdr:cNvPr>
          <xdr:cNvCxnSpPr>
            <a:stCxn id="863" idx="1"/>
            <a:endCxn id="86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5" name="Straight Connector 864">
            <a:extLst>
              <a:ext uri="{FF2B5EF4-FFF2-40B4-BE49-F238E27FC236}">
                <a16:creationId xmlns:a16="http://schemas.microsoft.com/office/drawing/2014/main" id="{E63B2E0D-ED72-776F-E6B4-BFEDE3FA12B8}"/>
              </a:ext>
            </a:extLst>
          </xdr:cNvPr>
          <xdr:cNvCxnSpPr>
            <a:stCxn id="863" idx="3"/>
            <a:endCxn id="86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322073</xdr:colOff>
      <xdr:row>461</xdr:row>
      <xdr:rowOff>155832</xdr:rowOff>
    </xdr:from>
    <xdr:to>
      <xdr:col>10</xdr:col>
      <xdr:colOff>128725</xdr:colOff>
      <xdr:row>462</xdr:row>
      <xdr:rowOff>146984</xdr:rowOff>
    </xdr:to>
    <xdr:grpSp>
      <xdr:nvGrpSpPr>
        <xdr:cNvPr id="866" name="Group 211">
          <a:extLst>
            <a:ext uri="{FF2B5EF4-FFF2-40B4-BE49-F238E27FC236}">
              <a16:creationId xmlns:a16="http://schemas.microsoft.com/office/drawing/2014/main" id="{414BB0D8-0998-42B3-8DB7-C19F97D1E458}"/>
            </a:ext>
          </a:extLst>
        </xdr:cNvPr>
        <xdr:cNvGrpSpPr>
          <a:grpSpLocks/>
        </xdr:cNvGrpSpPr>
      </xdr:nvGrpSpPr>
      <xdr:grpSpPr bwMode="auto">
        <a:xfrm rot="1242168">
          <a:off x="4031220" y="76647185"/>
          <a:ext cx="187652" cy="170446"/>
          <a:chOff x="3494882" y="6020720"/>
          <a:chExt cx="153760" cy="144236"/>
        </a:xfrm>
      </xdr:grpSpPr>
      <xdr:sp macro="" textlink="">
        <xdr:nvSpPr>
          <xdr:cNvPr id="867" name="Oval 866">
            <a:extLst>
              <a:ext uri="{FF2B5EF4-FFF2-40B4-BE49-F238E27FC236}">
                <a16:creationId xmlns:a16="http://schemas.microsoft.com/office/drawing/2014/main" id="{37E5C2AD-8F4D-52BC-D15C-36E2D2B5478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68" name="Straight Connector 867">
            <a:extLst>
              <a:ext uri="{FF2B5EF4-FFF2-40B4-BE49-F238E27FC236}">
                <a16:creationId xmlns:a16="http://schemas.microsoft.com/office/drawing/2014/main" id="{77FF3E84-C1B6-069C-5599-4F1D603EEE22}"/>
              </a:ext>
            </a:extLst>
          </xdr:cNvPr>
          <xdr:cNvCxnSpPr>
            <a:stCxn id="867" idx="1"/>
            <a:endCxn id="86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9" name="Straight Connector 868">
            <a:extLst>
              <a:ext uri="{FF2B5EF4-FFF2-40B4-BE49-F238E27FC236}">
                <a16:creationId xmlns:a16="http://schemas.microsoft.com/office/drawing/2014/main" id="{D22EB462-49D2-FCF7-044F-DC5C107E682E}"/>
              </a:ext>
            </a:extLst>
          </xdr:cNvPr>
          <xdr:cNvCxnSpPr>
            <a:stCxn id="867" idx="3"/>
            <a:endCxn id="86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151135</xdr:colOff>
      <xdr:row>462</xdr:row>
      <xdr:rowOff>94183</xdr:rowOff>
    </xdr:from>
    <xdr:to>
      <xdr:col>9</xdr:col>
      <xdr:colOff>332169</xdr:colOff>
      <xdr:row>469</xdr:row>
      <xdr:rowOff>75483</xdr:rowOff>
    </xdr:to>
    <xdr:cxnSp macro="">
      <xdr:nvCxnSpPr>
        <xdr:cNvPr id="870" name="Straight Connector 869">
          <a:extLst>
            <a:ext uri="{FF2B5EF4-FFF2-40B4-BE49-F238E27FC236}">
              <a16:creationId xmlns:a16="http://schemas.microsoft.com/office/drawing/2014/main" id="{7B05FEDB-D498-47EA-A90B-E1EA3FB655AB}"/>
            </a:ext>
          </a:extLst>
        </xdr:cNvPr>
        <xdr:cNvCxnSpPr>
          <a:stCxn id="863" idx="1"/>
          <a:endCxn id="867" idx="3"/>
        </xdr:cNvCxnSpPr>
      </xdr:nvCxnSpPr>
      <xdr:spPr>
        <a:xfrm flipV="1">
          <a:off x="3856360" y="76246558"/>
          <a:ext cx="181034" cy="107667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22884</xdr:colOff>
      <xdr:row>442</xdr:row>
      <xdr:rowOff>107496</xdr:rowOff>
    </xdr:from>
    <xdr:ext cx="925286" cy="718466"/>
    <xdr:sp macro="" textlink="">
      <xdr:nvSpPr>
        <xdr:cNvPr id="871" name="Rectangle 870">
          <a:extLst>
            <a:ext uri="{FF2B5EF4-FFF2-40B4-BE49-F238E27FC236}">
              <a16:creationId xmlns:a16="http://schemas.microsoft.com/office/drawing/2014/main" id="{ABD1DC7A-B509-4875-87CF-83DF4CA63C9F}"/>
            </a:ext>
          </a:extLst>
        </xdr:cNvPr>
        <xdr:cNvSpPr/>
      </xdr:nvSpPr>
      <xdr:spPr>
        <a:xfrm>
          <a:off x="6995184" y="72668946"/>
          <a:ext cx="925286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I'</a:t>
          </a:r>
        </a:p>
      </xdr:txBody>
    </xdr:sp>
    <xdr:clientData/>
  </xdr:oneCellAnchor>
  <xdr:twoCellAnchor>
    <xdr:from>
      <xdr:col>26</xdr:col>
      <xdr:colOff>29097</xdr:colOff>
      <xdr:row>500</xdr:row>
      <xdr:rowOff>63499</xdr:rowOff>
    </xdr:from>
    <xdr:to>
      <xdr:col>29</xdr:col>
      <xdr:colOff>314854</xdr:colOff>
      <xdr:row>512</xdr:row>
      <xdr:rowOff>9523</xdr:rowOff>
    </xdr:to>
    <xdr:grpSp>
      <xdr:nvGrpSpPr>
        <xdr:cNvPr id="872" name="Group 871">
          <a:extLst>
            <a:ext uri="{FF2B5EF4-FFF2-40B4-BE49-F238E27FC236}">
              <a16:creationId xmlns:a16="http://schemas.microsoft.com/office/drawing/2014/main" id="{48A5A44B-0ADF-4B2E-AA60-BA142AD2DFD2}"/>
            </a:ext>
          </a:extLst>
        </xdr:cNvPr>
        <xdr:cNvGrpSpPr/>
      </xdr:nvGrpSpPr>
      <xdr:grpSpPr>
        <a:xfrm>
          <a:off x="10416950" y="82785323"/>
          <a:ext cx="1507198" cy="2097553"/>
          <a:chOff x="9713886" y="808452"/>
          <a:chExt cx="1342558" cy="1766630"/>
        </a:xfrm>
      </xdr:grpSpPr>
      <xdr:grpSp>
        <xdr:nvGrpSpPr>
          <xdr:cNvPr id="873" name="Group 13">
            <a:extLst>
              <a:ext uri="{FF2B5EF4-FFF2-40B4-BE49-F238E27FC236}">
                <a16:creationId xmlns:a16="http://schemas.microsoft.com/office/drawing/2014/main" id="{FB55988D-DEC5-736D-102F-B8A0F047482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932" name="Oval 1">
              <a:extLst>
                <a:ext uri="{FF2B5EF4-FFF2-40B4-BE49-F238E27FC236}">
                  <a16:creationId xmlns:a16="http://schemas.microsoft.com/office/drawing/2014/main" id="{6C44E841-2ACC-7ACD-5F1D-77DF8982D03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33" name="Straight Connector 3">
              <a:extLst>
                <a:ext uri="{FF2B5EF4-FFF2-40B4-BE49-F238E27FC236}">
                  <a16:creationId xmlns:a16="http://schemas.microsoft.com/office/drawing/2014/main" id="{4D4788E7-1415-1D69-B51B-2F544693430D}"/>
                </a:ext>
              </a:extLst>
            </xdr:cNvPr>
            <xdr:cNvCxnSpPr>
              <a:stCxn id="889" idx="1"/>
              <a:endCxn id="88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4" name="Straight Connector 7">
              <a:extLst>
                <a:ext uri="{FF2B5EF4-FFF2-40B4-BE49-F238E27FC236}">
                  <a16:creationId xmlns:a16="http://schemas.microsoft.com/office/drawing/2014/main" id="{9FF269B0-BDDF-1B1C-FBB6-C42FC095713E}"/>
                </a:ext>
              </a:extLst>
            </xdr:cNvPr>
            <xdr:cNvCxnSpPr>
              <a:stCxn id="889" idx="3"/>
              <a:endCxn id="88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74" name="Oval 873">
            <a:extLst>
              <a:ext uri="{FF2B5EF4-FFF2-40B4-BE49-F238E27FC236}">
                <a16:creationId xmlns:a16="http://schemas.microsoft.com/office/drawing/2014/main" id="{D96BE276-078C-2684-9958-3387AA7000D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75" name="Group 874">
            <a:extLst>
              <a:ext uri="{FF2B5EF4-FFF2-40B4-BE49-F238E27FC236}">
                <a16:creationId xmlns:a16="http://schemas.microsoft.com/office/drawing/2014/main" id="{8B265C71-4D15-758C-46F1-A6AE44C7C9C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929" name="Oval 928">
              <a:extLst>
                <a:ext uri="{FF2B5EF4-FFF2-40B4-BE49-F238E27FC236}">
                  <a16:creationId xmlns:a16="http://schemas.microsoft.com/office/drawing/2014/main" id="{F1ABD037-3479-AB15-97B3-32A3A0EF764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30" name="Straight Connector 929">
              <a:extLst>
                <a:ext uri="{FF2B5EF4-FFF2-40B4-BE49-F238E27FC236}">
                  <a16:creationId xmlns:a16="http://schemas.microsoft.com/office/drawing/2014/main" id="{A3044DEA-CCEB-64BA-2C5E-876C1FEBFECD}"/>
                </a:ext>
              </a:extLst>
            </xdr:cNvPr>
            <xdr:cNvCxnSpPr>
              <a:stCxn id="929" idx="1"/>
              <a:endCxn id="92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1" name="Straight Connector 930">
              <a:extLst>
                <a:ext uri="{FF2B5EF4-FFF2-40B4-BE49-F238E27FC236}">
                  <a16:creationId xmlns:a16="http://schemas.microsoft.com/office/drawing/2014/main" id="{C1D6EEAE-47CB-81D1-504E-F83D0ACE01AA}"/>
                </a:ext>
              </a:extLst>
            </xdr:cNvPr>
            <xdr:cNvCxnSpPr>
              <a:stCxn id="929" idx="3"/>
              <a:endCxn id="92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76" name="Oval 875">
            <a:extLst>
              <a:ext uri="{FF2B5EF4-FFF2-40B4-BE49-F238E27FC236}">
                <a16:creationId xmlns:a16="http://schemas.microsoft.com/office/drawing/2014/main" id="{59AF0870-FE03-5303-BDA9-BAE1114EDE3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77" name="Straight Connector 876">
            <a:extLst>
              <a:ext uri="{FF2B5EF4-FFF2-40B4-BE49-F238E27FC236}">
                <a16:creationId xmlns:a16="http://schemas.microsoft.com/office/drawing/2014/main" id="{CFC9C61F-0255-A28A-A43C-42AE6C8A245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8" name="Straight Connector 877">
            <a:extLst>
              <a:ext uri="{FF2B5EF4-FFF2-40B4-BE49-F238E27FC236}">
                <a16:creationId xmlns:a16="http://schemas.microsoft.com/office/drawing/2014/main" id="{74460017-E529-C58D-C3B5-A079502A528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9" name="Straight Connector 878">
            <a:extLst>
              <a:ext uri="{FF2B5EF4-FFF2-40B4-BE49-F238E27FC236}">
                <a16:creationId xmlns:a16="http://schemas.microsoft.com/office/drawing/2014/main" id="{8CAFA55F-8C81-F053-672A-C945182A31ED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0" name="Straight Connector 879">
            <a:extLst>
              <a:ext uri="{FF2B5EF4-FFF2-40B4-BE49-F238E27FC236}">
                <a16:creationId xmlns:a16="http://schemas.microsoft.com/office/drawing/2014/main" id="{C5DC8BDA-20DD-B5BA-1467-CFF224C1E66C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265799BB-39B5-CCE3-B3E8-221E243F444F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2" name="Straight Connector 881">
            <a:extLst>
              <a:ext uri="{FF2B5EF4-FFF2-40B4-BE49-F238E27FC236}">
                <a16:creationId xmlns:a16="http://schemas.microsoft.com/office/drawing/2014/main" id="{CAFA316C-66E8-F72D-AE99-B5421EDBEC2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3" name="Straight Connector 882">
            <a:extLst>
              <a:ext uri="{FF2B5EF4-FFF2-40B4-BE49-F238E27FC236}">
                <a16:creationId xmlns:a16="http://schemas.microsoft.com/office/drawing/2014/main" id="{A9DEF66E-8545-67E6-A87D-2F1B1A5607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4" name="Straight Connector 883">
            <a:extLst>
              <a:ext uri="{FF2B5EF4-FFF2-40B4-BE49-F238E27FC236}">
                <a16:creationId xmlns:a16="http://schemas.microsoft.com/office/drawing/2014/main" id="{47BFF621-36F1-2B4C-304F-FC3E344D55F5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5" name="Straight Connector 884">
            <a:extLst>
              <a:ext uri="{FF2B5EF4-FFF2-40B4-BE49-F238E27FC236}">
                <a16:creationId xmlns:a16="http://schemas.microsoft.com/office/drawing/2014/main" id="{17BE4E80-1E7F-283D-AE3A-953CC8404AA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6" name="Straight Connector 885">
            <a:extLst>
              <a:ext uri="{FF2B5EF4-FFF2-40B4-BE49-F238E27FC236}">
                <a16:creationId xmlns:a16="http://schemas.microsoft.com/office/drawing/2014/main" id="{0D511F24-ECFD-44FA-2122-B1A1912D3D58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7" name="Straight Connector 886">
            <a:extLst>
              <a:ext uri="{FF2B5EF4-FFF2-40B4-BE49-F238E27FC236}">
                <a16:creationId xmlns:a16="http://schemas.microsoft.com/office/drawing/2014/main" id="{E6A3E7CA-E750-22C2-EC8D-134FEB1C6D41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0E974B0B-EEC5-C9CF-4E31-ECADF440744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9" name="Straight Connector 50">
            <a:extLst>
              <a:ext uri="{FF2B5EF4-FFF2-40B4-BE49-F238E27FC236}">
                <a16:creationId xmlns:a16="http://schemas.microsoft.com/office/drawing/2014/main" id="{03F9431F-7777-D309-1E12-52EBB85B99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0" name="Straight Connector 889">
            <a:extLst>
              <a:ext uri="{FF2B5EF4-FFF2-40B4-BE49-F238E27FC236}">
                <a16:creationId xmlns:a16="http://schemas.microsoft.com/office/drawing/2014/main" id="{D2B66374-C1BE-F6F0-BD20-7FB35CD6638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1" name="Straight Connector 52">
            <a:extLst>
              <a:ext uri="{FF2B5EF4-FFF2-40B4-BE49-F238E27FC236}">
                <a16:creationId xmlns:a16="http://schemas.microsoft.com/office/drawing/2014/main" id="{399C8143-FEE2-58E2-94AF-EB2CA9C601C5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2" name="Straight Connector 891">
            <a:extLst>
              <a:ext uri="{FF2B5EF4-FFF2-40B4-BE49-F238E27FC236}">
                <a16:creationId xmlns:a16="http://schemas.microsoft.com/office/drawing/2014/main" id="{90A7FF77-4B11-E8F4-84D1-1C53F81F765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3" name="Straight Connector 892">
            <a:extLst>
              <a:ext uri="{FF2B5EF4-FFF2-40B4-BE49-F238E27FC236}">
                <a16:creationId xmlns:a16="http://schemas.microsoft.com/office/drawing/2014/main" id="{FCE31D99-7A41-3F38-9405-FBBBD493DC6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4" name="Straight Connector 893">
            <a:extLst>
              <a:ext uri="{FF2B5EF4-FFF2-40B4-BE49-F238E27FC236}">
                <a16:creationId xmlns:a16="http://schemas.microsoft.com/office/drawing/2014/main" id="{74004987-9C5B-868E-4C69-DEF4A860F03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E9EBFD36-2B11-FB65-7276-397B1B3FE6D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6" name="Straight Connector 895">
            <a:extLst>
              <a:ext uri="{FF2B5EF4-FFF2-40B4-BE49-F238E27FC236}">
                <a16:creationId xmlns:a16="http://schemas.microsoft.com/office/drawing/2014/main" id="{025A89F1-4A69-FB2F-7D80-75B821D76F4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7" name="Straight Connector 896">
            <a:extLst>
              <a:ext uri="{FF2B5EF4-FFF2-40B4-BE49-F238E27FC236}">
                <a16:creationId xmlns:a16="http://schemas.microsoft.com/office/drawing/2014/main" id="{C8089E82-DFE3-D3C2-B067-B79A592B333C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8" name="Straight Connector 897">
            <a:extLst>
              <a:ext uri="{FF2B5EF4-FFF2-40B4-BE49-F238E27FC236}">
                <a16:creationId xmlns:a16="http://schemas.microsoft.com/office/drawing/2014/main" id="{D447D07D-82D9-6598-8AD7-45BA0FE710C3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9" name="Isosceles Triangle 898">
            <a:extLst>
              <a:ext uri="{FF2B5EF4-FFF2-40B4-BE49-F238E27FC236}">
                <a16:creationId xmlns:a16="http://schemas.microsoft.com/office/drawing/2014/main" id="{35D78FAD-9152-D8C8-0CB3-476CA6EB9A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900" name="Isosceles Triangle 899">
            <a:extLst>
              <a:ext uri="{FF2B5EF4-FFF2-40B4-BE49-F238E27FC236}">
                <a16:creationId xmlns:a16="http://schemas.microsoft.com/office/drawing/2014/main" id="{7453CAD7-CD8B-082C-147B-FE899CD75CFB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901" name="Group 73">
            <a:extLst>
              <a:ext uri="{FF2B5EF4-FFF2-40B4-BE49-F238E27FC236}">
                <a16:creationId xmlns:a16="http://schemas.microsoft.com/office/drawing/2014/main" id="{C689E03D-3960-527C-82AD-F796AE351F12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927" name="TextBox 926">
              <a:extLst>
                <a:ext uri="{FF2B5EF4-FFF2-40B4-BE49-F238E27FC236}">
                  <a16:creationId xmlns:a16="http://schemas.microsoft.com/office/drawing/2014/main" id="{35CB682A-3F5D-77BC-DCB4-B051CD90F16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928" name="Straight Connector 927">
              <a:extLst>
                <a:ext uri="{FF2B5EF4-FFF2-40B4-BE49-F238E27FC236}">
                  <a16:creationId xmlns:a16="http://schemas.microsoft.com/office/drawing/2014/main" id="{C852E31A-4FDC-A9C2-1016-A2386C52FE8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02" name="Group 74">
            <a:extLst>
              <a:ext uri="{FF2B5EF4-FFF2-40B4-BE49-F238E27FC236}">
                <a16:creationId xmlns:a16="http://schemas.microsoft.com/office/drawing/2014/main" id="{DB2385F3-60F8-09E4-6525-802A7D10C98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925" name="TextBox 924">
              <a:extLst>
                <a:ext uri="{FF2B5EF4-FFF2-40B4-BE49-F238E27FC236}">
                  <a16:creationId xmlns:a16="http://schemas.microsoft.com/office/drawing/2014/main" id="{939E2EA9-E0CF-6DB4-086B-BE3DE35163F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926" name="Straight Connector 925">
              <a:extLst>
                <a:ext uri="{FF2B5EF4-FFF2-40B4-BE49-F238E27FC236}">
                  <a16:creationId xmlns:a16="http://schemas.microsoft.com/office/drawing/2014/main" id="{F6629C5B-AD3F-3CAC-1308-48C29CB7BA75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03" name="Group 89">
            <a:extLst>
              <a:ext uri="{FF2B5EF4-FFF2-40B4-BE49-F238E27FC236}">
                <a16:creationId xmlns:a16="http://schemas.microsoft.com/office/drawing/2014/main" id="{85BF9E89-7CEE-0C57-DF74-892A682E53C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921" name="Straight Connector 920">
              <a:extLst>
                <a:ext uri="{FF2B5EF4-FFF2-40B4-BE49-F238E27FC236}">
                  <a16:creationId xmlns:a16="http://schemas.microsoft.com/office/drawing/2014/main" id="{5006E37C-C3A5-D16F-F89E-C5181B537A6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2" name="Straight Connector 79">
              <a:extLst>
                <a:ext uri="{FF2B5EF4-FFF2-40B4-BE49-F238E27FC236}">
                  <a16:creationId xmlns:a16="http://schemas.microsoft.com/office/drawing/2014/main" id="{49DACD84-7546-2249-E7DE-05811F8B2E4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3" name="Straight Connector 80">
              <a:extLst>
                <a:ext uri="{FF2B5EF4-FFF2-40B4-BE49-F238E27FC236}">
                  <a16:creationId xmlns:a16="http://schemas.microsoft.com/office/drawing/2014/main" id="{A0544ACF-F26F-6A2B-0B71-52BA8DA7E78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4" name="Straight Connector 88">
              <a:extLst>
                <a:ext uri="{FF2B5EF4-FFF2-40B4-BE49-F238E27FC236}">
                  <a16:creationId xmlns:a16="http://schemas.microsoft.com/office/drawing/2014/main" id="{36575F70-A2B4-2C8B-060A-240207FAF52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04" name="Group 90">
            <a:extLst>
              <a:ext uri="{FF2B5EF4-FFF2-40B4-BE49-F238E27FC236}">
                <a16:creationId xmlns:a16="http://schemas.microsoft.com/office/drawing/2014/main" id="{DACBEE02-0041-7D24-BED4-7D83B979E128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917" name="Straight Connector 916">
              <a:extLst>
                <a:ext uri="{FF2B5EF4-FFF2-40B4-BE49-F238E27FC236}">
                  <a16:creationId xmlns:a16="http://schemas.microsoft.com/office/drawing/2014/main" id="{E98599FE-D802-C8A3-6EC8-443100004E5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8" name="Straight Connector 917">
              <a:extLst>
                <a:ext uri="{FF2B5EF4-FFF2-40B4-BE49-F238E27FC236}">
                  <a16:creationId xmlns:a16="http://schemas.microsoft.com/office/drawing/2014/main" id="{1254116C-BDB8-1987-AB64-C67634B30A1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9" name="Straight Connector 918">
              <a:extLst>
                <a:ext uri="{FF2B5EF4-FFF2-40B4-BE49-F238E27FC236}">
                  <a16:creationId xmlns:a16="http://schemas.microsoft.com/office/drawing/2014/main" id="{475926A1-09E2-5F87-256B-DE13D42A1BB1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0" name="Straight Connector 919">
              <a:extLst>
                <a:ext uri="{FF2B5EF4-FFF2-40B4-BE49-F238E27FC236}">
                  <a16:creationId xmlns:a16="http://schemas.microsoft.com/office/drawing/2014/main" id="{D64A3525-77AD-2567-6F7D-059637DD8382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905" name="Straight Connector 904">
            <a:extLst>
              <a:ext uri="{FF2B5EF4-FFF2-40B4-BE49-F238E27FC236}">
                <a16:creationId xmlns:a16="http://schemas.microsoft.com/office/drawing/2014/main" id="{83BD03A9-0D47-7E55-F81F-6741FB72574F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6" name="Straight Connector 905">
            <a:extLst>
              <a:ext uri="{FF2B5EF4-FFF2-40B4-BE49-F238E27FC236}">
                <a16:creationId xmlns:a16="http://schemas.microsoft.com/office/drawing/2014/main" id="{C5A99B4F-3363-9D53-D2F7-B9D00D6E2F5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7" name="Straight Arrow Connector 906">
            <a:extLst>
              <a:ext uri="{FF2B5EF4-FFF2-40B4-BE49-F238E27FC236}">
                <a16:creationId xmlns:a16="http://schemas.microsoft.com/office/drawing/2014/main" id="{B0DAB381-2B44-243C-EE0F-049E9BE0680F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8" name="Straight Arrow Connector 907">
            <a:extLst>
              <a:ext uri="{FF2B5EF4-FFF2-40B4-BE49-F238E27FC236}">
                <a16:creationId xmlns:a16="http://schemas.microsoft.com/office/drawing/2014/main" id="{188437B1-401F-6ACD-F0DF-F518BDFA6B45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09" name="Group 155">
            <a:extLst>
              <a:ext uri="{FF2B5EF4-FFF2-40B4-BE49-F238E27FC236}">
                <a16:creationId xmlns:a16="http://schemas.microsoft.com/office/drawing/2014/main" id="{D951D5F4-8AFC-BFDD-1424-788E8297015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914" name="Isosceles Triangle 913">
              <a:extLst>
                <a:ext uri="{FF2B5EF4-FFF2-40B4-BE49-F238E27FC236}">
                  <a16:creationId xmlns:a16="http://schemas.microsoft.com/office/drawing/2014/main" id="{C603217F-27DA-75EE-AB9D-C6FCA672D8F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5" name="Isosceles Triangle 914">
              <a:extLst>
                <a:ext uri="{FF2B5EF4-FFF2-40B4-BE49-F238E27FC236}">
                  <a16:creationId xmlns:a16="http://schemas.microsoft.com/office/drawing/2014/main" id="{6B2E8A96-E15B-158B-102C-49B748E84BB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6" name="Isosceles Triangle 915">
              <a:extLst>
                <a:ext uri="{FF2B5EF4-FFF2-40B4-BE49-F238E27FC236}">
                  <a16:creationId xmlns:a16="http://schemas.microsoft.com/office/drawing/2014/main" id="{9D073E5D-9CEC-202B-BE17-FEDED3A664A3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910" name="Group 134">
            <a:extLst>
              <a:ext uri="{FF2B5EF4-FFF2-40B4-BE49-F238E27FC236}">
                <a16:creationId xmlns:a16="http://schemas.microsoft.com/office/drawing/2014/main" id="{925A7291-AC52-C2FA-EA9F-D594E1CD19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911" name="Isosceles Triangle 910">
              <a:extLst>
                <a:ext uri="{FF2B5EF4-FFF2-40B4-BE49-F238E27FC236}">
                  <a16:creationId xmlns:a16="http://schemas.microsoft.com/office/drawing/2014/main" id="{1646FCBE-7010-4B4B-1B21-121E8B1B73E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2" name="Isosceles Triangle 911">
              <a:extLst>
                <a:ext uri="{FF2B5EF4-FFF2-40B4-BE49-F238E27FC236}">
                  <a16:creationId xmlns:a16="http://schemas.microsoft.com/office/drawing/2014/main" id="{519F8FE4-6DD7-46CE-9190-ABEEC9C43CD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3" name="Isosceles Triangle 912">
              <a:extLst>
                <a:ext uri="{FF2B5EF4-FFF2-40B4-BE49-F238E27FC236}">
                  <a16:creationId xmlns:a16="http://schemas.microsoft.com/office/drawing/2014/main" id="{6AAAD03F-4B2F-05B0-B217-FB3B72AAB0F3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407214</xdr:colOff>
      <xdr:row>496</xdr:row>
      <xdr:rowOff>133971</xdr:rowOff>
    </xdr:from>
    <xdr:ext cx="466938" cy="475545"/>
    <xdr:pic>
      <xdr:nvPicPr>
        <xdr:cNvPr id="935" name="Picture 934" descr="A black and white compass&#10;&#10;Description automatically generated">
          <a:extLst>
            <a:ext uri="{FF2B5EF4-FFF2-40B4-BE49-F238E27FC236}">
              <a16:creationId xmlns:a16="http://schemas.microsoft.com/office/drawing/2014/main" id="{E84AC260-17FE-439D-8D06-3A37B059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41514" y="81563196"/>
          <a:ext cx="466938" cy="475545"/>
        </a:xfrm>
        <a:prstGeom prst="rect">
          <a:avLst/>
        </a:prstGeom>
      </xdr:spPr>
    </xdr:pic>
    <xdr:clientData/>
  </xdr:oneCellAnchor>
  <xdr:oneCellAnchor>
    <xdr:from>
      <xdr:col>9</xdr:col>
      <xdr:colOff>13700</xdr:colOff>
      <xdr:row>497</xdr:row>
      <xdr:rowOff>128093</xdr:rowOff>
    </xdr:from>
    <xdr:ext cx="925286" cy="718466"/>
    <xdr:sp macro="" textlink="">
      <xdr:nvSpPr>
        <xdr:cNvPr id="937" name="Rectangle 936">
          <a:extLst>
            <a:ext uri="{FF2B5EF4-FFF2-40B4-BE49-F238E27FC236}">
              <a16:creationId xmlns:a16="http://schemas.microsoft.com/office/drawing/2014/main" id="{5B6A0F7D-FCA9-4BB1-86DB-E1480C5F3C2D}"/>
            </a:ext>
          </a:extLst>
        </xdr:cNvPr>
        <xdr:cNvSpPr/>
      </xdr:nvSpPr>
      <xdr:spPr>
        <a:xfrm>
          <a:off x="3718925" y="81719243"/>
          <a:ext cx="925286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J'</a:t>
          </a:r>
        </a:p>
      </xdr:txBody>
    </xdr:sp>
    <xdr:clientData/>
  </xdr:oneCellAnchor>
  <xdr:twoCellAnchor>
    <xdr:from>
      <xdr:col>26</xdr:col>
      <xdr:colOff>29097</xdr:colOff>
      <xdr:row>610</xdr:row>
      <xdr:rowOff>63499</xdr:rowOff>
    </xdr:from>
    <xdr:to>
      <xdr:col>29</xdr:col>
      <xdr:colOff>314854</xdr:colOff>
      <xdr:row>622</xdr:row>
      <xdr:rowOff>9523</xdr:rowOff>
    </xdr:to>
    <xdr:grpSp>
      <xdr:nvGrpSpPr>
        <xdr:cNvPr id="938" name="Group 937">
          <a:extLst>
            <a:ext uri="{FF2B5EF4-FFF2-40B4-BE49-F238E27FC236}">
              <a16:creationId xmlns:a16="http://schemas.microsoft.com/office/drawing/2014/main" id="{EF77304A-746F-4FBF-A924-F68E01BA3B4E}"/>
            </a:ext>
          </a:extLst>
        </xdr:cNvPr>
        <xdr:cNvGrpSpPr/>
      </xdr:nvGrpSpPr>
      <xdr:grpSpPr>
        <a:xfrm>
          <a:off x="10416950" y="100983675"/>
          <a:ext cx="1507198" cy="2097554"/>
          <a:chOff x="9713886" y="808452"/>
          <a:chExt cx="1342558" cy="1766630"/>
        </a:xfrm>
      </xdr:grpSpPr>
      <xdr:grpSp>
        <xdr:nvGrpSpPr>
          <xdr:cNvPr id="939" name="Group 13">
            <a:extLst>
              <a:ext uri="{FF2B5EF4-FFF2-40B4-BE49-F238E27FC236}">
                <a16:creationId xmlns:a16="http://schemas.microsoft.com/office/drawing/2014/main" id="{BC6D1A13-CFA7-27A1-F988-46FE9661C6A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998" name="Oval 1">
              <a:extLst>
                <a:ext uri="{FF2B5EF4-FFF2-40B4-BE49-F238E27FC236}">
                  <a16:creationId xmlns:a16="http://schemas.microsoft.com/office/drawing/2014/main" id="{474BEDE5-8FB0-092A-29EE-197FE2A771D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99" name="Straight Connector 3">
              <a:extLst>
                <a:ext uri="{FF2B5EF4-FFF2-40B4-BE49-F238E27FC236}">
                  <a16:creationId xmlns:a16="http://schemas.microsoft.com/office/drawing/2014/main" id="{46AC31C7-26D1-7B17-C8FC-E03E3E54EBAA}"/>
                </a:ext>
              </a:extLst>
            </xdr:cNvPr>
            <xdr:cNvCxnSpPr>
              <a:stCxn id="955" idx="1"/>
              <a:endCxn id="9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0" name="Straight Connector 7">
              <a:extLst>
                <a:ext uri="{FF2B5EF4-FFF2-40B4-BE49-F238E27FC236}">
                  <a16:creationId xmlns:a16="http://schemas.microsoft.com/office/drawing/2014/main" id="{8F57D4C7-5DB9-CFFF-4919-F0F04CBC6557}"/>
                </a:ext>
              </a:extLst>
            </xdr:cNvPr>
            <xdr:cNvCxnSpPr>
              <a:stCxn id="955" idx="3"/>
              <a:endCxn id="9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40" name="Oval 939">
            <a:extLst>
              <a:ext uri="{FF2B5EF4-FFF2-40B4-BE49-F238E27FC236}">
                <a16:creationId xmlns:a16="http://schemas.microsoft.com/office/drawing/2014/main" id="{CB0561A3-FAAE-E1BC-7426-F6D9216C8DC3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941" name="Group 940">
            <a:extLst>
              <a:ext uri="{FF2B5EF4-FFF2-40B4-BE49-F238E27FC236}">
                <a16:creationId xmlns:a16="http://schemas.microsoft.com/office/drawing/2014/main" id="{6C10D77C-2A8A-9B7C-2E11-82752A49FCF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995" name="Oval 994">
              <a:extLst>
                <a:ext uri="{FF2B5EF4-FFF2-40B4-BE49-F238E27FC236}">
                  <a16:creationId xmlns:a16="http://schemas.microsoft.com/office/drawing/2014/main" id="{ECFB6D92-2565-9EED-F2BB-B1B43F8B1FB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96" name="Straight Connector 995">
              <a:extLst>
                <a:ext uri="{FF2B5EF4-FFF2-40B4-BE49-F238E27FC236}">
                  <a16:creationId xmlns:a16="http://schemas.microsoft.com/office/drawing/2014/main" id="{407E5192-9627-D9FD-2941-892ACB74376B}"/>
                </a:ext>
              </a:extLst>
            </xdr:cNvPr>
            <xdr:cNvCxnSpPr>
              <a:stCxn id="995" idx="1"/>
              <a:endCxn id="9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7" name="Straight Connector 996">
              <a:extLst>
                <a:ext uri="{FF2B5EF4-FFF2-40B4-BE49-F238E27FC236}">
                  <a16:creationId xmlns:a16="http://schemas.microsoft.com/office/drawing/2014/main" id="{B27DBA6F-F1EA-D951-62EB-A63AFA135A01}"/>
                </a:ext>
              </a:extLst>
            </xdr:cNvPr>
            <xdr:cNvCxnSpPr>
              <a:stCxn id="995" idx="3"/>
              <a:endCxn id="9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42" name="Oval 941">
            <a:extLst>
              <a:ext uri="{FF2B5EF4-FFF2-40B4-BE49-F238E27FC236}">
                <a16:creationId xmlns:a16="http://schemas.microsoft.com/office/drawing/2014/main" id="{9F44C9FD-DF62-2ADB-6FA2-0566E58D3412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3" name="Straight Connector 942">
            <a:extLst>
              <a:ext uri="{FF2B5EF4-FFF2-40B4-BE49-F238E27FC236}">
                <a16:creationId xmlns:a16="http://schemas.microsoft.com/office/drawing/2014/main" id="{EF6E79DB-E686-F1B1-4769-BBAF6445477D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E647AAA4-B403-2034-3E08-1786913819FC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5" name="Straight Connector 944">
            <a:extLst>
              <a:ext uri="{FF2B5EF4-FFF2-40B4-BE49-F238E27FC236}">
                <a16:creationId xmlns:a16="http://schemas.microsoft.com/office/drawing/2014/main" id="{2FFD3F51-3291-4E43-72F1-2A6D618FF1E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6" name="Straight Connector 945">
            <a:extLst>
              <a:ext uri="{FF2B5EF4-FFF2-40B4-BE49-F238E27FC236}">
                <a16:creationId xmlns:a16="http://schemas.microsoft.com/office/drawing/2014/main" id="{CC8ABEF3-21D4-226A-B284-BACEAF4AF62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7" name="Straight Connector 946">
            <a:extLst>
              <a:ext uri="{FF2B5EF4-FFF2-40B4-BE49-F238E27FC236}">
                <a16:creationId xmlns:a16="http://schemas.microsoft.com/office/drawing/2014/main" id="{B73DD2D6-7828-F2EB-9CD8-2669D469877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8" name="Straight Connector 947">
            <a:extLst>
              <a:ext uri="{FF2B5EF4-FFF2-40B4-BE49-F238E27FC236}">
                <a16:creationId xmlns:a16="http://schemas.microsoft.com/office/drawing/2014/main" id="{D1AA5E59-C722-D07D-E715-B4124DC00A21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9" name="Straight Connector 948">
            <a:extLst>
              <a:ext uri="{FF2B5EF4-FFF2-40B4-BE49-F238E27FC236}">
                <a16:creationId xmlns:a16="http://schemas.microsoft.com/office/drawing/2014/main" id="{1C14341F-AECE-D159-65F5-185AAF14C411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0" name="Straight Connector 949">
            <a:extLst>
              <a:ext uri="{FF2B5EF4-FFF2-40B4-BE49-F238E27FC236}">
                <a16:creationId xmlns:a16="http://schemas.microsoft.com/office/drawing/2014/main" id="{9316B558-5960-C9B6-91D8-5A75B9D0A70D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E0B73293-D259-D6BD-D176-00F86A374CA1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2" name="Straight Connector 951">
            <a:extLst>
              <a:ext uri="{FF2B5EF4-FFF2-40B4-BE49-F238E27FC236}">
                <a16:creationId xmlns:a16="http://schemas.microsoft.com/office/drawing/2014/main" id="{3689FE39-F7E2-0940-49F7-8BA108E5185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3" name="Straight Connector 952">
            <a:extLst>
              <a:ext uri="{FF2B5EF4-FFF2-40B4-BE49-F238E27FC236}">
                <a16:creationId xmlns:a16="http://schemas.microsoft.com/office/drawing/2014/main" id="{D52E0804-36EE-902A-E2A9-0EDFF721B4D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4" name="Straight Connector 953">
            <a:extLst>
              <a:ext uri="{FF2B5EF4-FFF2-40B4-BE49-F238E27FC236}">
                <a16:creationId xmlns:a16="http://schemas.microsoft.com/office/drawing/2014/main" id="{2588264E-CE94-FEDF-9A71-8384F16585B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5" name="Straight Connector 50">
            <a:extLst>
              <a:ext uri="{FF2B5EF4-FFF2-40B4-BE49-F238E27FC236}">
                <a16:creationId xmlns:a16="http://schemas.microsoft.com/office/drawing/2014/main" id="{34F03DA6-129A-E203-568E-A345BC9ACA0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6" name="Straight Connector 955">
            <a:extLst>
              <a:ext uri="{FF2B5EF4-FFF2-40B4-BE49-F238E27FC236}">
                <a16:creationId xmlns:a16="http://schemas.microsoft.com/office/drawing/2014/main" id="{1BE1B338-A094-AF85-6040-A07DEFEB90A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7" name="Straight Connector 52">
            <a:extLst>
              <a:ext uri="{FF2B5EF4-FFF2-40B4-BE49-F238E27FC236}">
                <a16:creationId xmlns:a16="http://schemas.microsoft.com/office/drawing/2014/main" id="{4F942AFA-851F-E3DB-9C40-E33C052FD71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89D00236-8336-93F1-D851-6F93AA31744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9" name="Straight Connector 958">
            <a:extLst>
              <a:ext uri="{FF2B5EF4-FFF2-40B4-BE49-F238E27FC236}">
                <a16:creationId xmlns:a16="http://schemas.microsoft.com/office/drawing/2014/main" id="{D0325EE5-B6BE-18AF-16F6-6B606560B404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0" name="Straight Connector 959">
            <a:extLst>
              <a:ext uri="{FF2B5EF4-FFF2-40B4-BE49-F238E27FC236}">
                <a16:creationId xmlns:a16="http://schemas.microsoft.com/office/drawing/2014/main" id="{E5B1C797-B94A-BB80-0724-17819576665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1" name="Straight Connector 960">
            <a:extLst>
              <a:ext uri="{FF2B5EF4-FFF2-40B4-BE49-F238E27FC236}">
                <a16:creationId xmlns:a16="http://schemas.microsoft.com/office/drawing/2014/main" id="{D2BA203D-6D2F-839D-14DC-879E5B328FB1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2" name="Straight Connector 961">
            <a:extLst>
              <a:ext uri="{FF2B5EF4-FFF2-40B4-BE49-F238E27FC236}">
                <a16:creationId xmlns:a16="http://schemas.microsoft.com/office/drawing/2014/main" id="{F157406A-E708-AF1C-3822-E3092919136F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3" name="Straight Connector 962">
            <a:extLst>
              <a:ext uri="{FF2B5EF4-FFF2-40B4-BE49-F238E27FC236}">
                <a16:creationId xmlns:a16="http://schemas.microsoft.com/office/drawing/2014/main" id="{6D5D846D-2839-9BBF-0E93-5D6EF3DDEC7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4" name="Straight Connector 963">
            <a:extLst>
              <a:ext uri="{FF2B5EF4-FFF2-40B4-BE49-F238E27FC236}">
                <a16:creationId xmlns:a16="http://schemas.microsoft.com/office/drawing/2014/main" id="{A773352E-6451-60E8-7A46-E78514E75183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5" name="Isosceles Triangle 964">
            <a:extLst>
              <a:ext uri="{FF2B5EF4-FFF2-40B4-BE49-F238E27FC236}">
                <a16:creationId xmlns:a16="http://schemas.microsoft.com/office/drawing/2014/main" id="{4EB3B5EE-ABF2-3839-C01D-319FEA8AF168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966" name="Isosceles Triangle 965">
            <a:extLst>
              <a:ext uri="{FF2B5EF4-FFF2-40B4-BE49-F238E27FC236}">
                <a16:creationId xmlns:a16="http://schemas.microsoft.com/office/drawing/2014/main" id="{18C34642-9DA8-2938-155C-C0BCCE4E393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967" name="Group 73">
            <a:extLst>
              <a:ext uri="{FF2B5EF4-FFF2-40B4-BE49-F238E27FC236}">
                <a16:creationId xmlns:a16="http://schemas.microsoft.com/office/drawing/2014/main" id="{8E6259F9-3184-0CF4-B238-9894B93CD675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993" name="TextBox 992">
              <a:extLst>
                <a:ext uri="{FF2B5EF4-FFF2-40B4-BE49-F238E27FC236}">
                  <a16:creationId xmlns:a16="http://schemas.microsoft.com/office/drawing/2014/main" id="{411E4F87-5BCA-1025-1DBA-7DA04FA2FF3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994" name="Straight Connector 993">
              <a:extLst>
                <a:ext uri="{FF2B5EF4-FFF2-40B4-BE49-F238E27FC236}">
                  <a16:creationId xmlns:a16="http://schemas.microsoft.com/office/drawing/2014/main" id="{8874584C-D641-7977-9DF3-A8BF54B68B2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68" name="Group 74">
            <a:extLst>
              <a:ext uri="{FF2B5EF4-FFF2-40B4-BE49-F238E27FC236}">
                <a16:creationId xmlns:a16="http://schemas.microsoft.com/office/drawing/2014/main" id="{81F95130-0AED-6ADF-033E-42FB8D522E6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991" name="TextBox 990">
              <a:extLst>
                <a:ext uri="{FF2B5EF4-FFF2-40B4-BE49-F238E27FC236}">
                  <a16:creationId xmlns:a16="http://schemas.microsoft.com/office/drawing/2014/main" id="{A91A000A-A3D5-0229-824A-61C39E9CC4D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992" name="Straight Connector 991">
              <a:extLst>
                <a:ext uri="{FF2B5EF4-FFF2-40B4-BE49-F238E27FC236}">
                  <a16:creationId xmlns:a16="http://schemas.microsoft.com/office/drawing/2014/main" id="{AEBB043D-2963-C9EE-A603-53D5854A837B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69" name="Group 89">
            <a:extLst>
              <a:ext uri="{FF2B5EF4-FFF2-40B4-BE49-F238E27FC236}">
                <a16:creationId xmlns:a16="http://schemas.microsoft.com/office/drawing/2014/main" id="{AAB5FDE3-B72D-208B-0E97-527090C3A58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987" name="Straight Connector 986">
              <a:extLst>
                <a:ext uri="{FF2B5EF4-FFF2-40B4-BE49-F238E27FC236}">
                  <a16:creationId xmlns:a16="http://schemas.microsoft.com/office/drawing/2014/main" id="{B02C5C52-4D82-5529-7055-7A8A2C1A38C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8" name="Straight Connector 79">
              <a:extLst>
                <a:ext uri="{FF2B5EF4-FFF2-40B4-BE49-F238E27FC236}">
                  <a16:creationId xmlns:a16="http://schemas.microsoft.com/office/drawing/2014/main" id="{5024B3A3-5BA1-FA20-D549-9B604D05195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9" name="Straight Connector 80">
              <a:extLst>
                <a:ext uri="{FF2B5EF4-FFF2-40B4-BE49-F238E27FC236}">
                  <a16:creationId xmlns:a16="http://schemas.microsoft.com/office/drawing/2014/main" id="{B1B8FBFA-368C-FD4C-0A22-47509A44053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0" name="Straight Connector 88">
              <a:extLst>
                <a:ext uri="{FF2B5EF4-FFF2-40B4-BE49-F238E27FC236}">
                  <a16:creationId xmlns:a16="http://schemas.microsoft.com/office/drawing/2014/main" id="{87ED49DF-BC16-77CB-BDC0-5EDF77C18F7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70" name="Group 90">
            <a:extLst>
              <a:ext uri="{FF2B5EF4-FFF2-40B4-BE49-F238E27FC236}">
                <a16:creationId xmlns:a16="http://schemas.microsoft.com/office/drawing/2014/main" id="{C445FBCE-2F33-C5A7-F1FF-4D03311AA0F7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983" name="Straight Connector 982">
              <a:extLst>
                <a:ext uri="{FF2B5EF4-FFF2-40B4-BE49-F238E27FC236}">
                  <a16:creationId xmlns:a16="http://schemas.microsoft.com/office/drawing/2014/main" id="{B72BF38E-9781-9B82-CA77-2E94E887F5C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4" name="Straight Connector 983">
              <a:extLst>
                <a:ext uri="{FF2B5EF4-FFF2-40B4-BE49-F238E27FC236}">
                  <a16:creationId xmlns:a16="http://schemas.microsoft.com/office/drawing/2014/main" id="{F9F4E958-68DD-58AD-B83A-7772FFF8B0E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5" name="Straight Connector 984">
              <a:extLst>
                <a:ext uri="{FF2B5EF4-FFF2-40B4-BE49-F238E27FC236}">
                  <a16:creationId xmlns:a16="http://schemas.microsoft.com/office/drawing/2014/main" id="{BE0DF5D0-FDF2-E9FC-AC3E-C8C2B2A3987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6" name="Straight Connector 985">
              <a:extLst>
                <a:ext uri="{FF2B5EF4-FFF2-40B4-BE49-F238E27FC236}">
                  <a16:creationId xmlns:a16="http://schemas.microsoft.com/office/drawing/2014/main" id="{507B7CE6-A31D-9063-86F0-9931B3750D7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971" name="Straight Connector 970">
            <a:extLst>
              <a:ext uri="{FF2B5EF4-FFF2-40B4-BE49-F238E27FC236}">
                <a16:creationId xmlns:a16="http://schemas.microsoft.com/office/drawing/2014/main" id="{5D6CDAF4-86DC-48BE-3235-BDEB8D672ACF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004965DE-F6F9-978F-D87B-78207A0A76E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3" name="Straight Arrow Connector 972">
            <a:extLst>
              <a:ext uri="{FF2B5EF4-FFF2-40B4-BE49-F238E27FC236}">
                <a16:creationId xmlns:a16="http://schemas.microsoft.com/office/drawing/2014/main" id="{E1F981A6-9D00-4258-0F69-A1C78EC82675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4" name="Straight Arrow Connector 973">
            <a:extLst>
              <a:ext uri="{FF2B5EF4-FFF2-40B4-BE49-F238E27FC236}">
                <a16:creationId xmlns:a16="http://schemas.microsoft.com/office/drawing/2014/main" id="{367B5895-E801-BDFC-6044-22791AA29F5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75" name="Group 155">
            <a:extLst>
              <a:ext uri="{FF2B5EF4-FFF2-40B4-BE49-F238E27FC236}">
                <a16:creationId xmlns:a16="http://schemas.microsoft.com/office/drawing/2014/main" id="{0970651E-E400-F615-7E05-90A3DF446055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980" name="Isosceles Triangle 979">
              <a:extLst>
                <a:ext uri="{FF2B5EF4-FFF2-40B4-BE49-F238E27FC236}">
                  <a16:creationId xmlns:a16="http://schemas.microsoft.com/office/drawing/2014/main" id="{0489B3D3-2449-6B2D-1E8B-FE6A30CFF2E1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81" name="Isosceles Triangle 980">
              <a:extLst>
                <a:ext uri="{FF2B5EF4-FFF2-40B4-BE49-F238E27FC236}">
                  <a16:creationId xmlns:a16="http://schemas.microsoft.com/office/drawing/2014/main" id="{AF7A3551-AC4D-0B9A-CBCA-C5089593B81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82" name="Isosceles Triangle 981">
              <a:extLst>
                <a:ext uri="{FF2B5EF4-FFF2-40B4-BE49-F238E27FC236}">
                  <a16:creationId xmlns:a16="http://schemas.microsoft.com/office/drawing/2014/main" id="{45BBE14B-5FD7-002B-D21B-017093E1B1E1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976" name="Group 134">
            <a:extLst>
              <a:ext uri="{FF2B5EF4-FFF2-40B4-BE49-F238E27FC236}">
                <a16:creationId xmlns:a16="http://schemas.microsoft.com/office/drawing/2014/main" id="{6627B98E-65D2-C00A-B2B4-40283B1D9FA7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977" name="Isosceles Triangle 976">
              <a:extLst>
                <a:ext uri="{FF2B5EF4-FFF2-40B4-BE49-F238E27FC236}">
                  <a16:creationId xmlns:a16="http://schemas.microsoft.com/office/drawing/2014/main" id="{A3331473-59AB-1288-8DB7-D2810F6162A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78" name="Isosceles Triangle 977">
              <a:extLst>
                <a:ext uri="{FF2B5EF4-FFF2-40B4-BE49-F238E27FC236}">
                  <a16:creationId xmlns:a16="http://schemas.microsoft.com/office/drawing/2014/main" id="{86018468-34D9-A52F-4A7C-C0E55AC275C4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79" name="Isosceles Triangle 978">
              <a:extLst>
                <a:ext uri="{FF2B5EF4-FFF2-40B4-BE49-F238E27FC236}">
                  <a16:creationId xmlns:a16="http://schemas.microsoft.com/office/drawing/2014/main" id="{DFEE3D6B-912B-EC73-6D24-8A1E9642F51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407214</xdr:colOff>
      <xdr:row>606</xdr:row>
      <xdr:rowOff>133971</xdr:rowOff>
    </xdr:from>
    <xdr:ext cx="466938" cy="475545"/>
    <xdr:pic>
      <xdr:nvPicPr>
        <xdr:cNvPr id="1001" name="Picture 1000" descr="A black and white compass&#10;&#10;Description automatically generated">
          <a:extLst>
            <a:ext uri="{FF2B5EF4-FFF2-40B4-BE49-F238E27FC236}">
              <a16:creationId xmlns:a16="http://schemas.microsoft.com/office/drawing/2014/main" id="{73307F30-2F75-4F42-BAF2-3C93E522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41514" y="99622596"/>
          <a:ext cx="466938" cy="475545"/>
        </a:xfrm>
        <a:prstGeom prst="rect">
          <a:avLst/>
        </a:prstGeom>
      </xdr:spPr>
    </xdr:pic>
    <xdr:clientData/>
  </xdr:oneCellAnchor>
  <xdr:twoCellAnchor>
    <xdr:from>
      <xdr:col>8</xdr:col>
      <xdr:colOff>122582</xdr:colOff>
      <xdr:row>607</xdr:row>
      <xdr:rowOff>132377</xdr:rowOff>
    </xdr:from>
    <xdr:to>
      <xdr:col>11</xdr:col>
      <xdr:colOff>89552</xdr:colOff>
      <xdr:row>610</xdr:row>
      <xdr:rowOff>54664</xdr:rowOff>
    </xdr:to>
    <xdr:cxnSp macro="">
      <xdr:nvCxnSpPr>
        <xdr:cNvPr id="1003" name="Straight Connector 1002">
          <a:extLst>
            <a:ext uri="{FF2B5EF4-FFF2-40B4-BE49-F238E27FC236}">
              <a16:creationId xmlns:a16="http://schemas.microsoft.com/office/drawing/2014/main" id="{ADF0B4F7-CE7C-4BE9-B91C-B9436DBAAAD3}"/>
            </a:ext>
          </a:extLst>
        </xdr:cNvPr>
        <xdr:cNvCxnSpPr>
          <a:stCxn id="1006" idx="0"/>
        </xdr:cNvCxnSpPr>
      </xdr:nvCxnSpPr>
      <xdr:spPr>
        <a:xfrm flipH="1">
          <a:off x="3446807" y="99782927"/>
          <a:ext cx="1109970" cy="43663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172278</xdr:colOff>
      <xdr:row>608</xdr:row>
      <xdr:rowOff>171497</xdr:rowOff>
    </xdr:from>
    <xdr:to>
      <xdr:col>11</xdr:col>
      <xdr:colOff>52352</xdr:colOff>
      <xdr:row>611</xdr:row>
      <xdr:rowOff>4969</xdr:rowOff>
    </xdr:to>
    <xdr:cxnSp macro="">
      <xdr:nvCxnSpPr>
        <xdr:cNvPr id="1004" name="Straight Connector 1003">
          <a:extLst>
            <a:ext uri="{FF2B5EF4-FFF2-40B4-BE49-F238E27FC236}">
              <a16:creationId xmlns:a16="http://schemas.microsoft.com/office/drawing/2014/main" id="{D289DE19-3A54-47B2-9A49-036FC2D9F9ED}"/>
            </a:ext>
          </a:extLst>
        </xdr:cNvPr>
        <xdr:cNvCxnSpPr>
          <a:stCxn id="1006" idx="4"/>
        </xdr:cNvCxnSpPr>
      </xdr:nvCxnSpPr>
      <xdr:spPr>
        <a:xfrm flipH="1">
          <a:off x="3496503" y="99974447"/>
          <a:ext cx="1023074" cy="376397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358126</xdr:colOff>
      <xdr:row>607</xdr:row>
      <xdr:rowOff>130508</xdr:rowOff>
    </xdr:from>
    <xdr:to>
      <xdr:col>11</xdr:col>
      <xdr:colOff>164778</xdr:colOff>
      <xdr:row>608</xdr:row>
      <xdr:rowOff>173366</xdr:rowOff>
    </xdr:to>
    <xdr:grpSp>
      <xdr:nvGrpSpPr>
        <xdr:cNvPr id="1005" name="Group 211">
          <a:extLst>
            <a:ext uri="{FF2B5EF4-FFF2-40B4-BE49-F238E27FC236}">
              <a16:creationId xmlns:a16="http://schemas.microsoft.com/office/drawing/2014/main" id="{01BF143B-AE0E-4818-A202-C263D9EAF624}"/>
            </a:ext>
          </a:extLst>
        </xdr:cNvPr>
        <xdr:cNvGrpSpPr>
          <a:grpSpLocks/>
        </xdr:cNvGrpSpPr>
      </xdr:nvGrpSpPr>
      <xdr:grpSpPr bwMode="auto">
        <a:xfrm rot="688570">
          <a:off x="4448273" y="100535214"/>
          <a:ext cx="187652" cy="199740"/>
          <a:chOff x="3494882" y="6020720"/>
          <a:chExt cx="153760" cy="144236"/>
        </a:xfrm>
      </xdr:grpSpPr>
      <xdr:sp macro="" textlink="">
        <xdr:nvSpPr>
          <xdr:cNvPr id="1006" name="Oval 1005">
            <a:extLst>
              <a:ext uri="{FF2B5EF4-FFF2-40B4-BE49-F238E27FC236}">
                <a16:creationId xmlns:a16="http://schemas.microsoft.com/office/drawing/2014/main" id="{5EC52960-FA1B-7809-CE13-C307BC51721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07" name="Straight Connector 1006">
            <a:extLst>
              <a:ext uri="{FF2B5EF4-FFF2-40B4-BE49-F238E27FC236}">
                <a16:creationId xmlns:a16="http://schemas.microsoft.com/office/drawing/2014/main" id="{8B56F6CF-1E12-C740-0F4D-F175FDE01D51}"/>
              </a:ext>
            </a:extLst>
          </xdr:cNvPr>
          <xdr:cNvCxnSpPr>
            <a:stCxn id="1006" idx="1"/>
            <a:endCxn id="100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D6545543-2169-BEA0-B988-6A59AD182EC4}"/>
              </a:ext>
            </a:extLst>
          </xdr:cNvPr>
          <xdr:cNvCxnSpPr>
            <a:stCxn id="1006" idx="3"/>
            <a:endCxn id="100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323021</xdr:colOff>
      <xdr:row>650</xdr:row>
      <xdr:rowOff>19050</xdr:rowOff>
    </xdr:from>
    <xdr:to>
      <xdr:col>8</xdr:col>
      <xdr:colOff>148259</xdr:colOff>
      <xdr:row>655</xdr:row>
      <xdr:rowOff>66261</xdr:rowOff>
    </xdr:to>
    <xdr:cxnSp macro="">
      <xdr:nvCxnSpPr>
        <xdr:cNvPr id="1009" name="Straight Arrow Connector 1008">
          <a:extLst>
            <a:ext uri="{FF2B5EF4-FFF2-40B4-BE49-F238E27FC236}">
              <a16:creationId xmlns:a16="http://schemas.microsoft.com/office/drawing/2014/main" id="{69846DC4-4489-44C5-87C8-C61AC534F677}"/>
            </a:ext>
          </a:extLst>
        </xdr:cNvPr>
        <xdr:cNvCxnSpPr/>
      </xdr:nvCxnSpPr>
      <xdr:spPr>
        <a:xfrm flipV="1">
          <a:off x="3271630" y="106235224"/>
          <a:ext cx="206238" cy="809211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201</xdr:row>
      <xdr:rowOff>92669</xdr:rowOff>
    </xdr:from>
    <xdr:to>
      <xdr:col>6</xdr:col>
      <xdr:colOff>222992</xdr:colOff>
      <xdr:row>209</xdr:row>
      <xdr:rowOff>20292</xdr:rowOff>
    </xdr:to>
    <xdr:cxnSp macro="">
      <xdr:nvCxnSpPr>
        <xdr:cNvPr id="1010" name="Straight Connector 1009">
          <a:extLst>
            <a:ext uri="{FF2B5EF4-FFF2-40B4-BE49-F238E27FC236}">
              <a16:creationId xmlns:a16="http://schemas.microsoft.com/office/drawing/2014/main" id="{84B01688-B48C-44C8-A683-8FDC58F07F43}"/>
            </a:ext>
          </a:extLst>
        </xdr:cNvPr>
        <xdr:cNvCxnSpPr>
          <a:stCxn id="1021" idx="3"/>
        </xdr:cNvCxnSpPr>
      </xdr:nvCxnSpPr>
      <xdr:spPr>
        <a:xfrm flipH="1">
          <a:off x="1943100" y="33287294"/>
          <a:ext cx="842117" cy="1156348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207419</xdr:colOff>
      <xdr:row>207</xdr:row>
      <xdr:rowOff>59395</xdr:rowOff>
    </xdr:from>
    <xdr:to>
      <xdr:col>5</xdr:col>
      <xdr:colOff>16626</xdr:colOff>
      <xdr:row>208</xdr:row>
      <xdr:rowOff>82497</xdr:rowOff>
    </xdr:to>
    <xdr:grpSp>
      <xdr:nvGrpSpPr>
        <xdr:cNvPr id="1011" name="Group 211">
          <a:extLst>
            <a:ext uri="{FF2B5EF4-FFF2-40B4-BE49-F238E27FC236}">
              <a16:creationId xmlns:a16="http://schemas.microsoft.com/office/drawing/2014/main" id="{4AE48EAC-86D3-4E51-BF6E-A9653A360C9A}"/>
            </a:ext>
          </a:extLst>
        </xdr:cNvPr>
        <xdr:cNvGrpSpPr>
          <a:grpSpLocks/>
        </xdr:cNvGrpSpPr>
      </xdr:nvGrpSpPr>
      <xdr:grpSpPr bwMode="auto">
        <a:xfrm rot="328820">
          <a:off x="2011566" y="34416630"/>
          <a:ext cx="190207" cy="179985"/>
          <a:chOff x="3494882" y="6020720"/>
          <a:chExt cx="153760" cy="144236"/>
        </a:xfrm>
      </xdr:grpSpPr>
      <xdr:sp macro="" textlink="">
        <xdr:nvSpPr>
          <xdr:cNvPr id="1012" name="Oval 1011">
            <a:extLst>
              <a:ext uri="{FF2B5EF4-FFF2-40B4-BE49-F238E27FC236}">
                <a16:creationId xmlns:a16="http://schemas.microsoft.com/office/drawing/2014/main" id="{067601EE-D772-C975-AECC-8F9C809006D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13" name="Straight Connector 1012">
            <a:extLst>
              <a:ext uri="{FF2B5EF4-FFF2-40B4-BE49-F238E27FC236}">
                <a16:creationId xmlns:a16="http://schemas.microsoft.com/office/drawing/2014/main" id="{47E6E121-F4AE-5F69-8409-B6CF2A846184}"/>
              </a:ext>
            </a:extLst>
          </xdr:cNvPr>
          <xdr:cNvCxnSpPr>
            <a:stCxn id="1012" idx="1"/>
            <a:endCxn id="101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4" name="Straight Connector 1013">
            <a:extLst>
              <a:ext uri="{FF2B5EF4-FFF2-40B4-BE49-F238E27FC236}">
                <a16:creationId xmlns:a16="http://schemas.microsoft.com/office/drawing/2014/main" id="{6A22CEC2-8D94-C0F4-FADA-0264F8B83C40}"/>
              </a:ext>
            </a:extLst>
          </xdr:cNvPr>
          <xdr:cNvCxnSpPr>
            <a:stCxn id="1012" idx="3"/>
            <a:endCxn id="101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104500</xdr:colOff>
      <xdr:row>209</xdr:row>
      <xdr:rowOff>37157</xdr:rowOff>
    </xdr:from>
    <xdr:to>
      <xdr:col>15</xdr:col>
      <xdr:colOff>294707</xdr:colOff>
      <xdr:row>210</xdr:row>
      <xdr:rowOff>59090</xdr:rowOff>
    </xdr:to>
    <xdr:grpSp>
      <xdr:nvGrpSpPr>
        <xdr:cNvPr id="1015" name="Group 211">
          <a:extLst>
            <a:ext uri="{FF2B5EF4-FFF2-40B4-BE49-F238E27FC236}">
              <a16:creationId xmlns:a16="http://schemas.microsoft.com/office/drawing/2014/main" id="{3EFC3F01-E774-45AA-9106-F5350D9741EC}"/>
            </a:ext>
          </a:extLst>
        </xdr:cNvPr>
        <xdr:cNvGrpSpPr>
          <a:grpSpLocks/>
        </xdr:cNvGrpSpPr>
      </xdr:nvGrpSpPr>
      <xdr:grpSpPr bwMode="auto">
        <a:xfrm rot="328820">
          <a:off x="5931559" y="34708157"/>
          <a:ext cx="190207" cy="178815"/>
          <a:chOff x="3494882" y="6020720"/>
          <a:chExt cx="153760" cy="144236"/>
        </a:xfrm>
      </xdr:grpSpPr>
      <xdr:sp macro="" textlink="">
        <xdr:nvSpPr>
          <xdr:cNvPr id="1016" name="Oval 1015">
            <a:extLst>
              <a:ext uri="{FF2B5EF4-FFF2-40B4-BE49-F238E27FC236}">
                <a16:creationId xmlns:a16="http://schemas.microsoft.com/office/drawing/2014/main" id="{29B81BC7-8E57-1507-322A-EFF1824A512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17" name="Straight Connector 1016">
            <a:extLst>
              <a:ext uri="{FF2B5EF4-FFF2-40B4-BE49-F238E27FC236}">
                <a16:creationId xmlns:a16="http://schemas.microsoft.com/office/drawing/2014/main" id="{53F8E4E4-4524-7EC2-691A-9600E8A98F11}"/>
              </a:ext>
            </a:extLst>
          </xdr:cNvPr>
          <xdr:cNvCxnSpPr>
            <a:stCxn id="1016" idx="1"/>
            <a:endCxn id="101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8" name="Straight Connector 1017">
            <a:extLst>
              <a:ext uri="{FF2B5EF4-FFF2-40B4-BE49-F238E27FC236}">
                <a16:creationId xmlns:a16="http://schemas.microsoft.com/office/drawing/2014/main" id="{E6757376-363A-DC6B-33BF-8E6C461830EA}"/>
              </a:ext>
            </a:extLst>
          </xdr:cNvPr>
          <xdr:cNvCxnSpPr>
            <a:stCxn id="1016" idx="3"/>
            <a:endCxn id="101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87795</xdr:colOff>
      <xdr:row>199</xdr:row>
      <xdr:rowOff>129209</xdr:rowOff>
    </xdr:from>
    <xdr:to>
      <xdr:col>12</xdr:col>
      <xdr:colOff>59190</xdr:colOff>
      <xdr:row>207</xdr:row>
      <xdr:rowOff>46426</xdr:rowOff>
    </xdr:to>
    <xdr:cxnSp macro="">
      <xdr:nvCxnSpPr>
        <xdr:cNvPr id="1019" name="Straight Connector 1018">
          <a:extLst>
            <a:ext uri="{FF2B5EF4-FFF2-40B4-BE49-F238E27FC236}">
              <a16:creationId xmlns:a16="http://schemas.microsoft.com/office/drawing/2014/main" id="{CBD2587A-9B85-4597-9C5B-A80C251481D0}"/>
            </a:ext>
          </a:extLst>
        </xdr:cNvPr>
        <xdr:cNvCxnSpPr>
          <a:stCxn id="1032" idx="0"/>
        </xdr:cNvCxnSpPr>
      </xdr:nvCxnSpPr>
      <xdr:spPr>
        <a:xfrm flipH="1" flipV="1">
          <a:off x="2650020" y="33019034"/>
          <a:ext cx="2257395" cy="1145942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200867</xdr:colOff>
      <xdr:row>200</xdr:row>
      <xdr:rowOff>99152</xdr:rowOff>
    </xdr:from>
    <xdr:to>
      <xdr:col>7</xdr:col>
      <xdr:colOff>10074</xdr:colOff>
      <xdr:row>201</xdr:row>
      <xdr:rowOff>125567</xdr:rowOff>
    </xdr:to>
    <xdr:grpSp>
      <xdr:nvGrpSpPr>
        <xdr:cNvPr id="1020" name="Group 211">
          <a:extLst>
            <a:ext uri="{FF2B5EF4-FFF2-40B4-BE49-F238E27FC236}">
              <a16:creationId xmlns:a16="http://schemas.microsoft.com/office/drawing/2014/main" id="{5AF6946B-42A6-458B-8986-23CBCC5D500F}"/>
            </a:ext>
          </a:extLst>
        </xdr:cNvPr>
        <xdr:cNvGrpSpPr>
          <a:grpSpLocks/>
        </xdr:cNvGrpSpPr>
      </xdr:nvGrpSpPr>
      <xdr:grpSpPr bwMode="auto">
        <a:xfrm rot="328820">
          <a:off x="2767014" y="33358211"/>
          <a:ext cx="190207" cy="183297"/>
          <a:chOff x="3494882" y="6020720"/>
          <a:chExt cx="153760" cy="144236"/>
        </a:xfrm>
      </xdr:grpSpPr>
      <xdr:sp macro="" textlink="">
        <xdr:nvSpPr>
          <xdr:cNvPr id="1021" name="Oval 1020">
            <a:extLst>
              <a:ext uri="{FF2B5EF4-FFF2-40B4-BE49-F238E27FC236}">
                <a16:creationId xmlns:a16="http://schemas.microsoft.com/office/drawing/2014/main" id="{7D531A65-842E-45CD-79BF-6B7C3C30CDC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D0829915-C6A3-8896-29CF-4B25FBD04144}"/>
              </a:ext>
            </a:extLst>
          </xdr:cNvPr>
          <xdr:cNvCxnSpPr>
            <a:stCxn id="1021" idx="1"/>
            <a:endCxn id="102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3" name="Straight Connector 1022">
            <a:extLst>
              <a:ext uri="{FF2B5EF4-FFF2-40B4-BE49-F238E27FC236}">
                <a16:creationId xmlns:a16="http://schemas.microsoft.com/office/drawing/2014/main" id="{8D48CC6B-1BD6-C09E-56A5-C243D691113B}"/>
              </a:ext>
            </a:extLst>
          </xdr:cNvPr>
          <xdr:cNvCxnSpPr>
            <a:stCxn id="1021" idx="3"/>
            <a:endCxn id="102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226952</xdr:colOff>
      <xdr:row>194</xdr:row>
      <xdr:rowOff>18199</xdr:rowOff>
    </xdr:from>
    <xdr:to>
      <xdr:col>6</xdr:col>
      <xdr:colOff>201302</xdr:colOff>
      <xdr:row>201</xdr:row>
      <xdr:rowOff>25420</xdr:rowOff>
    </xdr:to>
    <xdr:cxnSp macro="">
      <xdr:nvCxnSpPr>
        <xdr:cNvPr id="1024" name="Straight Connector 1023">
          <a:extLst>
            <a:ext uri="{FF2B5EF4-FFF2-40B4-BE49-F238E27FC236}">
              <a16:creationId xmlns:a16="http://schemas.microsoft.com/office/drawing/2014/main" id="{82430FBA-2461-4497-959E-92AC89E4E517}"/>
            </a:ext>
          </a:extLst>
        </xdr:cNvPr>
        <xdr:cNvCxnSpPr>
          <a:stCxn id="548" idx="3"/>
          <a:endCxn id="1021" idx="2"/>
        </xdr:cNvCxnSpPr>
      </xdr:nvCxnSpPr>
      <xdr:spPr>
        <a:xfrm>
          <a:off x="2408177" y="32117449"/>
          <a:ext cx="355350" cy="110259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159862</xdr:colOff>
      <xdr:row>204</xdr:row>
      <xdr:rowOff>146461</xdr:rowOff>
    </xdr:from>
    <xdr:to>
      <xdr:col>11</xdr:col>
      <xdr:colOff>358941</xdr:colOff>
      <xdr:row>208</xdr:row>
      <xdr:rowOff>23466</xdr:rowOff>
    </xdr:to>
    <xdr:cxnSp macro="">
      <xdr:nvCxnSpPr>
        <xdr:cNvPr id="1025" name="Straight Connector 1024">
          <a:extLst>
            <a:ext uri="{FF2B5EF4-FFF2-40B4-BE49-F238E27FC236}">
              <a16:creationId xmlns:a16="http://schemas.microsoft.com/office/drawing/2014/main" id="{6BDF5AF8-EF17-48B2-B066-DB4B4DB73E63}"/>
            </a:ext>
          </a:extLst>
        </xdr:cNvPr>
        <xdr:cNvCxnSpPr/>
      </xdr:nvCxnSpPr>
      <xdr:spPr>
        <a:xfrm>
          <a:off x="3865087" y="33807811"/>
          <a:ext cx="961079" cy="48660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72843</xdr:colOff>
      <xdr:row>203</xdr:row>
      <xdr:rowOff>140326</xdr:rowOff>
    </xdr:from>
    <xdr:to>
      <xdr:col>9</xdr:col>
      <xdr:colOff>263642</xdr:colOff>
      <xdr:row>205</xdr:row>
      <xdr:rowOff>14341</xdr:rowOff>
    </xdr:to>
    <xdr:grpSp>
      <xdr:nvGrpSpPr>
        <xdr:cNvPr id="1026" name="Group 211">
          <a:extLst>
            <a:ext uri="{FF2B5EF4-FFF2-40B4-BE49-F238E27FC236}">
              <a16:creationId xmlns:a16="http://schemas.microsoft.com/office/drawing/2014/main" id="{2B4EACEA-FE99-4319-AAED-E7934DA8C37D}"/>
            </a:ext>
          </a:extLst>
        </xdr:cNvPr>
        <xdr:cNvGrpSpPr>
          <a:grpSpLocks/>
        </xdr:cNvGrpSpPr>
      </xdr:nvGrpSpPr>
      <xdr:grpSpPr bwMode="auto">
        <a:xfrm rot="328820">
          <a:off x="3781990" y="33870032"/>
          <a:ext cx="190799" cy="187780"/>
          <a:chOff x="3494882" y="6020720"/>
          <a:chExt cx="153760" cy="144236"/>
        </a:xfrm>
      </xdr:grpSpPr>
      <xdr:sp macro="" textlink="">
        <xdr:nvSpPr>
          <xdr:cNvPr id="1027" name="Oval 1026">
            <a:extLst>
              <a:ext uri="{FF2B5EF4-FFF2-40B4-BE49-F238E27FC236}">
                <a16:creationId xmlns:a16="http://schemas.microsoft.com/office/drawing/2014/main" id="{73F062B0-F569-04DB-4941-88CF7AA294F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28" name="Straight Connector 1027">
            <a:extLst>
              <a:ext uri="{FF2B5EF4-FFF2-40B4-BE49-F238E27FC236}">
                <a16:creationId xmlns:a16="http://schemas.microsoft.com/office/drawing/2014/main" id="{07D57879-93C8-6EF4-5940-34DC3AA268C5}"/>
              </a:ext>
            </a:extLst>
          </xdr:cNvPr>
          <xdr:cNvCxnSpPr>
            <a:stCxn id="1027" idx="1"/>
            <a:endCxn id="102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73956FCC-CEEA-7EEE-6776-9909CC6CBE87}"/>
              </a:ext>
            </a:extLst>
          </xdr:cNvPr>
          <xdr:cNvCxnSpPr>
            <a:stCxn id="1027" idx="3"/>
            <a:endCxn id="102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374374</xdr:colOff>
      <xdr:row>208</xdr:row>
      <xdr:rowOff>19030</xdr:rowOff>
    </xdr:from>
    <xdr:to>
      <xdr:col>12</xdr:col>
      <xdr:colOff>92124</xdr:colOff>
      <xdr:row>209</xdr:row>
      <xdr:rowOff>129208</xdr:rowOff>
    </xdr:to>
    <xdr:cxnSp macro="">
      <xdr:nvCxnSpPr>
        <xdr:cNvPr id="1030" name="Straight Connector 1029">
          <a:extLst>
            <a:ext uri="{FF2B5EF4-FFF2-40B4-BE49-F238E27FC236}">
              <a16:creationId xmlns:a16="http://schemas.microsoft.com/office/drawing/2014/main" id="{0D2C2BA4-ED95-4E6E-B6A3-7804FC2D9C13}"/>
            </a:ext>
          </a:extLst>
        </xdr:cNvPr>
        <xdr:cNvCxnSpPr/>
      </xdr:nvCxnSpPr>
      <xdr:spPr>
        <a:xfrm flipH="1">
          <a:off x="4841599" y="34289980"/>
          <a:ext cx="98750" cy="26257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336705</xdr:colOff>
      <xdr:row>207</xdr:row>
      <xdr:rowOff>46025</xdr:rowOff>
    </xdr:from>
    <xdr:to>
      <xdr:col>12</xdr:col>
      <xdr:colOff>145912</xdr:colOff>
      <xdr:row>208</xdr:row>
      <xdr:rowOff>72440</xdr:rowOff>
    </xdr:to>
    <xdr:grpSp>
      <xdr:nvGrpSpPr>
        <xdr:cNvPr id="1031" name="Group 211">
          <a:extLst>
            <a:ext uri="{FF2B5EF4-FFF2-40B4-BE49-F238E27FC236}">
              <a16:creationId xmlns:a16="http://schemas.microsoft.com/office/drawing/2014/main" id="{642195C9-391E-4AFC-BCA0-8AC9E2D82606}"/>
            </a:ext>
          </a:extLst>
        </xdr:cNvPr>
        <xdr:cNvGrpSpPr>
          <a:grpSpLocks/>
        </xdr:cNvGrpSpPr>
      </xdr:nvGrpSpPr>
      <xdr:grpSpPr bwMode="auto">
        <a:xfrm rot="328820">
          <a:off x="4807852" y="34403260"/>
          <a:ext cx="190207" cy="183298"/>
          <a:chOff x="3494882" y="6020720"/>
          <a:chExt cx="153760" cy="144236"/>
        </a:xfrm>
      </xdr:grpSpPr>
      <xdr:sp macro="" textlink="">
        <xdr:nvSpPr>
          <xdr:cNvPr id="1032" name="Oval 1031">
            <a:extLst>
              <a:ext uri="{FF2B5EF4-FFF2-40B4-BE49-F238E27FC236}">
                <a16:creationId xmlns:a16="http://schemas.microsoft.com/office/drawing/2014/main" id="{5398FD62-220C-1CD5-9B25-8F5358B3F78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3" name="Straight Connector 1032">
            <a:extLst>
              <a:ext uri="{FF2B5EF4-FFF2-40B4-BE49-F238E27FC236}">
                <a16:creationId xmlns:a16="http://schemas.microsoft.com/office/drawing/2014/main" id="{DCF2A8AA-2CE4-6998-8097-D9773CC3CABD}"/>
              </a:ext>
            </a:extLst>
          </xdr:cNvPr>
          <xdr:cNvCxnSpPr>
            <a:stCxn id="1032" idx="1"/>
            <a:endCxn id="103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4" name="Straight Connector 1033">
            <a:extLst>
              <a:ext uri="{FF2B5EF4-FFF2-40B4-BE49-F238E27FC236}">
                <a16:creationId xmlns:a16="http://schemas.microsoft.com/office/drawing/2014/main" id="{07BFC0A1-1397-5970-404A-81D4E0575E80}"/>
              </a:ext>
            </a:extLst>
          </xdr:cNvPr>
          <xdr:cNvCxnSpPr>
            <a:stCxn id="1032" idx="3"/>
            <a:endCxn id="103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123676</xdr:colOff>
      <xdr:row>207</xdr:row>
      <xdr:rowOff>78433</xdr:rowOff>
    </xdr:from>
    <xdr:to>
      <xdr:col>16</xdr:col>
      <xdr:colOff>319709</xdr:colOff>
      <xdr:row>210</xdr:row>
      <xdr:rowOff>18221</xdr:rowOff>
    </xdr:to>
    <xdr:cxnSp macro="">
      <xdr:nvCxnSpPr>
        <xdr:cNvPr id="1035" name="Straight Connector 1034">
          <a:extLst>
            <a:ext uri="{FF2B5EF4-FFF2-40B4-BE49-F238E27FC236}">
              <a16:creationId xmlns:a16="http://schemas.microsoft.com/office/drawing/2014/main" id="{F1CEEF9A-C9DA-4B5D-9672-AC557C072C2C}"/>
            </a:ext>
          </a:extLst>
        </xdr:cNvPr>
        <xdr:cNvCxnSpPr>
          <a:stCxn id="1032" idx="7"/>
        </xdr:cNvCxnSpPr>
      </xdr:nvCxnSpPr>
      <xdr:spPr>
        <a:xfrm>
          <a:off x="4971901" y="34196983"/>
          <a:ext cx="1558108" cy="396988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351064</xdr:colOff>
      <xdr:row>230</xdr:row>
      <xdr:rowOff>53534</xdr:rowOff>
    </xdr:from>
    <xdr:to>
      <xdr:col>11</xdr:col>
      <xdr:colOff>160271</xdr:colOff>
      <xdr:row>231</xdr:row>
      <xdr:rowOff>58178</xdr:rowOff>
    </xdr:to>
    <xdr:grpSp>
      <xdr:nvGrpSpPr>
        <xdr:cNvPr id="1036" name="Group 211">
          <a:extLst>
            <a:ext uri="{FF2B5EF4-FFF2-40B4-BE49-F238E27FC236}">
              <a16:creationId xmlns:a16="http://schemas.microsoft.com/office/drawing/2014/main" id="{338BF669-C2C7-4384-ABC9-27643AA819B3}"/>
            </a:ext>
          </a:extLst>
        </xdr:cNvPr>
        <xdr:cNvGrpSpPr>
          <a:grpSpLocks/>
        </xdr:cNvGrpSpPr>
      </xdr:nvGrpSpPr>
      <xdr:grpSpPr bwMode="auto">
        <a:xfrm rot="328820">
          <a:off x="4441211" y="38175946"/>
          <a:ext cx="190207" cy="183938"/>
          <a:chOff x="3494882" y="6020720"/>
          <a:chExt cx="153760" cy="144236"/>
        </a:xfrm>
      </xdr:grpSpPr>
      <xdr:sp macro="" textlink="">
        <xdr:nvSpPr>
          <xdr:cNvPr id="1037" name="Oval 1036">
            <a:extLst>
              <a:ext uri="{FF2B5EF4-FFF2-40B4-BE49-F238E27FC236}">
                <a16:creationId xmlns:a16="http://schemas.microsoft.com/office/drawing/2014/main" id="{A085CA9E-83B1-23EE-A89F-1C50B7F5D88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8" name="Straight Connector 1037">
            <a:extLst>
              <a:ext uri="{FF2B5EF4-FFF2-40B4-BE49-F238E27FC236}">
                <a16:creationId xmlns:a16="http://schemas.microsoft.com/office/drawing/2014/main" id="{46089342-1C11-7812-BDE9-C3413CBE42C2}"/>
              </a:ext>
            </a:extLst>
          </xdr:cNvPr>
          <xdr:cNvCxnSpPr>
            <a:stCxn id="1037" idx="1"/>
            <a:endCxn id="103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9" name="Straight Connector 1038">
            <a:extLst>
              <a:ext uri="{FF2B5EF4-FFF2-40B4-BE49-F238E27FC236}">
                <a16:creationId xmlns:a16="http://schemas.microsoft.com/office/drawing/2014/main" id="{27E66F08-DE86-2390-91DE-721130B6ED75}"/>
              </a:ext>
            </a:extLst>
          </xdr:cNvPr>
          <xdr:cNvCxnSpPr>
            <a:stCxn id="1037" idx="3"/>
            <a:endCxn id="103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159204</xdr:colOff>
      <xdr:row>228</xdr:row>
      <xdr:rowOff>44008</xdr:rowOff>
    </xdr:from>
    <xdr:to>
      <xdr:col>7</xdr:col>
      <xdr:colOff>349411</xdr:colOff>
      <xdr:row>229</xdr:row>
      <xdr:rowOff>45930</xdr:rowOff>
    </xdr:to>
    <xdr:grpSp>
      <xdr:nvGrpSpPr>
        <xdr:cNvPr id="1040" name="Group 211">
          <a:extLst>
            <a:ext uri="{FF2B5EF4-FFF2-40B4-BE49-F238E27FC236}">
              <a16:creationId xmlns:a16="http://schemas.microsoft.com/office/drawing/2014/main" id="{88558274-96D1-4B5D-A437-B3034C91BF9A}"/>
            </a:ext>
          </a:extLst>
        </xdr:cNvPr>
        <xdr:cNvGrpSpPr>
          <a:grpSpLocks/>
        </xdr:cNvGrpSpPr>
      </xdr:nvGrpSpPr>
      <xdr:grpSpPr bwMode="auto">
        <a:xfrm rot="328820">
          <a:off x="3106351" y="37807832"/>
          <a:ext cx="190207" cy="181216"/>
          <a:chOff x="3494882" y="6020720"/>
          <a:chExt cx="153760" cy="144236"/>
        </a:xfrm>
      </xdr:grpSpPr>
      <xdr:sp macro="" textlink="">
        <xdr:nvSpPr>
          <xdr:cNvPr id="1041" name="Oval 1040">
            <a:extLst>
              <a:ext uri="{FF2B5EF4-FFF2-40B4-BE49-F238E27FC236}">
                <a16:creationId xmlns:a16="http://schemas.microsoft.com/office/drawing/2014/main" id="{F3FD7AB6-6F84-320B-6702-B624CF5BA63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42" name="Straight Connector 1041">
            <a:extLst>
              <a:ext uri="{FF2B5EF4-FFF2-40B4-BE49-F238E27FC236}">
                <a16:creationId xmlns:a16="http://schemas.microsoft.com/office/drawing/2014/main" id="{A734B971-84E5-D8A3-F526-8C965625B240}"/>
              </a:ext>
            </a:extLst>
          </xdr:cNvPr>
          <xdr:cNvCxnSpPr>
            <a:stCxn id="1041" idx="1"/>
            <a:endCxn id="104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AE2F2568-92E0-FDA1-2E8D-CE11CB2D9D84}"/>
              </a:ext>
            </a:extLst>
          </xdr:cNvPr>
          <xdr:cNvCxnSpPr>
            <a:stCxn id="1041" idx="3"/>
            <a:endCxn id="104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308008</xdr:colOff>
      <xdr:row>233</xdr:row>
      <xdr:rowOff>21292</xdr:rowOff>
    </xdr:from>
    <xdr:to>
      <xdr:col>15</xdr:col>
      <xdr:colOff>189379</xdr:colOff>
      <xdr:row>270</xdr:row>
      <xdr:rowOff>20323</xdr:rowOff>
    </xdr:to>
    <xdr:sp macro="" textlink="">
      <xdr:nvSpPr>
        <xdr:cNvPr id="1044" name="Freeform: Shape 1043">
          <a:extLst>
            <a:ext uri="{FF2B5EF4-FFF2-40B4-BE49-F238E27FC236}">
              <a16:creationId xmlns:a16="http://schemas.microsoft.com/office/drawing/2014/main" id="{3BFB8017-A2D3-40EE-B837-37DE009958EA}"/>
            </a:ext>
          </a:extLst>
        </xdr:cNvPr>
        <xdr:cNvSpPr/>
      </xdr:nvSpPr>
      <xdr:spPr>
        <a:xfrm>
          <a:off x="4394233" y="38426092"/>
          <a:ext cx="1624446" cy="5971206"/>
        </a:xfrm>
        <a:custGeom>
          <a:avLst/>
          <a:gdLst>
            <a:gd name="connsiteX0" fmla="*/ 0 w 314325"/>
            <a:gd name="connsiteY0" fmla="*/ 1552575 h 1552575"/>
            <a:gd name="connsiteX1" fmla="*/ 314325 w 314325"/>
            <a:gd name="connsiteY1" fmla="*/ 114300 h 1552575"/>
            <a:gd name="connsiteX2" fmla="*/ 295275 w 314325"/>
            <a:gd name="connsiteY2" fmla="*/ 0 h 1552575"/>
            <a:gd name="connsiteX0" fmla="*/ 0 w 1707251"/>
            <a:gd name="connsiteY0" fmla="*/ 6515492 h 6515492"/>
            <a:gd name="connsiteX1" fmla="*/ 1707251 w 1707251"/>
            <a:gd name="connsiteY1" fmla="*/ 114300 h 6515492"/>
            <a:gd name="connsiteX2" fmla="*/ 1688201 w 1707251"/>
            <a:gd name="connsiteY2" fmla="*/ 0 h 65154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707251" h="6515492">
              <a:moveTo>
                <a:pt x="0" y="6515492"/>
              </a:moveTo>
              <a:lnTo>
                <a:pt x="1707251" y="114300"/>
              </a:lnTo>
              <a:lnTo>
                <a:pt x="1688201" y="0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138376</xdr:colOff>
      <xdr:row>230</xdr:row>
      <xdr:rowOff>77080</xdr:rowOff>
    </xdr:from>
    <xdr:to>
      <xdr:col>15</xdr:col>
      <xdr:colOff>4441</xdr:colOff>
      <xdr:row>230</xdr:row>
      <xdr:rowOff>96964</xdr:rowOff>
    </xdr:to>
    <xdr:cxnSp macro="">
      <xdr:nvCxnSpPr>
        <xdr:cNvPr id="1045" name="Straight Connector 1044">
          <a:extLst>
            <a:ext uri="{FF2B5EF4-FFF2-40B4-BE49-F238E27FC236}">
              <a16:creationId xmlns:a16="http://schemas.microsoft.com/office/drawing/2014/main" id="{2A0688A8-837B-46AD-B370-C7C48FB2BE3B}"/>
            </a:ext>
          </a:extLst>
        </xdr:cNvPr>
        <xdr:cNvCxnSpPr>
          <a:stCxn id="1037" idx="7"/>
          <a:endCxn id="621" idx="0"/>
        </xdr:cNvCxnSpPr>
      </xdr:nvCxnSpPr>
      <xdr:spPr>
        <a:xfrm flipV="1">
          <a:off x="4605601" y="37938955"/>
          <a:ext cx="1228140" cy="19884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125841</xdr:colOff>
      <xdr:row>231</xdr:row>
      <xdr:rowOff>34401</xdr:rowOff>
    </xdr:from>
    <xdr:to>
      <xdr:col>14</xdr:col>
      <xdr:colOff>303701</xdr:colOff>
      <xdr:row>231</xdr:row>
      <xdr:rowOff>37118</xdr:rowOff>
    </xdr:to>
    <xdr:cxnSp macro="">
      <xdr:nvCxnSpPr>
        <xdr:cNvPr id="1046" name="Straight Connector 1045">
          <a:extLst>
            <a:ext uri="{FF2B5EF4-FFF2-40B4-BE49-F238E27FC236}">
              <a16:creationId xmlns:a16="http://schemas.microsoft.com/office/drawing/2014/main" id="{22179355-ECE2-4EC3-BA3D-A914AE721644}"/>
            </a:ext>
          </a:extLst>
        </xdr:cNvPr>
        <xdr:cNvCxnSpPr>
          <a:stCxn id="1037" idx="5"/>
          <a:endCxn id="621" idx="3"/>
        </xdr:cNvCxnSpPr>
      </xdr:nvCxnSpPr>
      <xdr:spPr>
        <a:xfrm flipV="1">
          <a:off x="4593066" y="38077251"/>
          <a:ext cx="1168460" cy="271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280147</xdr:colOff>
      <xdr:row>231</xdr:row>
      <xdr:rowOff>36439</xdr:rowOff>
    </xdr:from>
    <xdr:to>
      <xdr:col>14</xdr:col>
      <xdr:colOff>302420</xdr:colOff>
      <xdr:row>269</xdr:row>
      <xdr:rowOff>67236</xdr:rowOff>
    </xdr:to>
    <xdr:cxnSp macro="">
      <xdr:nvCxnSpPr>
        <xdr:cNvPr id="1047" name="Straight Connector 1046">
          <a:extLst>
            <a:ext uri="{FF2B5EF4-FFF2-40B4-BE49-F238E27FC236}">
              <a16:creationId xmlns:a16="http://schemas.microsoft.com/office/drawing/2014/main" id="{0C6C69C9-F0EF-47D8-9ACB-B4F2D94D6E3F}"/>
            </a:ext>
          </a:extLst>
        </xdr:cNvPr>
        <xdr:cNvCxnSpPr>
          <a:endCxn id="621" idx="3"/>
        </xdr:cNvCxnSpPr>
      </xdr:nvCxnSpPr>
      <xdr:spPr>
        <a:xfrm flipV="1">
          <a:off x="3985372" y="38079289"/>
          <a:ext cx="1774873" cy="6212522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313605</xdr:colOff>
      <xdr:row>237</xdr:row>
      <xdr:rowOff>53131</xdr:rowOff>
    </xdr:from>
    <xdr:to>
      <xdr:col>14</xdr:col>
      <xdr:colOff>122812</xdr:colOff>
      <xdr:row>238</xdr:row>
      <xdr:rowOff>44168</xdr:rowOff>
    </xdr:to>
    <xdr:grpSp>
      <xdr:nvGrpSpPr>
        <xdr:cNvPr id="1048" name="Group 211">
          <a:extLst>
            <a:ext uri="{FF2B5EF4-FFF2-40B4-BE49-F238E27FC236}">
              <a16:creationId xmlns:a16="http://schemas.microsoft.com/office/drawing/2014/main" id="{B5729EB9-D655-440C-944D-2828959343C4}"/>
            </a:ext>
          </a:extLst>
        </xdr:cNvPr>
        <xdr:cNvGrpSpPr>
          <a:grpSpLocks/>
        </xdr:cNvGrpSpPr>
      </xdr:nvGrpSpPr>
      <xdr:grpSpPr bwMode="auto">
        <a:xfrm rot="328820">
          <a:off x="5389870" y="39430602"/>
          <a:ext cx="190207" cy="170331"/>
          <a:chOff x="3494882" y="6020720"/>
          <a:chExt cx="153760" cy="144236"/>
        </a:xfrm>
      </xdr:grpSpPr>
      <xdr:sp macro="" textlink="">
        <xdr:nvSpPr>
          <xdr:cNvPr id="1049" name="Oval 1048">
            <a:extLst>
              <a:ext uri="{FF2B5EF4-FFF2-40B4-BE49-F238E27FC236}">
                <a16:creationId xmlns:a16="http://schemas.microsoft.com/office/drawing/2014/main" id="{A53D6CD3-0DF4-BDCE-66C5-34443637454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5C94C32A-B8B8-02B4-30AE-5371E68EB176}"/>
              </a:ext>
            </a:extLst>
          </xdr:cNvPr>
          <xdr:cNvCxnSpPr>
            <a:stCxn id="1049" idx="1"/>
            <a:endCxn id="104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1" name="Straight Connector 1050">
            <a:extLst>
              <a:ext uri="{FF2B5EF4-FFF2-40B4-BE49-F238E27FC236}">
                <a16:creationId xmlns:a16="http://schemas.microsoft.com/office/drawing/2014/main" id="{A9B88BC2-7B72-96E3-F986-6DE87F95BBCF}"/>
              </a:ext>
            </a:extLst>
          </xdr:cNvPr>
          <xdr:cNvCxnSpPr>
            <a:stCxn id="1049" idx="3"/>
            <a:endCxn id="104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6563</xdr:colOff>
      <xdr:row>243</xdr:row>
      <xdr:rowOff>115885</xdr:rowOff>
    </xdr:from>
    <xdr:to>
      <xdr:col>13</xdr:col>
      <xdr:colOff>196770</xdr:colOff>
      <xdr:row>244</xdr:row>
      <xdr:rowOff>129333</xdr:rowOff>
    </xdr:to>
    <xdr:grpSp>
      <xdr:nvGrpSpPr>
        <xdr:cNvPr id="1052" name="Group 211">
          <a:extLst>
            <a:ext uri="{FF2B5EF4-FFF2-40B4-BE49-F238E27FC236}">
              <a16:creationId xmlns:a16="http://schemas.microsoft.com/office/drawing/2014/main" id="{E5481C0F-28AD-4044-B165-93FF9416BB0A}"/>
            </a:ext>
          </a:extLst>
        </xdr:cNvPr>
        <xdr:cNvGrpSpPr>
          <a:grpSpLocks/>
        </xdr:cNvGrpSpPr>
      </xdr:nvGrpSpPr>
      <xdr:grpSpPr bwMode="auto">
        <a:xfrm rot="328820">
          <a:off x="5082828" y="40569120"/>
          <a:ext cx="190207" cy="170331"/>
          <a:chOff x="3494882" y="6020720"/>
          <a:chExt cx="153760" cy="144236"/>
        </a:xfrm>
      </xdr:grpSpPr>
      <xdr:sp macro="" textlink="">
        <xdr:nvSpPr>
          <xdr:cNvPr id="1053" name="Oval 1052">
            <a:extLst>
              <a:ext uri="{FF2B5EF4-FFF2-40B4-BE49-F238E27FC236}">
                <a16:creationId xmlns:a16="http://schemas.microsoft.com/office/drawing/2014/main" id="{3A339695-363F-8DB8-6D28-001F3033D55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54" name="Straight Connector 1053">
            <a:extLst>
              <a:ext uri="{FF2B5EF4-FFF2-40B4-BE49-F238E27FC236}">
                <a16:creationId xmlns:a16="http://schemas.microsoft.com/office/drawing/2014/main" id="{DFA3D71A-86FD-67DA-058B-67497863849C}"/>
              </a:ext>
            </a:extLst>
          </xdr:cNvPr>
          <xdr:cNvCxnSpPr>
            <a:stCxn id="1053" idx="1"/>
            <a:endCxn id="105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5" name="Straight Connector 1054">
            <a:extLst>
              <a:ext uri="{FF2B5EF4-FFF2-40B4-BE49-F238E27FC236}">
                <a16:creationId xmlns:a16="http://schemas.microsoft.com/office/drawing/2014/main" id="{A982BE0D-AC72-1475-ABDC-D208151D55B5}"/>
              </a:ext>
            </a:extLst>
          </xdr:cNvPr>
          <xdr:cNvCxnSpPr>
            <a:stCxn id="1053" idx="3"/>
            <a:endCxn id="105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293433</xdr:colOff>
      <xdr:row>250</xdr:row>
      <xdr:rowOff>111402</xdr:rowOff>
    </xdr:from>
    <xdr:to>
      <xdr:col>12</xdr:col>
      <xdr:colOff>102640</xdr:colOff>
      <xdr:row>251</xdr:row>
      <xdr:rowOff>124851</xdr:rowOff>
    </xdr:to>
    <xdr:grpSp>
      <xdr:nvGrpSpPr>
        <xdr:cNvPr id="1056" name="Group 211">
          <a:extLst>
            <a:ext uri="{FF2B5EF4-FFF2-40B4-BE49-F238E27FC236}">
              <a16:creationId xmlns:a16="http://schemas.microsoft.com/office/drawing/2014/main" id="{E9BC2C5C-C66F-43FB-8363-CE3992D0AB8E}"/>
            </a:ext>
          </a:extLst>
        </xdr:cNvPr>
        <xdr:cNvGrpSpPr>
          <a:grpSpLocks/>
        </xdr:cNvGrpSpPr>
      </xdr:nvGrpSpPr>
      <xdr:grpSpPr bwMode="auto">
        <a:xfrm rot="328820">
          <a:off x="4764580" y="41662814"/>
          <a:ext cx="190207" cy="192743"/>
          <a:chOff x="3494882" y="6020720"/>
          <a:chExt cx="153760" cy="144236"/>
        </a:xfrm>
      </xdr:grpSpPr>
      <xdr:sp macro="" textlink="">
        <xdr:nvSpPr>
          <xdr:cNvPr id="1057" name="Oval 1056">
            <a:extLst>
              <a:ext uri="{FF2B5EF4-FFF2-40B4-BE49-F238E27FC236}">
                <a16:creationId xmlns:a16="http://schemas.microsoft.com/office/drawing/2014/main" id="{1D64F924-C44A-7A19-89BB-23E36B283F8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58" name="Straight Connector 1057">
            <a:extLst>
              <a:ext uri="{FF2B5EF4-FFF2-40B4-BE49-F238E27FC236}">
                <a16:creationId xmlns:a16="http://schemas.microsoft.com/office/drawing/2014/main" id="{B872AD3A-B2E8-BA3F-9351-D4493B593C59}"/>
              </a:ext>
            </a:extLst>
          </xdr:cNvPr>
          <xdr:cNvCxnSpPr>
            <a:stCxn id="1057" idx="1"/>
            <a:endCxn id="105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9" name="Straight Connector 1058">
            <a:extLst>
              <a:ext uri="{FF2B5EF4-FFF2-40B4-BE49-F238E27FC236}">
                <a16:creationId xmlns:a16="http://schemas.microsoft.com/office/drawing/2014/main" id="{3BA0961D-5F6E-8BE9-D8F0-FCCED568839A}"/>
              </a:ext>
            </a:extLst>
          </xdr:cNvPr>
          <xdr:cNvCxnSpPr>
            <a:stCxn id="1057" idx="3"/>
            <a:endCxn id="105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367391</xdr:colOff>
      <xdr:row>257</xdr:row>
      <xdr:rowOff>118126</xdr:rowOff>
    </xdr:from>
    <xdr:to>
      <xdr:col>11</xdr:col>
      <xdr:colOff>176598</xdr:colOff>
      <xdr:row>258</xdr:row>
      <xdr:rowOff>131574</xdr:rowOff>
    </xdr:to>
    <xdr:grpSp>
      <xdr:nvGrpSpPr>
        <xdr:cNvPr id="1060" name="Group 211">
          <a:extLst>
            <a:ext uri="{FF2B5EF4-FFF2-40B4-BE49-F238E27FC236}">
              <a16:creationId xmlns:a16="http://schemas.microsoft.com/office/drawing/2014/main" id="{BC717938-06A2-44C0-98CF-40D12B3A0B99}"/>
            </a:ext>
          </a:extLst>
        </xdr:cNvPr>
        <xdr:cNvGrpSpPr>
          <a:grpSpLocks/>
        </xdr:cNvGrpSpPr>
      </xdr:nvGrpSpPr>
      <xdr:grpSpPr bwMode="auto">
        <a:xfrm rot="328820">
          <a:off x="4457538" y="42790126"/>
          <a:ext cx="190207" cy="170330"/>
          <a:chOff x="3494882" y="6020720"/>
          <a:chExt cx="153760" cy="144236"/>
        </a:xfrm>
      </xdr:grpSpPr>
      <xdr:sp macro="" textlink="">
        <xdr:nvSpPr>
          <xdr:cNvPr id="1061" name="Oval 1060">
            <a:extLst>
              <a:ext uri="{FF2B5EF4-FFF2-40B4-BE49-F238E27FC236}">
                <a16:creationId xmlns:a16="http://schemas.microsoft.com/office/drawing/2014/main" id="{2F68799A-E5CA-17AD-38A7-5AB82DCB54F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62" name="Straight Connector 1061">
            <a:extLst>
              <a:ext uri="{FF2B5EF4-FFF2-40B4-BE49-F238E27FC236}">
                <a16:creationId xmlns:a16="http://schemas.microsoft.com/office/drawing/2014/main" id="{6A59187B-9180-254E-E676-FF8AE126974C}"/>
              </a:ext>
            </a:extLst>
          </xdr:cNvPr>
          <xdr:cNvCxnSpPr>
            <a:stCxn id="1061" idx="1"/>
            <a:endCxn id="106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3" name="Straight Connector 1062">
            <a:extLst>
              <a:ext uri="{FF2B5EF4-FFF2-40B4-BE49-F238E27FC236}">
                <a16:creationId xmlns:a16="http://schemas.microsoft.com/office/drawing/2014/main" id="{4990BAE5-33B3-A5BA-3BF0-AFE1C16A6A53}"/>
              </a:ext>
            </a:extLst>
          </xdr:cNvPr>
          <xdr:cNvCxnSpPr>
            <a:stCxn id="1061" idx="3"/>
            <a:endCxn id="106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49144</xdr:colOff>
      <xdr:row>265</xdr:row>
      <xdr:rowOff>23997</xdr:rowOff>
    </xdr:from>
    <xdr:to>
      <xdr:col>10</xdr:col>
      <xdr:colOff>239351</xdr:colOff>
      <xdr:row>266</xdr:row>
      <xdr:rowOff>37446</xdr:rowOff>
    </xdr:to>
    <xdr:grpSp>
      <xdr:nvGrpSpPr>
        <xdr:cNvPr id="1064" name="Group 211">
          <a:extLst>
            <a:ext uri="{FF2B5EF4-FFF2-40B4-BE49-F238E27FC236}">
              <a16:creationId xmlns:a16="http://schemas.microsoft.com/office/drawing/2014/main" id="{FD61F0A0-2F38-4BD8-901E-53D8E65A658C}"/>
            </a:ext>
          </a:extLst>
        </xdr:cNvPr>
        <xdr:cNvGrpSpPr>
          <a:grpSpLocks/>
        </xdr:cNvGrpSpPr>
      </xdr:nvGrpSpPr>
      <xdr:grpSpPr bwMode="auto">
        <a:xfrm rot="328820">
          <a:off x="4139291" y="43951056"/>
          <a:ext cx="190207" cy="170331"/>
          <a:chOff x="3494882" y="6020720"/>
          <a:chExt cx="153760" cy="144236"/>
        </a:xfrm>
      </xdr:grpSpPr>
      <xdr:sp macro="" textlink="">
        <xdr:nvSpPr>
          <xdr:cNvPr id="1065" name="Oval 1064">
            <a:extLst>
              <a:ext uri="{FF2B5EF4-FFF2-40B4-BE49-F238E27FC236}">
                <a16:creationId xmlns:a16="http://schemas.microsoft.com/office/drawing/2014/main" id="{63A2539B-5256-4D69-E237-78E6491DEA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66" name="Straight Connector 1065">
            <a:extLst>
              <a:ext uri="{FF2B5EF4-FFF2-40B4-BE49-F238E27FC236}">
                <a16:creationId xmlns:a16="http://schemas.microsoft.com/office/drawing/2014/main" id="{E0068951-38C4-EBF8-ECF7-94746A6562CB}"/>
              </a:ext>
            </a:extLst>
          </xdr:cNvPr>
          <xdr:cNvCxnSpPr>
            <a:stCxn id="1065" idx="1"/>
            <a:endCxn id="106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7" name="Straight Connector 1066">
            <a:extLst>
              <a:ext uri="{FF2B5EF4-FFF2-40B4-BE49-F238E27FC236}">
                <a16:creationId xmlns:a16="http://schemas.microsoft.com/office/drawing/2014/main" id="{38089F46-954F-4BB8-B8ED-E1C68CAA7AC8}"/>
              </a:ext>
            </a:extLst>
          </xdr:cNvPr>
          <xdr:cNvCxnSpPr>
            <a:stCxn id="1065" idx="3"/>
            <a:endCxn id="106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14262</xdr:colOff>
      <xdr:row>267</xdr:row>
      <xdr:rowOff>106968</xdr:rowOff>
    </xdr:from>
    <xdr:to>
      <xdr:col>12</xdr:col>
      <xdr:colOff>190500</xdr:colOff>
      <xdr:row>269</xdr:row>
      <xdr:rowOff>121228</xdr:rowOff>
    </xdr:to>
    <xdr:cxnSp macro="">
      <xdr:nvCxnSpPr>
        <xdr:cNvPr id="1068" name="Straight Arrow Connector 1067">
          <a:extLst>
            <a:ext uri="{FF2B5EF4-FFF2-40B4-BE49-F238E27FC236}">
              <a16:creationId xmlns:a16="http://schemas.microsoft.com/office/drawing/2014/main" id="{61E39F5D-5D19-4D03-B03A-28517BCBE156}"/>
            </a:ext>
          </a:extLst>
        </xdr:cNvPr>
        <xdr:cNvCxnSpPr/>
      </xdr:nvCxnSpPr>
      <xdr:spPr>
        <a:xfrm>
          <a:off x="3719487" y="44017218"/>
          <a:ext cx="1319238" cy="328585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268440</xdr:colOff>
      <xdr:row>278</xdr:row>
      <xdr:rowOff>61912</xdr:rowOff>
    </xdr:from>
    <xdr:to>
      <xdr:col>18</xdr:col>
      <xdr:colOff>333375</xdr:colOff>
      <xdr:row>293</xdr:row>
      <xdr:rowOff>58855</xdr:rowOff>
    </xdr:to>
    <xdr:cxnSp macro="">
      <xdr:nvCxnSpPr>
        <xdr:cNvPr id="1069" name="Straight Connector 1068">
          <a:extLst>
            <a:ext uri="{FF2B5EF4-FFF2-40B4-BE49-F238E27FC236}">
              <a16:creationId xmlns:a16="http://schemas.microsoft.com/office/drawing/2014/main" id="{C1BFCC32-1586-4868-8D84-529174A76C63}"/>
            </a:ext>
          </a:extLst>
        </xdr:cNvPr>
        <xdr:cNvCxnSpPr>
          <a:stCxn id="1179" idx="5"/>
        </xdr:cNvCxnSpPr>
      </xdr:nvCxnSpPr>
      <xdr:spPr>
        <a:xfrm flipV="1">
          <a:off x="6478740" y="45686662"/>
          <a:ext cx="826935" cy="2711568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29097</xdr:colOff>
      <xdr:row>280</xdr:row>
      <xdr:rowOff>63499</xdr:rowOff>
    </xdr:from>
    <xdr:to>
      <xdr:col>29</xdr:col>
      <xdr:colOff>314854</xdr:colOff>
      <xdr:row>292</xdr:row>
      <xdr:rowOff>9523</xdr:rowOff>
    </xdr:to>
    <xdr:grpSp>
      <xdr:nvGrpSpPr>
        <xdr:cNvPr id="1070" name="Group 1069">
          <a:extLst>
            <a:ext uri="{FF2B5EF4-FFF2-40B4-BE49-F238E27FC236}">
              <a16:creationId xmlns:a16="http://schemas.microsoft.com/office/drawing/2014/main" id="{766DD9E0-C0B9-4711-8C97-221854243E05}"/>
            </a:ext>
          </a:extLst>
        </xdr:cNvPr>
        <xdr:cNvGrpSpPr/>
      </xdr:nvGrpSpPr>
      <xdr:grpSpPr>
        <a:xfrm>
          <a:off x="10416950" y="46388617"/>
          <a:ext cx="1507198" cy="2097553"/>
          <a:chOff x="9713886" y="808452"/>
          <a:chExt cx="1342558" cy="1766630"/>
        </a:xfrm>
      </xdr:grpSpPr>
      <xdr:grpSp>
        <xdr:nvGrpSpPr>
          <xdr:cNvPr id="1071" name="Group 13">
            <a:extLst>
              <a:ext uri="{FF2B5EF4-FFF2-40B4-BE49-F238E27FC236}">
                <a16:creationId xmlns:a16="http://schemas.microsoft.com/office/drawing/2014/main" id="{D1F228E5-1567-28D8-157F-ECF78A2E7B2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130" name="Oval 1">
              <a:extLst>
                <a:ext uri="{FF2B5EF4-FFF2-40B4-BE49-F238E27FC236}">
                  <a16:creationId xmlns:a16="http://schemas.microsoft.com/office/drawing/2014/main" id="{6DE2E344-EED0-6687-0D01-B582892A221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31" name="Straight Connector 3">
              <a:extLst>
                <a:ext uri="{FF2B5EF4-FFF2-40B4-BE49-F238E27FC236}">
                  <a16:creationId xmlns:a16="http://schemas.microsoft.com/office/drawing/2014/main" id="{1FAF616D-576A-C1C4-4CDF-D881BEFD620B}"/>
                </a:ext>
              </a:extLst>
            </xdr:cNvPr>
            <xdr:cNvCxnSpPr>
              <a:stCxn id="1087" idx="1"/>
              <a:endCxn id="10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2" name="Straight Connector 7">
              <a:extLst>
                <a:ext uri="{FF2B5EF4-FFF2-40B4-BE49-F238E27FC236}">
                  <a16:creationId xmlns:a16="http://schemas.microsoft.com/office/drawing/2014/main" id="{A33B44C2-B740-7670-96ED-75F5ADBCCB19}"/>
                </a:ext>
              </a:extLst>
            </xdr:cNvPr>
            <xdr:cNvCxnSpPr>
              <a:stCxn id="1087" idx="3"/>
              <a:endCxn id="10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72" name="Oval 1071">
            <a:extLst>
              <a:ext uri="{FF2B5EF4-FFF2-40B4-BE49-F238E27FC236}">
                <a16:creationId xmlns:a16="http://schemas.microsoft.com/office/drawing/2014/main" id="{E97B1B9B-EA9B-052A-3782-D52A90B88B4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73" name="Group 1072">
            <a:extLst>
              <a:ext uri="{FF2B5EF4-FFF2-40B4-BE49-F238E27FC236}">
                <a16:creationId xmlns:a16="http://schemas.microsoft.com/office/drawing/2014/main" id="{B4D20A9E-10F1-568F-4DF0-3DE4F5800079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127" name="Oval 1126">
              <a:extLst>
                <a:ext uri="{FF2B5EF4-FFF2-40B4-BE49-F238E27FC236}">
                  <a16:creationId xmlns:a16="http://schemas.microsoft.com/office/drawing/2014/main" id="{FB4939B2-38A6-626A-82D4-C0F85CC1F83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28" name="Straight Connector 1127">
              <a:extLst>
                <a:ext uri="{FF2B5EF4-FFF2-40B4-BE49-F238E27FC236}">
                  <a16:creationId xmlns:a16="http://schemas.microsoft.com/office/drawing/2014/main" id="{06C69300-9FDB-AAB7-EA48-D7EAFD8DB1D3}"/>
                </a:ext>
              </a:extLst>
            </xdr:cNvPr>
            <xdr:cNvCxnSpPr>
              <a:stCxn id="1127" idx="1"/>
              <a:endCxn id="112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9" name="Straight Connector 1128">
              <a:extLst>
                <a:ext uri="{FF2B5EF4-FFF2-40B4-BE49-F238E27FC236}">
                  <a16:creationId xmlns:a16="http://schemas.microsoft.com/office/drawing/2014/main" id="{74B75F43-5119-3233-067F-C023D04B3A96}"/>
                </a:ext>
              </a:extLst>
            </xdr:cNvPr>
            <xdr:cNvCxnSpPr>
              <a:stCxn id="1127" idx="3"/>
              <a:endCxn id="112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74" name="Oval 1073">
            <a:extLst>
              <a:ext uri="{FF2B5EF4-FFF2-40B4-BE49-F238E27FC236}">
                <a16:creationId xmlns:a16="http://schemas.microsoft.com/office/drawing/2014/main" id="{0A6A02B9-E044-B9CA-5909-230BEB7724A5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5" name="Straight Connector 1074">
            <a:extLst>
              <a:ext uri="{FF2B5EF4-FFF2-40B4-BE49-F238E27FC236}">
                <a16:creationId xmlns:a16="http://schemas.microsoft.com/office/drawing/2014/main" id="{15FA1729-E6DF-3159-9EA8-E28ECE06078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6" name="Straight Connector 1075">
            <a:extLst>
              <a:ext uri="{FF2B5EF4-FFF2-40B4-BE49-F238E27FC236}">
                <a16:creationId xmlns:a16="http://schemas.microsoft.com/office/drawing/2014/main" id="{8F2DEEBE-2558-170C-9C28-F145237154F1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7" name="Straight Connector 1076">
            <a:extLst>
              <a:ext uri="{FF2B5EF4-FFF2-40B4-BE49-F238E27FC236}">
                <a16:creationId xmlns:a16="http://schemas.microsoft.com/office/drawing/2014/main" id="{9AC21F93-1841-7428-C316-50B83B64BFCA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EB8A352C-4E63-9AB0-623A-9B4CFEB536D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9" name="Straight Connector 1078">
            <a:extLst>
              <a:ext uri="{FF2B5EF4-FFF2-40B4-BE49-F238E27FC236}">
                <a16:creationId xmlns:a16="http://schemas.microsoft.com/office/drawing/2014/main" id="{3F1FB5E9-1241-A44B-6729-4FA3846C00DF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0" name="Straight Connector 1079">
            <a:extLst>
              <a:ext uri="{FF2B5EF4-FFF2-40B4-BE49-F238E27FC236}">
                <a16:creationId xmlns:a16="http://schemas.microsoft.com/office/drawing/2014/main" id="{B8FB4CAD-AB0C-A4C1-1F7C-A3036085BB3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1" name="Straight Connector 1080">
            <a:extLst>
              <a:ext uri="{FF2B5EF4-FFF2-40B4-BE49-F238E27FC236}">
                <a16:creationId xmlns:a16="http://schemas.microsoft.com/office/drawing/2014/main" id="{7160B307-6478-B6A2-47E8-7433BBCDC4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2" name="Straight Connector 1081">
            <a:extLst>
              <a:ext uri="{FF2B5EF4-FFF2-40B4-BE49-F238E27FC236}">
                <a16:creationId xmlns:a16="http://schemas.microsoft.com/office/drawing/2014/main" id="{FB10C329-A03A-27DE-DF53-31F8EE4CCE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3" name="Straight Connector 1082">
            <a:extLst>
              <a:ext uri="{FF2B5EF4-FFF2-40B4-BE49-F238E27FC236}">
                <a16:creationId xmlns:a16="http://schemas.microsoft.com/office/drawing/2014/main" id="{969C98F2-6333-0467-ECE3-3F985333760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4" name="Straight Connector 1083">
            <a:extLst>
              <a:ext uri="{FF2B5EF4-FFF2-40B4-BE49-F238E27FC236}">
                <a16:creationId xmlns:a16="http://schemas.microsoft.com/office/drawing/2014/main" id="{6A7E7532-2BE2-A980-C518-68FF8826C4CD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531F5DC-F7A9-D726-F710-4B823424F55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6" name="Straight Connector 1085">
            <a:extLst>
              <a:ext uri="{FF2B5EF4-FFF2-40B4-BE49-F238E27FC236}">
                <a16:creationId xmlns:a16="http://schemas.microsoft.com/office/drawing/2014/main" id="{94CAB654-6E95-7818-4A52-84AE211BCFC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7" name="Straight Connector 50">
            <a:extLst>
              <a:ext uri="{FF2B5EF4-FFF2-40B4-BE49-F238E27FC236}">
                <a16:creationId xmlns:a16="http://schemas.microsoft.com/office/drawing/2014/main" id="{CE9EA28D-3E8C-A06B-7B61-25F82E6A68EC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8" name="Straight Connector 1087">
            <a:extLst>
              <a:ext uri="{FF2B5EF4-FFF2-40B4-BE49-F238E27FC236}">
                <a16:creationId xmlns:a16="http://schemas.microsoft.com/office/drawing/2014/main" id="{4B0E14CE-6320-9530-5584-E96420BF492E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9" name="Straight Connector 52">
            <a:extLst>
              <a:ext uri="{FF2B5EF4-FFF2-40B4-BE49-F238E27FC236}">
                <a16:creationId xmlns:a16="http://schemas.microsoft.com/office/drawing/2014/main" id="{0053E56B-FBAF-6940-554A-790A2A0C4AA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0" name="Straight Connector 1089">
            <a:extLst>
              <a:ext uri="{FF2B5EF4-FFF2-40B4-BE49-F238E27FC236}">
                <a16:creationId xmlns:a16="http://schemas.microsoft.com/office/drawing/2014/main" id="{5BA23EB9-BB24-308B-A575-74D64888DDE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1" name="Straight Connector 1090">
            <a:extLst>
              <a:ext uri="{FF2B5EF4-FFF2-40B4-BE49-F238E27FC236}">
                <a16:creationId xmlns:a16="http://schemas.microsoft.com/office/drawing/2014/main" id="{9ECF1FC1-D292-5C15-4F19-5CF20C1B6E2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34506BED-99B3-191A-A5A3-D6B3504D3B3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3" name="Straight Connector 1092">
            <a:extLst>
              <a:ext uri="{FF2B5EF4-FFF2-40B4-BE49-F238E27FC236}">
                <a16:creationId xmlns:a16="http://schemas.microsoft.com/office/drawing/2014/main" id="{5A5AE288-07F8-D17D-1CC5-E7F4FF98FB9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4" name="Straight Connector 1093">
            <a:extLst>
              <a:ext uri="{FF2B5EF4-FFF2-40B4-BE49-F238E27FC236}">
                <a16:creationId xmlns:a16="http://schemas.microsoft.com/office/drawing/2014/main" id="{D4B66DF3-A290-41F9-F00A-C937DBABFB6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5" name="Straight Connector 1094">
            <a:extLst>
              <a:ext uri="{FF2B5EF4-FFF2-40B4-BE49-F238E27FC236}">
                <a16:creationId xmlns:a16="http://schemas.microsoft.com/office/drawing/2014/main" id="{042FFC83-EFDD-42D4-658D-F25221BE232C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6" name="Straight Connector 1095">
            <a:extLst>
              <a:ext uri="{FF2B5EF4-FFF2-40B4-BE49-F238E27FC236}">
                <a16:creationId xmlns:a16="http://schemas.microsoft.com/office/drawing/2014/main" id="{39298905-5CA3-6289-8C7A-C935C63AB69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7" name="Isosceles Triangle 1096">
            <a:extLst>
              <a:ext uri="{FF2B5EF4-FFF2-40B4-BE49-F238E27FC236}">
                <a16:creationId xmlns:a16="http://schemas.microsoft.com/office/drawing/2014/main" id="{1B9D771E-D494-5238-CAF9-C2247EE17387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98" name="Isosceles Triangle 1097">
            <a:extLst>
              <a:ext uri="{FF2B5EF4-FFF2-40B4-BE49-F238E27FC236}">
                <a16:creationId xmlns:a16="http://schemas.microsoft.com/office/drawing/2014/main" id="{1A1EB9D5-0A90-17AB-232F-711D588772E4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99" name="Group 73">
            <a:extLst>
              <a:ext uri="{FF2B5EF4-FFF2-40B4-BE49-F238E27FC236}">
                <a16:creationId xmlns:a16="http://schemas.microsoft.com/office/drawing/2014/main" id="{20650CEF-5925-1C9E-1236-618530A87627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125" name="TextBox 1124">
              <a:extLst>
                <a:ext uri="{FF2B5EF4-FFF2-40B4-BE49-F238E27FC236}">
                  <a16:creationId xmlns:a16="http://schemas.microsoft.com/office/drawing/2014/main" id="{0288BAFE-9750-67A2-559A-21B3559C9709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126" name="Straight Connector 1125">
              <a:extLst>
                <a:ext uri="{FF2B5EF4-FFF2-40B4-BE49-F238E27FC236}">
                  <a16:creationId xmlns:a16="http://schemas.microsoft.com/office/drawing/2014/main" id="{E59169E7-BBA1-7AAE-A4FF-9638821AC8E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0" name="Group 74">
            <a:extLst>
              <a:ext uri="{FF2B5EF4-FFF2-40B4-BE49-F238E27FC236}">
                <a16:creationId xmlns:a16="http://schemas.microsoft.com/office/drawing/2014/main" id="{4211661B-CBC1-0E41-763C-0B6FD1AFA49A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123" name="TextBox 1122">
              <a:extLst>
                <a:ext uri="{FF2B5EF4-FFF2-40B4-BE49-F238E27FC236}">
                  <a16:creationId xmlns:a16="http://schemas.microsoft.com/office/drawing/2014/main" id="{AEAD988A-BA28-C746-085E-CFF81A9F4F6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124" name="Straight Connector 1123">
              <a:extLst>
                <a:ext uri="{FF2B5EF4-FFF2-40B4-BE49-F238E27FC236}">
                  <a16:creationId xmlns:a16="http://schemas.microsoft.com/office/drawing/2014/main" id="{F3D4F948-FA15-EC4B-7D57-549D8932366C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1" name="Group 89">
            <a:extLst>
              <a:ext uri="{FF2B5EF4-FFF2-40B4-BE49-F238E27FC236}">
                <a16:creationId xmlns:a16="http://schemas.microsoft.com/office/drawing/2014/main" id="{85B437C2-AAE8-1327-778A-265BA623B4C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119" name="Straight Connector 1118">
              <a:extLst>
                <a:ext uri="{FF2B5EF4-FFF2-40B4-BE49-F238E27FC236}">
                  <a16:creationId xmlns:a16="http://schemas.microsoft.com/office/drawing/2014/main" id="{825A909A-6247-B9FD-8308-BB8D7EDE0CC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0" name="Straight Connector 79">
              <a:extLst>
                <a:ext uri="{FF2B5EF4-FFF2-40B4-BE49-F238E27FC236}">
                  <a16:creationId xmlns:a16="http://schemas.microsoft.com/office/drawing/2014/main" id="{BD3194EF-CE9C-CB12-48AB-9AAF9411737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1" name="Straight Connector 80">
              <a:extLst>
                <a:ext uri="{FF2B5EF4-FFF2-40B4-BE49-F238E27FC236}">
                  <a16:creationId xmlns:a16="http://schemas.microsoft.com/office/drawing/2014/main" id="{A9C23471-BA8B-D809-60B1-CB43163E0A1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2" name="Straight Connector 88">
              <a:extLst>
                <a:ext uri="{FF2B5EF4-FFF2-40B4-BE49-F238E27FC236}">
                  <a16:creationId xmlns:a16="http://schemas.microsoft.com/office/drawing/2014/main" id="{BE7A49DF-FDCA-3A3E-4513-5C762852F74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2" name="Group 90">
            <a:extLst>
              <a:ext uri="{FF2B5EF4-FFF2-40B4-BE49-F238E27FC236}">
                <a16:creationId xmlns:a16="http://schemas.microsoft.com/office/drawing/2014/main" id="{8A08131B-1258-F13E-DA72-E4B9E51DBA4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115" name="Straight Connector 1114">
              <a:extLst>
                <a:ext uri="{FF2B5EF4-FFF2-40B4-BE49-F238E27FC236}">
                  <a16:creationId xmlns:a16="http://schemas.microsoft.com/office/drawing/2014/main" id="{B698BE65-A6DD-5E74-4823-3CF6C8C613C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6" name="Straight Connector 1115">
              <a:extLst>
                <a:ext uri="{FF2B5EF4-FFF2-40B4-BE49-F238E27FC236}">
                  <a16:creationId xmlns:a16="http://schemas.microsoft.com/office/drawing/2014/main" id="{DE03B12B-7811-641A-B42E-15807DDBEA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7" name="Straight Connector 1116">
              <a:extLst>
                <a:ext uri="{FF2B5EF4-FFF2-40B4-BE49-F238E27FC236}">
                  <a16:creationId xmlns:a16="http://schemas.microsoft.com/office/drawing/2014/main" id="{4576337C-E173-0882-63C9-0B82A818461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8" name="Straight Connector 1117">
              <a:extLst>
                <a:ext uri="{FF2B5EF4-FFF2-40B4-BE49-F238E27FC236}">
                  <a16:creationId xmlns:a16="http://schemas.microsoft.com/office/drawing/2014/main" id="{FACC2FB4-AC61-FDD0-2542-76CD8A205F1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103" name="Straight Connector 1102">
            <a:extLst>
              <a:ext uri="{FF2B5EF4-FFF2-40B4-BE49-F238E27FC236}">
                <a16:creationId xmlns:a16="http://schemas.microsoft.com/office/drawing/2014/main" id="{2A3D79D9-0402-FF88-2A4F-1557F6FE57C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4" name="Straight Connector 1103">
            <a:extLst>
              <a:ext uri="{FF2B5EF4-FFF2-40B4-BE49-F238E27FC236}">
                <a16:creationId xmlns:a16="http://schemas.microsoft.com/office/drawing/2014/main" id="{E12E0E0C-97ED-72C5-6404-ADAE3E55CD9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5" name="Straight Arrow Connector 1104">
            <a:extLst>
              <a:ext uri="{FF2B5EF4-FFF2-40B4-BE49-F238E27FC236}">
                <a16:creationId xmlns:a16="http://schemas.microsoft.com/office/drawing/2014/main" id="{A3D21763-A377-FA0E-A33E-B2523867EAFE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6" name="Straight Arrow Connector 1105">
            <a:extLst>
              <a:ext uri="{FF2B5EF4-FFF2-40B4-BE49-F238E27FC236}">
                <a16:creationId xmlns:a16="http://schemas.microsoft.com/office/drawing/2014/main" id="{5E632442-7016-0DF8-01B2-434413DD893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07" name="Group 155">
            <a:extLst>
              <a:ext uri="{FF2B5EF4-FFF2-40B4-BE49-F238E27FC236}">
                <a16:creationId xmlns:a16="http://schemas.microsoft.com/office/drawing/2014/main" id="{DF914310-8075-5761-828F-4756B3EDAEE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112" name="Isosceles Triangle 1111">
              <a:extLst>
                <a:ext uri="{FF2B5EF4-FFF2-40B4-BE49-F238E27FC236}">
                  <a16:creationId xmlns:a16="http://schemas.microsoft.com/office/drawing/2014/main" id="{BCC016AC-869D-6577-F770-3E445BFC0FC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3" name="Isosceles Triangle 1112">
              <a:extLst>
                <a:ext uri="{FF2B5EF4-FFF2-40B4-BE49-F238E27FC236}">
                  <a16:creationId xmlns:a16="http://schemas.microsoft.com/office/drawing/2014/main" id="{CBC2E11F-A9F1-FB1C-7F71-4139F83D047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4" name="Isosceles Triangle 1113">
              <a:extLst>
                <a:ext uri="{FF2B5EF4-FFF2-40B4-BE49-F238E27FC236}">
                  <a16:creationId xmlns:a16="http://schemas.microsoft.com/office/drawing/2014/main" id="{45C85C3D-F631-E6E0-1813-9D77F8304EFF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108" name="Group 134">
            <a:extLst>
              <a:ext uri="{FF2B5EF4-FFF2-40B4-BE49-F238E27FC236}">
                <a16:creationId xmlns:a16="http://schemas.microsoft.com/office/drawing/2014/main" id="{97253B8D-4C69-2B41-0409-8F5856DC366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109" name="Isosceles Triangle 1108">
              <a:extLst>
                <a:ext uri="{FF2B5EF4-FFF2-40B4-BE49-F238E27FC236}">
                  <a16:creationId xmlns:a16="http://schemas.microsoft.com/office/drawing/2014/main" id="{7280D1C8-96A9-1392-32CC-75E97EA3FE8D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0" name="Isosceles Triangle 1109">
              <a:extLst>
                <a:ext uri="{FF2B5EF4-FFF2-40B4-BE49-F238E27FC236}">
                  <a16:creationId xmlns:a16="http://schemas.microsoft.com/office/drawing/2014/main" id="{30086732-CA38-2EBE-B817-B2BBCADFFE9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1" name="Isosceles Triangle 1110">
              <a:extLst>
                <a:ext uri="{FF2B5EF4-FFF2-40B4-BE49-F238E27FC236}">
                  <a16:creationId xmlns:a16="http://schemas.microsoft.com/office/drawing/2014/main" id="{B747E3D3-4A40-FB64-2E3F-889A2B4BA055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</xdr:col>
      <xdr:colOff>337879</xdr:colOff>
      <xdr:row>278</xdr:row>
      <xdr:rowOff>95251</xdr:rowOff>
    </xdr:from>
    <xdr:ext cx="466938" cy="475545"/>
    <xdr:pic>
      <xdr:nvPicPr>
        <xdr:cNvPr id="1133" name="Picture 1132" descr="A black and white compass&#10;&#10;Description automatically generated">
          <a:extLst>
            <a:ext uri="{FF2B5EF4-FFF2-40B4-BE49-F238E27FC236}">
              <a16:creationId xmlns:a16="http://schemas.microsoft.com/office/drawing/2014/main" id="{354EE8A1-D33C-4F4E-A563-A69426D4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4129" y="45720001"/>
          <a:ext cx="466938" cy="475545"/>
        </a:xfrm>
        <a:prstGeom prst="rect">
          <a:avLst/>
        </a:prstGeom>
      </xdr:spPr>
    </xdr:pic>
    <xdr:clientData/>
  </xdr:oneCellAnchor>
  <xdr:twoCellAnchor>
    <xdr:from>
      <xdr:col>17</xdr:col>
      <xdr:colOff>299604</xdr:colOff>
      <xdr:row>278</xdr:row>
      <xdr:rowOff>184005</xdr:rowOff>
    </xdr:from>
    <xdr:to>
      <xdr:col>20</xdr:col>
      <xdr:colOff>123825</xdr:colOff>
      <xdr:row>280</xdr:row>
      <xdr:rowOff>80961</xdr:rowOff>
    </xdr:to>
    <xdr:cxnSp macro="">
      <xdr:nvCxnSpPr>
        <xdr:cNvPr id="1135" name="Straight Arrow Connector 1134">
          <a:extLst>
            <a:ext uri="{FF2B5EF4-FFF2-40B4-BE49-F238E27FC236}">
              <a16:creationId xmlns:a16="http://schemas.microsoft.com/office/drawing/2014/main" id="{0397F7D9-B9C7-4F3B-96EE-E1D92078ECC3}"/>
            </a:ext>
          </a:extLst>
        </xdr:cNvPr>
        <xdr:cNvCxnSpPr/>
      </xdr:nvCxnSpPr>
      <xdr:spPr>
        <a:xfrm>
          <a:off x="6890904" y="45808755"/>
          <a:ext cx="967221" cy="258906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258496</xdr:colOff>
      <xdr:row>275</xdr:row>
      <xdr:rowOff>64085</xdr:rowOff>
    </xdr:from>
    <xdr:ext cx="533609" cy="718466"/>
    <xdr:sp macro="" textlink="">
      <xdr:nvSpPr>
        <xdr:cNvPr id="1136" name="Rectangle 1135">
          <a:extLst>
            <a:ext uri="{FF2B5EF4-FFF2-40B4-BE49-F238E27FC236}">
              <a16:creationId xmlns:a16="http://schemas.microsoft.com/office/drawing/2014/main" id="{69074061-AFC1-49E7-8384-57FCA774A20C}"/>
            </a:ext>
          </a:extLst>
        </xdr:cNvPr>
        <xdr:cNvSpPr/>
      </xdr:nvSpPr>
      <xdr:spPr>
        <a:xfrm>
          <a:off x="7230796" y="45212585"/>
          <a:ext cx="533609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F'</a:t>
          </a:r>
        </a:p>
      </xdr:txBody>
    </xdr:sp>
    <xdr:clientData/>
  </xdr:oneCellAnchor>
  <xdr:oneCellAnchor>
    <xdr:from>
      <xdr:col>5</xdr:col>
      <xdr:colOff>197078</xdr:colOff>
      <xdr:row>324</xdr:row>
      <xdr:rowOff>25236</xdr:rowOff>
    </xdr:from>
    <xdr:ext cx="508281" cy="718466"/>
    <xdr:sp macro="" textlink="">
      <xdr:nvSpPr>
        <xdr:cNvPr id="1137" name="Rectangle 1136">
          <a:extLst>
            <a:ext uri="{FF2B5EF4-FFF2-40B4-BE49-F238E27FC236}">
              <a16:creationId xmlns:a16="http://schemas.microsoft.com/office/drawing/2014/main" id="{3AE73AA6-BD3F-4494-9D69-EDDD2808CBCC}"/>
            </a:ext>
          </a:extLst>
        </xdr:cNvPr>
        <xdr:cNvSpPr/>
      </xdr:nvSpPr>
      <xdr:spPr>
        <a:xfrm>
          <a:off x="2378303" y="53279511"/>
          <a:ext cx="508281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G</a:t>
          </a:r>
        </a:p>
      </xdr:txBody>
    </xdr:sp>
    <xdr:clientData/>
  </xdr:oneCellAnchor>
  <xdr:twoCellAnchor>
    <xdr:from>
      <xdr:col>16</xdr:col>
      <xdr:colOff>145615</xdr:colOff>
      <xdr:row>278</xdr:row>
      <xdr:rowOff>33336</xdr:rowOff>
    </xdr:from>
    <xdr:to>
      <xdr:col>18</xdr:col>
      <xdr:colOff>180975</xdr:colOff>
      <xdr:row>292</xdr:row>
      <xdr:rowOff>121266</xdr:rowOff>
    </xdr:to>
    <xdr:cxnSp macro="">
      <xdr:nvCxnSpPr>
        <xdr:cNvPr id="1138" name="Straight Connector 1137">
          <a:extLst>
            <a:ext uri="{FF2B5EF4-FFF2-40B4-BE49-F238E27FC236}">
              <a16:creationId xmlns:a16="http://schemas.microsoft.com/office/drawing/2014/main" id="{54AE40A9-453D-4A11-B168-6E05B29B4EAF}"/>
            </a:ext>
          </a:extLst>
        </xdr:cNvPr>
        <xdr:cNvCxnSpPr>
          <a:stCxn id="1179" idx="1"/>
        </xdr:cNvCxnSpPr>
      </xdr:nvCxnSpPr>
      <xdr:spPr>
        <a:xfrm flipV="1">
          <a:off x="6355915" y="45658086"/>
          <a:ext cx="797360" cy="262158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304080</xdr:colOff>
      <xdr:row>282</xdr:row>
      <xdr:rowOff>38842</xdr:rowOff>
    </xdr:from>
    <xdr:to>
      <xdr:col>18</xdr:col>
      <xdr:colOff>113287</xdr:colOff>
      <xdr:row>283</xdr:row>
      <xdr:rowOff>20354</xdr:rowOff>
    </xdr:to>
    <xdr:grpSp>
      <xdr:nvGrpSpPr>
        <xdr:cNvPr id="1139" name="Group 211">
          <a:extLst>
            <a:ext uri="{FF2B5EF4-FFF2-40B4-BE49-F238E27FC236}">
              <a16:creationId xmlns:a16="http://schemas.microsoft.com/office/drawing/2014/main" id="{3C9B9A5A-5AFE-4308-8F51-C8284A7B510F}"/>
            </a:ext>
          </a:extLst>
        </xdr:cNvPr>
        <xdr:cNvGrpSpPr>
          <a:grpSpLocks/>
        </xdr:cNvGrpSpPr>
      </xdr:nvGrpSpPr>
      <xdr:grpSpPr bwMode="auto">
        <a:xfrm rot="328820">
          <a:off x="6893139" y="46722548"/>
          <a:ext cx="190207" cy="160806"/>
          <a:chOff x="3494882" y="6020720"/>
          <a:chExt cx="153760" cy="144236"/>
        </a:xfrm>
      </xdr:grpSpPr>
      <xdr:sp macro="" textlink="">
        <xdr:nvSpPr>
          <xdr:cNvPr id="1140" name="Oval 1139">
            <a:extLst>
              <a:ext uri="{FF2B5EF4-FFF2-40B4-BE49-F238E27FC236}">
                <a16:creationId xmlns:a16="http://schemas.microsoft.com/office/drawing/2014/main" id="{F659B9F7-9072-7E0C-BCE3-0BFF9CDD264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1EB4A6A4-1936-6AE3-7CAD-0ED3F3D50F53}"/>
              </a:ext>
            </a:extLst>
          </xdr:cNvPr>
          <xdr:cNvCxnSpPr>
            <a:stCxn id="1140" idx="1"/>
            <a:endCxn id="114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2" name="Straight Connector 1141">
            <a:extLst>
              <a:ext uri="{FF2B5EF4-FFF2-40B4-BE49-F238E27FC236}">
                <a16:creationId xmlns:a16="http://schemas.microsoft.com/office/drawing/2014/main" id="{313D1397-050A-8CB3-7092-94DBCB6C41A1}"/>
              </a:ext>
            </a:extLst>
          </xdr:cNvPr>
          <xdr:cNvCxnSpPr>
            <a:stCxn id="1140" idx="3"/>
            <a:endCxn id="114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19740</xdr:colOff>
      <xdr:row>305</xdr:row>
      <xdr:rowOff>60852</xdr:rowOff>
    </xdr:from>
    <xdr:to>
      <xdr:col>15</xdr:col>
      <xdr:colOff>200422</xdr:colOff>
      <xdr:row>306</xdr:row>
      <xdr:rowOff>74301</xdr:rowOff>
    </xdr:to>
    <xdr:grpSp>
      <xdr:nvGrpSpPr>
        <xdr:cNvPr id="1143" name="Group 211">
          <a:extLst>
            <a:ext uri="{FF2B5EF4-FFF2-40B4-BE49-F238E27FC236}">
              <a16:creationId xmlns:a16="http://schemas.microsoft.com/office/drawing/2014/main" id="{A122E757-0381-4C8F-B6E5-237EDC5025E5}"/>
            </a:ext>
          </a:extLst>
        </xdr:cNvPr>
        <xdr:cNvGrpSpPr>
          <a:grpSpLocks/>
        </xdr:cNvGrpSpPr>
      </xdr:nvGrpSpPr>
      <xdr:grpSpPr bwMode="auto">
        <a:xfrm rot="328820">
          <a:off x="5846799" y="50733852"/>
          <a:ext cx="180682" cy="170331"/>
          <a:chOff x="3494882" y="6020720"/>
          <a:chExt cx="153760" cy="144236"/>
        </a:xfrm>
      </xdr:grpSpPr>
      <xdr:sp macro="" textlink="">
        <xdr:nvSpPr>
          <xdr:cNvPr id="1144" name="Oval 1143">
            <a:extLst>
              <a:ext uri="{FF2B5EF4-FFF2-40B4-BE49-F238E27FC236}">
                <a16:creationId xmlns:a16="http://schemas.microsoft.com/office/drawing/2014/main" id="{279CD495-5537-D0AE-1E28-E1B2A9C2CB3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45" name="Straight Connector 1144">
            <a:extLst>
              <a:ext uri="{FF2B5EF4-FFF2-40B4-BE49-F238E27FC236}">
                <a16:creationId xmlns:a16="http://schemas.microsoft.com/office/drawing/2014/main" id="{2A851CB9-049A-F3C7-A81D-6F6DA3606BE4}"/>
              </a:ext>
            </a:extLst>
          </xdr:cNvPr>
          <xdr:cNvCxnSpPr>
            <a:stCxn id="1144" idx="1"/>
            <a:endCxn id="114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6" name="Straight Connector 1145">
            <a:extLst>
              <a:ext uri="{FF2B5EF4-FFF2-40B4-BE49-F238E27FC236}">
                <a16:creationId xmlns:a16="http://schemas.microsoft.com/office/drawing/2014/main" id="{09DB5FC5-7536-F3FF-A45C-50520122A018}"/>
              </a:ext>
            </a:extLst>
          </xdr:cNvPr>
          <xdr:cNvCxnSpPr>
            <a:stCxn id="1144" idx="3"/>
            <a:endCxn id="114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347869</xdr:colOff>
      <xdr:row>324</xdr:row>
      <xdr:rowOff>82826</xdr:rowOff>
    </xdr:from>
    <xdr:to>
      <xdr:col>9</xdr:col>
      <xdr:colOff>19732</xdr:colOff>
      <xdr:row>326</xdr:row>
      <xdr:rowOff>132661</xdr:rowOff>
    </xdr:to>
    <xdr:cxnSp macro="">
      <xdr:nvCxnSpPr>
        <xdr:cNvPr id="1147" name="Straight Arrow Connector 1146">
          <a:extLst>
            <a:ext uri="{FF2B5EF4-FFF2-40B4-BE49-F238E27FC236}">
              <a16:creationId xmlns:a16="http://schemas.microsoft.com/office/drawing/2014/main" id="{CC3356AC-124A-4D58-B239-355CD26B8CF3}"/>
            </a:ext>
          </a:extLst>
        </xdr:cNvPr>
        <xdr:cNvCxnSpPr/>
      </xdr:nvCxnSpPr>
      <xdr:spPr>
        <a:xfrm>
          <a:off x="2529094" y="53337101"/>
          <a:ext cx="1195863" cy="354635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285026</xdr:colOff>
      <xdr:row>277</xdr:row>
      <xdr:rowOff>23451</xdr:rowOff>
    </xdr:from>
    <xdr:to>
      <xdr:col>18</xdr:col>
      <xdr:colOff>103277</xdr:colOff>
      <xdr:row>321</xdr:row>
      <xdr:rowOff>71467</xdr:rowOff>
    </xdr:to>
    <xdr:sp macro="" textlink="">
      <xdr:nvSpPr>
        <xdr:cNvPr id="1148" name="Freeform: Shape 1147">
          <a:extLst>
            <a:ext uri="{FF2B5EF4-FFF2-40B4-BE49-F238E27FC236}">
              <a16:creationId xmlns:a16="http://schemas.microsoft.com/office/drawing/2014/main" id="{CF0FDBF0-1C84-4465-BF47-6CDF9B686838}"/>
            </a:ext>
          </a:extLst>
        </xdr:cNvPr>
        <xdr:cNvSpPr/>
      </xdr:nvSpPr>
      <xdr:spPr>
        <a:xfrm rot="459808">
          <a:off x="3609251" y="45495801"/>
          <a:ext cx="3466326" cy="7363216"/>
        </a:xfrm>
        <a:custGeom>
          <a:avLst/>
          <a:gdLst>
            <a:gd name="connsiteX0" fmla="*/ 1790700 w 1790700"/>
            <a:gd name="connsiteY0" fmla="*/ 0 h 3009900"/>
            <a:gd name="connsiteX1" fmla="*/ 1762125 w 1790700"/>
            <a:gd name="connsiteY1" fmla="*/ 247650 h 3009900"/>
            <a:gd name="connsiteX2" fmla="*/ 1343025 w 1790700"/>
            <a:gd name="connsiteY2" fmla="*/ 1200150 h 3009900"/>
            <a:gd name="connsiteX3" fmla="*/ 1228725 w 1790700"/>
            <a:gd name="connsiteY3" fmla="*/ 1352550 h 3009900"/>
            <a:gd name="connsiteX4" fmla="*/ 0 w 1790700"/>
            <a:gd name="connsiteY4" fmla="*/ 3009900 h 3009900"/>
            <a:gd name="connsiteX0" fmla="*/ 2119833 w 2119833"/>
            <a:gd name="connsiteY0" fmla="*/ 0 h 3317936"/>
            <a:gd name="connsiteX1" fmla="*/ 2091258 w 2119833"/>
            <a:gd name="connsiteY1" fmla="*/ 247650 h 3317936"/>
            <a:gd name="connsiteX2" fmla="*/ 1672158 w 2119833"/>
            <a:gd name="connsiteY2" fmla="*/ 1200150 h 3317936"/>
            <a:gd name="connsiteX3" fmla="*/ 1557858 w 2119833"/>
            <a:gd name="connsiteY3" fmla="*/ 1352550 h 3317936"/>
            <a:gd name="connsiteX4" fmla="*/ 0 w 2119833"/>
            <a:gd name="connsiteY4" fmla="*/ 3317936 h 3317936"/>
            <a:gd name="connsiteX0" fmla="*/ 2119833 w 2119833"/>
            <a:gd name="connsiteY0" fmla="*/ 0 h 3317936"/>
            <a:gd name="connsiteX1" fmla="*/ 2091258 w 2119833"/>
            <a:gd name="connsiteY1" fmla="*/ 247650 h 3317936"/>
            <a:gd name="connsiteX2" fmla="*/ 1672158 w 2119833"/>
            <a:gd name="connsiteY2" fmla="*/ 1200150 h 3317936"/>
            <a:gd name="connsiteX3" fmla="*/ 1488690 w 2119833"/>
            <a:gd name="connsiteY3" fmla="*/ 1407841 h 3317936"/>
            <a:gd name="connsiteX4" fmla="*/ 0 w 2119833"/>
            <a:gd name="connsiteY4" fmla="*/ 3317936 h 3317936"/>
            <a:gd name="connsiteX0" fmla="*/ 2119833 w 2119833"/>
            <a:gd name="connsiteY0" fmla="*/ 0 h 3317936"/>
            <a:gd name="connsiteX1" fmla="*/ 2091258 w 2119833"/>
            <a:gd name="connsiteY1" fmla="*/ 247650 h 3317936"/>
            <a:gd name="connsiteX2" fmla="*/ 1660899 w 2119833"/>
            <a:gd name="connsiteY2" fmla="*/ 1257193 h 3317936"/>
            <a:gd name="connsiteX3" fmla="*/ 1488690 w 2119833"/>
            <a:gd name="connsiteY3" fmla="*/ 1407841 h 3317936"/>
            <a:gd name="connsiteX4" fmla="*/ 0 w 2119833"/>
            <a:gd name="connsiteY4" fmla="*/ 3317936 h 3317936"/>
            <a:gd name="connsiteX0" fmla="*/ 2119833 w 2119833"/>
            <a:gd name="connsiteY0" fmla="*/ 0 h 3317936"/>
            <a:gd name="connsiteX1" fmla="*/ 2091258 w 2119833"/>
            <a:gd name="connsiteY1" fmla="*/ 247650 h 3317936"/>
            <a:gd name="connsiteX2" fmla="*/ 1704837 w 2119833"/>
            <a:gd name="connsiteY2" fmla="*/ 1158855 h 3317936"/>
            <a:gd name="connsiteX3" fmla="*/ 1488690 w 2119833"/>
            <a:gd name="connsiteY3" fmla="*/ 1407841 h 3317936"/>
            <a:gd name="connsiteX4" fmla="*/ 0 w 2119833"/>
            <a:gd name="connsiteY4" fmla="*/ 3317936 h 3317936"/>
            <a:gd name="connsiteX0" fmla="*/ 2119833 w 2119833"/>
            <a:gd name="connsiteY0" fmla="*/ 0 h 3317936"/>
            <a:gd name="connsiteX1" fmla="*/ 2091258 w 2119833"/>
            <a:gd name="connsiteY1" fmla="*/ 247650 h 3317936"/>
            <a:gd name="connsiteX2" fmla="*/ 1707926 w 2119833"/>
            <a:gd name="connsiteY2" fmla="*/ 1112135 h 3317936"/>
            <a:gd name="connsiteX3" fmla="*/ 1488690 w 2119833"/>
            <a:gd name="connsiteY3" fmla="*/ 1407841 h 3317936"/>
            <a:gd name="connsiteX4" fmla="*/ 0 w 2119833"/>
            <a:gd name="connsiteY4" fmla="*/ 3317936 h 3317936"/>
            <a:gd name="connsiteX0" fmla="*/ 2202974 w 2202974"/>
            <a:gd name="connsiteY0" fmla="*/ 0 h 3273135"/>
            <a:gd name="connsiteX1" fmla="*/ 2174399 w 2202974"/>
            <a:gd name="connsiteY1" fmla="*/ 247650 h 3273135"/>
            <a:gd name="connsiteX2" fmla="*/ 1791067 w 2202974"/>
            <a:gd name="connsiteY2" fmla="*/ 1112135 h 3273135"/>
            <a:gd name="connsiteX3" fmla="*/ 1571831 w 2202974"/>
            <a:gd name="connsiteY3" fmla="*/ 1407841 h 3273135"/>
            <a:gd name="connsiteX4" fmla="*/ 0 w 2202974"/>
            <a:gd name="connsiteY4" fmla="*/ 3273135 h 3273135"/>
            <a:gd name="connsiteX0" fmla="*/ 2147056 w 2147056"/>
            <a:gd name="connsiteY0" fmla="*/ 0 h 3191772"/>
            <a:gd name="connsiteX1" fmla="*/ 2118481 w 2147056"/>
            <a:gd name="connsiteY1" fmla="*/ 247650 h 3191772"/>
            <a:gd name="connsiteX2" fmla="*/ 1735149 w 2147056"/>
            <a:gd name="connsiteY2" fmla="*/ 1112135 h 3191772"/>
            <a:gd name="connsiteX3" fmla="*/ 1515913 w 2147056"/>
            <a:gd name="connsiteY3" fmla="*/ 1407841 h 3191772"/>
            <a:gd name="connsiteX4" fmla="*/ 0 w 2147056"/>
            <a:gd name="connsiteY4" fmla="*/ 3191772 h 3191772"/>
            <a:gd name="connsiteX0" fmla="*/ 2569716 w 2569716"/>
            <a:gd name="connsiteY0" fmla="*/ 0 h 5980726"/>
            <a:gd name="connsiteX1" fmla="*/ 2118481 w 2569716"/>
            <a:gd name="connsiteY1" fmla="*/ 3036604 h 5980726"/>
            <a:gd name="connsiteX2" fmla="*/ 1735149 w 2569716"/>
            <a:gd name="connsiteY2" fmla="*/ 3901089 h 5980726"/>
            <a:gd name="connsiteX3" fmla="*/ 1515913 w 2569716"/>
            <a:gd name="connsiteY3" fmla="*/ 4196795 h 5980726"/>
            <a:gd name="connsiteX4" fmla="*/ 0 w 2569716"/>
            <a:gd name="connsiteY4" fmla="*/ 5980726 h 5980726"/>
            <a:gd name="connsiteX0" fmla="*/ 3490148 w 3490148"/>
            <a:gd name="connsiteY0" fmla="*/ 0 h 7145516"/>
            <a:gd name="connsiteX1" fmla="*/ 3038913 w 3490148"/>
            <a:gd name="connsiteY1" fmla="*/ 3036604 h 7145516"/>
            <a:gd name="connsiteX2" fmla="*/ 2655581 w 3490148"/>
            <a:gd name="connsiteY2" fmla="*/ 3901089 h 7145516"/>
            <a:gd name="connsiteX3" fmla="*/ 2436345 w 3490148"/>
            <a:gd name="connsiteY3" fmla="*/ 4196795 h 7145516"/>
            <a:gd name="connsiteX4" fmla="*/ 0 w 3490148"/>
            <a:gd name="connsiteY4" fmla="*/ 7145516 h 7145516"/>
            <a:gd name="connsiteX0" fmla="*/ 3490148 w 3490148"/>
            <a:gd name="connsiteY0" fmla="*/ 0 h 7145516"/>
            <a:gd name="connsiteX1" fmla="*/ 3038913 w 3490148"/>
            <a:gd name="connsiteY1" fmla="*/ 3036604 h 7145516"/>
            <a:gd name="connsiteX2" fmla="*/ 2629076 w 3490148"/>
            <a:gd name="connsiteY2" fmla="*/ 3830871 h 7145516"/>
            <a:gd name="connsiteX3" fmla="*/ 2436345 w 3490148"/>
            <a:gd name="connsiteY3" fmla="*/ 4196795 h 7145516"/>
            <a:gd name="connsiteX4" fmla="*/ 0 w 3490148"/>
            <a:gd name="connsiteY4" fmla="*/ 7145516 h 7145516"/>
            <a:gd name="connsiteX0" fmla="*/ 3490148 w 3490148"/>
            <a:gd name="connsiteY0" fmla="*/ 0 h 7145516"/>
            <a:gd name="connsiteX1" fmla="*/ 3038913 w 3490148"/>
            <a:gd name="connsiteY1" fmla="*/ 3036604 h 7145516"/>
            <a:gd name="connsiteX2" fmla="*/ 2789087 w 3490148"/>
            <a:gd name="connsiteY2" fmla="*/ 3711638 h 7145516"/>
            <a:gd name="connsiteX3" fmla="*/ 2436345 w 3490148"/>
            <a:gd name="connsiteY3" fmla="*/ 4196795 h 7145516"/>
            <a:gd name="connsiteX4" fmla="*/ 0 w 3490148"/>
            <a:gd name="connsiteY4" fmla="*/ 7145516 h 71455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490148" h="7145516">
              <a:moveTo>
                <a:pt x="3490148" y="0"/>
              </a:moveTo>
              <a:lnTo>
                <a:pt x="3038913" y="3036604"/>
              </a:lnTo>
              <a:lnTo>
                <a:pt x="2789087" y="3711638"/>
              </a:lnTo>
              <a:cubicBezTo>
                <a:pt x="2750987" y="3762438"/>
                <a:pt x="2901193" y="3624482"/>
                <a:pt x="2436345" y="4196795"/>
              </a:cubicBezTo>
              <a:cubicBezTo>
                <a:pt x="1971497" y="4769108"/>
                <a:pt x="523944" y="6523751"/>
                <a:pt x="0" y="7145516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134558</xdr:colOff>
      <xdr:row>293</xdr:row>
      <xdr:rowOff>46010</xdr:rowOff>
    </xdr:from>
    <xdr:to>
      <xdr:col>16</xdr:col>
      <xdr:colOff>321603</xdr:colOff>
      <xdr:row>300</xdr:row>
      <xdr:rowOff>70699</xdr:rowOff>
    </xdr:to>
    <xdr:cxnSp macro="">
      <xdr:nvCxnSpPr>
        <xdr:cNvPr id="1149" name="Straight Connector 1148">
          <a:extLst>
            <a:ext uri="{FF2B5EF4-FFF2-40B4-BE49-F238E27FC236}">
              <a16:creationId xmlns:a16="http://schemas.microsoft.com/office/drawing/2014/main" id="{74FA8136-9B99-49C5-9550-97E46B54B456}"/>
            </a:ext>
          </a:extLst>
        </xdr:cNvPr>
        <xdr:cNvCxnSpPr>
          <a:stCxn id="1156" idx="1"/>
          <a:endCxn id="1179" idx="3"/>
        </xdr:cNvCxnSpPr>
      </xdr:nvCxnSpPr>
      <xdr:spPr>
        <a:xfrm flipH="1" flipV="1">
          <a:off x="6344858" y="48385385"/>
          <a:ext cx="187045" cy="123436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8340</xdr:colOff>
      <xdr:row>309</xdr:row>
      <xdr:rowOff>141535</xdr:rowOff>
    </xdr:from>
    <xdr:to>
      <xdr:col>13</xdr:col>
      <xdr:colOff>198547</xdr:colOff>
      <xdr:row>311</xdr:row>
      <xdr:rowOff>2583</xdr:rowOff>
    </xdr:to>
    <xdr:grpSp>
      <xdr:nvGrpSpPr>
        <xdr:cNvPr id="1150" name="Group 211">
          <a:extLst>
            <a:ext uri="{FF2B5EF4-FFF2-40B4-BE49-F238E27FC236}">
              <a16:creationId xmlns:a16="http://schemas.microsoft.com/office/drawing/2014/main" id="{143D3E13-8F23-47CF-BB24-BD5921FBE229}"/>
            </a:ext>
          </a:extLst>
        </xdr:cNvPr>
        <xdr:cNvGrpSpPr>
          <a:grpSpLocks/>
        </xdr:cNvGrpSpPr>
      </xdr:nvGrpSpPr>
      <xdr:grpSpPr bwMode="auto">
        <a:xfrm rot="328820">
          <a:off x="5084605" y="51442064"/>
          <a:ext cx="190207" cy="174813"/>
          <a:chOff x="3494882" y="6020720"/>
          <a:chExt cx="153760" cy="144236"/>
        </a:xfrm>
      </xdr:grpSpPr>
      <xdr:sp macro="" textlink="">
        <xdr:nvSpPr>
          <xdr:cNvPr id="1151" name="Oval 1150">
            <a:extLst>
              <a:ext uri="{FF2B5EF4-FFF2-40B4-BE49-F238E27FC236}">
                <a16:creationId xmlns:a16="http://schemas.microsoft.com/office/drawing/2014/main" id="{434DCF02-B039-B895-BC44-372CEB09DEC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52" name="Straight Connector 1151">
            <a:extLst>
              <a:ext uri="{FF2B5EF4-FFF2-40B4-BE49-F238E27FC236}">
                <a16:creationId xmlns:a16="http://schemas.microsoft.com/office/drawing/2014/main" id="{0C762FBE-AAD0-0C6B-D807-9F5960CBE435}"/>
              </a:ext>
            </a:extLst>
          </xdr:cNvPr>
          <xdr:cNvCxnSpPr>
            <a:stCxn id="1151" idx="1"/>
            <a:endCxn id="115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3" name="Straight Connector 1152">
            <a:extLst>
              <a:ext uri="{FF2B5EF4-FFF2-40B4-BE49-F238E27FC236}">
                <a16:creationId xmlns:a16="http://schemas.microsoft.com/office/drawing/2014/main" id="{4A802F50-0D63-8850-AFBB-ED330F17503F}"/>
              </a:ext>
            </a:extLst>
          </xdr:cNvPr>
          <xdr:cNvCxnSpPr>
            <a:stCxn id="1151" idx="3"/>
            <a:endCxn id="115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301696</xdr:colOff>
      <xdr:row>293</xdr:row>
      <xdr:rowOff>3894</xdr:rowOff>
    </xdr:from>
    <xdr:to>
      <xdr:col>17</xdr:col>
      <xdr:colOff>106780</xdr:colOff>
      <xdr:row>300</xdr:row>
      <xdr:rowOff>128164</xdr:rowOff>
    </xdr:to>
    <xdr:cxnSp macro="">
      <xdr:nvCxnSpPr>
        <xdr:cNvPr id="1154" name="Straight Connector 1153">
          <a:extLst>
            <a:ext uri="{FF2B5EF4-FFF2-40B4-BE49-F238E27FC236}">
              <a16:creationId xmlns:a16="http://schemas.microsoft.com/office/drawing/2014/main" id="{332C9764-0499-4C68-9FC4-70DC1F58F88C}"/>
            </a:ext>
          </a:extLst>
        </xdr:cNvPr>
        <xdr:cNvCxnSpPr>
          <a:stCxn id="1156" idx="6"/>
          <a:endCxn id="1179" idx="6"/>
        </xdr:cNvCxnSpPr>
      </xdr:nvCxnSpPr>
      <xdr:spPr>
        <a:xfrm flipH="1" flipV="1">
          <a:off x="6511996" y="48343269"/>
          <a:ext cx="186084" cy="1333945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293091</xdr:colOff>
      <xdr:row>300</xdr:row>
      <xdr:rowOff>46896</xdr:rowOff>
    </xdr:from>
    <xdr:to>
      <xdr:col>17</xdr:col>
      <xdr:colOff>106780</xdr:colOff>
      <xdr:row>301</xdr:row>
      <xdr:rowOff>60344</xdr:rowOff>
    </xdr:to>
    <xdr:grpSp>
      <xdr:nvGrpSpPr>
        <xdr:cNvPr id="1155" name="Group 211">
          <a:extLst>
            <a:ext uri="{FF2B5EF4-FFF2-40B4-BE49-F238E27FC236}">
              <a16:creationId xmlns:a16="http://schemas.microsoft.com/office/drawing/2014/main" id="{55276FEC-F32E-4C2B-8480-1C4A5E5E4752}"/>
            </a:ext>
          </a:extLst>
        </xdr:cNvPr>
        <xdr:cNvGrpSpPr>
          <a:grpSpLocks/>
        </xdr:cNvGrpSpPr>
      </xdr:nvGrpSpPr>
      <xdr:grpSpPr bwMode="auto">
        <a:xfrm>
          <a:off x="6501150" y="49913072"/>
          <a:ext cx="194689" cy="170331"/>
          <a:chOff x="3494882" y="6020720"/>
          <a:chExt cx="153760" cy="144236"/>
        </a:xfrm>
      </xdr:grpSpPr>
      <xdr:sp macro="" textlink="">
        <xdr:nvSpPr>
          <xdr:cNvPr id="1156" name="Oval 1155">
            <a:extLst>
              <a:ext uri="{FF2B5EF4-FFF2-40B4-BE49-F238E27FC236}">
                <a16:creationId xmlns:a16="http://schemas.microsoft.com/office/drawing/2014/main" id="{EB1C275C-1F60-FA3E-007A-72484479598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57" name="Straight Connector 1156">
            <a:extLst>
              <a:ext uri="{FF2B5EF4-FFF2-40B4-BE49-F238E27FC236}">
                <a16:creationId xmlns:a16="http://schemas.microsoft.com/office/drawing/2014/main" id="{3EA6093A-38B6-7E97-63D3-6BC4DDCDED96}"/>
              </a:ext>
            </a:extLst>
          </xdr:cNvPr>
          <xdr:cNvCxnSpPr>
            <a:stCxn id="1156" idx="1"/>
            <a:endCxn id="115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8" name="Straight Connector 1157">
            <a:extLst>
              <a:ext uri="{FF2B5EF4-FFF2-40B4-BE49-F238E27FC236}">
                <a16:creationId xmlns:a16="http://schemas.microsoft.com/office/drawing/2014/main" id="{FCE18C38-4863-E5D4-A601-AD1FE1DB32CA}"/>
              </a:ext>
            </a:extLst>
          </xdr:cNvPr>
          <xdr:cNvCxnSpPr>
            <a:stCxn id="1156" idx="3"/>
            <a:endCxn id="115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364777</xdr:colOff>
      <xdr:row>298</xdr:row>
      <xdr:rowOff>46905</xdr:rowOff>
    </xdr:from>
    <xdr:to>
      <xdr:col>7</xdr:col>
      <xdr:colOff>162977</xdr:colOff>
      <xdr:row>326</xdr:row>
      <xdr:rowOff>133143</xdr:rowOff>
    </xdr:to>
    <xdr:sp macro="" textlink="">
      <xdr:nvSpPr>
        <xdr:cNvPr id="1159" name="Freeform: Shape 1158">
          <a:extLst>
            <a:ext uri="{FF2B5EF4-FFF2-40B4-BE49-F238E27FC236}">
              <a16:creationId xmlns:a16="http://schemas.microsoft.com/office/drawing/2014/main" id="{9EDED5D4-F00B-45C8-99FD-027E76555233}"/>
            </a:ext>
          </a:extLst>
        </xdr:cNvPr>
        <xdr:cNvSpPr/>
      </xdr:nvSpPr>
      <xdr:spPr>
        <a:xfrm>
          <a:off x="1784002" y="49291155"/>
          <a:ext cx="1322200" cy="4401063"/>
        </a:xfrm>
        <a:custGeom>
          <a:avLst/>
          <a:gdLst>
            <a:gd name="connsiteX0" fmla="*/ 0 w 1344706"/>
            <a:gd name="connsiteY0" fmla="*/ 0 h 3395382"/>
            <a:gd name="connsiteX1" fmla="*/ 0 w 1344706"/>
            <a:gd name="connsiteY1" fmla="*/ 0 h 3395382"/>
            <a:gd name="connsiteX2" fmla="*/ 257736 w 1344706"/>
            <a:gd name="connsiteY2" fmla="*/ 1389529 h 3395382"/>
            <a:gd name="connsiteX3" fmla="*/ 1311089 w 1344706"/>
            <a:gd name="connsiteY3" fmla="*/ 3160058 h 3395382"/>
            <a:gd name="connsiteX4" fmla="*/ 1344706 w 1344706"/>
            <a:gd name="connsiteY4" fmla="*/ 3395382 h 3395382"/>
            <a:gd name="connsiteX0" fmla="*/ 0 w 1344706"/>
            <a:gd name="connsiteY0" fmla="*/ 0 h 3395382"/>
            <a:gd name="connsiteX1" fmla="*/ 0 w 1344706"/>
            <a:gd name="connsiteY1" fmla="*/ 0 h 3395382"/>
            <a:gd name="connsiteX2" fmla="*/ 207102 w 1344706"/>
            <a:gd name="connsiteY2" fmla="*/ 1236437 h 3395382"/>
            <a:gd name="connsiteX3" fmla="*/ 257736 w 1344706"/>
            <a:gd name="connsiteY3" fmla="*/ 1389529 h 3395382"/>
            <a:gd name="connsiteX4" fmla="*/ 1311089 w 1344706"/>
            <a:gd name="connsiteY4" fmla="*/ 3160058 h 3395382"/>
            <a:gd name="connsiteX5" fmla="*/ 1344706 w 1344706"/>
            <a:gd name="connsiteY5" fmla="*/ 3395382 h 3395382"/>
            <a:gd name="connsiteX0" fmla="*/ 0 w 1344706"/>
            <a:gd name="connsiteY0" fmla="*/ 0 h 3395382"/>
            <a:gd name="connsiteX1" fmla="*/ 0 w 1344706"/>
            <a:gd name="connsiteY1" fmla="*/ 0 h 3395382"/>
            <a:gd name="connsiteX2" fmla="*/ 207102 w 1344706"/>
            <a:gd name="connsiteY2" fmla="*/ 1236437 h 3395382"/>
            <a:gd name="connsiteX3" fmla="*/ 323853 w 1344706"/>
            <a:gd name="connsiteY3" fmla="*/ 1587825 h 3395382"/>
            <a:gd name="connsiteX4" fmla="*/ 1311089 w 1344706"/>
            <a:gd name="connsiteY4" fmla="*/ 3160058 h 3395382"/>
            <a:gd name="connsiteX5" fmla="*/ 1344706 w 1344706"/>
            <a:gd name="connsiteY5" fmla="*/ 3395382 h 3395382"/>
            <a:gd name="connsiteX0" fmla="*/ 0 w 1344706"/>
            <a:gd name="connsiteY0" fmla="*/ 0 h 3395382"/>
            <a:gd name="connsiteX1" fmla="*/ 0 w 1344706"/>
            <a:gd name="connsiteY1" fmla="*/ 0 h 3395382"/>
            <a:gd name="connsiteX2" fmla="*/ 207102 w 1344706"/>
            <a:gd name="connsiteY2" fmla="*/ 1236437 h 3395382"/>
            <a:gd name="connsiteX3" fmla="*/ 373440 w 1344706"/>
            <a:gd name="connsiteY3" fmla="*/ 1605068 h 3395382"/>
            <a:gd name="connsiteX4" fmla="*/ 1311089 w 1344706"/>
            <a:gd name="connsiteY4" fmla="*/ 3160058 h 3395382"/>
            <a:gd name="connsiteX5" fmla="*/ 1344706 w 1344706"/>
            <a:gd name="connsiteY5" fmla="*/ 3395382 h 3395382"/>
            <a:gd name="connsiteX0" fmla="*/ 0 w 1344706"/>
            <a:gd name="connsiteY0" fmla="*/ 0 h 3395382"/>
            <a:gd name="connsiteX1" fmla="*/ 0 w 1344706"/>
            <a:gd name="connsiteY1" fmla="*/ 0 h 3395382"/>
            <a:gd name="connsiteX2" fmla="*/ 207102 w 1344706"/>
            <a:gd name="connsiteY2" fmla="*/ 1236437 h 3395382"/>
            <a:gd name="connsiteX3" fmla="*/ 348646 w 1344706"/>
            <a:gd name="connsiteY3" fmla="*/ 1613690 h 3395382"/>
            <a:gd name="connsiteX4" fmla="*/ 1311089 w 1344706"/>
            <a:gd name="connsiteY4" fmla="*/ 3160058 h 3395382"/>
            <a:gd name="connsiteX5" fmla="*/ 1344706 w 1344706"/>
            <a:gd name="connsiteY5" fmla="*/ 3395382 h 3395382"/>
            <a:gd name="connsiteX0" fmla="*/ 0 w 1344706"/>
            <a:gd name="connsiteY0" fmla="*/ 0 h 3395382"/>
            <a:gd name="connsiteX1" fmla="*/ 0 w 1344706"/>
            <a:gd name="connsiteY1" fmla="*/ 0 h 3395382"/>
            <a:gd name="connsiteX2" fmla="*/ 207102 w 1344706"/>
            <a:gd name="connsiteY2" fmla="*/ 1236437 h 3395382"/>
            <a:gd name="connsiteX3" fmla="*/ 348646 w 1344706"/>
            <a:gd name="connsiteY3" fmla="*/ 1613690 h 3395382"/>
            <a:gd name="connsiteX4" fmla="*/ 1311089 w 1344706"/>
            <a:gd name="connsiteY4" fmla="*/ 3160058 h 3395382"/>
            <a:gd name="connsiteX5" fmla="*/ 1344706 w 1344706"/>
            <a:gd name="connsiteY5" fmla="*/ 3395382 h 3395382"/>
            <a:gd name="connsiteX0" fmla="*/ 0 w 1311089"/>
            <a:gd name="connsiteY0" fmla="*/ 0 h 3553892"/>
            <a:gd name="connsiteX1" fmla="*/ 0 w 1311089"/>
            <a:gd name="connsiteY1" fmla="*/ 0 h 3553892"/>
            <a:gd name="connsiteX2" fmla="*/ 207102 w 1311089"/>
            <a:gd name="connsiteY2" fmla="*/ 1236437 h 3553892"/>
            <a:gd name="connsiteX3" fmla="*/ 348646 w 1311089"/>
            <a:gd name="connsiteY3" fmla="*/ 1613690 h 3553892"/>
            <a:gd name="connsiteX4" fmla="*/ 1311089 w 1311089"/>
            <a:gd name="connsiteY4" fmla="*/ 3160058 h 3553892"/>
            <a:gd name="connsiteX5" fmla="*/ 1278589 w 1311089"/>
            <a:gd name="connsiteY5" fmla="*/ 3553892 h 3553892"/>
            <a:gd name="connsiteX0" fmla="*/ 0 w 1311089"/>
            <a:gd name="connsiteY0" fmla="*/ 0 h 3728254"/>
            <a:gd name="connsiteX1" fmla="*/ 0 w 1311089"/>
            <a:gd name="connsiteY1" fmla="*/ 0 h 3728254"/>
            <a:gd name="connsiteX2" fmla="*/ 207102 w 1311089"/>
            <a:gd name="connsiteY2" fmla="*/ 1236437 h 3728254"/>
            <a:gd name="connsiteX3" fmla="*/ 348646 w 1311089"/>
            <a:gd name="connsiteY3" fmla="*/ 1613690 h 3728254"/>
            <a:gd name="connsiteX4" fmla="*/ 1311089 w 1311089"/>
            <a:gd name="connsiteY4" fmla="*/ 3160058 h 3728254"/>
            <a:gd name="connsiteX5" fmla="*/ 1286854 w 1311089"/>
            <a:gd name="connsiteY5" fmla="*/ 3728254 h 3728254"/>
            <a:gd name="connsiteX0" fmla="*/ 0 w 1314635"/>
            <a:gd name="connsiteY0" fmla="*/ 0 h 3728254"/>
            <a:gd name="connsiteX1" fmla="*/ 0 w 1314635"/>
            <a:gd name="connsiteY1" fmla="*/ 0 h 3728254"/>
            <a:gd name="connsiteX2" fmla="*/ 207102 w 1314635"/>
            <a:gd name="connsiteY2" fmla="*/ 1236437 h 3728254"/>
            <a:gd name="connsiteX3" fmla="*/ 348646 w 1314635"/>
            <a:gd name="connsiteY3" fmla="*/ 1613690 h 3728254"/>
            <a:gd name="connsiteX4" fmla="*/ 1311089 w 1314635"/>
            <a:gd name="connsiteY4" fmla="*/ 3160058 h 3728254"/>
            <a:gd name="connsiteX5" fmla="*/ 1286854 w 1314635"/>
            <a:gd name="connsiteY5" fmla="*/ 3728254 h 3728254"/>
            <a:gd name="connsiteX0" fmla="*/ 0 w 1311089"/>
            <a:gd name="connsiteY0" fmla="*/ 0 h 4116604"/>
            <a:gd name="connsiteX1" fmla="*/ 0 w 1311089"/>
            <a:gd name="connsiteY1" fmla="*/ 0 h 4116604"/>
            <a:gd name="connsiteX2" fmla="*/ 207102 w 1311089"/>
            <a:gd name="connsiteY2" fmla="*/ 1236437 h 4116604"/>
            <a:gd name="connsiteX3" fmla="*/ 348646 w 1311089"/>
            <a:gd name="connsiteY3" fmla="*/ 1613690 h 4116604"/>
            <a:gd name="connsiteX4" fmla="*/ 1311089 w 1311089"/>
            <a:gd name="connsiteY4" fmla="*/ 3160058 h 4116604"/>
            <a:gd name="connsiteX5" fmla="*/ 1221150 w 1311089"/>
            <a:gd name="connsiteY5" fmla="*/ 4116604 h 4116604"/>
            <a:gd name="connsiteX0" fmla="*/ 0 w 1311089"/>
            <a:gd name="connsiteY0" fmla="*/ 0 h 4108679"/>
            <a:gd name="connsiteX1" fmla="*/ 0 w 1311089"/>
            <a:gd name="connsiteY1" fmla="*/ 0 h 4108679"/>
            <a:gd name="connsiteX2" fmla="*/ 207102 w 1311089"/>
            <a:gd name="connsiteY2" fmla="*/ 1236437 h 4108679"/>
            <a:gd name="connsiteX3" fmla="*/ 348646 w 1311089"/>
            <a:gd name="connsiteY3" fmla="*/ 1613690 h 4108679"/>
            <a:gd name="connsiteX4" fmla="*/ 1311089 w 1311089"/>
            <a:gd name="connsiteY4" fmla="*/ 3160058 h 4108679"/>
            <a:gd name="connsiteX5" fmla="*/ 1163659 w 1311089"/>
            <a:gd name="connsiteY5" fmla="*/ 4108679 h 4108679"/>
            <a:gd name="connsiteX0" fmla="*/ 0 w 1311089"/>
            <a:gd name="connsiteY0" fmla="*/ 0 h 4108679"/>
            <a:gd name="connsiteX1" fmla="*/ 0 w 1311089"/>
            <a:gd name="connsiteY1" fmla="*/ 0 h 4108679"/>
            <a:gd name="connsiteX2" fmla="*/ 207102 w 1311089"/>
            <a:gd name="connsiteY2" fmla="*/ 1236437 h 4108679"/>
            <a:gd name="connsiteX3" fmla="*/ 348646 w 1311089"/>
            <a:gd name="connsiteY3" fmla="*/ 1613690 h 4108679"/>
            <a:gd name="connsiteX4" fmla="*/ 1311089 w 1311089"/>
            <a:gd name="connsiteY4" fmla="*/ 3160058 h 4108679"/>
            <a:gd name="connsiteX5" fmla="*/ 1163659 w 1311089"/>
            <a:gd name="connsiteY5" fmla="*/ 4108679 h 41086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11089" h="4108679">
              <a:moveTo>
                <a:pt x="0" y="0"/>
              </a:moveTo>
              <a:lnTo>
                <a:pt x="0" y="0"/>
              </a:lnTo>
              <a:cubicBezTo>
                <a:pt x="34517" y="206073"/>
                <a:pt x="124294" y="824291"/>
                <a:pt x="207102" y="1236437"/>
              </a:cubicBezTo>
              <a:cubicBezTo>
                <a:pt x="254283" y="1362188"/>
                <a:pt x="276671" y="1470695"/>
                <a:pt x="348646" y="1613690"/>
              </a:cubicBezTo>
              <a:lnTo>
                <a:pt x="1311089" y="3160058"/>
              </a:lnTo>
              <a:cubicBezTo>
                <a:pt x="1303011" y="3349457"/>
                <a:pt x="1328042" y="3760770"/>
                <a:pt x="1163659" y="4108679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293675</xdr:colOff>
      <xdr:row>314</xdr:row>
      <xdr:rowOff>43649</xdr:rowOff>
    </xdr:from>
    <xdr:to>
      <xdr:col>11</xdr:col>
      <xdr:colOff>470</xdr:colOff>
      <xdr:row>316</xdr:row>
      <xdr:rowOff>105424</xdr:rowOff>
    </xdr:to>
    <xdr:cxnSp macro="">
      <xdr:nvCxnSpPr>
        <xdr:cNvPr id="1160" name="Straight Connector 1159">
          <a:extLst>
            <a:ext uri="{FF2B5EF4-FFF2-40B4-BE49-F238E27FC236}">
              <a16:creationId xmlns:a16="http://schemas.microsoft.com/office/drawing/2014/main" id="{1A690618-E39E-469B-B5FD-97DB6DF9AA2F}"/>
            </a:ext>
          </a:extLst>
        </xdr:cNvPr>
        <xdr:cNvCxnSpPr>
          <a:stCxn id="1305" idx="7"/>
          <a:endCxn id="1165" idx="7"/>
        </xdr:cNvCxnSpPr>
      </xdr:nvCxnSpPr>
      <xdr:spPr>
        <a:xfrm flipV="1">
          <a:off x="3236900" y="51764399"/>
          <a:ext cx="1230795" cy="36657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156000</xdr:colOff>
      <xdr:row>317</xdr:row>
      <xdr:rowOff>89894</xdr:rowOff>
    </xdr:from>
    <xdr:to>
      <xdr:col>7</xdr:col>
      <xdr:colOff>365263</xdr:colOff>
      <xdr:row>323</xdr:row>
      <xdr:rowOff>103325</xdr:rowOff>
    </xdr:to>
    <xdr:cxnSp macro="">
      <xdr:nvCxnSpPr>
        <xdr:cNvPr id="1161" name="Straight Connector 1160">
          <a:extLst>
            <a:ext uri="{FF2B5EF4-FFF2-40B4-BE49-F238E27FC236}">
              <a16:creationId xmlns:a16="http://schemas.microsoft.com/office/drawing/2014/main" id="{D3E396CC-C87C-44F8-A0A1-20A68A8B0E33}"/>
            </a:ext>
          </a:extLst>
        </xdr:cNvPr>
        <xdr:cNvCxnSpPr>
          <a:cxnSpLocks/>
          <a:endCxn id="1305" idx="3"/>
        </xdr:cNvCxnSpPr>
      </xdr:nvCxnSpPr>
      <xdr:spPr>
        <a:xfrm flipH="1" flipV="1">
          <a:off x="3099225" y="52267844"/>
          <a:ext cx="209263" cy="93735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293675</xdr:colOff>
      <xdr:row>315</xdr:row>
      <xdr:rowOff>52951</xdr:rowOff>
    </xdr:from>
    <xdr:to>
      <xdr:col>10</xdr:col>
      <xdr:colOff>312633</xdr:colOff>
      <xdr:row>317</xdr:row>
      <xdr:rowOff>89894</xdr:rowOff>
    </xdr:to>
    <xdr:cxnSp macro="">
      <xdr:nvCxnSpPr>
        <xdr:cNvPr id="1162" name="Straight Connector 1161">
          <a:extLst>
            <a:ext uri="{FF2B5EF4-FFF2-40B4-BE49-F238E27FC236}">
              <a16:creationId xmlns:a16="http://schemas.microsoft.com/office/drawing/2014/main" id="{168743B4-8A25-4C8F-A935-482109006264}"/>
            </a:ext>
          </a:extLst>
        </xdr:cNvPr>
        <xdr:cNvCxnSpPr>
          <a:stCxn id="1305" idx="5"/>
          <a:endCxn id="1165" idx="4"/>
        </xdr:cNvCxnSpPr>
      </xdr:nvCxnSpPr>
      <xdr:spPr>
        <a:xfrm flipV="1">
          <a:off x="3236900" y="51926101"/>
          <a:ext cx="1161958" cy="341743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293675</xdr:colOff>
      <xdr:row>317</xdr:row>
      <xdr:rowOff>89894</xdr:rowOff>
    </xdr:from>
    <xdr:to>
      <xdr:col>8</xdr:col>
      <xdr:colOff>125067</xdr:colOff>
      <xdr:row>323</xdr:row>
      <xdr:rowOff>61912</xdr:rowOff>
    </xdr:to>
    <xdr:cxnSp macro="">
      <xdr:nvCxnSpPr>
        <xdr:cNvPr id="1163" name="Straight Connector 1162">
          <a:extLst>
            <a:ext uri="{FF2B5EF4-FFF2-40B4-BE49-F238E27FC236}">
              <a16:creationId xmlns:a16="http://schemas.microsoft.com/office/drawing/2014/main" id="{61CC2720-DBBD-4951-80E9-04ED8F66F082}"/>
            </a:ext>
          </a:extLst>
        </xdr:cNvPr>
        <xdr:cNvCxnSpPr>
          <a:stCxn id="1305" idx="5"/>
        </xdr:cNvCxnSpPr>
      </xdr:nvCxnSpPr>
      <xdr:spPr>
        <a:xfrm>
          <a:off x="3236900" y="52267844"/>
          <a:ext cx="212392" cy="895943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215282</xdr:colOff>
      <xdr:row>314</xdr:row>
      <xdr:rowOff>22686</xdr:rowOff>
    </xdr:from>
    <xdr:to>
      <xdr:col>11</xdr:col>
      <xdr:colOff>28983</xdr:colOff>
      <xdr:row>315</xdr:row>
      <xdr:rowOff>52951</xdr:rowOff>
    </xdr:to>
    <xdr:grpSp>
      <xdr:nvGrpSpPr>
        <xdr:cNvPr id="1164" name="Group 211">
          <a:extLst>
            <a:ext uri="{FF2B5EF4-FFF2-40B4-BE49-F238E27FC236}">
              <a16:creationId xmlns:a16="http://schemas.microsoft.com/office/drawing/2014/main" id="{0064447C-0469-40C6-BA2B-35640A0B66B6}"/>
            </a:ext>
          </a:extLst>
        </xdr:cNvPr>
        <xdr:cNvGrpSpPr>
          <a:grpSpLocks/>
        </xdr:cNvGrpSpPr>
      </xdr:nvGrpSpPr>
      <xdr:grpSpPr bwMode="auto">
        <a:xfrm>
          <a:off x="4305429" y="52107627"/>
          <a:ext cx="194701" cy="187148"/>
          <a:chOff x="3494882" y="6020720"/>
          <a:chExt cx="153760" cy="144236"/>
        </a:xfrm>
      </xdr:grpSpPr>
      <xdr:sp macro="" textlink="">
        <xdr:nvSpPr>
          <xdr:cNvPr id="1165" name="Oval 1164">
            <a:extLst>
              <a:ext uri="{FF2B5EF4-FFF2-40B4-BE49-F238E27FC236}">
                <a16:creationId xmlns:a16="http://schemas.microsoft.com/office/drawing/2014/main" id="{5C5A19B5-FB47-E702-5201-293FAEDB3EB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6" name="Straight Connector 1165">
            <a:extLst>
              <a:ext uri="{FF2B5EF4-FFF2-40B4-BE49-F238E27FC236}">
                <a16:creationId xmlns:a16="http://schemas.microsoft.com/office/drawing/2014/main" id="{C509E5EC-C72A-4144-5616-803414C1A6DE}"/>
              </a:ext>
            </a:extLst>
          </xdr:cNvPr>
          <xdr:cNvCxnSpPr>
            <a:stCxn id="1165" idx="1"/>
            <a:endCxn id="116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7" name="Straight Connector 1166">
            <a:extLst>
              <a:ext uri="{FF2B5EF4-FFF2-40B4-BE49-F238E27FC236}">
                <a16:creationId xmlns:a16="http://schemas.microsoft.com/office/drawing/2014/main" id="{2A0782C4-0872-C74B-E781-F79421532730}"/>
              </a:ext>
            </a:extLst>
          </xdr:cNvPr>
          <xdr:cNvCxnSpPr>
            <a:stCxn id="1165" idx="3"/>
            <a:endCxn id="116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354431</xdr:colOff>
      <xdr:row>323</xdr:row>
      <xdr:rowOff>56229</xdr:rowOff>
    </xdr:from>
    <xdr:to>
      <xdr:col>8</xdr:col>
      <xdr:colOff>168132</xdr:colOff>
      <xdr:row>324</xdr:row>
      <xdr:rowOff>96019</xdr:rowOff>
    </xdr:to>
    <xdr:grpSp>
      <xdr:nvGrpSpPr>
        <xdr:cNvPr id="1168" name="Group 211">
          <a:extLst>
            <a:ext uri="{FF2B5EF4-FFF2-40B4-BE49-F238E27FC236}">
              <a16:creationId xmlns:a16="http://schemas.microsoft.com/office/drawing/2014/main" id="{AFAF51AD-12DF-473C-B3D9-70E1DDFE9E80}"/>
            </a:ext>
          </a:extLst>
        </xdr:cNvPr>
        <xdr:cNvGrpSpPr>
          <a:grpSpLocks/>
        </xdr:cNvGrpSpPr>
      </xdr:nvGrpSpPr>
      <xdr:grpSpPr bwMode="auto">
        <a:xfrm>
          <a:off x="3301578" y="53553111"/>
          <a:ext cx="194701" cy="196673"/>
          <a:chOff x="3494882" y="6020720"/>
          <a:chExt cx="153760" cy="144236"/>
        </a:xfrm>
      </xdr:grpSpPr>
      <xdr:sp macro="" textlink="">
        <xdr:nvSpPr>
          <xdr:cNvPr id="1169" name="Oval 1168">
            <a:extLst>
              <a:ext uri="{FF2B5EF4-FFF2-40B4-BE49-F238E27FC236}">
                <a16:creationId xmlns:a16="http://schemas.microsoft.com/office/drawing/2014/main" id="{AD40B83C-62DE-22E2-B391-27ED35AF0E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70" name="Straight Connector 1169">
            <a:extLst>
              <a:ext uri="{FF2B5EF4-FFF2-40B4-BE49-F238E27FC236}">
                <a16:creationId xmlns:a16="http://schemas.microsoft.com/office/drawing/2014/main" id="{399FB248-A9BB-B1DD-FA5B-48265D157A8D}"/>
              </a:ext>
            </a:extLst>
          </xdr:cNvPr>
          <xdr:cNvCxnSpPr>
            <a:stCxn id="1169" idx="1"/>
            <a:endCxn id="116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1" name="Straight Connector 1170">
            <a:extLst>
              <a:ext uri="{FF2B5EF4-FFF2-40B4-BE49-F238E27FC236}">
                <a16:creationId xmlns:a16="http://schemas.microsoft.com/office/drawing/2014/main" id="{DABDE9D3-2B7E-0302-EBB2-6AF2FAEE7526}"/>
              </a:ext>
            </a:extLst>
          </xdr:cNvPr>
          <xdr:cNvCxnSpPr>
            <a:stCxn id="1169" idx="3"/>
            <a:endCxn id="116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285750</xdr:colOff>
      <xdr:row>324</xdr:row>
      <xdr:rowOff>68359</xdr:rowOff>
    </xdr:from>
    <xdr:to>
      <xdr:col>8</xdr:col>
      <xdr:colOff>1944</xdr:colOff>
      <xdr:row>327</xdr:row>
      <xdr:rowOff>32095</xdr:rowOff>
    </xdr:to>
    <xdr:cxnSp macro="">
      <xdr:nvCxnSpPr>
        <xdr:cNvPr id="1172" name="Straight Connector 1171">
          <a:extLst>
            <a:ext uri="{FF2B5EF4-FFF2-40B4-BE49-F238E27FC236}">
              <a16:creationId xmlns:a16="http://schemas.microsoft.com/office/drawing/2014/main" id="{8A96E66B-FF00-4C23-BA32-21BF76E0F3AE}"/>
            </a:ext>
          </a:extLst>
        </xdr:cNvPr>
        <xdr:cNvCxnSpPr>
          <a:cxnSpLocks/>
          <a:endCxn id="1169" idx="3"/>
        </xdr:cNvCxnSpPr>
      </xdr:nvCxnSpPr>
      <xdr:spPr>
        <a:xfrm flipV="1">
          <a:off x="3228975" y="53322634"/>
          <a:ext cx="97194" cy="42093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53837</xdr:colOff>
      <xdr:row>324</xdr:row>
      <xdr:rowOff>68359</xdr:rowOff>
    </xdr:from>
    <xdr:to>
      <xdr:col>8</xdr:col>
      <xdr:colOff>139619</xdr:colOff>
      <xdr:row>327</xdr:row>
      <xdr:rowOff>23812</xdr:rowOff>
    </xdr:to>
    <xdr:cxnSp macro="">
      <xdr:nvCxnSpPr>
        <xdr:cNvPr id="1173" name="Straight Connector 1172">
          <a:extLst>
            <a:ext uri="{FF2B5EF4-FFF2-40B4-BE49-F238E27FC236}">
              <a16:creationId xmlns:a16="http://schemas.microsoft.com/office/drawing/2014/main" id="{DD3BB3D5-EE1B-48C8-B18D-73E1F72A0835}"/>
            </a:ext>
          </a:extLst>
        </xdr:cNvPr>
        <xdr:cNvCxnSpPr>
          <a:cxnSpLocks/>
          <a:endCxn id="1169" idx="5"/>
        </xdr:cNvCxnSpPr>
      </xdr:nvCxnSpPr>
      <xdr:spPr>
        <a:xfrm flipV="1">
          <a:off x="3378062" y="53322634"/>
          <a:ext cx="85782" cy="412653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17502</xdr:colOff>
      <xdr:row>287</xdr:row>
      <xdr:rowOff>33871</xdr:rowOff>
    </xdr:from>
    <xdr:to>
      <xdr:col>17</xdr:col>
      <xdr:colOff>207709</xdr:colOff>
      <xdr:row>288</xdr:row>
      <xdr:rowOff>15383</xdr:rowOff>
    </xdr:to>
    <xdr:grpSp>
      <xdr:nvGrpSpPr>
        <xdr:cNvPr id="1174" name="Group 211">
          <a:extLst>
            <a:ext uri="{FF2B5EF4-FFF2-40B4-BE49-F238E27FC236}">
              <a16:creationId xmlns:a16="http://schemas.microsoft.com/office/drawing/2014/main" id="{F4A94EC5-6C88-42A2-A1D8-35140C99FAD6}"/>
            </a:ext>
          </a:extLst>
        </xdr:cNvPr>
        <xdr:cNvGrpSpPr>
          <a:grpSpLocks/>
        </xdr:cNvGrpSpPr>
      </xdr:nvGrpSpPr>
      <xdr:grpSpPr bwMode="auto">
        <a:xfrm rot="328820">
          <a:off x="6606561" y="47614047"/>
          <a:ext cx="190207" cy="160807"/>
          <a:chOff x="3494882" y="6020720"/>
          <a:chExt cx="153760" cy="144236"/>
        </a:xfrm>
      </xdr:grpSpPr>
      <xdr:sp macro="" textlink="">
        <xdr:nvSpPr>
          <xdr:cNvPr id="1175" name="Oval 1174">
            <a:extLst>
              <a:ext uri="{FF2B5EF4-FFF2-40B4-BE49-F238E27FC236}">
                <a16:creationId xmlns:a16="http://schemas.microsoft.com/office/drawing/2014/main" id="{F029CD7D-BD73-B7E4-2212-2D7115EA085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010BFACE-D607-FFAE-4EC4-9E9DA3110F13}"/>
              </a:ext>
            </a:extLst>
          </xdr:cNvPr>
          <xdr:cNvCxnSpPr>
            <a:stCxn id="1175" idx="1"/>
            <a:endCxn id="117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7" name="Straight Connector 1176">
            <a:extLst>
              <a:ext uri="{FF2B5EF4-FFF2-40B4-BE49-F238E27FC236}">
                <a16:creationId xmlns:a16="http://schemas.microsoft.com/office/drawing/2014/main" id="{FCA86C91-4BBD-6D18-14DB-BBA88C4D4637}"/>
              </a:ext>
            </a:extLst>
          </xdr:cNvPr>
          <xdr:cNvCxnSpPr>
            <a:stCxn id="1175" idx="3"/>
            <a:endCxn id="117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111924</xdr:colOff>
      <xdr:row>292</xdr:row>
      <xdr:rowOff>103446</xdr:rowOff>
    </xdr:from>
    <xdr:to>
      <xdr:col>16</xdr:col>
      <xdr:colOff>302131</xdr:colOff>
      <xdr:row>293</xdr:row>
      <xdr:rowOff>84958</xdr:rowOff>
    </xdr:to>
    <xdr:grpSp>
      <xdr:nvGrpSpPr>
        <xdr:cNvPr id="1178" name="Group 211">
          <a:extLst>
            <a:ext uri="{FF2B5EF4-FFF2-40B4-BE49-F238E27FC236}">
              <a16:creationId xmlns:a16="http://schemas.microsoft.com/office/drawing/2014/main" id="{561A11DD-2DD5-41C6-AA59-57FDA24E5ED2}"/>
            </a:ext>
          </a:extLst>
        </xdr:cNvPr>
        <xdr:cNvGrpSpPr>
          <a:grpSpLocks/>
        </xdr:cNvGrpSpPr>
      </xdr:nvGrpSpPr>
      <xdr:grpSpPr bwMode="auto">
        <a:xfrm rot="328820">
          <a:off x="6319983" y="48580093"/>
          <a:ext cx="190207" cy="160806"/>
          <a:chOff x="3494882" y="6020720"/>
          <a:chExt cx="153760" cy="144236"/>
        </a:xfrm>
      </xdr:grpSpPr>
      <xdr:sp macro="" textlink="">
        <xdr:nvSpPr>
          <xdr:cNvPr id="1179" name="Oval 1178">
            <a:extLst>
              <a:ext uri="{FF2B5EF4-FFF2-40B4-BE49-F238E27FC236}">
                <a16:creationId xmlns:a16="http://schemas.microsoft.com/office/drawing/2014/main" id="{85E05649-DF2F-211B-2EC3-6992597D669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80" name="Straight Connector 1179">
            <a:extLst>
              <a:ext uri="{FF2B5EF4-FFF2-40B4-BE49-F238E27FC236}">
                <a16:creationId xmlns:a16="http://schemas.microsoft.com/office/drawing/2014/main" id="{EB5C800E-1E4C-0697-9764-00D53EE95A41}"/>
              </a:ext>
            </a:extLst>
          </xdr:cNvPr>
          <xdr:cNvCxnSpPr>
            <a:stCxn id="1179" idx="1"/>
            <a:endCxn id="117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1" name="Straight Connector 1180">
            <a:extLst>
              <a:ext uri="{FF2B5EF4-FFF2-40B4-BE49-F238E27FC236}">
                <a16:creationId xmlns:a16="http://schemas.microsoft.com/office/drawing/2014/main" id="{9B5B2F44-EBF2-6BA6-4055-7CFA786AA5F2}"/>
              </a:ext>
            </a:extLst>
          </xdr:cNvPr>
          <xdr:cNvCxnSpPr>
            <a:stCxn id="1179" idx="3"/>
            <a:endCxn id="117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326063</xdr:colOff>
      <xdr:row>20</xdr:row>
      <xdr:rowOff>52552</xdr:rowOff>
    </xdr:from>
    <xdr:to>
      <xdr:col>20</xdr:col>
      <xdr:colOff>10737</xdr:colOff>
      <xdr:row>26</xdr:row>
      <xdr:rowOff>131027</xdr:rowOff>
    </xdr:to>
    <xdr:sp macro="" textlink="">
      <xdr:nvSpPr>
        <xdr:cNvPr id="1182" name="TextBox 1181">
          <a:extLst>
            <a:ext uri="{FF2B5EF4-FFF2-40B4-BE49-F238E27FC236}">
              <a16:creationId xmlns:a16="http://schemas.microsoft.com/office/drawing/2014/main" id="{E31CBF42-96A6-430F-B432-1A2F44A03B30}"/>
            </a:ext>
          </a:extLst>
        </xdr:cNvPr>
        <xdr:cNvSpPr txBox="1"/>
      </xdr:nvSpPr>
      <xdr:spPr>
        <a:xfrm>
          <a:off x="6917363" y="3605377"/>
          <a:ext cx="827674" cy="10786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CM5-9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ABSW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CM2-15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85398</xdr:colOff>
      <xdr:row>30</xdr:row>
      <xdr:rowOff>124810</xdr:rowOff>
    </xdr:from>
    <xdr:to>
      <xdr:col>20</xdr:col>
      <xdr:colOff>249622</xdr:colOff>
      <xdr:row>31</xdr:row>
      <xdr:rowOff>137949</xdr:rowOff>
    </xdr:to>
    <xdr:sp macro="" textlink="">
      <xdr:nvSpPr>
        <xdr:cNvPr id="1183" name="Isosceles Triangle 1182">
          <a:extLst>
            <a:ext uri="{FF2B5EF4-FFF2-40B4-BE49-F238E27FC236}">
              <a16:creationId xmlns:a16="http://schemas.microsoft.com/office/drawing/2014/main" id="{348960B0-931C-4D02-87DB-483BD21E36C8}"/>
            </a:ext>
          </a:extLst>
        </xdr:cNvPr>
        <xdr:cNvSpPr/>
      </xdr:nvSpPr>
      <xdr:spPr>
        <a:xfrm>
          <a:off x="7819698" y="5287360"/>
          <a:ext cx="164224" cy="165539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109674</xdr:colOff>
      <xdr:row>33</xdr:row>
      <xdr:rowOff>9995</xdr:rowOff>
    </xdr:from>
    <xdr:to>
      <xdr:col>21</xdr:col>
      <xdr:colOff>326434</xdr:colOff>
      <xdr:row>42</xdr:row>
      <xdr:rowOff>124810</xdr:rowOff>
    </xdr:to>
    <xdr:sp macro="" textlink="">
      <xdr:nvSpPr>
        <xdr:cNvPr id="1184" name="TextBox 1183">
          <a:extLst>
            <a:ext uri="{FF2B5EF4-FFF2-40B4-BE49-F238E27FC236}">
              <a16:creationId xmlns:a16="http://schemas.microsoft.com/office/drawing/2014/main" id="{75F6CF91-E823-44F7-B633-B8346FF02330}"/>
            </a:ext>
          </a:extLst>
        </xdr:cNvPr>
        <xdr:cNvSpPr txBox="1"/>
      </xdr:nvSpPr>
      <xdr:spPr>
        <a:xfrm>
          <a:off x="7843974" y="5629745"/>
          <a:ext cx="826360" cy="15245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164901</xdr:colOff>
      <xdr:row>27</xdr:row>
      <xdr:rowOff>102013</xdr:rowOff>
    </xdr:from>
    <xdr:to>
      <xdr:col>16</xdr:col>
      <xdr:colOff>237144</xdr:colOff>
      <xdr:row>32</xdr:row>
      <xdr:rowOff>142875</xdr:rowOff>
    </xdr:to>
    <xdr:sp macro="" textlink="">
      <xdr:nvSpPr>
        <xdr:cNvPr id="1185" name="TextBox 1184">
          <a:extLst>
            <a:ext uri="{FF2B5EF4-FFF2-40B4-BE49-F238E27FC236}">
              <a16:creationId xmlns:a16="http://schemas.microsoft.com/office/drawing/2014/main" id="{CFB15325-AC72-41B6-A8A6-6F0A55CC8EC3}"/>
            </a:ext>
          </a:extLst>
        </xdr:cNvPr>
        <xdr:cNvSpPr txBox="1"/>
      </xdr:nvSpPr>
      <xdr:spPr>
        <a:xfrm>
          <a:off x="5622726" y="4807363"/>
          <a:ext cx="824718" cy="80286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241859</xdr:colOff>
      <xdr:row>17</xdr:row>
      <xdr:rowOff>134301</xdr:rowOff>
    </xdr:from>
    <xdr:to>
      <xdr:col>15</xdr:col>
      <xdr:colOff>312944</xdr:colOff>
      <xdr:row>22</xdr:row>
      <xdr:rowOff>22243</xdr:rowOff>
    </xdr:to>
    <xdr:sp macro="" textlink="">
      <xdr:nvSpPr>
        <xdr:cNvPr id="1186" name="TextBox 1185">
          <a:extLst>
            <a:ext uri="{FF2B5EF4-FFF2-40B4-BE49-F238E27FC236}">
              <a16:creationId xmlns:a16="http://schemas.microsoft.com/office/drawing/2014/main" id="{1A2994FA-CA84-41D6-AA86-A60B50115057}"/>
            </a:ext>
          </a:extLst>
        </xdr:cNvPr>
        <xdr:cNvSpPr txBox="1"/>
      </xdr:nvSpPr>
      <xdr:spPr>
        <a:xfrm>
          <a:off x="5318684" y="3144201"/>
          <a:ext cx="823560" cy="79281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11</xdr:col>
      <xdr:colOff>107986</xdr:colOff>
      <xdr:row>20</xdr:row>
      <xdr:rowOff>175330</xdr:rowOff>
    </xdr:from>
    <xdr:to>
      <xdr:col>11</xdr:col>
      <xdr:colOff>260386</xdr:colOff>
      <xdr:row>21</xdr:row>
      <xdr:rowOff>142201</xdr:rowOff>
    </xdr:to>
    <xdr:grpSp>
      <xdr:nvGrpSpPr>
        <xdr:cNvPr id="1187" name="Group 211">
          <a:extLst>
            <a:ext uri="{FF2B5EF4-FFF2-40B4-BE49-F238E27FC236}">
              <a16:creationId xmlns:a16="http://schemas.microsoft.com/office/drawing/2014/main" id="{78326674-E1CA-434E-B44E-22D53B611CA6}"/>
            </a:ext>
          </a:extLst>
        </xdr:cNvPr>
        <xdr:cNvGrpSpPr>
          <a:grpSpLocks/>
        </xdr:cNvGrpSpPr>
      </xdr:nvGrpSpPr>
      <xdr:grpSpPr bwMode="auto">
        <a:xfrm>
          <a:off x="4579133" y="3693977"/>
          <a:ext cx="152400" cy="146165"/>
          <a:chOff x="3494882" y="6020720"/>
          <a:chExt cx="153760" cy="144236"/>
        </a:xfrm>
      </xdr:grpSpPr>
      <xdr:sp macro="" textlink="">
        <xdr:nvSpPr>
          <xdr:cNvPr id="1188" name="Oval 1187">
            <a:extLst>
              <a:ext uri="{FF2B5EF4-FFF2-40B4-BE49-F238E27FC236}">
                <a16:creationId xmlns:a16="http://schemas.microsoft.com/office/drawing/2014/main" id="{4BB31B82-B426-9D85-D6A1-4371A722538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89" name="Straight Connector 1188">
            <a:extLst>
              <a:ext uri="{FF2B5EF4-FFF2-40B4-BE49-F238E27FC236}">
                <a16:creationId xmlns:a16="http://schemas.microsoft.com/office/drawing/2014/main" id="{854C4871-A521-8736-DFEF-ADAFA3450394}"/>
              </a:ext>
            </a:extLst>
          </xdr:cNvPr>
          <xdr:cNvCxnSpPr>
            <a:stCxn id="1188" idx="1"/>
            <a:endCxn id="118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0" name="Straight Connector 1189">
            <a:extLst>
              <a:ext uri="{FF2B5EF4-FFF2-40B4-BE49-F238E27FC236}">
                <a16:creationId xmlns:a16="http://schemas.microsoft.com/office/drawing/2014/main" id="{CEEA5AEF-C0D0-9830-1801-78DAAF995030}"/>
              </a:ext>
            </a:extLst>
          </xdr:cNvPr>
          <xdr:cNvCxnSpPr>
            <a:stCxn id="1188" idx="3"/>
            <a:endCxn id="118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308425</xdr:colOff>
      <xdr:row>23</xdr:row>
      <xdr:rowOff>96066</xdr:rowOff>
    </xdr:from>
    <xdr:to>
      <xdr:col>11</xdr:col>
      <xdr:colOff>374099</xdr:colOff>
      <xdr:row>31</xdr:row>
      <xdr:rowOff>51858</xdr:rowOff>
    </xdr:to>
    <xdr:sp macro="" textlink="">
      <xdr:nvSpPr>
        <xdr:cNvPr id="1191" name="TextBox 1190">
          <a:extLst>
            <a:ext uri="{FF2B5EF4-FFF2-40B4-BE49-F238E27FC236}">
              <a16:creationId xmlns:a16="http://schemas.microsoft.com/office/drawing/2014/main" id="{198C844B-D429-45C2-92F0-815E7DCB9DE5}"/>
            </a:ext>
          </a:extLst>
        </xdr:cNvPr>
        <xdr:cNvSpPr txBox="1"/>
      </xdr:nvSpPr>
      <xdr:spPr>
        <a:xfrm>
          <a:off x="4013650" y="4191816"/>
          <a:ext cx="827674" cy="11749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CM2-12A</a:t>
          </a:r>
        </a:p>
        <a:p>
          <a:pPr algn="l"/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201625</xdr:colOff>
      <xdr:row>10</xdr:row>
      <xdr:rowOff>133794</xdr:rowOff>
    </xdr:from>
    <xdr:to>
      <xdr:col>11</xdr:col>
      <xdr:colOff>267299</xdr:colOff>
      <xdr:row>17</xdr:row>
      <xdr:rowOff>47568</xdr:rowOff>
    </xdr:to>
    <xdr:sp macro="" textlink="">
      <xdr:nvSpPr>
        <xdr:cNvPr id="1192" name="TextBox 1191">
          <a:extLst>
            <a:ext uri="{FF2B5EF4-FFF2-40B4-BE49-F238E27FC236}">
              <a16:creationId xmlns:a16="http://schemas.microsoft.com/office/drawing/2014/main" id="{19568A79-8C2D-4A3F-AA61-45CE31F8C3CB}"/>
            </a:ext>
          </a:extLst>
        </xdr:cNvPr>
        <xdr:cNvSpPr txBox="1"/>
      </xdr:nvSpPr>
      <xdr:spPr>
        <a:xfrm>
          <a:off x="3906850" y="1876869"/>
          <a:ext cx="827674" cy="118059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CM2-12A</a:t>
          </a:r>
        </a:p>
        <a:p>
          <a:pPr algn="l"/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171566</xdr:colOff>
      <xdr:row>17</xdr:row>
      <xdr:rowOff>141141</xdr:rowOff>
    </xdr:from>
    <xdr:to>
      <xdr:col>7</xdr:col>
      <xdr:colOff>237240</xdr:colOff>
      <xdr:row>21</xdr:row>
      <xdr:rowOff>163772</xdr:rowOff>
    </xdr:to>
    <xdr:sp macro="" textlink="">
      <xdr:nvSpPr>
        <xdr:cNvPr id="1193" name="TextBox 1192">
          <a:extLst>
            <a:ext uri="{FF2B5EF4-FFF2-40B4-BE49-F238E27FC236}">
              <a16:creationId xmlns:a16="http://schemas.microsoft.com/office/drawing/2014/main" id="{6A6E890F-6C6B-4760-8306-2B8BEA1DCD70}"/>
            </a:ext>
          </a:extLst>
        </xdr:cNvPr>
        <xdr:cNvSpPr txBox="1"/>
      </xdr:nvSpPr>
      <xdr:spPr>
        <a:xfrm>
          <a:off x="2352791" y="3151041"/>
          <a:ext cx="827674" cy="74653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4</xdr:col>
      <xdr:colOff>375237</xdr:colOff>
      <xdr:row>8</xdr:row>
      <xdr:rowOff>51527</xdr:rowOff>
    </xdr:from>
    <xdr:to>
      <xdr:col>7</xdr:col>
      <xdr:colOff>204429</xdr:colOff>
      <xdr:row>13</xdr:row>
      <xdr:rowOff>5545</xdr:rowOff>
    </xdr:to>
    <xdr:sp macro="" textlink="">
      <xdr:nvSpPr>
        <xdr:cNvPr id="1194" name="TextBox 1193">
          <a:extLst>
            <a:ext uri="{FF2B5EF4-FFF2-40B4-BE49-F238E27FC236}">
              <a16:creationId xmlns:a16="http://schemas.microsoft.com/office/drawing/2014/main" id="{FC6058F2-6C5A-4F63-A4B0-24885FE4C45F}"/>
            </a:ext>
          </a:extLst>
        </xdr:cNvPr>
        <xdr:cNvSpPr txBox="1"/>
      </xdr:nvSpPr>
      <xdr:spPr>
        <a:xfrm>
          <a:off x="2175462" y="1432652"/>
          <a:ext cx="972192" cy="85889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Penegakan tiang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712987</xdr:colOff>
      <xdr:row>10</xdr:row>
      <xdr:rowOff>173243</xdr:rowOff>
    </xdr:from>
    <xdr:to>
      <xdr:col>2</xdr:col>
      <xdr:colOff>865387</xdr:colOff>
      <xdr:row>11</xdr:row>
      <xdr:rowOff>146683</xdr:rowOff>
    </xdr:to>
    <xdr:grpSp>
      <xdr:nvGrpSpPr>
        <xdr:cNvPr id="1195" name="Group 211">
          <a:extLst>
            <a:ext uri="{FF2B5EF4-FFF2-40B4-BE49-F238E27FC236}">
              <a16:creationId xmlns:a16="http://schemas.microsoft.com/office/drawing/2014/main" id="{AB95CFD3-8835-41D4-9D83-2BA7E84F4281}"/>
            </a:ext>
          </a:extLst>
        </xdr:cNvPr>
        <xdr:cNvGrpSpPr>
          <a:grpSpLocks/>
        </xdr:cNvGrpSpPr>
      </xdr:nvGrpSpPr>
      <xdr:grpSpPr bwMode="auto">
        <a:xfrm>
          <a:off x="1194840" y="1898949"/>
          <a:ext cx="152400" cy="152734"/>
          <a:chOff x="3494882" y="6020720"/>
          <a:chExt cx="153760" cy="144236"/>
        </a:xfrm>
      </xdr:grpSpPr>
      <xdr:sp macro="" textlink="">
        <xdr:nvSpPr>
          <xdr:cNvPr id="1196" name="Oval 1195">
            <a:extLst>
              <a:ext uri="{FF2B5EF4-FFF2-40B4-BE49-F238E27FC236}">
                <a16:creationId xmlns:a16="http://schemas.microsoft.com/office/drawing/2014/main" id="{827BF6DB-7F46-FB8D-A309-545E79C5466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97" name="Straight Connector 1196">
            <a:extLst>
              <a:ext uri="{FF2B5EF4-FFF2-40B4-BE49-F238E27FC236}">
                <a16:creationId xmlns:a16="http://schemas.microsoft.com/office/drawing/2014/main" id="{3B78E808-4ADA-363F-39E8-8D6322AC0668}"/>
              </a:ext>
            </a:extLst>
          </xdr:cNvPr>
          <xdr:cNvCxnSpPr>
            <a:stCxn id="1196" idx="1"/>
            <a:endCxn id="119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8" name="Straight Connector 1197">
            <a:extLst>
              <a:ext uri="{FF2B5EF4-FFF2-40B4-BE49-F238E27FC236}">
                <a16:creationId xmlns:a16="http://schemas.microsoft.com/office/drawing/2014/main" id="{70927D78-B8DB-3A16-FD75-1BDC4CB5D975}"/>
              </a:ext>
            </a:extLst>
          </xdr:cNvPr>
          <xdr:cNvCxnSpPr>
            <a:stCxn id="1196" idx="3"/>
            <a:endCxn id="119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99392</xdr:colOff>
      <xdr:row>2</xdr:row>
      <xdr:rowOff>124239</xdr:rowOff>
    </xdr:from>
    <xdr:to>
      <xdr:col>2</xdr:col>
      <xdr:colOff>927066</xdr:colOff>
      <xdr:row>9</xdr:row>
      <xdr:rowOff>99390</xdr:rowOff>
    </xdr:to>
    <xdr:sp macro="" textlink="">
      <xdr:nvSpPr>
        <xdr:cNvPr id="1199" name="TextBox 1198">
          <a:extLst>
            <a:ext uri="{FF2B5EF4-FFF2-40B4-BE49-F238E27FC236}">
              <a16:creationId xmlns:a16="http://schemas.microsoft.com/office/drawing/2014/main" id="{B7D3C76B-F66C-43A3-BFE1-58D18EA94BEF}"/>
            </a:ext>
          </a:extLst>
        </xdr:cNvPr>
        <xdr:cNvSpPr txBox="1"/>
      </xdr:nvSpPr>
      <xdr:spPr>
        <a:xfrm>
          <a:off x="575642" y="448089"/>
          <a:ext cx="827674" cy="121340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CA4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</a:t>
          </a:r>
          <a:r>
            <a:rPr lang="id-ID" sz="800" baseline="0">
              <a:solidFill>
                <a:srgbClr val="FF0000"/>
              </a:solidFill>
            </a:rPr>
            <a:t>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</a:t>
          </a:r>
          <a:r>
            <a:rPr lang="id-ID" sz="800" baseline="0">
              <a:solidFill>
                <a:srgbClr val="FF0000"/>
              </a:solidFill>
            </a:rPr>
            <a:t>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</a:t>
          </a:r>
          <a:r>
            <a:rPr lang="id-ID" sz="800" baseline="0">
              <a:solidFill>
                <a:srgbClr val="FF0000"/>
              </a:solidFill>
            </a:rPr>
            <a:t> CM2-12A</a:t>
          </a:r>
        </a:p>
        <a:p>
          <a:pPr algn="l"/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604631</xdr:colOff>
      <xdr:row>16</xdr:row>
      <xdr:rowOff>16566</xdr:rowOff>
    </xdr:from>
    <xdr:to>
      <xdr:col>4</xdr:col>
      <xdr:colOff>251605</xdr:colOff>
      <xdr:row>20</xdr:row>
      <xdr:rowOff>152801</xdr:rowOff>
    </xdr:to>
    <xdr:sp macro="" textlink="">
      <xdr:nvSpPr>
        <xdr:cNvPr id="1200" name="TextBox 1199">
          <a:extLst>
            <a:ext uri="{FF2B5EF4-FFF2-40B4-BE49-F238E27FC236}">
              <a16:creationId xmlns:a16="http://schemas.microsoft.com/office/drawing/2014/main" id="{3AE6CDF0-F06B-4FC4-9326-4C5E01D1A704}"/>
            </a:ext>
          </a:extLst>
        </xdr:cNvPr>
        <xdr:cNvSpPr txBox="1"/>
      </xdr:nvSpPr>
      <xdr:spPr>
        <a:xfrm>
          <a:off x="1080881" y="2845491"/>
          <a:ext cx="970949" cy="8601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Penegakan tiang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95250</xdr:colOff>
      <xdr:row>16</xdr:row>
      <xdr:rowOff>81643</xdr:rowOff>
    </xdr:from>
    <xdr:to>
      <xdr:col>2</xdr:col>
      <xdr:colOff>530087</xdr:colOff>
      <xdr:row>19</xdr:row>
      <xdr:rowOff>74543</xdr:rowOff>
    </xdr:to>
    <xdr:cxnSp macro="">
      <xdr:nvCxnSpPr>
        <xdr:cNvPr id="1201" name="Straight Arrow Connector 1200">
          <a:extLst>
            <a:ext uri="{FF2B5EF4-FFF2-40B4-BE49-F238E27FC236}">
              <a16:creationId xmlns:a16="http://schemas.microsoft.com/office/drawing/2014/main" id="{E637A20A-7A90-4EFC-8EB2-686D4AE3EF1B}"/>
            </a:ext>
          </a:extLst>
        </xdr:cNvPr>
        <xdr:cNvCxnSpPr/>
      </xdr:nvCxnSpPr>
      <xdr:spPr>
        <a:xfrm>
          <a:off x="190500" y="2910568"/>
          <a:ext cx="815837" cy="535825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60</xdr:row>
      <xdr:rowOff>57151</xdr:rowOff>
    </xdr:from>
    <xdr:to>
      <xdr:col>9</xdr:col>
      <xdr:colOff>305442</xdr:colOff>
      <xdr:row>64</xdr:row>
      <xdr:rowOff>114301</xdr:rowOff>
    </xdr:to>
    <xdr:sp macro="" textlink="">
      <xdr:nvSpPr>
        <xdr:cNvPr id="1202" name="TextBox 1201">
          <a:extLst>
            <a:ext uri="{FF2B5EF4-FFF2-40B4-BE49-F238E27FC236}">
              <a16:creationId xmlns:a16="http://schemas.microsoft.com/office/drawing/2014/main" id="{49F3E5E4-4BA6-49DE-8B30-2D2D471523FB}"/>
            </a:ext>
          </a:extLst>
        </xdr:cNvPr>
        <xdr:cNvSpPr txBox="1"/>
      </xdr:nvSpPr>
      <xdr:spPr>
        <a:xfrm>
          <a:off x="3038475" y="9925051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4</xdr:col>
      <xdr:colOff>333375</xdr:colOff>
      <xdr:row>70</xdr:row>
      <xdr:rowOff>1</xdr:rowOff>
    </xdr:from>
    <xdr:to>
      <xdr:col>7</xdr:col>
      <xdr:colOff>162567</xdr:colOff>
      <xdr:row>74</xdr:row>
      <xdr:rowOff>57151</xdr:rowOff>
    </xdr:to>
    <xdr:sp macro="" textlink="">
      <xdr:nvSpPr>
        <xdr:cNvPr id="1203" name="TextBox 1202">
          <a:extLst>
            <a:ext uri="{FF2B5EF4-FFF2-40B4-BE49-F238E27FC236}">
              <a16:creationId xmlns:a16="http://schemas.microsoft.com/office/drawing/2014/main" id="{568BD5BA-186E-4CE8-9C15-20F615D22BF1}"/>
            </a:ext>
          </a:extLst>
        </xdr:cNvPr>
        <xdr:cNvSpPr txBox="1"/>
      </xdr:nvSpPr>
      <xdr:spPr>
        <a:xfrm>
          <a:off x="2133600" y="11677651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6</xdr:col>
      <xdr:colOff>123825</xdr:colOff>
      <xdr:row>64</xdr:row>
      <xdr:rowOff>161926</xdr:rowOff>
    </xdr:from>
    <xdr:to>
      <xdr:col>8</xdr:col>
      <xdr:colOff>334017</xdr:colOff>
      <xdr:row>69</xdr:row>
      <xdr:rowOff>38101</xdr:rowOff>
    </xdr:to>
    <xdr:sp macro="" textlink="">
      <xdr:nvSpPr>
        <xdr:cNvPr id="1204" name="TextBox 1203">
          <a:extLst>
            <a:ext uri="{FF2B5EF4-FFF2-40B4-BE49-F238E27FC236}">
              <a16:creationId xmlns:a16="http://schemas.microsoft.com/office/drawing/2014/main" id="{74ED046A-53E7-46A2-A87D-4CC07CAD6840}"/>
            </a:ext>
          </a:extLst>
        </xdr:cNvPr>
        <xdr:cNvSpPr txBox="1"/>
      </xdr:nvSpPr>
      <xdr:spPr>
        <a:xfrm>
          <a:off x="2686050" y="10753726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2</xdr:col>
      <xdr:colOff>600075</xdr:colOff>
      <xdr:row>80</xdr:row>
      <xdr:rowOff>9526</xdr:rowOff>
    </xdr:from>
    <xdr:to>
      <xdr:col>4</xdr:col>
      <xdr:colOff>248292</xdr:colOff>
      <xdr:row>85</xdr:row>
      <xdr:rowOff>95250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34F896EC-3388-4FEC-B4B1-3F243F65A9B9}"/>
            </a:ext>
          </a:extLst>
        </xdr:cNvPr>
        <xdr:cNvSpPr txBox="1"/>
      </xdr:nvSpPr>
      <xdr:spPr>
        <a:xfrm>
          <a:off x="1076325" y="13439776"/>
          <a:ext cx="972192" cy="87629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3</xdr:col>
      <xdr:colOff>209550</xdr:colOff>
      <xdr:row>74</xdr:row>
      <xdr:rowOff>114301</xdr:rowOff>
    </xdr:from>
    <xdr:to>
      <xdr:col>6</xdr:col>
      <xdr:colOff>38742</xdr:colOff>
      <xdr:row>79</xdr:row>
      <xdr:rowOff>19051</xdr:rowOff>
    </xdr:to>
    <xdr:sp macro="" textlink="">
      <xdr:nvSpPr>
        <xdr:cNvPr id="1206" name="TextBox 1205">
          <a:extLst>
            <a:ext uri="{FF2B5EF4-FFF2-40B4-BE49-F238E27FC236}">
              <a16:creationId xmlns:a16="http://schemas.microsoft.com/office/drawing/2014/main" id="{196A22E2-6974-4C7B-ADF1-6631377F526C}"/>
            </a:ext>
          </a:extLst>
        </xdr:cNvPr>
        <xdr:cNvSpPr txBox="1"/>
      </xdr:nvSpPr>
      <xdr:spPr>
        <a:xfrm>
          <a:off x="1628775" y="12515851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4</xdr:col>
      <xdr:colOff>333375</xdr:colOff>
      <xdr:row>83</xdr:row>
      <xdr:rowOff>38100</xdr:rowOff>
    </xdr:from>
    <xdr:to>
      <xdr:col>5</xdr:col>
      <xdr:colOff>135649</xdr:colOff>
      <xdr:row>84</xdr:row>
      <xdr:rowOff>66675</xdr:rowOff>
    </xdr:to>
    <xdr:sp macro="" textlink="">
      <xdr:nvSpPr>
        <xdr:cNvPr id="1207" name="Isosceles Triangle 1206">
          <a:extLst>
            <a:ext uri="{FF2B5EF4-FFF2-40B4-BE49-F238E27FC236}">
              <a16:creationId xmlns:a16="http://schemas.microsoft.com/office/drawing/2014/main" id="{198A6D8E-9D9F-4FA0-B876-05C6195A7387}"/>
            </a:ext>
          </a:extLst>
        </xdr:cNvPr>
        <xdr:cNvSpPr/>
      </xdr:nvSpPr>
      <xdr:spPr>
        <a:xfrm>
          <a:off x="2133600" y="13954125"/>
          <a:ext cx="183274" cy="180975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104775</xdr:colOff>
      <xdr:row>87</xdr:row>
      <xdr:rowOff>95249</xdr:rowOff>
    </xdr:from>
    <xdr:to>
      <xdr:col>7</xdr:col>
      <xdr:colOff>314967</xdr:colOff>
      <xdr:row>94</xdr:row>
      <xdr:rowOff>152399</xdr:rowOff>
    </xdr:to>
    <xdr:sp macro="" textlink="">
      <xdr:nvSpPr>
        <xdr:cNvPr id="1208" name="TextBox 1207">
          <a:extLst>
            <a:ext uri="{FF2B5EF4-FFF2-40B4-BE49-F238E27FC236}">
              <a16:creationId xmlns:a16="http://schemas.microsoft.com/office/drawing/2014/main" id="{8AA72703-6369-4B48-9FBE-97E41EFAA502}"/>
            </a:ext>
          </a:extLst>
        </xdr:cNvPr>
        <xdr:cNvSpPr txBox="1"/>
      </xdr:nvSpPr>
      <xdr:spPr>
        <a:xfrm>
          <a:off x="2286000" y="14620874"/>
          <a:ext cx="972192" cy="1133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</xdr:col>
      <xdr:colOff>104775</xdr:colOff>
      <xdr:row>90</xdr:row>
      <xdr:rowOff>38100</xdr:rowOff>
    </xdr:from>
    <xdr:to>
      <xdr:col>2</xdr:col>
      <xdr:colOff>695967</xdr:colOff>
      <xdr:row>95</xdr:row>
      <xdr:rowOff>114299</xdr:rowOff>
    </xdr:to>
    <xdr:sp macro="" textlink="">
      <xdr:nvSpPr>
        <xdr:cNvPr id="1209" name="TextBox 1208">
          <a:extLst>
            <a:ext uri="{FF2B5EF4-FFF2-40B4-BE49-F238E27FC236}">
              <a16:creationId xmlns:a16="http://schemas.microsoft.com/office/drawing/2014/main" id="{E4B5B851-EDA7-4440-AE36-2585C122C520}"/>
            </a:ext>
          </a:extLst>
        </xdr:cNvPr>
        <xdr:cNvSpPr txBox="1"/>
      </xdr:nvSpPr>
      <xdr:spPr>
        <a:xfrm>
          <a:off x="200025" y="15020925"/>
          <a:ext cx="972192" cy="8477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14</xdr:col>
      <xdr:colOff>257175</xdr:colOff>
      <xdr:row>72</xdr:row>
      <xdr:rowOff>171450</xdr:rowOff>
    </xdr:from>
    <xdr:to>
      <xdr:col>17</xdr:col>
      <xdr:colOff>95892</xdr:colOff>
      <xdr:row>77</xdr:row>
      <xdr:rowOff>47625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DF442650-4CAC-46C6-91B2-72DAA01407C4}"/>
            </a:ext>
          </a:extLst>
        </xdr:cNvPr>
        <xdr:cNvSpPr txBox="1"/>
      </xdr:nvSpPr>
      <xdr:spPr>
        <a:xfrm>
          <a:off x="5715000" y="12211050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11</xdr:col>
      <xdr:colOff>161925</xdr:colOff>
      <xdr:row>83</xdr:row>
      <xdr:rowOff>95250</xdr:rowOff>
    </xdr:from>
    <xdr:to>
      <xdr:col>14</xdr:col>
      <xdr:colOff>143517</xdr:colOff>
      <xdr:row>88</xdr:row>
      <xdr:rowOff>114300</xdr:rowOff>
    </xdr:to>
    <xdr:sp macro="" textlink="">
      <xdr:nvSpPr>
        <xdr:cNvPr id="1211" name="TextBox 1210">
          <a:extLst>
            <a:ext uri="{FF2B5EF4-FFF2-40B4-BE49-F238E27FC236}">
              <a16:creationId xmlns:a16="http://schemas.microsoft.com/office/drawing/2014/main" id="{AA78FC17-F404-40F9-AC26-7B852CCB7F6D}"/>
            </a:ext>
          </a:extLst>
        </xdr:cNvPr>
        <xdr:cNvSpPr txBox="1"/>
      </xdr:nvSpPr>
      <xdr:spPr>
        <a:xfrm>
          <a:off x="4629150" y="14011275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13</xdr:col>
      <xdr:colOff>114300</xdr:colOff>
      <xdr:row>77</xdr:row>
      <xdr:rowOff>152400</xdr:rowOff>
    </xdr:from>
    <xdr:to>
      <xdr:col>15</xdr:col>
      <xdr:colOff>334017</xdr:colOff>
      <xdr:row>82</xdr:row>
      <xdr:rowOff>142875</xdr:rowOff>
    </xdr:to>
    <xdr:sp macro="" textlink="">
      <xdr:nvSpPr>
        <xdr:cNvPr id="1212" name="TextBox 1211">
          <a:extLst>
            <a:ext uri="{FF2B5EF4-FFF2-40B4-BE49-F238E27FC236}">
              <a16:creationId xmlns:a16="http://schemas.microsoft.com/office/drawing/2014/main" id="{C4C2E961-DAD0-47D3-8AB9-62C4367361EA}"/>
            </a:ext>
          </a:extLst>
        </xdr:cNvPr>
        <xdr:cNvSpPr txBox="1"/>
      </xdr:nvSpPr>
      <xdr:spPr>
        <a:xfrm>
          <a:off x="5191125" y="13096875"/>
          <a:ext cx="972192" cy="7810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9</xdr:col>
      <xdr:colOff>114300</xdr:colOff>
      <xdr:row>89</xdr:row>
      <xdr:rowOff>66674</xdr:rowOff>
    </xdr:from>
    <xdr:to>
      <xdr:col>11</xdr:col>
      <xdr:colOff>324492</xdr:colOff>
      <xdr:row>96</xdr:row>
      <xdr:rowOff>123824</xdr:rowOff>
    </xdr:to>
    <xdr:sp macro="" textlink="">
      <xdr:nvSpPr>
        <xdr:cNvPr id="1213" name="TextBox 1212">
          <a:extLst>
            <a:ext uri="{FF2B5EF4-FFF2-40B4-BE49-F238E27FC236}">
              <a16:creationId xmlns:a16="http://schemas.microsoft.com/office/drawing/2014/main" id="{50A48F5D-A780-42DE-8834-6B5A28E4D01F}"/>
            </a:ext>
          </a:extLst>
        </xdr:cNvPr>
        <xdr:cNvSpPr txBox="1"/>
      </xdr:nvSpPr>
      <xdr:spPr>
        <a:xfrm>
          <a:off x="3819525" y="14897099"/>
          <a:ext cx="972192" cy="1133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13</xdr:col>
      <xdr:colOff>207947</xdr:colOff>
      <xdr:row>74</xdr:row>
      <xdr:rowOff>13221</xdr:rowOff>
    </xdr:from>
    <xdr:to>
      <xdr:col>18</xdr:col>
      <xdr:colOff>319910</xdr:colOff>
      <xdr:row>95</xdr:row>
      <xdr:rowOff>22170</xdr:rowOff>
    </xdr:to>
    <xdr:cxnSp macro="">
      <xdr:nvCxnSpPr>
        <xdr:cNvPr id="1214" name="Straight Connector 1213">
          <a:extLst>
            <a:ext uri="{FF2B5EF4-FFF2-40B4-BE49-F238E27FC236}">
              <a16:creationId xmlns:a16="http://schemas.microsoft.com/office/drawing/2014/main" id="{B6946EAD-B45B-414E-AF21-BB2B7208093E}"/>
            </a:ext>
          </a:extLst>
        </xdr:cNvPr>
        <xdr:cNvCxnSpPr>
          <a:stCxn id="348" idx="5"/>
        </xdr:cNvCxnSpPr>
      </xdr:nvCxnSpPr>
      <xdr:spPr>
        <a:xfrm flipV="1">
          <a:off x="5284772" y="12414771"/>
          <a:ext cx="2007438" cy="336174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94</xdr:row>
      <xdr:rowOff>105209</xdr:rowOff>
    </xdr:from>
    <xdr:to>
      <xdr:col>13</xdr:col>
      <xdr:colOff>45595</xdr:colOff>
      <xdr:row>103</xdr:row>
      <xdr:rowOff>57150</xdr:rowOff>
    </xdr:to>
    <xdr:cxnSp macro="">
      <xdr:nvCxnSpPr>
        <xdr:cNvPr id="1215" name="Straight Connector 1214">
          <a:extLst>
            <a:ext uri="{FF2B5EF4-FFF2-40B4-BE49-F238E27FC236}">
              <a16:creationId xmlns:a16="http://schemas.microsoft.com/office/drawing/2014/main" id="{60D953DF-88DD-4E26-80A5-CAD53A8B0707}"/>
            </a:ext>
          </a:extLst>
        </xdr:cNvPr>
        <xdr:cNvCxnSpPr>
          <a:endCxn id="348" idx="2"/>
        </xdr:cNvCxnSpPr>
      </xdr:nvCxnSpPr>
      <xdr:spPr>
        <a:xfrm flipV="1">
          <a:off x="5114925" y="15707159"/>
          <a:ext cx="7495" cy="133306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207947</xdr:colOff>
      <xdr:row>95</xdr:row>
      <xdr:rowOff>22170</xdr:rowOff>
    </xdr:from>
    <xdr:to>
      <xdr:col>13</xdr:col>
      <xdr:colOff>219075</xdr:colOff>
      <xdr:row>103</xdr:row>
      <xdr:rowOff>114300</xdr:rowOff>
    </xdr:to>
    <xdr:cxnSp macro="">
      <xdr:nvCxnSpPr>
        <xdr:cNvPr id="1216" name="Straight Connector 1215">
          <a:extLst>
            <a:ext uri="{FF2B5EF4-FFF2-40B4-BE49-F238E27FC236}">
              <a16:creationId xmlns:a16="http://schemas.microsoft.com/office/drawing/2014/main" id="{3EFD5973-1EAF-45A7-BC47-F7C1E8CCAD33}"/>
            </a:ext>
          </a:extLst>
        </xdr:cNvPr>
        <xdr:cNvCxnSpPr>
          <a:endCxn id="348" idx="5"/>
        </xdr:cNvCxnSpPr>
      </xdr:nvCxnSpPr>
      <xdr:spPr>
        <a:xfrm flipH="1" flipV="1">
          <a:off x="5284772" y="15776520"/>
          <a:ext cx="11128" cy="1320855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277015</xdr:colOff>
      <xdr:row>97</xdr:row>
      <xdr:rowOff>119955</xdr:rowOff>
    </xdr:from>
    <xdr:to>
      <xdr:col>14</xdr:col>
      <xdr:colOff>254730</xdr:colOff>
      <xdr:row>101</xdr:row>
      <xdr:rowOff>134520</xdr:rowOff>
    </xdr:to>
    <xdr:cxnSp macro="">
      <xdr:nvCxnSpPr>
        <xdr:cNvPr id="1217" name="Straight Arrow Connector 1216">
          <a:extLst>
            <a:ext uri="{FF2B5EF4-FFF2-40B4-BE49-F238E27FC236}">
              <a16:creationId xmlns:a16="http://schemas.microsoft.com/office/drawing/2014/main" id="{59A5BED5-85A9-4048-BFC0-EEC098060E65}"/>
            </a:ext>
          </a:extLst>
        </xdr:cNvPr>
        <xdr:cNvCxnSpPr/>
      </xdr:nvCxnSpPr>
      <xdr:spPr>
        <a:xfrm>
          <a:off x="4363240" y="16179105"/>
          <a:ext cx="1349315" cy="624165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191146</xdr:colOff>
      <xdr:row>120</xdr:row>
      <xdr:rowOff>162205</xdr:rowOff>
    </xdr:from>
    <xdr:to>
      <xdr:col>13</xdr:col>
      <xdr:colOff>131088</xdr:colOff>
      <xdr:row>121</xdr:row>
      <xdr:rowOff>50189</xdr:rowOff>
    </xdr:to>
    <xdr:cxnSp macro="">
      <xdr:nvCxnSpPr>
        <xdr:cNvPr id="1218" name="Straight Connector 1217">
          <a:extLst>
            <a:ext uri="{FF2B5EF4-FFF2-40B4-BE49-F238E27FC236}">
              <a16:creationId xmlns:a16="http://schemas.microsoft.com/office/drawing/2014/main" id="{E2B38BEE-858C-4C57-89A9-92DD885BC578}"/>
            </a:ext>
          </a:extLst>
        </xdr:cNvPr>
        <xdr:cNvCxnSpPr>
          <a:stCxn id="436" idx="7"/>
          <a:endCxn id="432" idx="1"/>
        </xdr:cNvCxnSpPr>
      </xdr:nvCxnSpPr>
      <xdr:spPr>
        <a:xfrm flipV="1">
          <a:off x="3896371" y="19964680"/>
          <a:ext cx="1311542" cy="6895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202122</xdr:colOff>
      <xdr:row>121</xdr:row>
      <xdr:rowOff>114405</xdr:rowOff>
    </xdr:from>
    <xdr:to>
      <xdr:col>13</xdr:col>
      <xdr:colOff>131088</xdr:colOff>
      <xdr:row>122</xdr:row>
      <xdr:rowOff>1936</xdr:rowOff>
    </xdr:to>
    <xdr:cxnSp macro="">
      <xdr:nvCxnSpPr>
        <xdr:cNvPr id="1219" name="Straight Connector 1218">
          <a:extLst>
            <a:ext uri="{FF2B5EF4-FFF2-40B4-BE49-F238E27FC236}">
              <a16:creationId xmlns:a16="http://schemas.microsoft.com/office/drawing/2014/main" id="{A2A0F73C-B1CA-4A95-8ACC-7F1CD08EDC9E}"/>
            </a:ext>
          </a:extLst>
        </xdr:cNvPr>
        <xdr:cNvCxnSpPr>
          <a:stCxn id="436" idx="5"/>
          <a:endCxn id="432" idx="3"/>
        </xdr:cNvCxnSpPr>
      </xdr:nvCxnSpPr>
      <xdr:spPr>
        <a:xfrm flipV="1">
          <a:off x="3907347" y="20097855"/>
          <a:ext cx="1300566" cy="68506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293440</xdr:colOff>
      <xdr:row>117</xdr:row>
      <xdr:rowOff>162839</xdr:rowOff>
    </xdr:from>
    <xdr:to>
      <xdr:col>15</xdr:col>
      <xdr:colOff>99214</xdr:colOff>
      <xdr:row>121</xdr:row>
      <xdr:rowOff>47818</xdr:rowOff>
    </xdr:to>
    <xdr:cxnSp macro="">
      <xdr:nvCxnSpPr>
        <xdr:cNvPr id="1220" name="Straight Connector 1219">
          <a:extLst>
            <a:ext uri="{FF2B5EF4-FFF2-40B4-BE49-F238E27FC236}">
              <a16:creationId xmlns:a16="http://schemas.microsoft.com/office/drawing/2014/main" id="{E619E196-276D-4FEB-ADF7-44B3566B795E}"/>
            </a:ext>
          </a:extLst>
        </xdr:cNvPr>
        <xdr:cNvCxnSpPr>
          <a:stCxn id="432" idx="6"/>
          <a:endCxn id="1222" idx="4"/>
        </xdr:cNvCxnSpPr>
      </xdr:nvCxnSpPr>
      <xdr:spPr>
        <a:xfrm flipV="1">
          <a:off x="5370265" y="19422389"/>
          <a:ext cx="558249" cy="608879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4110</xdr:colOff>
      <xdr:row>116</xdr:row>
      <xdr:rowOff>155475</xdr:rowOff>
    </xdr:from>
    <xdr:to>
      <xdr:col>15</xdr:col>
      <xdr:colOff>194317</xdr:colOff>
      <xdr:row>117</xdr:row>
      <xdr:rowOff>162839</xdr:rowOff>
    </xdr:to>
    <xdr:grpSp>
      <xdr:nvGrpSpPr>
        <xdr:cNvPr id="1221" name="Group 211">
          <a:extLst>
            <a:ext uri="{FF2B5EF4-FFF2-40B4-BE49-F238E27FC236}">
              <a16:creationId xmlns:a16="http://schemas.microsoft.com/office/drawing/2014/main" id="{05EF58E1-39A1-4AD7-A63E-BFDE0897FA44}"/>
            </a:ext>
          </a:extLst>
        </xdr:cNvPr>
        <xdr:cNvGrpSpPr>
          <a:grpSpLocks/>
        </xdr:cNvGrpSpPr>
      </xdr:nvGrpSpPr>
      <xdr:grpSpPr bwMode="auto">
        <a:xfrm>
          <a:off x="5831169" y="19362357"/>
          <a:ext cx="190207" cy="186658"/>
          <a:chOff x="3494882" y="6020720"/>
          <a:chExt cx="153760" cy="144236"/>
        </a:xfrm>
      </xdr:grpSpPr>
      <xdr:sp macro="" textlink="">
        <xdr:nvSpPr>
          <xdr:cNvPr id="1222" name="Oval 1221">
            <a:extLst>
              <a:ext uri="{FF2B5EF4-FFF2-40B4-BE49-F238E27FC236}">
                <a16:creationId xmlns:a16="http://schemas.microsoft.com/office/drawing/2014/main" id="{809DD555-ED0C-67F0-2843-6A14815B307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23" name="Straight Connector 1222">
            <a:extLst>
              <a:ext uri="{FF2B5EF4-FFF2-40B4-BE49-F238E27FC236}">
                <a16:creationId xmlns:a16="http://schemas.microsoft.com/office/drawing/2014/main" id="{92798E06-8090-9D43-C6F5-D776796630CF}"/>
              </a:ext>
            </a:extLst>
          </xdr:cNvPr>
          <xdr:cNvCxnSpPr>
            <a:stCxn id="1222" idx="1"/>
            <a:endCxn id="122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4" name="Straight Connector 1223">
            <a:extLst>
              <a:ext uri="{FF2B5EF4-FFF2-40B4-BE49-F238E27FC236}">
                <a16:creationId xmlns:a16="http://schemas.microsoft.com/office/drawing/2014/main" id="{3C7CB4BB-B1A6-0867-6F1E-9A891CCF9088}"/>
              </a:ext>
            </a:extLst>
          </xdr:cNvPr>
          <xdr:cNvCxnSpPr>
            <a:stCxn id="1222" idx="3"/>
            <a:endCxn id="122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0</xdr:colOff>
      <xdr:row>113</xdr:row>
      <xdr:rowOff>28575</xdr:rowOff>
    </xdr:from>
    <xdr:to>
      <xdr:col>15</xdr:col>
      <xdr:colOff>31965</xdr:colOff>
      <xdr:row>117</xdr:row>
      <xdr:rowOff>2082</xdr:rowOff>
    </xdr:to>
    <xdr:cxnSp macro="">
      <xdr:nvCxnSpPr>
        <xdr:cNvPr id="1225" name="Straight Connector 1224">
          <a:extLst>
            <a:ext uri="{FF2B5EF4-FFF2-40B4-BE49-F238E27FC236}">
              <a16:creationId xmlns:a16="http://schemas.microsoft.com/office/drawing/2014/main" id="{3193E9B4-A951-4EA7-B45C-CF763DBE65C6}"/>
            </a:ext>
          </a:extLst>
        </xdr:cNvPr>
        <xdr:cNvCxnSpPr>
          <a:stCxn id="1222" idx="1"/>
        </xdr:cNvCxnSpPr>
      </xdr:nvCxnSpPr>
      <xdr:spPr>
        <a:xfrm flipH="1" flipV="1">
          <a:off x="5829300" y="18564225"/>
          <a:ext cx="31965" cy="69740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113</xdr:row>
      <xdr:rowOff>1</xdr:rowOff>
    </xdr:from>
    <xdr:to>
      <xdr:col>15</xdr:col>
      <xdr:colOff>194317</xdr:colOff>
      <xdr:row>117</xdr:row>
      <xdr:rowOff>68670</xdr:rowOff>
    </xdr:to>
    <xdr:cxnSp macro="">
      <xdr:nvCxnSpPr>
        <xdr:cNvPr id="1226" name="Straight Connector 1225">
          <a:extLst>
            <a:ext uri="{FF2B5EF4-FFF2-40B4-BE49-F238E27FC236}">
              <a16:creationId xmlns:a16="http://schemas.microsoft.com/office/drawing/2014/main" id="{71AD8355-6431-48B4-9D57-D546202DAFBB}"/>
            </a:ext>
          </a:extLst>
        </xdr:cNvPr>
        <xdr:cNvCxnSpPr>
          <a:stCxn id="1222" idx="6"/>
        </xdr:cNvCxnSpPr>
      </xdr:nvCxnSpPr>
      <xdr:spPr>
        <a:xfrm flipH="1" flipV="1">
          <a:off x="5981700" y="18535651"/>
          <a:ext cx="41917" cy="792569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352425</xdr:colOff>
      <xdr:row>116</xdr:row>
      <xdr:rowOff>9525</xdr:rowOff>
    </xdr:from>
    <xdr:to>
      <xdr:col>19</xdr:col>
      <xdr:colOff>181617</xdr:colOff>
      <xdr:row>122</xdr:row>
      <xdr:rowOff>57150</xdr:rowOff>
    </xdr:to>
    <xdr:sp macro="" textlink="">
      <xdr:nvSpPr>
        <xdr:cNvPr id="1227" name="TextBox 1226">
          <a:extLst>
            <a:ext uri="{FF2B5EF4-FFF2-40B4-BE49-F238E27FC236}">
              <a16:creationId xmlns:a16="http://schemas.microsoft.com/office/drawing/2014/main" id="{56827DAD-EEF4-4045-91E1-78ACDD97F45B}"/>
            </a:ext>
          </a:extLst>
        </xdr:cNvPr>
        <xdr:cNvSpPr txBox="1"/>
      </xdr:nvSpPr>
      <xdr:spPr>
        <a:xfrm>
          <a:off x="6562725" y="19088100"/>
          <a:ext cx="972192" cy="1133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13</xdr:col>
      <xdr:colOff>266700</xdr:colOff>
      <xdr:row>123</xdr:row>
      <xdr:rowOff>123825</xdr:rowOff>
    </xdr:from>
    <xdr:to>
      <xdr:col>16</xdr:col>
      <xdr:colOff>105417</xdr:colOff>
      <xdr:row>129</xdr:row>
      <xdr:rowOff>171450</xdr:rowOff>
    </xdr:to>
    <xdr:sp macro="" textlink="">
      <xdr:nvSpPr>
        <xdr:cNvPr id="1228" name="TextBox 1227">
          <a:extLst>
            <a:ext uri="{FF2B5EF4-FFF2-40B4-BE49-F238E27FC236}">
              <a16:creationId xmlns:a16="http://schemas.microsoft.com/office/drawing/2014/main" id="{78BFEA5C-BA2E-4C2F-9D7F-CE07391C3A1E}"/>
            </a:ext>
          </a:extLst>
        </xdr:cNvPr>
        <xdr:cNvSpPr txBox="1"/>
      </xdr:nvSpPr>
      <xdr:spPr>
        <a:xfrm>
          <a:off x="5343525" y="20469225"/>
          <a:ext cx="972192" cy="1133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7</xdr:col>
      <xdr:colOff>57150</xdr:colOff>
      <xdr:row>113</xdr:row>
      <xdr:rowOff>0</xdr:rowOff>
    </xdr:from>
    <xdr:to>
      <xdr:col>9</xdr:col>
      <xdr:colOff>267342</xdr:colOff>
      <xdr:row>119</xdr:row>
      <xdr:rowOff>47625</xdr:rowOff>
    </xdr:to>
    <xdr:sp macro="" textlink="">
      <xdr:nvSpPr>
        <xdr:cNvPr id="1229" name="TextBox 1228">
          <a:extLst>
            <a:ext uri="{FF2B5EF4-FFF2-40B4-BE49-F238E27FC236}">
              <a16:creationId xmlns:a16="http://schemas.microsoft.com/office/drawing/2014/main" id="{38E14462-8253-4E62-A302-8A83BA7BE8C7}"/>
            </a:ext>
          </a:extLst>
        </xdr:cNvPr>
        <xdr:cNvSpPr txBox="1"/>
      </xdr:nvSpPr>
      <xdr:spPr>
        <a:xfrm>
          <a:off x="3000375" y="18535650"/>
          <a:ext cx="972192" cy="1133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3</xdr:col>
      <xdr:colOff>247650</xdr:colOff>
      <xdr:row>119</xdr:row>
      <xdr:rowOff>142875</xdr:rowOff>
    </xdr:from>
    <xdr:to>
      <xdr:col>6</xdr:col>
      <xdr:colOff>76842</xdr:colOff>
      <xdr:row>126</xdr:row>
      <xdr:rowOff>9525</xdr:rowOff>
    </xdr:to>
    <xdr:sp macro="" textlink="">
      <xdr:nvSpPr>
        <xdr:cNvPr id="1230" name="TextBox 1229">
          <a:extLst>
            <a:ext uri="{FF2B5EF4-FFF2-40B4-BE49-F238E27FC236}">
              <a16:creationId xmlns:a16="http://schemas.microsoft.com/office/drawing/2014/main" id="{2E319A0C-A4F9-4256-B8EC-F4511744C9C8}"/>
            </a:ext>
          </a:extLst>
        </xdr:cNvPr>
        <xdr:cNvSpPr txBox="1"/>
      </xdr:nvSpPr>
      <xdr:spPr>
        <a:xfrm>
          <a:off x="1666875" y="19764375"/>
          <a:ext cx="972192" cy="1133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8</xdr:col>
      <xdr:colOff>219636</xdr:colOff>
      <xdr:row>129</xdr:row>
      <xdr:rowOff>70598</xdr:rowOff>
    </xdr:from>
    <xdr:to>
      <xdr:col>11</xdr:col>
      <xdr:colOff>48828</xdr:colOff>
      <xdr:row>134</xdr:row>
      <xdr:rowOff>113180</xdr:rowOff>
    </xdr:to>
    <xdr:sp macro="" textlink="">
      <xdr:nvSpPr>
        <xdr:cNvPr id="1231" name="TextBox 1230">
          <a:extLst>
            <a:ext uri="{FF2B5EF4-FFF2-40B4-BE49-F238E27FC236}">
              <a16:creationId xmlns:a16="http://schemas.microsoft.com/office/drawing/2014/main" id="{0996E3E6-D305-49EA-B49E-E15B1966CBBC}"/>
            </a:ext>
          </a:extLst>
        </xdr:cNvPr>
        <xdr:cNvSpPr txBox="1"/>
      </xdr:nvSpPr>
      <xdr:spPr>
        <a:xfrm>
          <a:off x="3543861" y="21501848"/>
          <a:ext cx="972192" cy="91888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6</xdr:col>
      <xdr:colOff>331134</xdr:colOff>
      <xdr:row>131</xdr:row>
      <xdr:rowOff>128868</xdr:rowOff>
    </xdr:from>
    <xdr:to>
      <xdr:col>7</xdr:col>
      <xdr:colOff>188259</xdr:colOff>
      <xdr:row>132</xdr:row>
      <xdr:rowOff>157443</xdr:rowOff>
    </xdr:to>
    <xdr:sp macro="" textlink="">
      <xdr:nvSpPr>
        <xdr:cNvPr id="1232" name="Isosceles Triangle 1231">
          <a:extLst>
            <a:ext uri="{FF2B5EF4-FFF2-40B4-BE49-F238E27FC236}">
              <a16:creationId xmlns:a16="http://schemas.microsoft.com/office/drawing/2014/main" id="{81C5232A-2A09-4A8A-92AC-9702176AC044}"/>
            </a:ext>
          </a:extLst>
        </xdr:cNvPr>
        <xdr:cNvSpPr/>
      </xdr:nvSpPr>
      <xdr:spPr>
        <a:xfrm>
          <a:off x="2893359" y="21922068"/>
          <a:ext cx="238125" cy="20955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174811</xdr:colOff>
      <xdr:row>134</xdr:row>
      <xdr:rowOff>132230</xdr:rowOff>
    </xdr:from>
    <xdr:to>
      <xdr:col>7</xdr:col>
      <xdr:colOff>4003</xdr:colOff>
      <xdr:row>139</xdr:row>
      <xdr:rowOff>132231</xdr:rowOff>
    </xdr:to>
    <xdr:sp macro="" textlink="">
      <xdr:nvSpPr>
        <xdr:cNvPr id="1233" name="TextBox 1232">
          <a:extLst>
            <a:ext uri="{FF2B5EF4-FFF2-40B4-BE49-F238E27FC236}">
              <a16:creationId xmlns:a16="http://schemas.microsoft.com/office/drawing/2014/main" id="{75DF0FE2-4D6B-4B25-B144-5A4A5855506C}"/>
            </a:ext>
          </a:extLst>
        </xdr:cNvPr>
        <xdr:cNvSpPr txBox="1"/>
      </xdr:nvSpPr>
      <xdr:spPr>
        <a:xfrm>
          <a:off x="1975036" y="22439780"/>
          <a:ext cx="972192" cy="76200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7</xdr:col>
      <xdr:colOff>219252</xdr:colOff>
      <xdr:row>135</xdr:row>
      <xdr:rowOff>67558</xdr:rowOff>
    </xdr:from>
    <xdr:to>
      <xdr:col>8</xdr:col>
      <xdr:colOff>28459</xdr:colOff>
      <xdr:row>136</xdr:row>
      <xdr:rowOff>97334</xdr:rowOff>
    </xdr:to>
    <xdr:grpSp>
      <xdr:nvGrpSpPr>
        <xdr:cNvPr id="1234" name="Group 211">
          <a:extLst>
            <a:ext uri="{FF2B5EF4-FFF2-40B4-BE49-F238E27FC236}">
              <a16:creationId xmlns:a16="http://schemas.microsoft.com/office/drawing/2014/main" id="{D1F59EA1-7272-421D-8DD5-980E4DEA45EF}"/>
            </a:ext>
          </a:extLst>
        </xdr:cNvPr>
        <xdr:cNvGrpSpPr>
          <a:grpSpLocks/>
        </xdr:cNvGrpSpPr>
      </xdr:nvGrpSpPr>
      <xdr:grpSpPr bwMode="auto">
        <a:xfrm>
          <a:off x="3166399" y="22636205"/>
          <a:ext cx="190207" cy="186658"/>
          <a:chOff x="3494882" y="6020720"/>
          <a:chExt cx="153760" cy="144236"/>
        </a:xfrm>
      </xdr:grpSpPr>
      <xdr:sp macro="" textlink="">
        <xdr:nvSpPr>
          <xdr:cNvPr id="1235" name="Oval 1234">
            <a:extLst>
              <a:ext uri="{FF2B5EF4-FFF2-40B4-BE49-F238E27FC236}">
                <a16:creationId xmlns:a16="http://schemas.microsoft.com/office/drawing/2014/main" id="{2ED3C2ED-3147-013D-D934-C153CB27BB7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36" name="Straight Connector 1235">
            <a:extLst>
              <a:ext uri="{FF2B5EF4-FFF2-40B4-BE49-F238E27FC236}">
                <a16:creationId xmlns:a16="http://schemas.microsoft.com/office/drawing/2014/main" id="{5EFA8A28-D14A-1179-12DC-77D7D35C9C97}"/>
              </a:ext>
            </a:extLst>
          </xdr:cNvPr>
          <xdr:cNvCxnSpPr>
            <a:stCxn id="1235" idx="1"/>
            <a:endCxn id="123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7" name="Straight Connector 1236">
            <a:extLst>
              <a:ext uri="{FF2B5EF4-FFF2-40B4-BE49-F238E27FC236}">
                <a16:creationId xmlns:a16="http://schemas.microsoft.com/office/drawing/2014/main" id="{CCC03711-6528-2A2D-4FBC-13F0C2650223}"/>
              </a:ext>
            </a:extLst>
          </xdr:cNvPr>
          <xdr:cNvCxnSpPr>
            <a:stCxn id="1235" idx="3"/>
            <a:endCxn id="123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156882</xdr:colOff>
      <xdr:row>141</xdr:row>
      <xdr:rowOff>11208</xdr:rowOff>
    </xdr:from>
    <xdr:to>
      <xdr:col>6</xdr:col>
      <xdr:colOff>367074</xdr:colOff>
      <xdr:row>148</xdr:row>
      <xdr:rowOff>36421</xdr:rowOff>
    </xdr:to>
    <xdr:sp macro="" textlink="">
      <xdr:nvSpPr>
        <xdr:cNvPr id="1238" name="TextBox 1237">
          <a:extLst>
            <a:ext uri="{FF2B5EF4-FFF2-40B4-BE49-F238E27FC236}">
              <a16:creationId xmlns:a16="http://schemas.microsoft.com/office/drawing/2014/main" id="{95E16A0B-8F4B-4D67-B99F-849286ABE407}"/>
            </a:ext>
          </a:extLst>
        </xdr:cNvPr>
        <xdr:cNvSpPr txBox="1"/>
      </xdr:nvSpPr>
      <xdr:spPr>
        <a:xfrm>
          <a:off x="1957107" y="23414133"/>
          <a:ext cx="972192" cy="10920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9</xdr:col>
      <xdr:colOff>360829</xdr:colOff>
      <xdr:row>137</xdr:row>
      <xdr:rowOff>82924</xdr:rowOff>
    </xdr:from>
    <xdr:to>
      <xdr:col>12</xdr:col>
      <xdr:colOff>190021</xdr:colOff>
      <xdr:row>142</xdr:row>
      <xdr:rowOff>82924</xdr:rowOff>
    </xdr:to>
    <xdr:sp macro="" textlink="">
      <xdr:nvSpPr>
        <xdr:cNvPr id="1239" name="TextBox 1238">
          <a:extLst>
            <a:ext uri="{FF2B5EF4-FFF2-40B4-BE49-F238E27FC236}">
              <a16:creationId xmlns:a16="http://schemas.microsoft.com/office/drawing/2014/main" id="{2E095621-19FB-4910-8C34-21758F4FBCD3}"/>
            </a:ext>
          </a:extLst>
        </xdr:cNvPr>
        <xdr:cNvSpPr txBox="1"/>
      </xdr:nvSpPr>
      <xdr:spPr>
        <a:xfrm>
          <a:off x="4066054" y="22847674"/>
          <a:ext cx="972192" cy="7905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10</xdr:col>
      <xdr:colOff>3341</xdr:colOff>
      <xdr:row>143</xdr:row>
      <xdr:rowOff>0</xdr:rowOff>
    </xdr:from>
    <xdr:to>
      <xdr:col>13</xdr:col>
      <xdr:colOff>89648</xdr:colOff>
      <xdr:row>146</xdr:row>
      <xdr:rowOff>95605</xdr:rowOff>
    </xdr:to>
    <xdr:cxnSp macro="">
      <xdr:nvCxnSpPr>
        <xdr:cNvPr id="1240" name="Straight Connector 1239">
          <a:extLst>
            <a:ext uri="{FF2B5EF4-FFF2-40B4-BE49-F238E27FC236}">
              <a16:creationId xmlns:a16="http://schemas.microsoft.com/office/drawing/2014/main" id="{025E028B-1E3E-4BE2-AAFF-A22BEA460415}"/>
            </a:ext>
          </a:extLst>
        </xdr:cNvPr>
        <xdr:cNvCxnSpPr/>
      </xdr:nvCxnSpPr>
      <xdr:spPr>
        <a:xfrm flipV="1">
          <a:off x="4089566" y="23707725"/>
          <a:ext cx="1076907" cy="552805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219635</xdr:colOff>
      <xdr:row>140</xdr:row>
      <xdr:rowOff>51548</xdr:rowOff>
    </xdr:from>
    <xdr:to>
      <xdr:col>16</xdr:col>
      <xdr:colOff>60033</xdr:colOff>
      <xdr:row>149</xdr:row>
      <xdr:rowOff>0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A715C3D-58CF-4C86-8573-84AAACE752E2}"/>
            </a:ext>
          </a:extLst>
        </xdr:cNvPr>
        <xdr:cNvSpPr txBox="1"/>
      </xdr:nvSpPr>
      <xdr:spPr>
        <a:xfrm>
          <a:off x="5296460" y="23302073"/>
          <a:ext cx="973873" cy="132957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C9-200 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CE2-1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10</xdr:col>
      <xdr:colOff>77300</xdr:colOff>
      <xdr:row>143</xdr:row>
      <xdr:rowOff>85165</xdr:rowOff>
    </xdr:from>
    <xdr:to>
      <xdr:col>13</xdr:col>
      <xdr:colOff>163607</xdr:colOff>
      <xdr:row>147</xdr:row>
      <xdr:rowOff>23888</xdr:rowOff>
    </xdr:to>
    <xdr:cxnSp macro="">
      <xdr:nvCxnSpPr>
        <xdr:cNvPr id="1242" name="Straight Connector 1241">
          <a:extLst>
            <a:ext uri="{FF2B5EF4-FFF2-40B4-BE49-F238E27FC236}">
              <a16:creationId xmlns:a16="http://schemas.microsoft.com/office/drawing/2014/main" id="{04ACDA10-863A-402F-A5DB-86E2D65EA6AA}"/>
            </a:ext>
          </a:extLst>
        </xdr:cNvPr>
        <xdr:cNvCxnSpPr/>
      </xdr:nvCxnSpPr>
      <xdr:spPr>
        <a:xfrm flipV="1">
          <a:off x="4163525" y="23792890"/>
          <a:ext cx="1076907" cy="548323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363209</xdr:colOff>
      <xdr:row>143</xdr:row>
      <xdr:rowOff>99685</xdr:rowOff>
    </xdr:from>
    <xdr:to>
      <xdr:col>12</xdr:col>
      <xdr:colOff>172416</xdr:colOff>
      <xdr:row>144</xdr:row>
      <xdr:rowOff>142827</xdr:rowOff>
    </xdr:to>
    <xdr:grpSp>
      <xdr:nvGrpSpPr>
        <xdr:cNvPr id="1243" name="Group 211">
          <a:extLst>
            <a:ext uri="{FF2B5EF4-FFF2-40B4-BE49-F238E27FC236}">
              <a16:creationId xmlns:a16="http://schemas.microsoft.com/office/drawing/2014/main" id="{E0FE076A-BB38-49EA-B7A6-4FE218600B11}"/>
            </a:ext>
          </a:extLst>
        </xdr:cNvPr>
        <xdr:cNvGrpSpPr>
          <a:grpSpLocks/>
        </xdr:cNvGrpSpPr>
      </xdr:nvGrpSpPr>
      <xdr:grpSpPr bwMode="auto">
        <a:xfrm>
          <a:off x="4834356" y="23945803"/>
          <a:ext cx="190207" cy="200024"/>
          <a:chOff x="3494882" y="6020720"/>
          <a:chExt cx="153760" cy="144236"/>
        </a:xfrm>
      </xdr:grpSpPr>
      <xdr:sp macro="" textlink="">
        <xdr:nvSpPr>
          <xdr:cNvPr id="1244" name="Oval 1243">
            <a:extLst>
              <a:ext uri="{FF2B5EF4-FFF2-40B4-BE49-F238E27FC236}">
                <a16:creationId xmlns:a16="http://schemas.microsoft.com/office/drawing/2014/main" id="{FA65EB7D-47AF-90DC-57E7-F9A54EB4F63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45" name="Straight Connector 1244">
            <a:extLst>
              <a:ext uri="{FF2B5EF4-FFF2-40B4-BE49-F238E27FC236}">
                <a16:creationId xmlns:a16="http://schemas.microsoft.com/office/drawing/2014/main" id="{41C5E284-354B-63F7-BA39-4937A4E217D6}"/>
              </a:ext>
            </a:extLst>
          </xdr:cNvPr>
          <xdr:cNvCxnSpPr>
            <a:stCxn id="1244" idx="1"/>
            <a:endCxn id="124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6" name="Straight Connector 1245">
            <a:extLst>
              <a:ext uri="{FF2B5EF4-FFF2-40B4-BE49-F238E27FC236}">
                <a16:creationId xmlns:a16="http://schemas.microsoft.com/office/drawing/2014/main" id="{2398CCEB-CEB7-34A0-927D-8844AA556536}"/>
              </a:ext>
            </a:extLst>
          </xdr:cNvPr>
          <xdr:cNvCxnSpPr>
            <a:stCxn id="1244" idx="3"/>
            <a:endCxn id="124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378897</xdr:colOff>
      <xdr:row>145</xdr:row>
      <xdr:rowOff>137785</xdr:rowOff>
    </xdr:from>
    <xdr:to>
      <xdr:col>10</xdr:col>
      <xdr:colOff>188104</xdr:colOff>
      <xdr:row>147</xdr:row>
      <xdr:rowOff>24045</xdr:rowOff>
    </xdr:to>
    <xdr:grpSp>
      <xdr:nvGrpSpPr>
        <xdr:cNvPr id="1247" name="Group 211">
          <a:extLst>
            <a:ext uri="{FF2B5EF4-FFF2-40B4-BE49-F238E27FC236}">
              <a16:creationId xmlns:a16="http://schemas.microsoft.com/office/drawing/2014/main" id="{BE4B03FB-9295-494E-B839-8E476289DC99}"/>
            </a:ext>
          </a:extLst>
        </xdr:cNvPr>
        <xdr:cNvGrpSpPr>
          <a:grpSpLocks/>
        </xdr:cNvGrpSpPr>
      </xdr:nvGrpSpPr>
      <xdr:grpSpPr bwMode="auto">
        <a:xfrm>
          <a:off x="4088044" y="24297667"/>
          <a:ext cx="190207" cy="200025"/>
          <a:chOff x="3494882" y="6020720"/>
          <a:chExt cx="153760" cy="144236"/>
        </a:xfrm>
      </xdr:grpSpPr>
      <xdr:sp macro="" textlink="">
        <xdr:nvSpPr>
          <xdr:cNvPr id="1248" name="Oval 1247">
            <a:extLst>
              <a:ext uri="{FF2B5EF4-FFF2-40B4-BE49-F238E27FC236}">
                <a16:creationId xmlns:a16="http://schemas.microsoft.com/office/drawing/2014/main" id="{F694E009-C199-4BE6-7FFD-22A14A5EE22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49" name="Straight Connector 1248">
            <a:extLst>
              <a:ext uri="{FF2B5EF4-FFF2-40B4-BE49-F238E27FC236}">
                <a16:creationId xmlns:a16="http://schemas.microsoft.com/office/drawing/2014/main" id="{2F7C5454-959F-489A-D612-7CBBEFE59EA7}"/>
              </a:ext>
            </a:extLst>
          </xdr:cNvPr>
          <xdr:cNvCxnSpPr>
            <a:stCxn id="1248" idx="1"/>
            <a:endCxn id="124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0" name="Straight Connector 1249">
            <a:extLst>
              <a:ext uri="{FF2B5EF4-FFF2-40B4-BE49-F238E27FC236}">
                <a16:creationId xmlns:a16="http://schemas.microsoft.com/office/drawing/2014/main" id="{153B53E5-9932-F04E-C0F1-88E11311C285}"/>
              </a:ext>
            </a:extLst>
          </xdr:cNvPr>
          <xdr:cNvCxnSpPr>
            <a:stCxn id="1248" idx="3"/>
            <a:endCxn id="124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107577</xdr:colOff>
      <xdr:row>148</xdr:row>
      <xdr:rowOff>141196</xdr:rowOff>
    </xdr:from>
    <xdr:to>
      <xdr:col>9</xdr:col>
      <xdr:colOff>317769</xdr:colOff>
      <xdr:row>156</xdr:row>
      <xdr:rowOff>9528</xdr:rowOff>
    </xdr:to>
    <xdr:sp macro="" textlink="">
      <xdr:nvSpPr>
        <xdr:cNvPr id="1251" name="TextBox 1250">
          <a:extLst>
            <a:ext uri="{FF2B5EF4-FFF2-40B4-BE49-F238E27FC236}">
              <a16:creationId xmlns:a16="http://schemas.microsoft.com/office/drawing/2014/main" id="{3C3E81CB-5D4B-460A-939B-E4394EA28947}"/>
            </a:ext>
          </a:extLst>
        </xdr:cNvPr>
        <xdr:cNvSpPr txBox="1"/>
      </xdr:nvSpPr>
      <xdr:spPr>
        <a:xfrm>
          <a:off x="3050802" y="24610921"/>
          <a:ext cx="972192" cy="109705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12</xdr:col>
      <xdr:colOff>170329</xdr:colOff>
      <xdr:row>155</xdr:row>
      <xdr:rowOff>13449</xdr:rowOff>
    </xdr:from>
    <xdr:to>
      <xdr:col>15</xdr:col>
      <xdr:colOff>167609</xdr:colOff>
      <xdr:row>162</xdr:row>
      <xdr:rowOff>38662</xdr:rowOff>
    </xdr:to>
    <xdr:sp macro="" textlink="">
      <xdr:nvSpPr>
        <xdr:cNvPr id="1252" name="TextBox 1251">
          <a:extLst>
            <a:ext uri="{FF2B5EF4-FFF2-40B4-BE49-F238E27FC236}">
              <a16:creationId xmlns:a16="http://schemas.microsoft.com/office/drawing/2014/main" id="{224D2DE4-D1E4-4108-91DC-68C9E28A2806}"/>
            </a:ext>
          </a:extLst>
        </xdr:cNvPr>
        <xdr:cNvSpPr txBox="1"/>
      </xdr:nvSpPr>
      <xdr:spPr>
        <a:xfrm>
          <a:off x="5018554" y="25559499"/>
          <a:ext cx="978355" cy="110153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CB-2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9</xdr:col>
      <xdr:colOff>364435</xdr:colOff>
      <xdr:row>166</xdr:row>
      <xdr:rowOff>157369</xdr:rowOff>
    </xdr:from>
    <xdr:to>
      <xdr:col>12</xdr:col>
      <xdr:colOff>189545</xdr:colOff>
      <xdr:row>171</xdr:row>
      <xdr:rowOff>151392</xdr:rowOff>
    </xdr:to>
    <xdr:sp macro="" textlink="">
      <xdr:nvSpPr>
        <xdr:cNvPr id="1253" name="TextBox 1252">
          <a:extLst>
            <a:ext uri="{FF2B5EF4-FFF2-40B4-BE49-F238E27FC236}">
              <a16:creationId xmlns:a16="http://schemas.microsoft.com/office/drawing/2014/main" id="{50D977D1-A988-4569-86B1-23220A9144D1}"/>
            </a:ext>
          </a:extLst>
        </xdr:cNvPr>
        <xdr:cNvSpPr txBox="1"/>
      </xdr:nvSpPr>
      <xdr:spPr>
        <a:xfrm>
          <a:off x="4069660" y="27408394"/>
          <a:ext cx="968110" cy="85127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12</xdr:col>
      <xdr:colOff>66260</xdr:colOff>
      <xdr:row>177</xdr:row>
      <xdr:rowOff>99390</xdr:rowOff>
    </xdr:from>
    <xdr:to>
      <xdr:col>15</xdr:col>
      <xdr:colOff>41413</xdr:colOff>
      <xdr:row>181</xdr:row>
      <xdr:rowOff>8283</xdr:rowOff>
    </xdr:to>
    <xdr:cxnSp macro="">
      <xdr:nvCxnSpPr>
        <xdr:cNvPr id="1254" name="Straight Connector 1253">
          <a:extLst>
            <a:ext uri="{FF2B5EF4-FFF2-40B4-BE49-F238E27FC236}">
              <a16:creationId xmlns:a16="http://schemas.microsoft.com/office/drawing/2014/main" id="{6A743273-6693-4E6C-A000-A2FCA8061B99}"/>
            </a:ext>
          </a:extLst>
        </xdr:cNvPr>
        <xdr:cNvCxnSpPr/>
      </xdr:nvCxnSpPr>
      <xdr:spPr bwMode="auto">
        <a:xfrm>
          <a:off x="4914485" y="29293515"/>
          <a:ext cx="956228" cy="632793"/>
        </a:xfrm>
        <a:prstGeom prst="line">
          <a:avLst/>
        </a:prstGeom>
        <a:noFill/>
        <a:ln w="1524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82826</xdr:colOff>
      <xdr:row>172</xdr:row>
      <xdr:rowOff>49696</xdr:rowOff>
    </xdr:from>
    <xdr:to>
      <xdr:col>9</xdr:col>
      <xdr:colOff>303736</xdr:colOff>
      <xdr:row>178</xdr:row>
      <xdr:rowOff>157369</xdr:rowOff>
    </xdr:to>
    <xdr:sp macro="" textlink="">
      <xdr:nvSpPr>
        <xdr:cNvPr id="1255" name="TextBox 1254">
          <a:extLst>
            <a:ext uri="{FF2B5EF4-FFF2-40B4-BE49-F238E27FC236}">
              <a16:creationId xmlns:a16="http://schemas.microsoft.com/office/drawing/2014/main" id="{70611571-F14C-4560-A772-1D4923DB45C0}"/>
            </a:ext>
          </a:extLst>
        </xdr:cNvPr>
        <xdr:cNvSpPr txBox="1"/>
      </xdr:nvSpPr>
      <xdr:spPr>
        <a:xfrm>
          <a:off x="3026051" y="28338946"/>
          <a:ext cx="982910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10</xdr:col>
      <xdr:colOff>285885</xdr:colOff>
      <xdr:row>177</xdr:row>
      <xdr:rowOff>136595</xdr:rowOff>
    </xdr:from>
    <xdr:to>
      <xdr:col>14</xdr:col>
      <xdr:colOff>198782</xdr:colOff>
      <xdr:row>182</xdr:row>
      <xdr:rowOff>82826</xdr:rowOff>
    </xdr:to>
    <xdr:cxnSp macro="">
      <xdr:nvCxnSpPr>
        <xdr:cNvPr id="1256" name="Straight Connector 1255">
          <a:extLst>
            <a:ext uri="{FF2B5EF4-FFF2-40B4-BE49-F238E27FC236}">
              <a16:creationId xmlns:a16="http://schemas.microsoft.com/office/drawing/2014/main" id="{705573DA-F3DE-4859-A6CE-62DA3485F981}"/>
            </a:ext>
          </a:extLst>
        </xdr:cNvPr>
        <xdr:cNvCxnSpPr>
          <a:stCxn id="1262" idx="1"/>
        </xdr:cNvCxnSpPr>
      </xdr:nvCxnSpPr>
      <xdr:spPr>
        <a:xfrm>
          <a:off x="4372110" y="29330720"/>
          <a:ext cx="1284497" cy="851106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188737</xdr:colOff>
      <xdr:row>180</xdr:row>
      <xdr:rowOff>152987</xdr:rowOff>
    </xdr:from>
    <xdr:to>
      <xdr:col>13</xdr:col>
      <xdr:colOff>378944</xdr:colOff>
      <xdr:row>181</xdr:row>
      <xdr:rowOff>149585</xdr:rowOff>
    </xdr:to>
    <xdr:grpSp>
      <xdr:nvGrpSpPr>
        <xdr:cNvPr id="1257" name="Group 211">
          <a:extLst>
            <a:ext uri="{FF2B5EF4-FFF2-40B4-BE49-F238E27FC236}">
              <a16:creationId xmlns:a16="http://schemas.microsoft.com/office/drawing/2014/main" id="{09293158-2EB7-461F-9511-543E435B716C}"/>
            </a:ext>
          </a:extLst>
        </xdr:cNvPr>
        <xdr:cNvGrpSpPr>
          <a:grpSpLocks/>
        </xdr:cNvGrpSpPr>
      </xdr:nvGrpSpPr>
      <xdr:grpSpPr bwMode="auto">
        <a:xfrm rot="328820">
          <a:off x="5265002" y="30072693"/>
          <a:ext cx="190207" cy="175892"/>
          <a:chOff x="3494882" y="6020720"/>
          <a:chExt cx="153760" cy="144236"/>
        </a:xfrm>
      </xdr:grpSpPr>
      <xdr:sp macro="" textlink="">
        <xdr:nvSpPr>
          <xdr:cNvPr id="1258" name="Oval 1257">
            <a:extLst>
              <a:ext uri="{FF2B5EF4-FFF2-40B4-BE49-F238E27FC236}">
                <a16:creationId xmlns:a16="http://schemas.microsoft.com/office/drawing/2014/main" id="{72B8D49D-CA46-F7BB-84A5-0F4401AF1EE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59" name="Straight Connector 1258">
            <a:extLst>
              <a:ext uri="{FF2B5EF4-FFF2-40B4-BE49-F238E27FC236}">
                <a16:creationId xmlns:a16="http://schemas.microsoft.com/office/drawing/2014/main" id="{0F7B77AB-6BAF-2D6A-E213-E0966772643C}"/>
              </a:ext>
            </a:extLst>
          </xdr:cNvPr>
          <xdr:cNvCxnSpPr>
            <a:stCxn id="1258" idx="1"/>
            <a:endCxn id="125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0" name="Straight Connector 1259">
            <a:extLst>
              <a:ext uri="{FF2B5EF4-FFF2-40B4-BE49-F238E27FC236}">
                <a16:creationId xmlns:a16="http://schemas.microsoft.com/office/drawing/2014/main" id="{DD2A22B4-C5E9-3A51-E6A9-725F07E35929}"/>
              </a:ext>
            </a:extLst>
          </xdr:cNvPr>
          <xdr:cNvCxnSpPr>
            <a:stCxn id="1258" idx="3"/>
            <a:endCxn id="125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251685</xdr:colOff>
      <xdr:row>177</xdr:row>
      <xdr:rowOff>116542</xdr:rowOff>
    </xdr:from>
    <xdr:to>
      <xdr:col>11</xdr:col>
      <xdr:colOff>60892</xdr:colOff>
      <xdr:row>178</xdr:row>
      <xdr:rowOff>113140</xdr:rowOff>
    </xdr:to>
    <xdr:grpSp>
      <xdr:nvGrpSpPr>
        <xdr:cNvPr id="1261" name="Group 211">
          <a:extLst>
            <a:ext uri="{FF2B5EF4-FFF2-40B4-BE49-F238E27FC236}">
              <a16:creationId xmlns:a16="http://schemas.microsoft.com/office/drawing/2014/main" id="{7610B28A-AE89-4B89-B9D1-ADF6ED61DABC}"/>
            </a:ext>
          </a:extLst>
        </xdr:cNvPr>
        <xdr:cNvGrpSpPr>
          <a:grpSpLocks/>
        </xdr:cNvGrpSpPr>
      </xdr:nvGrpSpPr>
      <xdr:grpSpPr bwMode="auto">
        <a:xfrm rot="328820">
          <a:off x="4341832" y="29498366"/>
          <a:ext cx="190207" cy="175892"/>
          <a:chOff x="3494882" y="6020720"/>
          <a:chExt cx="153760" cy="144236"/>
        </a:xfrm>
      </xdr:grpSpPr>
      <xdr:sp macro="" textlink="">
        <xdr:nvSpPr>
          <xdr:cNvPr id="1262" name="Oval 1261">
            <a:extLst>
              <a:ext uri="{FF2B5EF4-FFF2-40B4-BE49-F238E27FC236}">
                <a16:creationId xmlns:a16="http://schemas.microsoft.com/office/drawing/2014/main" id="{8E50A216-2F5A-91EE-1C63-F284E4F8D3C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63" name="Straight Connector 1262">
            <a:extLst>
              <a:ext uri="{FF2B5EF4-FFF2-40B4-BE49-F238E27FC236}">
                <a16:creationId xmlns:a16="http://schemas.microsoft.com/office/drawing/2014/main" id="{B7F9EE59-22A6-24A7-63FD-B69B7FB756C3}"/>
              </a:ext>
            </a:extLst>
          </xdr:cNvPr>
          <xdr:cNvCxnSpPr>
            <a:stCxn id="1262" idx="1"/>
            <a:endCxn id="126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4" name="Straight Connector 1263">
            <a:extLst>
              <a:ext uri="{FF2B5EF4-FFF2-40B4-BE49-F238E27FC236}">
                <a16:creationId xmlns:a16="http://schemas.microsoft.com/office/drawing/2014/main" id="{12D8A4F3-3AB2-9AC7-DCAF-ED5DAFF838CB}"/>
              </a:ext>
            </a:extLst>
          </xdr:cNvPr>
          <xdr:cNvCxnSpPr>
            <a:stCxn id="1262" idx="3"/>
            <a:endCxn id="126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326335</xdr:colOff>
      <xdr:row>182</xdr:row>
      <xdr:rowOff>152400</xdr:rowOff>
    </xdr:from>
    <xdr:to>
      <xdr:col>12</xdr:col>
      <xdr:colOff>166245</xdr:colOff>
      <xdr:row>189</xdr:row>
      <xdr:rowOff>82827</xdr:rowOff>
    </xdr:to>
    <xdr:sp macro="" textlink="">
      <xdr:nvSpPr>
        <xdr:cNvPr id="1265" name="TextBox 1264">
          <a:extLst>
            <a:ext uri="{FF2B5EF4-FFF2-40B4-BE49-F238E27FC236}">
              <a16:creationId xmlns:a16="http://schemas.microsoft.com/office/drawing/2014/main" id="{B3F9AFC6-2ED4-4B3B-B10D-1AAEC2BD5B93}"/>
            </a:ext>
          </a:extLst>
        </xdr:cNvPr>
        <xdr:cNvSpPr txBox="1"/>
      </xdr:nvSpPr>
      <xdr:spPr>
        <a:xfrm>
          <a:off x="4031560" y="30251400"/>
          <a:ext cx="982910" cy="116867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4</xdr:col>
      <xdr:colOff>248478</xdr:colOff>
      <xdr:row>182</xdr:row>
      <xdr:rowOff>66260</xdr:rowOff>
    </xdr:from>
    <xdr:to>
      <xdr:col>7</xdr:col>
      <xdr:colOff>73588</xdr:colOff>
      <xdr:row>187</xdr:row>
      <xdr:rowOff>10588</xdr:rowOff>
    </xdr:to>
    <xdr:sp macro="" textlink="">
      <xdr:nvSpPr>
        <xdr:cNvPr id="1266" name="TextBox 1265">
          <a:extLst>
            <a:ext uri="{FF2B5EF4-FFF2-40B4-BE49-F238E27FC236}">
              <a16:creationId xmlns:a16="http://schemas.microsoft.com/office/drawing/2014/main" id="{5A55149B-F6EB-40C7-99F5-384307EC6071}"/>
            </a:ext>
          </a:extLst>
        </xdr:cNvPr>
        <xdr:cNvSpPr txBox="1"/>
      </xdr:nvSpPr>
      <xdr:spPr>
        <a:xfrm>
          <a:off x="2048703" y="30165260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2</xdr:col>
      <xdr:colOff>496957</xdr:colOff>
      <xdr:row>188</xdr:row>
      <xdr:rowOff>99391</xdr:rowOff>
    </xdr:from>
    <xdr:to>
      <xdr:col>4</xdr:col>
      <xdr:colOff>154649</xdr:colOff>
      <xdr:row>196</xdr:row>
      <xdr:rowOff>79513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B497D3C4-1889-4112-994C-B46809F0E297}"/>
            </a:ext>
          </a:extLst>
        </xdr:cNvPr>
        <xdr:cNvSpPr txBox="1"/>
      </xdr:nvSpPr>
      <xdr:spPr>
        <a:xfrm>
          <a:off x="973207" y="31284241"/>
          <a:ext cx="981667" cy="122789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2</xdr:col>
      <xdr:colOff>704022</xdr:colOff>
      <xdr:row>198</xdr:row>
      <xdr:rowOff>107673</xdr:rowOff>
    </xdr:from>
    <xdr:to>
      <xdr:col>4</xdr:col>
      <xdr:colOff>361714</xdr:colOff>
      <xdr:row>206</xdr:row>
      <xdr:rowOff>107673</xdr:rowOff>
    </xdr:to>
    <xdr:sp macro="" textlink="">
      <xdr:nvSpPr>
        <xdr:cNvPr id="1268" name="TextBox 1267">
          <a:extLst>
            <a:ext uri="{FF2B5EF4-FFF2-40B4-BE49-F238E27FC236}">
              <a16:creationId xmlns:a16="http://schemas.microsoft.com/office/drawing/2014/main" id="{BE373251-F560-4819-A686-325033BA3076}"/>
            </a:ext>
          </a:extLst>
        </xdr:cNvPr>
        <xdr:cNvSpPr txBox="1"/>
      </xdr:nvSpPr>
      <xdr:spPr>
        <a:xfrm>
          <a:off x="1180272" y="32845098"/>
          <a:ext cx="981667" cy="12287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7</xdr:col>
      <xdr:colOff>107674</xdr:colOff>
      <xdr:row>206</xdr:row>
      <xdr:rowOff>57976</xdr:rowOff>
    </xdr:from>
    <xdr:to>
      <xdr:col>9</xdr:col>
      <xdr:colOff>325660</xdr:colOff>
      <xdr:row>212</xdr:row>
      <xdr:rowOff>165652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4B39E5EE-06E1-4BDE-B864-C63DB6466CDF}"/>
            </a:ext>
          </a:extLst>
        </xdr:cNvPr>
        <xdr:cNvSpPr txBox="1"/>
      </xdr:nvSpPr>
      <xdr:spPr>
        <a:xfrm>
          <a:off x="3050899" y="34024126"/>
          <a:ext cx="979986" cy="102207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/39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C9-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P12C-1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11</xdr:col>
      <xdr:colOff>260075</xdr:colOff>
      <xdr:row>195</xdr:row>
      <xdr:rowOff>3311</xdr:rowOff>
    </xdr:from>
    <xdr:to>
      <xdr:col>14</xdr:col>
      <xdr:colOff>246148</xdr:colOff>
      <xdr:row>204</xdr:row>
      <xdr:rowOff>66260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5AAEE5AA-D7D4-4145-B39D-1335967E2DE5}"/>
            </a:ext>
          </a:extLst>
        </xdr:cNvPr>
        <xdr:cNvSpPr txBox="1"/>
      </xdr:nvSpPr>
      <xdr:spPr>
        <a:xfrm>
          <a:off x="4727300" y="32283536"/>
          <a:ext cx="976673" cy="144407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C9-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P12C-1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102703</xdr:colOff>
      <xdr:row>210</xdr:row>
      <xdr:rowOff>94421</xdr:rowOff>
    </xdr:from>
    <xdr:to>
      <xdr:col>15</xdr:col>
      <xdr:colOff>328972</xdr:colOff>
      <xdr:row>218</xdr:row>
      <xdr:rowOff>82826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3E8A94E0-32A5-4950-BB55-0770F5CB7467}"/>
            </a:ext>
          </a:extLst>
        </xdr:cNvPr>
        <xdr:cNvSpPr txBox="1"/>
      </xdr:nvSpPr>
      <xdr:spPr>
        <a:xfrm>
          <a:off x="5179528" y="34670171"/>
          <a:ext cx="978744" cy="12171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C9-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P12C-1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CG-105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9</xdr:col>
      <xdr:colOff>183830</xdr:colOff>
      <xdr:row>204</xdr:row>
      <xdr:rowOff>44247</xdr:rowOff>
    </xdr:from>
    <xdr:to>
      <xdr:col>9</xdr:col>
      <xdr:colOff>374629</xdr:colOff>
      <xdr:row>205</xdr:row>
      <xdr:rowOff>83914</xdr:rowOff>
    </xdr:to>
    <xdr:grpSp>
      <xdr:nvGrpSpPr>
        <xdr:cNvPr id="1272" name="Group 211">
          <a:extLst>
            <a:ext uri="{FF2B5EF4-FFF2-40B4-BE49-F238E27FC236}">
              <a16:creationId xmlns:a16="http://schemas.microsoft.com/office/drawing/2014/main" id="{9E2039BE-F42F-4552-BB01-3E9372F27DFA}"/>
            </a:ext>
          </a:extLst>
        </xdr:cNvPr>
        <xdr:cNvGrpSpPr>
          <a:grpSpLocks/>
        </xdr:cNvGrpSpPr>
      </xdr:nvGrpSpPr>
      <xdr:grpSpPr bwMode="auto">
        <a:xfrm rot="328820">
          <a:off x="3892977" y="33930835"/>
          <a:ext cx="190799" cy="196550"/>
          <a:chOff x="3494882" y="6020720"/>
          <a:chExt cx="153760" cy="144236"/>
        </a:xfrm>
      </xdr:grpSpPr>
      <xdr:sp macro="" textlink="">
        <xdr:nvSpPr>
          <xdr:cNvPr id="1273" name="Oval 1272">
            <a:extLst>
              <a:ext uri="{FF2B5EF4-FFF2-40B4-BE49-F238E27FC236}">
                <a16:creationId xmlns:a16="http://schemas.microsoft.com/office/drawing/2014/main" id="{57073EC8-C1BB-7152-18F3-BF955E84669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74" name="Straight Connector 1273">
            <a:extLst>
              <a:ext uri="{FF2B5EF4-FFF2-40B4-BE49-F238E27FC236}">
                <a16:creationId xmlns:a16="http://schemas.microsoft.com/office/drawing/2014/main" id="{DBDC01D8-4C2C-5E51-25E7-F4EC2C094AAD}"/>
              </a:ext>
            </a:extLst>
          </xdr:cNvPr>
          <xdr:cNvCxnSpPr>
            <a:stCxn id="1273" idx="1"/>
            <a:endCxn id="127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1AA75D26-9A13-E571-D5CB-341C53695E13}"/>
              </a:ext>
            </a:extLst>
          </xdr:cNvPr>
          <xdr:cNvCxnSpPr>
            <a:stCxn id="1273" idx="3"/>
            <a:endCxn id="127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79469</xdr:colOff>
      <xdr:row>207</xdr:row>
      <xdr:rowOff>55844</xdr:rowOff>
    </xdr:from>
    <xdr:to>
      <xdr:col>13</xdr:col>
      <xdr:colOff>38355</xdr:colOff>
      <xdr:row>208</xdr:row>
      <xdr:rowOff>95511</xdr:rowOff>
    </xdr:to>
    <xdr:grpSp>
      <xdr:nvGrpSpPr>
        <xdr:cNvPr id="1276" name="Group 211">
          <a:extLst>
            <a:ext uri="{FF2B5EF4-FFF2-40B4-BE49-F238E27FC236}">
              <a16:creationId xmlns:a16="http://schemas.microsoft.com/office/drawing/2014/main" id="{409B70D5-4BEC-4814-9283-C50C72058186}"/>
            </a:ext>
          </a:extLst>
        </xdr:cNvPr>
        <xdr:cNvGrpSpPr>
          <a:grpSpLocks/>
        </xdr:cNvGrpSpPr>
      </xdr:nvGrpSpPr>
      <xdr:grpSpPr bwMode="auto">
        <a:xfrm rot="328820">
          <a:off x="4931616" y="34413079"/>
          <a:ext cx="183004" cy="196550"/>
          <a:chOff x="3494882" y="6020720"/>
          <a:chExt cx="153760" cy="144236"/>
        </a:xfrm>
      </xdr:grpSpPr>
      <xdr:sp macro="" textlink="">
        <xdr:nvSpPr>
          <xdr:cNvPr id="1277" name="Oval 1276">
            <a:extLst>
              <a:ext uri="{FF2B5EF4-FFF2-40B4-BE49-F238E27FC236}">
                <a16:creationId xmlns:a16="http://schemas.microsoft.com/office/drawing/2014/main" id="{64CAE0D0-FBEB-EAA9-99BC-C1CAADBD903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78" name="Straight Connector 1277">
            <a:extLst>
              <a:ext uri="{FF2B5EF4-FFF2-40B4-BE49-F238E27FC236}">
                <a16:creationId xmlns:a16="http://schemas.microsoft.com/office/drawing/2014/main" id="{7238A5B1-814C-81E9-C658-CF00C36A3044}"/>
              </a:ext>
            </a:extLst>
          </xdr:cNvPr>
          <xdr:cNvCxnSpPr>
            <a:stCxn id="1277" idx="1"/>
            <a:endCxn id="127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9" name="Straight Connector 1278">
            <a:extLst>
              <a:ext uri="{FF2B5EF4-FFF2-40B4-BE49-F238E27FC236}">
                <a16:creationId xmlns:a16="http://schemas.microsoft.com/office/drawing/2014/main" id="{74C83DFC-2036-86A7-4229-D5EB5CF63630}"/>
              </a:ext>
            </a:extLst>
          </xdr:cNvPr>
          <xdr:cNvCxnSpPr>
            <a:stCxn id="1277" idx="3"/>
            <a:endCxn id="127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256717</xdr:colOff>
      <xdr:row>209</xdr:row>
      <xdr:rowOff>50875</xdr:rowOff>
    </xdr:from>
    <xdr:to>
      <xdr:col>16</xdr:col>
      <xdr:colOff>66516</xdr:colOff>
      <xdr:row>210</xdr:row>
      <xdr:rowOff>90542</xdr:rowOff>
    </xdr:to>
    <xdr:grpSp>
      <xdr:nvGrpSpPr>
        <xdr:cNvPr id="1280" name="Group 211">
          <a:extLst>
            <a:ext uri="{FF2B5EF4-FFF2-40B4-BE49-F238E27FC236}">
              <a16:creationId xmlns:a16="http://schemas.microsoft.com/office/drawing/2014/main" id="{BDE11F65-AE93-45AD-A2EF-9752D07E763A}"/>
            </a:ext>
          </a:extLst>
        </xdr:cNvPr>
        <xdr:cNvGrpSpPr>
          <a:grpSpLocks/>
        </xdr:cNvGrpSpPr>
      </xdr:nvGrpSpPr>
      <xdr:grpSpPr bwMode="auto">
        <a:xfrm rot="328820">
          <a:off x="6083776" y="34721875"/>
          <a:ext cx="190799" cy="196549"/>
          <a:chOff x="3494882" y="6020720"/>
          <a:chExt cx="153760" cy="144236"/>
        </a:xfrm>
      </xdr:grpSpPr>
      <xdr:sp macro="" textlink="">
        <xdr:nvSpPr>
          <xdr:cNvPr id="1281" name="Oval 1280">
            <a:extLst>
              <a:ext uri="{FF2B5EF4-FFF2-40B4-BE49-F238E27FC236}">
                <a16:creationId xmlns:a16="http://schemas.microsoft.com/office/drawing/2014/main" id="{F627D9CA-9E02-FE1D-9F44-BD22D4BDB72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D1639B9D-1355-3755-B1D1-CEE77DB36E2F}"/>
              </a:ext>
            </a:extLst>
          </xdr:cNvPr>
          <xdr:cNvCxnSpPr>
            <a:stCxn id="1281" idx="1"/>
            <a:endCxn id="128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3" name="Straight Connector 1282">
            <a:extLst>
              <a:ext uri="{FF2B5EF4-FFF2-40B4-BE49-F238E27FC236}">
                <a16:creationId xmlns:a16="http://schemas.microsoft.com/office/drawing/2014/main" id="{1D14A8C5-1C9F-5DA7-6DFC-75E5FFAE22FD}"/>
              </a:ext>
            </a:extLst>
          </xdr:cNvPr>
          <xdr:cNvCxnSpPr>
            <a:stCxn id="1281" idx="3"/>
            <a:endCxn id="128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16565</xdr:colOff>
      <xdr:row>208</xdr:row>
      <xdr:rowOff>57979</xdr:rowOff>
    </xdr:from>
    <xdr:to>
      <xdr:col>15</xdr:col>
      <xdr:colOff>215348</xdr:colOff>
      <xdr:row>209</xdr:row>
      <xdr:rowOff>74545</xdr:rowOff>
    </xdr:to>
    <xdr:sp macro="" textlink="">
      <xdr:nvSpPr>
        <xdr:cNvPr id="1284" name="Isosceles Triangle 1283">
          <a:extLst>
            <a:ext uri="{FF2B5EF4-FFF2-40B4-BE49-F238E27FC236}">
              <a16:creationId xmlns:a16="http://schemas.microsoft.com/office/drawing/2014/main" id="{67153368-D161-4DD2-B161-FB80FEC98BFD}"/>
            </a:ext>
          </a:extLst>
        </xdr:cNvPr>
        <xdr:cNvSpPr/>
      </xdr:nvSpPr>
      <xdr:spPr>
        <a:xfrm>
          <a:off x="5845865" y="34328929"/>
          <a:ext cx="198783" cy="168966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161925</xdr:colOff>
      <xdr:row>230</xdr:row>
      <xdr:rowOff>57150</xdr:rowOff>
    </xdr:from>
    <xdr:to>
      <xdr:col>7</xdr:col>
      <xdr:colOff>379911</xdr:colOff>
      <xdr:row>235</xdr:row>
      <xdr:rowOff>174351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E925FC29-0E7C-47B9-9241-E923D2CBB54C}"/>
            </a:ext>
          </a:extLst>
        </xdr:cNvPr>
        <xdr:cNvSpPr txBox="1"/>
      </xdr:nvSpPr>
      <xdr:spPr>
        <a:xfrm>
          <a:off x="2343150" y="37919025"/>
          <a:ext cx="979986" cy="102207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C9-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P12C-1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8</xdr:col>
      <xdr:colOff>285750</xdr:colOff>
      <xdr:row>231</xdr:row>
      <xdr:rowOff>133350</xdr:rowOff>
    </xdr:from>
    <xdr:to>
      <xdr:col>11</xdr:col>
      <xdr:colOff>122736</xdr:colOff>
      <xdr:row>239</xdr:row>
      <xdr:rowOff>38100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7D87A22D-90D9-4B1D-8D2E-C81A1954B7FB}"/>
            </a:ext>
          </a:extLst>
        </xdr:cNvPr>
        <xdr:cNvSpPr txBox="1"/>
      </xdr:nvSpPr>
      <xdr:spPr>
        <a:xfrm>
          <a:off x="3609975" y="38176200"/>
          <a:ext cx="979986" cy="13525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C9-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P12C-1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16</xdr:col>
      <xdr:colOff>66675</xdr:colOff>
      <xdr:row>224</xdr:row>
      <xdr:rowOff>28574</xdr:rowOff>
    </xdr:from>
    <xdr:to>
      <xdr:col>18</xdr:col>
      <xdr:colOff>284661</xdr:colOff>
      <xdr:row>232</xdr:row>
      <xdr:rowOff>114299</xdr:rowOff>
    </xdr:to>
    <xdr:sp macro="" textlink="">
      <xdr:nvSpPr>
        <xdr:cNvPr id="1287" name="TextBox 1286">
          <a:extLst>
            <a:ext uri="{FF2B5EF4-FFF2-40B4-BE49-F238E27FC236}">
              <a16:creationId xmlns:a16="http://schemas.microsoft.com/office/drawing/2014/main" id="{8DE3ABDD-8BFF-496A-8087-1E90803EF412}"/>
            </a:ext>
          </a:extLst>
        </xdr:cNvPr>
        <xdr:cNvSpPr txBox="1"/>
      </xdr:nvSpPr>
      <xdr:spPr>
        <a:xfrm>
          <a:off x="6276975" y="36804599"/>
          <a:ext cx="979986" cy="15335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C9-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P12C-1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</xdr:txBody>
    </xdr:sp>
    <xdr:clientData/>
  </xdr:twoCellAnchor>
  <xdr:twoCellAnchor>
    <xdr:from>
      <xdr:col>15</xdr:col>
      <xdr:colOff>76200</xdr:colOff>
      <xdr:row>235</xdr:row>
      <xdr:rowOff>142875</xdr:rowOff>
    </xdr:from>
    <xdr:to>
      <xdr:col>17</xdr:col>
      <xdr:colOff>282310</xdr:colOff>
      <xdr:row>240</xdr:row>
      <xdr:rowOff>87203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C6C6D8BE-F5B1-46B3-9FD5-9814569C4293}"/>
            </a:ext>
          </a:extLst>
        </xdr:cNvPr>
        <xdr:cNvSpPr txBox="1"/>
      </xdr:nvSpPr>
      <xdr:spPr>
        <a:xfrm>
          <a:off x="5905500" y="38909625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12</xdr:col>
      <xdr:colOff>142875</xdr:colOff>
      <xdr:row>256</xdr:row>
      <xdr:rowOff>0</xdr:rowOff>
    </xdr:from>
    <xdr:to>
      <xdr:col>15</xdr:col>
      <xdr:colOff>129910</xdr:colOff>
      <xdr:row>261</xdr:row>
      <xdr:rowOff>77678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277692F6-C732-4896-B8DF-9309FB060809}"/>
            </a:ext>
          </a:extLst>
        </xdr:cNvPr>
        <xdr:cNvSpPr txBox="1"/>
      </xdr:nvSpPr>
      <xdr:spPr>
        <a:xfrm>
          <a:off x="4991100" y="42224325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13</xdr:col>
      <xdr:colOff>171450</xdr:colOff>
      <xdr:row>249</xdr:row>
      <xdr:rowOff>0</xdr:rowOff>
    </xdr:from>
    <xdr:to>
      <xdr:col>16</xdr:col>
      <xdr:colOff>6085</xdr:colOff>
      <xdr:row>254</xdr:row>
      <xdr:rowOff>87203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CABDF8DE-B72C-415A-A681-722211254939}"/>
            </a:ext>
          </a:extLst>
        </xdr:cNvPr>
        <xdr:cNvSpPr txBox="1"/>
      </xdr:nvSpPr>
      <xdr:spPr>
        <a:xfrm>
          <a:off x="5248275" y="41128950"/>
          <a:ext cx="968110" cy="8777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14</xdr:col>
      <xdr:colOff>95250</xdr:colOff>
      <xdr:row>242</xdr:row>
      <xdr:rowOff>28575</xdr:rowOff>
    </xdr:from>
    <xdr:to>
      <xdr:col>16</xdr:col>
      <xdr:colOff>310885</xdr:colOff>
      <xdr:row>247</xdr:row>
      <xdr:rowOff>87203</xdr:rowOff>
    </xdr:to>
    <xdr:sp macro="" textlink="">
      <xdr:nvSpPr>
        <xdr:cNvPr id="1291" name="TextBox 1290">
          <a:extLst>
            <a:ext uri="{FF2B5EF4-FFF2-40B4-BE49-F238E27FC236}">
              <a16:creationId xmlns:a16="http://schemas.microsoft.com/office/drawing/2014/main" id="{76597BB0-47D5-4763-8193-0700F5DC92D4}"/>
            </a:ext>
          </a:extLst>
        </xdr:cNvPr>
        <xdr:cNvSpPr txBox="1"/>
      </xdr:nvSpPr>
      <xdr:spPr>
        <a:xfrm>
          <a:off x="5553075" y="40062150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11</xdr:col>
      <xdr:colOff>238125</xdr:colOff>
      <xdr:row>263</xdr:row>
      <xdr:rowOff>57150</xdr:rowOff>
    </xdr:from>
    <xdr:to>
      <xdr:col>14</xdr:col>
      <xdr:colOff>215635</xdr:colOff>
      <xdr:row>268</xdr:row>
      <xdr:rowOff>134828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ACD7892B-E328-407A-8D8F-6426229B7B26}"/>
            </a:ext>
          </a:extLst>
        </xdr:cNvPr>
        <xdr:cNvSpPr txBox="1"/>
      </xdr:nvSpPr>
      <xdr:spPr>
        <a:xfrm>
          <a:off x="4705350" y="43357800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/49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13</xdr:col>
      <xdr:colOff>276225</xdr:colOff>
      <xdr:row>284</xdr:row>
      <xdr:rowOff>95250</xdr:rowOff>
    </xdr:from>
    <xdr:to>
      <xdr:col>16</xdr:col>
      <xdr:colOff>110860</xdr:colOff>
      <xdr:row>289</xdr:row>
      <xdr:rowOff>39578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63E083A-5F9E-4274-97B0-910585757DE6}"/>
            </a:ext>
          </a:extLst>
        </xdr:cNvPr>
        <xdr:cNvSpPr txBox="1"/>
      </xdr:nvSpPr>
      <xdr:spPr>
        <a:xfrm>
          <a:off x="5353050" y="46805850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14</xdr:col>
      <xdr:colOff>209550</xdr:colOff>
      <xdr:row>279</xdr:row>
      <xdr:rowOff>38100</xdr:rowOff>
    </xdr:from>
    <xdr:to>
      <xdr:col>17</xdr:col>
      <xdr:colOff>44185</xdr:colOff>
      <xdr:row>283</xdr:row>
      <xdr:rowOff>163403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DDFD15FE-5685-4E40-B780-9B90CB61F503}"/>
            </a:ext>
          </a:extLst>
        </xdr:cNvPr>
        <xdr:cNvSpPr txBox="1"/>
      </xdr:nvSpPr>
      <xdr:spPr>
        <a:xfrm>
          <a:off x="5667375" y="45843825"/>
          <a:ext cx="968110" cy="8492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12</xdr:col>
      <xdr:colOff>19050</xdr:colOff>
      <xdr:row>290</xdr:row>
      <xdr:rowOff>95250</xdr:rowOff>
    </xdr:from>
    <xdr:to>
      <xdr:col>15</xdr:col>
      <xdr:colOff>20885</xdr:colOff>
      <xdr:row>297</xdr:row>
      <xdr:rowOff>21948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29DC0A90-28C0-447B-ACFE-B004B7D762E5}"/>
            </a:ext>
          </a:extLst>
        </xdr:cNvPr>
        <xdr:cNvSpPr txBox="1"/>
      </xdr:nvSpPr>
      <xdr:spPr>
        <a:xfrm>
          <a:off x="4867275" y="47891700"/>
          <a:ext cx="982910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18</xdr:col>
      <xdr:colOff>200025</xdr:colOff>
      <xdr:row>297</xdr:row>
      <xdr:rowOff>66675</xdr:rowOff>
    </xdr:from>
    <xdr:to>
      <xdr:col>20</xdr:col>
      <xdr:colOff>420935</xdr:colOff>
      <xdr:row>305</xdr:row>
      <xdr:rowOff>12423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2232DDCD-3431-4B4F-B280-1BD5BB73FB4C}"/>
            </a:ext>
          </a:extLst>
        </xdr:cNvPr>
        <xdr:cNvSpPr txBox="1"/>
      </xdr:nvSpPr>
      <xdr:spPr>
        <a:xfrm>
          <a:off x="7172325" y="49129950"/>
          <a:ext cx="982910" cy="122209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15</xdr:col>
      <xdr:colOff>118001</xdr:colOff>
      <xdr:row>300</xdr:row>
      <xdr:rowOff>129820</xdr:rowOff>
    </xdr:from>
    <xdr:to>
      <xdr:col>16</xdr:col>
      <xdr:colOff>293091</xdr:colOff>
      <xdr:row>305</xdr:row>
      <xdr:rowOff>61231</xdr:rowOff>
    </xdr:to>
    <xdr:cxnSp macro="">
      <xdr:nvCxnSpPr>
        <xdr:cNvPr id="1297" name="Straight Connector 1296">
          <a:extLst>
            <a:ext uri="{FF2B5EF4-FFF2-40B4-BE49-F238E27FC236}">
              <a16:creationId xmlns:a16="http://schemas.microsoft.com/office/drawing/2014/main" id="{EB47011C-A60D-4E86-9C1C-BC2AE653FA0E}"/>
            </a:ext>
          </a:extLst>
        </xdr:cNvPr>
        <xdr:cNvCxnSpPr>
          <a:stCxn id="1144" idx="0"/>
          <a:endCxn id="1156" idx="2"/>
        </xdr:cNvCxnSpPr>
      </xdr:nvCxnSpPr>
      <xdr:spPr>
        <a:xfrm flipV="1">
          <a:off x="5947301" y="49678870"/>
          <a:ext cx="556090" cy="72198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200009</xdr:colOff>
      <xdr:row>301</xdr:row>
      <xdr:rowOff>36056</xdr:rowOff>
    </xdr:from>
    <xdr:to>
      <xdr:col>17</xdr:col>
      <xdr:colOff>78268</xdr:colOff>
      <xdr:row>306</xdr:row>
      <xdr:rowOff>5</xdr:rowOff>
    </xdr:to>
    <xdr:cxnSp macro="">
      <xdr:nvCxnSpPr>
        <xdr:cNvPr id="1298" name="Straight Connector 1297">
          <a:extLst>
            <a:ext uri="{FF2B5EF4-FFF2-40B4-BE49-F238E27FC236}">
              <a16:creationId xmlns:a16="http://schemas.microsoft.com/office/drawing/2014/main" id="{4060F0FA-B595-49D4-B799-39154A54F74C}"/>
            </a:ext>
          </a:extLst>
        </xdr:cNvPr>
        <xdr:cNvCxnSpPr>
          <a:stCxn id="1144" idx="6"/>
          <a:endCxn id="1156" idx="5"/>
        </xdr:cNvCxnSpPr>
      </xdr:nvCxnSpPr>
      <xdr:spPr>
        <a:xfrm flipV="1">
          <a:off x="6029309" y="49737506"/>
          <a:ext cx="640259" cy="754524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171450</xdr:colOff>
      <xdr:row>305</xdr:row>
      <xdr:rowOff>76200</xdr:rowOff>
    </xdr:from>
    <xdr:to>
      <xdr:col>19</xdr:col>
      <xdr:colOff>11360</xdr:colOff>
      <xdr:row>313</xdr:row>
      <xdr:rowOff>50523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E6F5B7FF-CE63-4B14-870A-A92E41E2B4C1}"/>
            </a:ext>
          </a:extLst>
        </xdr:cNvPr>
        <xdr:cNvSpPr txBox="1"/>
      </xdr:nvSpPr>
      <xdr:spPr>
        <a:xfrm>
          <a:off x="6381750" y="50415825"/>
          <a:ext cx="982910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10</xdr:col>
      <xdr:colOff>123825</xdr:colOff>
      <xdr:row>303</xdr:row>
      <xdr:rowOff>28575</xdr:rowOff>
    </xdr:from>
    <xdr:to>
      <xdr:col>13</xdr:col>
      <xdr:colOff>101335</xdr:colOff>
      <xdr:row>308</xdr:row>
      <xdr:rowOff>115778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6BF27F8E-BAAC-4F6C-9264-9DD61371D6DE}"/>
            </a:ext>
          </a:extLst>
        </xdr:cNvPr>
        <xdr:cNvSpPr txBox="1"/>
      </xdr:nvSpPr>
      <xdr:spPr>
        <a:xfrm>
          <a:off x="4210050" y="50034825"/>
          <a:ext cx="968110" cy="8777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12</xdr:col>
      <xdr:colOff>85725</xdr:colOff>
      <xdr:row>313</xdr:row>
      <xdr:rowOff>152400</xdr:rowOff>
    </xdr:from>
    <xdr:to>
      <xdr:col>15</xdr:col>
      <xdr:colOff>87560</xdr:colOff>
      <xdr:row>321</xdr:row>
      <xdr:rowOff>117198</xdr:rowOff>
    </xdr:to>
    <xdr:sp macro="" textlink="">
      <xdr:nvSpPr>
        <xdr:cNvPr id="1301" name="TextBox 1300">
          <a:extLst>
            <a:ext uri="{FF2B5EF4-FFF2-40B4-BE49-F238E27FC236}">
              <a16:creationId xmlns:a16="http://schemas.microsoft.com/office/drawing/2014/main" id="{C7AB0A7F-2043-435A-B515-D4517551FC5C}"/>
            </a:ext>
          </a:extLst>
        </xdr:cNvPr>
        <xdr:cNvSpPr txBox="1"/>
      </xdr:nvSpPr>
      <xdr:spPr>
        <a:xfrm>
          <a:off x="4933950" y="51711225"/>
          <a:ext cx="982910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6</xdr:col>
      <xdr:colOff>200025</xdr:colOff>
      <xdr:row>306</xdr:row>
      <xdr:rowOff>104775</xdr:rowOff>
    </xdr:from>
    <xdr:to>
      <xdr:col>9</xdr:col>
      <xdr:colOff>39935</xdr:colOff>
      <xdr:row>314</xdr:row>
      <xdr:rowOff>69573</xdr:rowOff>
    </xdr:to>
    <xdr:sp macro="" textlink="">
      <xdr:nvSpPr>
        <xdr:cNvPr id="1302" name="TextBox 1301">
          <a:extLst>
            <a:ext uri="{FF2B5EF4-FFF2-40B4-BE49-F238E27FC236}">
              <a16:creationId xmlns:a16="http://schemas.microsoft.com/office/drawing/2014/main" id="{015B67E2-0AE4-4514-97F3-828F97C5B48B}"/>
            </a:ext>
          </a:extLst>
        </xdr:cNvPr>
        <xdr:cNvSpPr txBox="1"/>
      </xdr:nvSpPr>
      <xdr:spPr>
        <a:xfrm>
          <a:off x="2762250" y="50596800"/>
          <a:ext cx="982910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6</xdr:col>
      <xdr:colOff>323851</xdr:colOff>
      <xdr:row>316</xdr:row>
      <xdr:rowOff>28575</xdr:rowOff>
    </xdr:from>
    <xdr:to>
      <xdr:col>7</xdr:col>
      <xdr:colOff>293675</xdr:colOff>
      <xdr:row>317</xdr:row>
      <xdr:rowOff>89408</xdr:rowOff>
    </xdr:to>
    <xdr:cxnSp macro="">
      <xdr:nvCxnSpPr>
        <xdr:cNvPr id="1303" name="Straight Connector 1302">
          <a:extLst>
            <a:ext uri="{FF2B5EF4-FFF2-40B4-BE49-F238E27FC236}">
              <a16:creationId xmlns:a16="http://schemas.microsoft.com/office/drawing/2014/main" id="{FDB7FAE6-5274-4988-967A-1D47345C1308}"/>
            </a:ext>
          </a:extLst>
        </xdr:cNvPr>
        <xdr:cNvCxnSpPr>
          <a:stCxn id="1305" idx="5"/>
        </xdr:cNvCxnSpPr>
      </xdr:nvCxnSpPr>
      <xdr:spPr>
        <a:xfrm flipH="1" flipV="1">
          <a:off x="2886076" y="52054125"/>
          <a:ext cx="350824" cy="21323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127487</xdr:colOff>
      <xdr:row>316</xdr:row>
      <xdr:rowOff>77764</xdr:rowOff>
    </xdr:from>
    <xdr:to>
      <xdr:col>7</xdr:col>
      <xdr:colOff>322188</xdr:colOff>
      <xdr:row>317</xdr:row>
      <xdr:rowOff>117554</xdr:rowOff>
    </xdr:to>
    <xdr:grpSp>
      <xdr:nvGrpSpPr>
        <xdr:cNvPr id="1304" name="Group 211">
          <a:extLst>
            <a:ext uri="{FF2B5EF4-FFF2-40B4-BE49-F238E27FC236}">
              <a16:creationId xmlns:a16="http://schemas.microsoft.com/office/drawing/2014/main" id="{53FEC906-B052-4B15-A2CF-478FD5D58249}"/>
            </a:ext>
          </a:extLst>
        </xdr:cNvPr>
        <xdr:cNvGrpSpPr>
          <a:grpSpLocks/>
        </xdr:cNvGrpSpPr>
      </xdr:nvGrpSpPr>
      <xdr:grpSpPr bwMode="auto">
        <a:xfrm>
          <a:off x="3074634" y="52476470"/>
          <a:ext cx="194701" cy="196672"/>
          <a:chOff x="3494882" y="6020720"/>
          <a:chExt cx="153760" cy="144236"/>
        </a:xfrm>
      </xdr:grpSpPr>
      <xdr:sp macro="" textlink="">
        <xdr:nvSpPr>
          <xdr:cNvPr id="1305" name="Oval 1304">
            <a:extLst>
              <a:ext uri="{FF2B5EF4-FFF2-40B4-BE49-F238E27FC236}">
                <a16:creationId xmlns:a16="http://schemas.microsoft.com/office/drawing/2014/main" id="{DFDB4FFD-000B-4E2E-DFD0-66EEB87B326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06" name="Straight Connector 1305">
            <a:extLst>
              <a:ext uri="{FF2B5EF4-FFF2-40B4-BE49-F238E27FC236}">
                <a16:creationId xmlns:a16="http://schemas.microsoft.com/office/drawing/2014/main" id="{D9587F4A-DE80-E479-3B23-6F552998B8AE}"/>
              </a:ext>
            </a:extLst>
          </xdr:cNvPr>
          <xdr:cNvCxnSpPr>
            <a:stCxn id="1305" idx="1"/>
            <a:endCxn id="130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7" name="Straight Connector 1306">
            <a:extLst>
              <a:ext uri="{FF2B5EF4-FFF2-40B4-BE49-F238E27FC236}">
                <a16:creationId xmlns:a16="http://schemas.microsoft.com/office/drawing/2014/main" id="{119A3295-DC12-C461-E0DA-C48ED03141BD}"/>
              </a:ext>
            </a:extLst>
          </xdr:cNvPr>
          <xdr:cNvCxnSpPr>
            <a:stCxn id="1305" idx="3"/>
            <a:endCxn id="130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144606</xdr:colOff>
      <xdr:row>320</xdr:row>
      <xdr:rowOff>46759</xdr:rowOff>
    </xdr:from>
    <xdr:to>
      <xdr:col>11</xdr:col>
      <xdr:colOff>365516</xdr:colOff>
      <xdr:row>328</xdr:row>
      <xdr:rowOff>11557</xdr:rowOff>
    </xdr:to>
    <xdr:sp macro="" textlink="">
      <xdr:nvSpPr>
        <xdr:cNvPr id="1308" name="TextBox 1307">
          <a:extLst>
            <a:ext uri="{FF2B5EF4-FFF2-40B4-BE49-F238E27FC236}">
              <a16:creationId xmlns:a16="http://schemas.microsoft.com/office/drawing/2014/main" id="{01B464AC-D9FC-4275-82D5-6E44B3FF9B14}"/>
            </a:ext>
          </a:extLst>
        </xdr:cNvPr>
        <xdr:cNvSpPr txBox="1"/>
      </xdr:nvSpPr>
      <xdr:spPr>
        <a:xfrm>
          <a:off x="3849831" y="52681909"/>
          <a:ext cx="982910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8</xdr:col>
      <xdr:colOff>168132</xdr:colOff>
      <xdr:row>323</xdr:row>
      <xdr:rowOff>85725</xdr:rowOff>
    </xdr:from>
    <xdr:to>
      <xdr:col>9</xdr:col>
      <xdr:colOff>38100</xdr:colOff>
      <xdr:row>323</xdr:row>
      <xdr:rowOff>152324</xdr:rowOff>
    </xdr:to>
    <xdr:cxnSp macro="">
      <xdr:nvCxnSpPr>
        <xdr:cNvPr id="1309" name="Straight Connector 1308">
          <a:extLst>
            <a:ext uri="{FF2B5EF4-FFF2-40B4-BE49-F238E27FC236}">
              <a16:creationId xmlns:a16="http://schemas.microsoft.com/office/drawing/2014/main" id="{B77A2F7D-F5AE-419B-AC42-0065D81D0C7C}"/>
            </a:ext>
          </a:extLst>
        </xdr:cNvPr>
        <xdr:cNvCxnSpPr>
          <a:stCxn id="1169" idx="6"/>
        </xdr:cNvCxnSpPr>
      </xdr:nvCxnSpPr>
      <xdr:spPr>
        <a:xfrm flipV="1">
          <a:off x="3492357" y="53187600"/>
          <a:ext cx="250968" cy="6659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50905</xdr:colOff>
      <xdr:row>341</xdr:row>
      <xdr:rowOff>143740</xdr:rowOff>
    </xdr:from>
    <xdr:to>
      <xdr:col>18</xdr:col>
      <xdr:colOff>241112</xdr:colOff>
      <xdr:row>342</xdr:row>
      <xdr:rowOff>142944</xdr:rowOff>
    </xdr:to>
    <xdr:grpSp>
      <xdr:nvGrpSpPr>
        <xdr:cNvPr id="1310" name="Group 211">
          <a:extLst>
            <a:ext uri="{FF2B5EF4-FFF2-40B4-BE49-F238E27FC236}">
              <a16:creationId xmlns:a16="http://schemas.microsoft.com/office/drawing/2014/main" id="{61DDC13A-3081-4004-A096-48F9BDA661F1}"/>
            </a:ext>
          </a:extLst>
        </xdr:cNvPr>
        <xdr:cNvGrpSpPr>
          <a:grpSpLocks/>
        </xdr:cNvGrpSpPr>
      </xdr:nvGrpSpPr>
      <xdr:grpSpPr bwMode="auto">
        <a:xfrm rot="938275">
          <a:off x="7020964" y="56643799"/>
          <a:ext cx="190207" cy="178498"/>
          <a:chOff x="3494882" y="6020720"/>
          <a:chExt cx="153760" cy="144236"/>
        </a:xfrm>
      </xdr:grpSpPr>
      <xdr:sp macro="" textlink="">
        <xdr:nvSpPr>
          <xdr:cNvPr id="1311" name="Oval 1310">
            <a:extLst>
              <a:ext uri="{FF2B5EF4-FFF2-40B4-BE49-F238E27FC236}">
                <a16:creationId xmlns:a16="http://schemas.microsoft.com/office/drawing/2014/main" id="{C6B73639-B00C-3095-CF09-B9593773425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12" name="Straight Connector 1311">
            <a:extLst>
              <a:ext uri="{FF2B5EF4-FFF2-40B4-BE49-F238E27FC236}">
                <a16:creationId xmlns:a16="http://schemas.microsoft.com/office/drawing/2014/main" id="{777756B0-DD4A-D28E-D86D-AD66FAD9A29A}"/>
              </a:ext>
            </a:extLst>
          </xdr:cNvPr>
          <xdr:cNvCxnSpPr>
            <a:stCxn id="1311" idx="1"/>
            <a:endCxn id="131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3" name="Straight Connector 1312">
            <a:extLst>
              <a:ext uri="{FF2B5EF4-FFF2-40B4-BE49-F238E27FC236}">
                <a16:creationId xmlns:a16="http://schemas.microsoft.com/office/drawing/2014/main" id="{3A3B7E7D-ED53-E793-8F8E-EF34D3AE449E}"/>
              </a:ext>
            </a:extLst>
          </xdr:cNvPr>
          <xdr:cNvCxnSpPr>
            <a:stCxn id="1311" idx="3"/>
            <a:endCxn id="131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298036</xdr:colOff>
      <xdr:row>351</xdr:row>
      <xdr:rowOff>103861</xdr:rowOff>
    </xdr:from>
    <xdr:to>
      <xdr:col>14</xdr:col>
      <xdr:colOff>107243</xdr:colOff>
      <xdr:row>352</xdr:row>
      <xdr:rowOff>101702</xdr:rowOff>
    </xdr:to>
    <xdr:grpSp>
      <xdr:nvGrpSpPr>
        <xdr:cNvPr id="1314" name="Group 211">
          <a:extLst>
            <a:ext uri="{FF2B5EF4-FFF2-40B4-BE49-F238E27FC236}">
              <a16:creationId xmlns:a16="http://schemas.microsoft.com/office/drawing/2014/main" id="{493F23FF-2B94-4BAB-A07B-E122F187A25F}"/>
            </a:ext>
          </a:extLst>
        </xdr:cNvPr>
        <xdr:cNvGrpSpPr>
          <a:grpSpLocks/>
        </xdr:cNvGrpSpPr>
      </xdr:nvGrpSpPr>
      <xdr:grpSpPr bwMode="auto">
        <a:xfrm rot="20933077">
          <a:off x="5374301" y="58396861"/>
          <a:ext cx="190207" cy="177135"/>
          <a:chOff x="3494882" y="6020720"/>
          <a:chExt cx="153760" cy="144236"/>
        </a:xfrm>
      </xdr:grpSpPr>
      <xdr:sp macro="" textlink="">
        <xdr:nvSpPr>
          <xdr:cNvPr id="1315" name="Oval 1314">
            <a:extLst>
              <a:ext uri="{FF2B5EF4-FFF2-40B4-BE49-F238E27FC236}">
                <a16:creationId xmlns:a16="http://schemas.microsoft.com/office/drawing/2014/main" id="{7B150457-D8FB-173C-953C-D3D536799B1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16" name="Straight Connector 1315">
            <a:extLst>
              <a:ext uri="{FF2B5EF4-FFF2-40B4-BE49-F238E27FC236}">
                <a16:creationId xmlns:a16="http://schemas.microsoft.com/office/drawing/2014/main" id="{230AE2AA-B8D0-2467-0FEB-8895AB2BEB85}"/>
              </a:ext>
            </a:extLst>
          </xdr:cNvPr>
          <xdr:cNvCxnSpPr>
            <a:stCxn id="1315" idx="1"/>
            <a:endCxn id="131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80D549D-448A-B2C7-3AD4-CDE0C148D553}"/>
              </a:ext>
            </a:extLst>
          </xdr:cNvPr>
          <xdr:cNvCxnSpPr>
            <a:stCxn id="1315" idx="3"/>
            <a:endCxn id="131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242217</xdr:colOff>
      <xdr:row>342</xdr:row>
      <xdr:rowOff>26598</xdr:rowOff>
    </xdr:from>
    <xdr:to>
      <xdr:col>18</xdr:col>
      <xdr:colOff>54425</xdr:colOff>
      <xdr:row>345</xdr:row>
      <xdr:rowOff>125247</xdr:rowOff>
    </xdr:to>
    <xdr:cxnSp macro="">
      <xdr:nvCxnSpPr>
        <xdr:cNvPr id="1318" name="Straight Connector 1317">
          <a:extLst>
            <a:ext uri="{FF2B5EF4-FFF2-40B4-BE49-F238E27FC236}">
              <a16:creationId xmlns:a16="http://schemas.microsoft.com/office/drawing/2014/main" id="{03330C3B-DBD9-4BC7-BBC3-FE9EC07238F9}"/>
            </a:ext>
          </a:extLst>
        </xdr:cNvPr>
        <xdr:cNvCxnSpPr>
          <a:stCxn id="1311" idx="2"/>
          <a:endCxn id="1321" idx="1"/>
        </xdr:cNvCxnSpPr>
      </xdr:nvCxnSpPr>
      <xdr:spPr>
        <a:xfrm flipH="1">
          <a:off x="6071517" y="56309823"/>
          <a:ext cx="955208" cy="64157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334855</xdr:colOff>
      <xdr:row>353</xdr:row>
      <xdr:rowOff>17156</xdr:rowOff>
    </xdr:from>
    <xdr:to>
      <xdr:col>14</xdr:col>
      <xdr:colOff>218899</xdr:colOff>
      <xdr:row>358</xdr:row>
      <xdr:rowOff>75134</xdr:rowOff>
    </xdr:to>
    <xdr:sp macro="" textlink="">
      <xdr:nvSpPr>
        <xdr:cNvPr id="1319" name="Rectangle 1318">
          <a:extLst>
            <a:ext uri="{FF2B5EF4-FFF2-40B4-BE49-F238E27FC236}">
              <a16:creationId xmlns:a16="http://schemas.microsoft.com/office/drawing/2014/main" id="{D516D17F-343E-448F-BBA3-B2CF99A4415D}"/>
            </a:ext>
          </a:extLst>
        </xdr:cNvPr>
        <xdr:cNvSpPr/>
      </xdr:nvSpPr>
      <xdr:spPr>
        <a:xfrm rot="2036667">
          <a:off x="5411680" y="58291106"/>
          <a:ext cx="265044" cy="819978"/>
        </a:xfrm>
        <a:prstGeom prst="rect">
          <a:avLst/>
        </a:prstGeom>
        <a:pattFill prst="dkHorz">
          <a:fgClr>
            <a:schemeClr val="accent1"/>
          </a:fgClr>
          <a:bgClr>
            <a:schemeClr val="bg1"/>
          </a:bgClr>
        </a:patt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196387</xdr:colOff>
      <xdr:row>345</xdr:row>
      <xdr:rowOff>113332</xdr:rowOff>
    </xdr:from>
    <xdr:to>
      <xdr:col>16</xdr:col>
      <xdr:colOff>5594</xdr:colOff>
      <xdr:row>346</xdr:row>
      <xdr:rowOff>112534</xdr:rowOff>
    </xdr:to>
    <xdr:grpSp>
      <xdr:nvGrpSpPr>
        <xdr:cNvPr id="1320" name="Group 211">
          <a:extLst>
            <a:ext uri="{FF2B5EF4-FFF2-40B4-BE49-F238E27FC236}">
              <a16:creationId xmlns:a16="http://schemas.microsoft.com/office/drawing/2014/main" id="{F5F871D6-AB79-42C1-A3A5-61008C7AE077}"/>
            </a:ext>
          </a:extLst>
        </xdr:cNvPr>
        <xdr:cNvGrpSpPr>
          <a:grpSpLocks/>
        </xdr:cNvGrpSpPr>
      </xdr:nvGrpSpPr>
      <xdr:grpSpPr bwMode="auto">
        <a:xfrm rot="860099">
          <a:off x="6023446" y="57330567"/>
          <a:ext cx="190207" cy="178496"/>
          <a:chOff x="3494882" y="6020720"/>
          <a:chExt cx="153760" cy="144236"/>
        </a:xfrm>
      </xdr:grpSpPr>
      <xdr:sp macro="" textlink="">
        <xdr:nvSpPr>
          <xdr:cNvPr id="1321" name="Oval 1320">
            <a:extLst>
              <a:ext uri="{FF2B5EF4-FFF2-40B4-BE49-F238E27FC236}">
                <a16:creationId xmlns:a16="http://schemas.microsoft.com/office/drawing/2014/main" id="{18523AFF-1084-720D-EAC5-F13EF89C497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22" name="Straight Connector 1321">
            <a:extLst>
              <a:ext uri="{FF2B5EF4-FFF2-40B4-BE49-F238E27FC236}">
                <a16:creationId xmlns:a16="http://schemas.microsoft.com/office/drawing/2014/main" id="{3AF2B35A-476C-8EDE-2D67-2E67A34CB958}"/>
              </a:ext>
            </a:extLst>
          </xdr:cNvPr>
          <xdr:cNvCxnSpPr>
            <a:stCxn id="1321" idx="1"/>
            <a:endCxn id="132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3" name="Straight Connector 1322">
            <a:extLst>
              <a:ext uri="{FF2B5EF4-FFF2-40B4-BE49-F238E27FC236}">
                <a16:creationId xmlns:a16="http://schemas.microsoft.com/office/drawing/2014/main" id="{9D5260AF-96FD-CF48-0D28-CE65E78AFD81}"/>
              </a:ext>
            </a:extLst>
          </xdr:cNvPr>
          <xdr:cNvCxnSpPr>
            <a:stCxn id="1321" idx="3"/>
            <a:endCxn id="132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516591</xdr:colOff>
      <xdr:row>358</xdr:row>
      <xdr:rowOff>7202</xdr:rowOff>
    </xdr:from>
    <xdr:to>
      <xdr:col>13</xdr:col>
      <xdr:colOff>238981</xdr:colOff>
      <xdr:row>374</xdr:row>
      <xdr:rowOff>146957</xdr:rowOff>
    </xdr:to>
    <xdr:sp macro="" textlink="">
      <xdr:nvSpPr>
        <xdr:cNvPr id="1324" name="Freeform: Shape 1323">
          <a:extLst>
            <a:ext uri="{FF2B5EF4-FFF2-40B4-BE49-F238E27FC236}">
              <a16:creationId xmlns:a16="http://schemas.microsoft.com/office/drawing/2014/main" id="{1443F133-55A5-4FA2-8EB9-93445B6F296D}"/>
            </a:ext>
          </a:extLst>
        </xdr:cNvPr>
        <xdr:cNvSpPr/>
      </xdr:nvSpPr>
      <xdr:spPr>
        <a:xfrm>
          <a:off x="992841" y="59043152"/>
          <a:ext cx="4322965" cy="2616255"/>
        </a:xfrm>
        <a:custGeom>
          <a:avLst/>
          <a:gdLst>
            <a:gd name="connsiteX0" fmla="*/ 5524500 w 5524500"/>
            <a:gd name="connsiteY0" fmla="*/ 0 h 4291853"/>
            <a:gd name="connsiteX1" fmla="*/ 5143500 w 5524500"/>
            <a:gd name="connsiteY1" fmla="*/ 784411 h 4291853"/>
            <a:gd name="connsiteX2" fmla="*/ 4829736 w 5524500"/>
            <a:gd name="connsiteY2" fmla="*/ 1602441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5524500 w 5524500"/>
            <a:gd name="connsiteY0" fmla="*/ 0 h 4291853"/>
            <a:gd name="connsiteX1" fmla="*/ 5143500 w 5524500"/>
            <a:gd name="connsiteY1" fmla="*/ 784411 h 4291853"/>
            <a:gd name="connsiteX2" fmla="*/ 4829736 w 5524500"/>
            <a:gd name="connsiteY2" fmla="*/ 1602441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5524500 w 5524500"/>
            <a:gd name="connsiteY0" fmla="*/ 0 h 4291853"/>
            <a:gd name="connsiteX1" fmla="*/ 5143500 w 5524500"/>
            <a:gd name="connsiteY1" fmla="*/ 784411 h 4291853"/>
            <a:gd name="connsiteX2" fmla="*/ 4821015 w 5524500"/>
            <a:gd name="connsiteY2" fmla="*/ 1590485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5524500 w 5524500"/>
            <a:gd name="connsiteY0" fmla="*/ 0 h 4291853"/>
            <a:gd name="connsiteX1" fmla="*/ 5143500 w 5524500"/>
            <a:gd name="connsiteY1" fmla="*/ 784411 h 4291853"/>
            <a:gd name="connsiteX2" fmla="*/ 4821015 w 5524500"/>
            <a:gd name="connsiteY2" fmla="*/ 1590485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5524500 w 5524500"/>
            <a:gd name="connsiteY0" fmla="*/ 0 h 4291853"/>
            <a:gd name="connsiteX1" fmla="*/ 5143500 w 5524500"/>
            <a:gd name="connsiteY1" fmla="*/ 784411 h 4291853"/>
            <a:gd name="connsiteX2" fmla="*/ 4821015 w 5524500"/>
            <a:gd name="connsiteY2" fmla="*/ 1590485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5524500 w 5524500"/>
            <a:gd name="connsiteY0" fmla="*/ 0 h 4291853"/>
            <a:gd name="connsiteX1" fmla="*/ 5143500 w 5524500"/>
            <a:gd name="connsiteY1" fmla="*/ 784411 h 4291853"/>
            <a:gd name="connsiteX2" fmla="*/ 4821015 w 5524500"/>
            <a:gd name="connsiteY2" fmla="*/ 1590485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5524500 w 5524500"/>
            <a:gd name="connsiteY0" fmla="*/ 0 h 4291853"/>
            <a:gd name="connsiteX1" fmla="*/ 5167912 w 5524500"/>
            <a:gd name="connsiteY1" fmla="*/ 784411 h 4291853"/>
            <a:gd name="connsiteX2" fmla="*/ 4821015 w 5524500"/>
            <a:gd name="connsiteY2" fmla="*/ 1590485 h 4291853"/>
            <a:gd name="connsiteX3" fmla="*/ 3910853 w 5524500"/>
            <a:gd name="connsiteY3" fmla="*/ 1994647 h 4291853"/>
            <a:gd name="connsiteX4" fmla="*/ 3104030 w 5524500"/>
            <a:gd name="connsiteY4" fmla="*/ 2353235 h 4291853"/>
            <a:gd name="connsiteX5" fmla="*/ 2353236 w 5524500"/>
            <a:gd name="connsiteY5" fmla="*/ 2790264 h 4291853"/>
            <a:gd name="connsiteX6" fmla="*/ 1591236 w 5524500"/>
            <a:gd name="connsiteY6" fmla="*/ 3429000 h 4291853"/>
            <a:gd name="connsiteX7" fmla="*/ 862853 w 5524500"/>
            <a:gd name="connsiteY7" fmla="*/ 3866029 h 4291853"/>
            <a:gd name="connsiteX8" fmla="*/ 0 w 5524500"/>
            <a:gd name="connsiteY8" fmla="*/ 4291853 h 4291853"/>
            <a:gd name="connsiteX0" fmla="*/ 4661647 w 4661647"/>
            <a:gd name="connsiteY0" fmla="*/ 0 h 3866029"/>
            <a:gd name="connsiteX1" fmla="*/ 4305059 w 4661647"/>
            <a:gd name="connsiteY1" fmla="*/ 784411 h 3866029"/>
            <a:gd name="connsiteX2" fmla="*/ 3958162 w 4661647"/>
            <a:gd name="connsiteY2" fmla="*/ 1590485 h 3866029"/>
            <a:gd name="connsiteX3" fmla="*/ 3048000 w 4661647"/>
            <a:gd name="connsiteY3" fmla="*/ 1994647 h 3866029"/>
            <a:gd name="connsiteX4" fmla="*/ 2241177 w 4661647"/>
            <a:gd name="connsiteY4" fmla="*/ 2353235 h 3866029"/>
            <a:gd name="connsiteX5" fmla="*/ 1490383 w 4661647"/>
            <a:gd name="connsiteY5" fmla="*/ 2790264 h 3866029"/>
            <a:gd name="connsiteX6" fmla="*/ 728383 w 4661647"/>
            <a:gd name="connsiteY6" fmla="*/ 3429000 h 3866029"/>
            <a:gd name="connsiteX7" fmla="*/ 0 w 4661647"/>
            <a:gd name="connsiteY7" fmla="*/ 3866029 h 3866029"/>
            <a:gd name="connsiteX0" fmla="*/ 4719662 w 4719662"/>
            <a:gd name="connsiteY0" fmla="*/ 0 h 3980751"/>
            <a:gd name="connsiteX1" fmla="*/ 4305059 w 4719662"/>
            <a:gd name="connsiteY1" fmla="*/ 899133 h 3980751"/>
            <a:gd name="connsiteX2" fmla="*/ 3958162 w 4719662"/>
            <a:gd name="connsiteY2" fmla="*/ 1705207 h 3980751"/>
            <a:gd name="connsiteX3" fmla="*/ 3048000 w 4719662"/>
            <a:gd name="connsiteY3" fmla="*/ 2109369 h 3980751"/>
            <a:gd name="connsiteX4" fmla="*/ 2241177 w 4719662"/>
            <a:gd name="connsiteY4" fmla="*/ 2467957 h 3980751"/>
            <a:gd name="connsiteX5" fmla="*/ 1490383 w 4719662"/>
            <a:gd name="connsiteY5" fmla="*/ 2904986 h 3980751"/>
            <a:gd name="connsiteX6" fmla="*/ 728383 w 4719662"/>
            <a:gd name="connsiteY6" fmla="*/ 3543722 h 3980751"/>
            <a:gd name="connsiteX7" fmla="*/ 0 w 4719662"/>
            <a:gd name="connsiteY7" fmla="*/ 3980751 h 3980751"/>
            <a:gd name="connsiteX0" fmla="*/ 4719662 w 4719662"/>
            <a:gd name="connsiteY0" fmla="*/ 0 h 4005334"/>
            <a:gd name="connsiteX1" fmla="*/ 4305059 w 4719662"/>
            <a:gd name="connsiteY1" fmla="*/ 923716 h 4005334"/>
            <a:gd name="connsiteX2" fmla="*/ 3958162 w 4719662"/>
            <a:gd name="connsiteY2" fmla="*/ 1729790 h 4005334"/>
            <a:gd name="connsiteX3" fmla="*/ 3048000 w 4719662"/>
            <a:gd name="connsiteY3" fmla="*/ 2133952 h 4005334"/>
            <a:gd name="connsiteX4" fmla="*/ 2241177 w 4719662"/>
            <a:gd name="connsiteY4" fmla="*/ 2492540 h 4005334"/>
            <a:gd name="connsiteX5" fmla="*/ 1490383 w 4719662"/>
            <a:gd name="connsiteY5" fmla="*/ 2929569 h 4005334"/>
            <a:gd name="connsiteX6" fmla="*/ 728383 w 4719662"/>
            <a:gd name="connsiteY6" fmla="*/ 3568305 h 4005334"/>
            <a:gd name="connsiteX7" fmla="*/ 0 w 4719662"/>
            <a:gd name="connsiteY7" fmla="*/ 4005334 h 4005334"/>
            <a:gd name="connsiteX0" fmla="*/ 4737067 w 4737067"/>
            <a:gd name="connsiteY0" fmla="*/ 0 h 4046306"/>
            <a:gd name="connsiteX1" fmla="*/ 4305059 w 4737067"/>
            <a:gd name="connsiteY1" fmla="*/ 964688 h 4046306"/>
            <a:gd name="connsiteX2" fmla="*/ 3958162 w 4737067"/>
            <a:gd name="connsiteY2" fmla="*/ 1770762 h 4046306"/>
            <a:gd name="connsiteX3" fmla="*/ 3048000 w 4737067"/>
            <a:gd name="connsiteY3" fmla="*/ 2174924 h 4046306"/>
            <a:gd name="connsiteX4" fmla="*/ 2241177 w 4737067"/>
            <a:gd name="connsiteY4" fmla="*/ 2533512 h 4046306"/>
            <a:gd name="connsiteX5" fmla="*/ 1490383 w 4737067"/>
            <a:gd name="connsiteY5" fmla="*/ 2970541 h 4046306"/>
            <a:gd name="connsiteX6" fmla="*/ 728383 w 4737067"/>
            <a:gd name="connsiteY6" fmla="*/ 3609277 h 4046306"/>
            <a:gd name="connsiteX7" fmla="*/ 0 w 4737067"/>
            <a:gd name="connsiteY7" fmla="*/ 4046306 h 4046306"/>
            <a:gd name="connsiteX0" fmla="*/ 4587780 w 4587780"/>
            <a:gd name="connsiteY0" fmla="*/ 0 h 3986529"/>
            <a:gd name="connsiteX1" fmla="*/ 4155772 w 4587780"/>
            <a:gd name="connsiteY1" fmla="*/ 964688 h 3986529"/>
            <a:gd name="connsiteX2" fmla="*/ 3808875 w 4587780"/>
            <a:gd name="connsiteY2" fmla="*/ 1770762 h 3986529"/>
            <a:gd name="connsiteX3" fmla="*/ 2898713 w 4587780"/>
            <a:gd name="connsiteY3" fmla="*/ 2174924 h 3986529"/>
            <a:gd name="connsiteX4" fmla="*/ 2091890 w 4587780"/>
            <a:gd name="connsiteY4" fmla="*/ 2533512 h 3986529"/>
            <a:gd name="connsiteX5" fmla="*/ 1341096 w 4587780"/>
            <a:gd name="connsiteY5" fmla="*/ 2970541 h 3986529"/>
            <a:gd name="connsiteX6" fmla="*/ 579096 w 4587780"/>
            <a:gd name="connsiteY6" fmla="*/ 3609277 h 3986529"/>
            <a:gd name="connsiteX7" fmla="*/ 0 w 4587780"/>
            <a:gd name="connsiteY7" fmla="*/ 3986529 h 3986529"/>
            <a:gd name="connsiteX0" fmla="*/ 4570376 w 4570376"/>
            <a:gd name="connsiteY0" fmla="*/ 0 h 3970145"/>
            <a:gd name="connsiteX1" fmla="*/ 4138368 w 4570376"/>
            <a:gd name="connsiteY1" fmla="*/ 964688 h 3970145"/>
            <a:gd name="connsiteX2" fmla="*/ 3791471 w 4570376"/>
            <a:gd name="connsiteY2" fmla="*/ 1770762 h 3970145"/>
            <a:gd name="connsiteX3" fmla="*/ 2881309 w 4570376"/>
            <a:gd name="connsiteY3" fmla="*/ 2174924 h 3970145"/>
            <a:gd name="connsiteX4" fmla="*/ 2074486 w 4570376"/>
            <a:gd name="connsiteY4" fmla="*/ 2533512 h 3970145"/>
            <a:gd name="connsiteX5" fmla="*/ 1323692 w 4570376"/>
            <a:gd name="connsiteY5" fmla="*/ 2970541 h 3970145"/>
            <a:gd name="connsiteX6" fmla="*/ 561692 w 4570376"/>
            <a:gd name="connsiteY6" fmla="*/ 3609277 h 3970145"/>
            <a:gd name="connsiteX7" fmla="*/ 0 w 4570376"/>
            <a:gd name="connsiteY7" fmla="*/ 3970145 h 3970145"/>
            <a:gd name="connsiteX0" fmla="*/ 4541369 w 4541369"/>
            <a:gd name="connsiteY0" fmla="*/ 0 h 3929186"/>
            <a:gd name="connsiteX1" fmla="*/ 4109361 w 4541369"/>
            <a:gd name="connsiteY1" fmla="*/ 964688 h 3929186"/>
            <a:gd name="connsiteX2" fmla="*/ 3762464 w 4541369"/>
            <a:gd name="connsiteY2" fmla="*/ 1770762 h 3929186"/>
            <a:gd name="connsiteX3" fmla="*/ 2852302 w 4541369"/>
            <a:gd name="connsiteY3" fmla="*/ 2174924 h 3929186"/>
            <a:gd name="connsiteX4" fmla="*/ 2045479 w 4541369"/>
            <a:gd name="connsiteY4" fmla="*/ 2533512 h 3929186"/>
            <a:gd name="connsiteX5" fmla="*/ 1294685 w 4541369"/>
            <a:gd name="connsiteY5" fmla="*/ 2970541 h 3929186"/>
            <a:gd name="connsiteX6" fmla="*/ 532685 w 4541369"/>
            <a:gd name="connsiteY6" fmla="*/ 3609277 h 3929186"/>
            <a:gd name="connsiteX7" fmla="*/ 0 w 4541369"/>
            <a:gd name="connsiteY7" fmla="*/ 3929186 h 3929186"/>
            <a:gd name="connsiteX0" fmla="*/ 4008684 w 4008684"/>
            <a:gd name="connsiteY0" fmla="*/ 0 h 3609277"/>
            <a:gd name="connsiteX1" fmla="*/ 3576676 w 4008684"/>
            <a:gd name="connsiteY1" fmla="*/ 964688 h 3609277"/>
            <a:gd name="connsiteX2" fmla="*/ 3229779 w 4008684"/>
            <a:gd name="connsiteY2" fmla="*/ 1770762 h 3609277"/>
            <a:gd name="connsiteX3" fmla="*/ 2319617 w 4008684"/>
            <a:gd name="connsiteY3" fmla="*/ 2174924 h 3609277"/>
            <a:gd name="connsiteX4" fmla="*/ 1512794 w 4008684"/>
            <a:gd name="connsiteY4" fmla="*/ 2533512 h 3609277"/>
            <a:gd name="connsiteX5" fmla="*/ 762000 w 4008684"/>
            <a:gd name="connsiteY5" fmla="*/ 2970541 h 3609277"/>
            <a:gd name="connsiteX6" fmla="*/ 0 w 4008684"/>
            <a:gd name="connsiteY6" fmla="*/ 3609277 h 3609277"/>
            <a:gd name="connsiteX0" fmla="*/ 3246684 w 3246684"/>
            <a:gd name="connsiteY0" fmla="*/ 0 h 2970541"/>
            <a:gd name="connsiteX1" fmla="*/ 2814676 w 3246684"/>
            <a:gd name="connsiteY1" fmla="*/ 964688 h 2970541"/>
            <a:gd name="connsiteX2" fmla="*/ 2467779 w 3246684"/>
            <a:gd name="connsiteY2" fmla="*/ 1770762 h 2970541"/>
            <a:gd name="connsiteX3" fmla="*/ 1557617 w 3246684"/>
            <a:gd name="connsiteY3" fmla="*/ 2174924 h 2970541"/>
            <a:gd name="connsiteX4" fmla="*/ 750794 w 3246684"/>
            <a:gd name="connsiteY4" fmla="*/ 2533512 h 2970541"/>
            <a:gd name="connsiteX5" fmla="*/ 0 w 3246684"/>
            <a:gd name="connsiteY5" fmla="*/ 2970541 h 2970541"/>
            <a:gd name="connsiteX0" fmla="*/ 2495890 w 2495890"/>
            <a:gd name="connsiteY0" fmla="*/ 0 h 2533512"/>
            <a:gd name="connsiteX1" fmla="*/ 2063882 w 2495890"/>
            <a:gd name="connsiteY1" fmla="*/ 964688 h 2533512"/>
            <a:gd name="connsiteX2" fmla="*/ 1716985 w 2495890"/>
            <a:gd name="connsiteY2" fmla="*/ 1770762 h 2533512"/>
            <a:gd name="connsiteX3" fmla="*/ 806823 w 2495890"/>
            <a:gd name="connsiteY3" fmla="*/ 2174924 h 2533512"/>
            <a:gd name="connsiteX4" fmla="*/ 0 w 2495890"/>
            <a:gd name="connsiteY4" fmla="*/ 2533512 h 2533512"/>
            <a:gd name="connsiteX0" fmla="*/ 2475140 w 2475140"/>
            <a:gd name="connsiteY0" fmla="*/ 0 h 2625777"/>
            <a:gd name="connsiteX1" fmla="*/ 2043132 w 2475140"/>
            <a:gd name="connsiteY1" fmla="*/ 964688 h 2625777"/>
            <a:gd name="connsiteX2" fmla="*/ 1696235 w 2475140"/>
            <a:gd name="connsiteY2" fmla="*/ 1770762 h 2625777"/>
            <a:gd name="connsiteX3" fmla="*/ 786073 w 2475140"/>
            <a:gd name="connsiteY3" fmla="*/ 2174924 h 2625777"/>
            <a:gd name="connsiteX4" fmla="*/ 0 w 2475140"/>
            <a:gd name="connsiteY4" fmla="*/ 2625777 h 2625777"/>
            <a:gd name="connsiteX0" fmla="*/ 2903970 w 2903970"/>
            <a:gd name="connsiteY0" fmla="*/ 0 h 2971771"/>
            <a:gd name="connsiteX1" fmla="*/ 2471962 w 2903970"/>
            <a:gd name="connsiteY1" fmla="*/ 964688 h 2971771"/>
            <a:gd name="connsiteX2" fmla="*/ 2125065 w 2903970"/>
            <a:gd name="connsiteY2" fmla="*/ 1770762 h 2971771"/>
            <a:gd name="connsiteX3" fmla="*/ 1214903 w 2903970"/>
            <a:gd name="connsiteY3" fmla="*/ 2174924 h 2971771"/>
            <a:gd name="connsiteX4" fmla="*/ 0 w 2903970"/>
            <a:gd name="connsiteY4" fmla="*/ 2971771 h 2971771"/>
            <a:gd name="connsiteX0" fmla="*/ 3139135 w 3139135"/>
            <a:gd name="connsiteY0" fmla="*/ 0 h 3133235"/>
            <a:gd name="connsiteX1" fmla="*/ 2707127 w 3139135"/>
            <a:gd name="connsiteY1" fmla="*/ 964688 h 3133235"/>
            <a:gd name="connsiteX2" fmla="*/ 2360230 w 3139135"/>
            <a:gd name="connsiteY2" fmla="*/ 1770762 h 3133235"/>
            <a:gd name="connsiteX3" fmla="*/ 1450068 w 3139135"/>
            <a:gd name="connsiteY3" fmla="*/ 2174924 h 3133235"/>
            <a:gd name="connsiteX4" fmla="*/ 0 w 3139135"/>
            <a:gd name="connsiteY4" fmla="*/ 3133235 h 31332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139135" h="3133235">
              <a:moveTo>
                <a:pt x="3139135" y="0"/>
              </a:moveTo>
              <a:lnTo>
                <a:pt x="2707127" y="964688"/>
              </a:lnTo>
              <a:cubicBezTo>
                <a:pt x="2602539" y="1237365"/>
                <a:pt x="2505807" y="1611144"/>
                <a:pt x="2360230" y="1770762"/>
              </a:cubicBezTo>
              <a:lnTo>
                <a:pt x="1450068" y="2174924"/>
              </a:lnTo>
              <a:lnTo>
                <a:pt x="0" y="3133235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91028</xdr:colOff>
      <xdr:row>358</xdr:row>
      <xdr:rowOff>76888</xdr:rowOff>
    </xdr:from>
    <xdr:to>
      <xdr:col>11</xdr:col>
      <xdr:colOff>324729</xdr:colOff>
      <xdr:row>367</xdr:row>
      <xdr:rowOff>34045</xdr:rowOff>
    </xdr:to>
    <xdr:cxnSp macro="">
      <xdr:nvCxnSpPr>
        <xdr:cNvPr id="1325" name="Straight Connector 1324">
          <a:extLst>
            <a:ext uri="{FF2B5EF4-FFF2-40B4-BE49-F238E27FC236}">
              <a16:creationId xmlns:a16="http://schemas.microsoft.com/office/drawing/2014/main" id="{0EA5F401-7E15-40A4-9093-F3B2E8B63DE9}"/>
            </a:ext>
          </a:extLst>
        </xdr:cNvPr>
        <xdr:cNvCxnSpPr>
          <a:stCxn id="1328" idx="1"/>
          <a:endCxn id="1345" idx="1"/>
        </xdr:cNvCxnSpPr>
      </xdr:nvCxnSpPr>
      <xdr:spPr>
        <a:xfrm flipH="1">
          <a:off x="4558253" y="59112838"/>
          <a:ext cx="233701" cy="1357332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223704</xdr:colOff>
      <xdr:row>359</xdr:row>
      <xdr:rowOff>22700</xdr:rowOff>
    </xdr:from>
    <xdr:to>
      <xdr:col>12</xdr:col>
      <xdr:colOff>99442</xdr:colOff>
      <xdr:row>367</xdr:row>
      <xdr:rowOff>48455</xdr:rowOff>
    </xdr:to>
    <xdr:cxnSp macro="">
      <xdr:nvCxnSpPr>
        <xdr:cNvPr id="1326" name="Straight Connector 1325">
          <a:extLst>
            <a:ext uri="{FF2B5EF4-FFF2-40B4-BE49-F238E27FC236}">
              <a16:creationId xmlns:a16="http://schemas.microsoft.com/office/drawing/2014/main" id="{37CCF333-4AF9-4792-B01D-7567417134F8}"/>
            </a:ext>
          </a:extLst>
        </xdr:cNvPr>
        <xdr:cNvCxnSpPr>
          <a:stCxn id="1328" idx="5"/>
          <a:endCxn id="1345" idx="7"/>
        </xdr:cNvCxnSpPr>
      </xdr:nvCxnSpPr>
      <xdr:spPr>
        <a:xfrm flipH="1">
          <a:off x="4690929" y="59211050"/>
          <a:ext cx="256738" cy="1273530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307482</xdr:colOff>
      <xdr:row>358</xdr:row>
      <xdr:rowOff>37266</xdr:rowOff>
    </xdr:from>
    <xdr:to>
      <xdr:col>12</xdr:col>
      <xdr:colOff>116689</xdr:colOff>
      <xdr:row>359</xdr:row>
      <xdr:rowOff>62322</xdr:rowOff>
    </xdr:to>
    <xdr:grpSp>
      <xdr:nvGrpSpPr>
        <xdr:cNvPr id="1327" name="Group 211">
          <a:extLst>
            <a:ext uri="{FF2B5EF4-FFF2-40B4-BE49-F238E27FC236}">
              <a16:creationId xmlns:a16="http://schemas.microsoft.com/office/drawing/2014/main" id="{F4AD2E75-113E-4CCE-8168-C12C8A5C4AF8}"/>
            </a:ext>
          </a:extLst>
        </xdr:cNvPr>
        <xdr:cNvGrpSpPr>
          <a:grpSpLocks/>
        </xdr:cNvGrpSpPr>
      </xdr:nvGrpSpPr>
      <xdr:grpSpPr bwMode="auto">
        <a:xfrm rot="20933077">
          <a:off x="4778629" y="59473266"/>
          <a:ext cx="190207" cy="181938"/>
          <a:chOff x="3494882" y="6020720"/>
          <a:chExt cx="153760" cy="144236"/>
        </a:xfrm>
      </xdr:grpSpPr>
      <xdr:sp macro="" textlink="">
        <xdr:nvSpPr>
          <xdr:cNvPr id="1328" name="Oval 1327">
            <a:extLst>
              <a:ext uri="{FF2B5EF4-FFF2-40B4-BE49-F238E27FC236}">
                <a16:creationId xmlns:a16="http://schemas.microsoft.com/office/drawing/2014/main" id="{46FE99F7-2247-6ACB-E625-7FEDB2F0A58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29" name="Straight Connector 1328">
            <a:extLst>
              <a:ext uri="{FF2B5EF4-FFF2-40B4-BE49-F238E27FC236}">
                <a16:creationId xmlns:a16="http://schemas.microsoft.com/office/drawing/2014/main" id="{E3B3E305-6353-307B-860F-3E876EADC43E}"/>
              </a:ext>
            </a:extLst>
          </xdr:cNvPr>
          <xdr:cNvCxnSpPr>
            <a:stCxn id="1328" idx="1"/>
            <a:endCxn id="132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0" name="Straight Connector 1329">
            <a:extLst>
              <a:ext uri="{FF2B5EF4-FFF2-40B4-BE49-F238E27FC236}">
                <a16:creationId xmlns:a16="http://schemas.microsoft.com/office/drawing/2014/main" id="{94BA81F5-28C9-B73B-D7A2-5A10D0FCC45E}"/>
              </a:ext>
            </a:extLst>
          </xdr:cNvPr>
          <xdr:cNvCxnSpPr>
            <a:stCxn id="1328" idx="3"/>
            <a:endCxn id="132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34070</xdr:colOff>
      <xdr:row>366</xdr:row>
      <xdr:rowOff>71464</xdr:rowOff>
    </xdr:from>
    <xdr:to>
      <xdr:col>11</xdr:col>
      <xdr:colOff>91028</xdr:colOff>
      <xdr:row>367</xdr:row>
      <xdr:rowOff>34045</xdr:rowOff>
    </xdr:to>
    <xdr:cxnSp macro="">
      <xdr:nvCxnSpPr>
        <xdr:cNvPr id="1331" name="Straight Connector 1330">
          <a:extLst>
            <a:ext uri="{FF2B5EF4-FFF2-40B4-BE49-F238E27FC236}">
              <a16:creationId xmlns:a16="http://schemas.microsoft.com/office/drawing/2014/main" id="{CF308036-F13F-4813-842C-83545E460B9B}"/>
            </a:ext>
          </a:extLst>
        </xdr:cNvPr>
        <xdr:cNvCxnSpPr>
          <a:stCxn id="1345" idx="1"/>
          <a:endCxn id="1375" idx="7"/>
        </xdr:cNvCxnSpPr>
      </xdr:nvCxnSpPr>
      <xdr:spPr>
        <a:xfrm flipH="1" flipV="1">
          <a:off x="3358295" y="60355189"/>
          <a:ext cx="1199958" cy="11498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34070</xdr:colOff>
      <xdr:row>367</xdr:row>
      <xdr:rowOff>47605</xdr:rowOff>
    </xdr:from>
    <xdr:to>
      <xdr:col>11</xdr:col>
      <xdr:colOff>76148</xdr:colOff>
      <xdr:row>368</xdr:row>
      <xdr:rowOff>21960</xdr:rowOff>
    </xdr:to>
    <xdr:cxnSp macro="">
      <xdr:nvCxnSpPr>
        <xdr:cNvPr id="1332" name="Straight Connector 1331">
          <a:extLst>
            <a:ext uri="{FF2B5EF4-FFF2-40B4-BE49-F238E27FC236}">
              <a16:creationId xmlns:a16="http://schemas.microsoft.com/office/drawing/2014/main" id="{E5472A79-DB3F-4DA0-9180-9D5AAC4647EC}"/>
            </a:ext>
          </a:extLst>
        </xdr:cNvPr>
        <xdr:cNvCxnSpPr>
          <a:stCxn id="1345" idx="3"/>
          <a:endCxn id="1375" idx="5"/>
        </xdr:cNvCxnSpPr>
      </xdr:nvCxnSpPr>
      <xdr:spPr>
        <a:xfrm flipH="1" flipV="1">
          <a:off x="3358295" y="60483730"/>
          <a:ext cx="1185078" cy="126755"/>
        </a:xfrm>
        <a:prstGeom prst="line">
          <a:avLst/>
        </a:prstGeom>
        <a:ln w="19050">
          <a:solidFill>
            <a:schemeClr val="tx1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167013</xdr:colOff>
      <xdr:row>330</xdr:row>
      <xdr:rowOff>33131</xdr:rowOff>
    </xdr:from>
    <xdr:ext cx="621517" cy="718466"/>
    <xdr:sp macro="" textlink="">
      <xdr:nvSpPr>
        <xdr:cNvPr id="1333" name="Rectangle 1332">
          <a:extLst>
            <a:ext uri="{FF2B5EF4-FFF2-40B4-BE49-F238E27FC236}">
              <a16:creationId xmlns:a16="http://schemas.microsoft.com/office/drawing/2014/main" id="{1CC419D9-3BA5-4A43-9BD1-FA963B9FFA42}"/>
            </a:ext>
          </a:extLst>
        </xdr:cNvPr>
        <xdr:cNvSpPr/>
      </xdr:nvSpPr>
      <xdr:spPr>
        <a:xfrm>
          <a:off x="7139313" y="54211331"/>
          <a:ext cx="621517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G'</a:t>
          </a:r>
        </a:p>
      </xdr:txBody>
    </xdr:sp>
    <xdr:clientData/>
  </xdr:oneCellAnchor>
  <xdr:twoCellAnchor>
    <xdr:from>
      <xdr:col>17</xdr:col>
      <xdr:colOff>9987</xdr:colOff>
      <xdr:row>333</xdr:row>
      <xdr:rowOff>41024</xdr:rowOff>
    </xdr:from>
    <xdr:to>
      <xdr:col>20</xdr:col>
      <xdr:colOff>62850</xdr:colOff>
      <xdr:row>335</xdr:row>
      <xdr:rowOff>24599</xdr:rowOff>
    </xdr:to>
    <xdr:cxnSp macro="">
      <xdr:nvCxnSpPr>
        <xdr:cNvPr id="1334" name="Straight Arrow Connector 1333">
          <a:extLst>
            <a:ext uri="{FF2B5EF4-FFF2-40B4-BE49-F238E27FC236}">
              <a16:creationId xmlns:a16="http://schemas.microsoft.com/office/drawing/2014/main" id="{66353418-B073-46FC-AC03-C0B24AAD2EA9}"/>
            </a:ext>
          </a:extLst>
        </xdr:cNvPr>
        <xdr:cNvCxnSpPr/>
      </xdr:nvCxnSpPr>
      <xdr:spPr>
        <a:xfrm>
          <a:off x="6601287" y="54695474"/>
          <a:ext cx="1195863" cy="345525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281608</xdr:colOff>
      <xdr:row>335</xdr:row>
      <xdr:rowOff>132522</xdr:rowOff>
    </xdr:from>
    <xdr:to>
      <xdr:col>21</xdr:col>
      <xdr:colOff>257047</xdr:colOff>
      <xdr:row>340</xdr:row>
      <xdr:rowOff>54073</xdr:rowOff>
    </xdr:to>
    <xdr:sp macro="" textlink="">
      <xdr:nvSpPr>
        <xdr:cNvPr id="1335" name="TextBox 1334">
          <a:extLst>
            <a:ext uri="{FF2B5EF4-FFF2-40B4-BE49-F238E27FC236}">
              <a16:creationId xmlns:a16="http://schemas.microsoft.com/office/drawing/2014/main" id="{0F0922DD-8BFC-492B-B89D-D7E64247E0A2}"/>
            </a:ext>
          </a:extLst>
        </xdr:cNvPr>
        <xdr:cNvSpPr txBox="1"/>
      </xdr:nvSpPr>
      <xdr:spPr>
        <a:xfrm>
          <a:off x="7634908" y="55148922"/>
          <a:ext cx="966039" cy="82642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/59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19</xdr:col>
      <xdr:colOff>224953</xdr:colOff>
      <xdr:row>341</xdr:row>
      <xdr:rowOff>49696</xdr:rowOff>
    </xdr:from>
    <xdr:to>
      <xdr:col>21</xdr:col>
      <xdr:colOff>213950</xdr:colOff>
      <xdr:row>347</xdr:row>
      <xdr:rowOff>130451</xdr:rowOff>
    </xdr:to>
    <xdr:sp macro="" textlink="">
      <xdr:nvSpPr>
        <xdr:cNvPr id="1336" name="TextBox 1335">
          <a:extLst>
            <a:ext uri="{FF2B5EF4-FFF2-40B4-BE49-F238E27FC236}">
              <a16:creationId xmlns:a16="http://schemas.microsoft.com/office/drawing/2014/main" id="{635F7901-ED6C-416B-835C-4C85B5B8EE75}"/>
            </a:ext>
          </a:extLst>
        </xdr:cNvPr>
        <xdr:cNvSpPr txBox="1"/>
      </xdr:nvSpPr>
      <xdr:spPr>
        <a:xfrm>
          <a:off x="7578253" y="56151946"/>
          <a:ext cx="979597" cy="11666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17</xdr:col>
      <xdr:colOff>331304</xdr:colOff>
      <xdr:row>341</xdr:row>
      <xdr:rowOff>24848</xdr:rowOff>
    </xdr:from>
    <xdr:to>
      <xdr:col>18</xdr:col>
      <xdr:colOff>182217</xdr:colOff>
      <xdr:row>342</xdr:row>
      <xdr:rowOff>41413</xdr:rowOff>
    </xdr:to>
    <xdr:sp macro="" textlink="">
      <xdr:nvSpPr>
        <xdr:cNvPr id="1337" name="Isosceles Triangle 1336">
          <a:extLst>
            <a:ext uri="{FF2B5EF4-FFF2-40B4-BE49-F238E27FC236}">
              <a16:creationId xmlns:a16="http://schemas.microsoft.com/office/drawing/2014/main" id="{866BE71C-996B-4CE3-AD8C-873793287085}"/>
            </a:ext>
          </a:extLst>
        </xdr:cNvPr>
        <xdr:cNvSpPr/>
      </xdr:nvSpPr>
      <xdr:spPr>
        <a:xfrm>
          <a:off x="6922604" y="56127098"/>
          <a:ext cx="231913" cy="19754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149088</xdr:colOff>
      <xdr:row>344</xdr:row>
      <xdr:rowOff>132522</xdr:rowOff>
    </xdr:from>
    <xdr:to>
      <xdr:col>15</xdr:col>
      <xdr:colOff>242217</xdr:colOff>
      <xdr:row>345</xdr:row>
      <xdr:rowOff>125247</xdr:rowOff>
    </xdr:to>
    <xdr:cxnSp macro="">
      <xdr:nvCxnSpPr>
        <xdr:cNvPr id="1338" name="Straight Connector 1337">
          <a:extLst>
            <a:ext uri="{FF2B5EF4-FFF2-40B4-BE49-F238E27FC236}">
              <a16:creationId xmlns:a16="http://schemas.microsoft.com/office/drawing/2014/main" id="{F2F97273-9B3D-46E1-941F-7FCDD3279F94}"/>
            </a:ext>
          </a:extLst>
        </xdr:cNvPr>
        <xdr:cNvCxnSpPr>
          <a:stCxn id="1321" idx="1"/>
        </xdr:cNvCxnSpPr>
      </xdr:nvCxnSpPr>
      <xdr:spPr>
        <a:xfrm flipH="1" flipV="1">
          <a:off x="5978388" y="56777697"/>
          <a:ext cx="93129" cy="17370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</xdr:colOff>
      <xdr:row>340</xdr:row>
      <xdr:rowOff>41413</xdr:rowOff>
    </xdr:from>
    <xdr:to>
      <xdr:col>15</xdr:col>
      <xdr:colOff>13845</xdr:colOff>
      <xdr:row>347</xdr:row>
      <xdr:rowOff>27214</xdr:rowOff>
    </xdr:to>
    <xdr:sp macro="" textlink="">
      <xdr:nvSpPr>
        <xdr:cNvPr id="1339" name="TextBox 1338">
          <a:extLst>
            <a:ext uri="{FF2B5EF4-FFF2-40B4-BE49-F238E27FC236}">
              <a16:creationId xmlns:a16="http://schemas.microsoft.com/office/drawing/2014/main" id="{8F6D6D17-7F06-402B-9B3A-95C0A993B88D}"/>
            </a:ext>
          </a:extLst>
        </xdr:cNvPr>
        <xdr:cNvSpPr txBox="1"/>
      </xdr:nvSpPr>
      <xdr:spPr>
        <a:xfrm>
          <a:off x="4864790" y="55962688"/>
          <a:ext cx="978355" cy="125262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10</xdr:col>
      <xdr:colOff>77856</xdr:colOff>
      <xdr:row>348</xdr:row>
      <xdr:rowOff>77858</xdr:rowOff>
    </xdr:from>
    <xdr:to>
      <xdr:col>13</xdr:col>
      <xdr:colOff>66853</xdr:colOff>
      <xdr:row>353</xdr:row>
      <xdr:rowOff>16567</xdr:rowOff>
    </xdr:to>
    <xdr:sp macro="" textlink="">
      <xdr:nvSpPr>
        <xdr:cNvPr id="1340" name="TextBox 1339">
          <a:extLst>
            <a:ext uri="{FF2B5EF4-FFF2-40B4-BE49-F238E27FC236}">
              <a16:creationId xmlns:a16="http://schemas.microsoft.com/office/drawing/2014/main" id="{401789D2-0309-49B0-995C-7C9D0FAAE944}"/>
            </a:ext>
          </a:extLst>
        </xdr:cNvPr>
        <xdr:cNvSpPr txBox="1"/>
      </xdr:nvSpPr>
      <xdr:spPr>
        <a:xfrm>
          <a:off x="4164081" y="57446933"/>
          <a:ext cx="979597" cy="84358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8</xdr:col>
      <xdr:colOff>99392</xdr:colOff>
      <xdr:row>354</xdr:row>
      <xdr:rowOff>140805</xdr:rowOff>
    </xdr:from>
    <xdr:to>
      <xdr:col>10</xdr:col>
      <xdr:colOff>320302</xdr:colOff>
      <xdr:row>362</xdr:row>
      <xdr:rowOff>122168</xdr:rowOff>
    </xdr:to>
    <xdr:sp macro="" textlink="">
      <xdr:nvSpPr>
        <xdr:cNvPr id="1341" name="TextBox 1340">
          <a:extLst>
            <a:ext uri="{FF2B5EF4-FFF2-40B4-BE49-F238E27FC236}">
              <a16:creationId xmlns:a16="http://schemas.microsoft.com/office/drawing/2014/main" id="{6B190A60-B3E4-4BB8-8352-30E5FF2DA174}"/>
            </a:ext>
          </a:extLst>
        </xdr:cNvPr>
        <xdr:cNvSpPr txBox="1"/>
      </xdr:nvSpPr>
      <xdr:spPr>
        <a:xfrm>
          <a:off x="3423617" y="58567155"/>
          <a:ext cx="982910" cy="122913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12</xdr:col>
      <xdr:colOff>182217</xdr:colOff>
      <xdr:row>363</xdr:row>
      <xdr:rowOff>140805</xdr:rowOff>
    </xdr:from>
    <xdr:to>
      <xdr:col>15</xdr:col>
      <xdr:colOff>179497</xdr:colOff>
      <xdr:row>371</xdr:row>
      <xdr:rowOff>105603</xdr:rowOff>
    </xdr:to>
    <xdr:sp macro="" textlink="">
      <xdr:nvSpPr>
        <xdr:cNvPr id="1342" name="TextBox 1341">
          <a:extLst>
            <a:ext uri="{FF2B5EF4-FFF2-40B4-BE49-F238E27FC236}">
              <a16:creationId xmlns:a16="http://schemas.microsoft.com/office/drawing/2014/main" id="{1171C9F8-E665-49FC-BE46-97DD7BCF6773}"/>
            </a:ext>
          </a:extLst>
        </xdr:cNvPr>
        <xdr:cNvSpPr txBox="1"/>
      </xdr:nvSpPr>
      <xdr:spPr>
        <a:xfrm>
          <a:off x="5030442" y="59967330"/>
          <a:ext cx="978355" cy="11935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11</xdr:col>
      <xdr:colOff>162704</xdr:colOff>
      <xdr:row>367</xdr:row>
      <xdr:rowOff>136842</xdr:rowOff>
    </xdr:from>
    <xdr:to>
      <xdr:col>11</xdr:col>
      <xdr:colOff>356152</xdr:colOff>
      <xdr:row>368</xdr:row>
      <xdr:rowOff>140804</xdr:rowOff>
    </xdr:to>
    <xdr:cxnSp macro="">
      <xdr:nvCxnSpPr>
        <xdr:cNvPr id="1343" name="Straight Connector 1342">
          <a:extLst>
            <a:ext uri="{FF2B5EF4-FFF2-40B4-BE49-F238E27FC236}">
              <a16:creationId xmlns:a16="http://schemas.microsoft.com/office/drawing/2014/main" id="{5B32F713-C31B-4F15-A96D-DEE58CFC49E0}"/>
            </a:ext>
          </a:extLst>
        </xdr:cNvPr>
        <xdr:cNvCxnSpPr/>
      </xdr:nvCxnSpPr>
      <xdr:spPr>
        <a:xfrm>
          <a:off x="4629929" y="60572967"/>
          <a:ext cx="193448" cy="156362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55558</xdr:colOff>
      <xdr:row>367</xdr:row>
      <xdr:rowOff>12306</xdr:rowOff>
    </xdr:from>
    <xdr:to>
      <xdr:col>11</xdr:col>
      <xdr:colOff>244294</xdr:colOff>
      <xdr:row>368</xdr:row>
      <xdr:rowOff>58109</xdr:rowOff>
    </xdr:to>
    <xdr:grpSp>
      <xdr:nvGrpSpPr>
        <xdr:cNvPr id="1344" name="Group 211">
          <a:extLst>
            <a:ext uri="{FF2B5EF4-FFF2-40B4-BE49-F238E27FC236}">
              <a16:creationId xmlns:a16="http://schemas.microsoft.com/office/drawing/2014/main" id="{114CCBF9-C0D0-46E4-96F9-671469DF0F87}"/>
            </a:ext>
          </a:extLst>
        </xdr:cNvPr>
        <xdr:cNvGrpSpPr>
          <a:grpSpLocks/>
        </xdr:cNvGrpSpPr>
      </xdr:nvGrpSpPr>
      <xdr:grpSpPr bwMode="auto">
        <a:xfrm rot="371921">
          <a:off x="4526705" y="60882659"/>
          <a:ext cx="188736" cy="202685"/>
          <a:chOff x="3494882" y="6020720"/>
          <a:chExt cx="153760" cy="144236"/>
        </a:xfrm>
      </xdr:grpSpPr>
      <xdr:sp macro="" textlink="">
        <xdr:nvSpPr>
          <xdr:cNvPr id="1345" name="Oval 1344">
            <a:extLst>
              <a:ext uri="{FF2B5EF4-FFF2-40B4-BE49-F238E27FC236}">
                <a16:creationId xmlns:a16="http://schemas.microsoft.com/office/drawing/2014/main" id="{04CBD027-1DE3-2ED5-682E-047CC58B1F1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46" name="Straight Connector 1345">
            <a:extLst>
              <a:ext uri="{FF2B5EF4-FFF2-40B4-BE49-F238E27FC236}">
                <a16:creationId xmlns:a16="http://schemas.microsoft.com/office/drawing/2014/main" id="{82408590-586F-B384-F7E3-ABC59534A3CA}"/>
              </a:ext>
            </a:extLst>
          </xdr:cNvPr>
          <xdr:cNvCxnSpPr>
            <a:stCxn id="1345" idx="1"/>
            <a:endCxn id="134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7" name="Straight Connector 1346">
            <a:extLst>
              <a:ext uri="{FF2B5EF4-FFF2-40B4-BE49-F238E27FC236}">
                <a16:creationId xmlns:a16="http://schemas.microsoft.com/office/drawing/2014/main" id="{AB8D6E4A-D93C-7CD9-E1F9-3BC1324DCC79}"/>
              </a:ext>
            </a:extLst>
          </xdr:cNvPr>
          <xdr:cNvCxnSpPr>
            <a:stCxn id="1345" idx="3"/>
            <a:endCxn id="134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50141</xdr:colOff>
      <xdr:row>369</xdr:row>
      <xdr:rowOff>98245</xdr:rowOff>
    </xdr:from>
    <xdr:to>
      <xdr:col>9</xdr:col>
      <xdr:colOff>271051</xdr:colOff>
      <xdr:row>377</xdr:row>
      <xdr:rowOff>79608</xdr:rowOff>
    </xdr:to>
    <xdr:sp macro="" textlink="">
      <xdr:nvSpPr>
        <xdr:cNvPr id="1348" name="TextBox 1347">
          <a:extLst>
            <a:ext uri="{FF2B5EF4-FFF2-40B4-BE49-F238E27FC236}">
              <a16:creationId xmlns:a16="http://schemas.microsoft.com/office/drawing/2014/main" id="{DE918C3C-4DD1-401C-A3F2-7CE49651743D}"/>
            </a:ext>
          </a:extLst>
        </xdr:cNvPr>
        <xdr:cNvSpPr txBox="1"/>
      </xdr:nvSpPr>
      <xdr:spPr>
        <a:xfrm>
          <a:off x="2993366" y="60848695"/>
          <a:ext cx="982910" cy="120056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2</xdr:col>
      <xdr:colOff>342900</xdr:colOff>
      <xdr:row>366</xdr:row>
      <xdr:rowOff>97635</xdr:rowOff>
    </xdr:from>
    <xdr:to>
      <xdr:col>7</xdr:col>
      <xdr:colOff>290818</xdr:colOff>
      <xdr:row>372</xdr:row>
      <xdr:rowOff>19050</xdr:rowOff>
    </xdr:to>
    <xdr:cxnSp macro="">
      <xdr:nvCxnSpPr>
        <xdr:cNvPr id="1349" name="Straight Connector 1348">
          <a:extLst>
            <a:ext uri="{FF2B5EF4-FFF2-40B4-BE49-F238E27FC236}">
              <a16:creationId xmlns:a16="http://schemas.microsoft.com/office/drawing/2014/main" id="{737D58D2-03B6-4281-80EF-AE2B798E3C49}"/>
            </a:ext>
          </a:extLst>
        </xdr:cNvPr>
        <xdr:cNvCxnSpPr/>
      </xdr:nvCxnSpPr>
      <xdr:spPr>
        <a:xfrm flipH="1">
          <a:off x="819150" y="60381360"/>
          <a:ext cx="2414893" cy="84534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786118</xdr:colOff>
      <xdr:row>370</xdr:row>
      <xdr:rowOff>117332</xdr:rowOff>
    </xdr:from>
    <xdr:to>
      <xdr:col>3</xdr:col>
      <xdr:colOff>33350</xdr:colOff>
      <xdr:row>371</xdr:row>
      <xdr:rowOff>145345</xdr:rowOff>
    </xdr:to>
    <xdr:grpSp>
      <xdr:nvGrpSpPr>
        <xdr:cNvPr id="1350" name="Group 211">
          <a:extLst>
            <a:ext uri="{FF2B5EF4-FFF2-40B4-BE49-F238E27FC236}">
              <a16:creationId xmlns:a16="http://schemas.microsoft.com/office/drawing/2014/main" id="{02CAD9B1-DE3D-46E5-9C31-52F16D1E24B8}"/>
            </a:ext>
          </a:extLst>
        </xdr:cNvPr>
        <xdr:cNvGrpSpPr>
          <a:grpSpLocks/>
        </xdr:cNvGrpSpPr>
      </xdr:nvGrpSpPr>
      <xdr:grpSpPr bwMode="auto">
        <a:xfrm>
          <a:off x="1267971" y="61458332"/>
          <a:ext cx="188526" cy="184895"/>
          <a:chOff x="3494882" y="6020720"/>
          <a:chExt cx="153760" cy="144236"/>
        </a:xfrm>
      </xdr:grpSpPr>
      <xdr:sp macro="" textlink="">
        <xdr:nvSpPr>
          <xdr:cNvPr id="1351" name="Oval 1350">
            <a:extLst>
              <a:ext uri="{FF2B5EF4-FFF2-40B4-BE49-F238E27FC236}">
                <a16:creationId xmlns:a16="http://schemas.microsoft.com/office/drawing/2014/main" id="{F37FD440-8542-0D5B-2115-FE5E99E9FAB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85E86C50-B80D-3326-9836-1571ACE00DB9}"/>
              </a:ext>
            </a:extLst>
          </xdr:cNvPr>
          <xdr:cNvCxnSpPr>
            <a:stCxn id="1351" idx="1"/>
            <a:endCxn id="135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3" name="Straight Connector 1352">
            <a:extLst>
              <a:ext uri="{FF2B5EF4-FFF2-40B4-BE49-F238E27FC236}">
                <a16:creationId xmlns:a16="http://schemas.microsoft.com/office/drawing/2014/main" id="{3CB5EDD2-EF86-4CCC-E0E6-C2723D802045}"/>
              </a:ext>
            </a:extLst>
          </xdr:cNvPr>
          <xdr:cNvCxnSpPr>
            <a:stCxn id="1351" idx="3"/>
            <a:endCxn id="135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5068</xdr:colOff>
      <xdr:row>368</xdr:row>
      <xdr:rowOff>100480</xdr:rowOff>
    </xdr:from>
    <xdr:to>
      <xdr:col>5</xdr:col>
      <xdr:colOff>195275</xdr:colOff>
      <xdr:row>369</xdr:row>
      <xdr:rowOff>118968</xdr:rowOff>
    </xdr:to>
    <xdr:grpSp>
      <xdr:nvGrpSpPr>
        <xdr:cNvPr id="1354" name="Group 211">
          <a:extLst>
            <a:ext uri="{FF2B5EF4-FFF2-40B4-BE49-F238E27FC236}">
              <a16:creationId xmlns:a16="http://schemas.microsoft.com/office/drawing/2014/main" id="{5A92DAB2-FE1E-44E6-BA0E-C678508E9BFE}"/>
            </a:ext>
          </a:extLst>
        </xdr:cNvPr>
        <xdr:cNvGrpSpPr>
          <a:grpSpLocks/>
        </xdr:cNvGrpSpPr>
      </xdr:nvGrpSpPr>
      <xdr:grpSpPr bwMode="auto">
        <a:xfrm>
          <a:off x="2190215" y="61127715"/>
          <a:ext cx="190207" cy="175371"/>
          <a:chOff x="3494882" y="6020720"/>
          <a:chExt cx="153760" cy="144236"/>
        </a:xfrm>
      </xdr:grpSpPr>
      <xdr:sp macro="" textlink="">
        <xdr:nvSpPr>
          <xdr:cNvPr id="1355" name="Oval 1354">
            <a:extLst>
              <a:ext uri="{FF2B5EF4-FFF2-40B4-BE49-F238E27FC236}">
                <a16:creationId xmlns:a16="http://schemas.microsoft.com/office/drawing/2014/main" id="{4464EC48-C1F8-FB76-061F-45C3E77B1DF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56" name="Straight Connector 1355">
            <a:extLst>
              <a:ext uri="{FF2B5EF4-FFF2-40B4-BE49-F238E27FC236}">
                <a16:creationId xmlns:a16="http://schemas.microsoft.com/office/drawing/2014/main" id="{E2BBBFB8-1C70-8934-9218-D2B208374FFC}"/>
              </a:ext>
            </a:extLst>
          </xdr:cNvPr>
          <xdr:cNvCxnSpPr>
            <a:stCxn id="1355" idx="1"/>
            <a:endCxn id="135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7" name="Straight Connector 1356">
            <a:extLst>
              <a:ext uri="{FF2B5EF4-FFF2-40B4-BE49-F238E27FC236}">
                <a16:creationId xmlns:a16="http://schemas.microsoft.com/office/drawing/2014/main" id="{77A90307-08F1-8C8A-0976-B8945032A91E}"/>
              </a:ext>
            </a:extLst>
          </xdr:cNvPr>
          <xdr:cNvCxnSpPr>
            <a:stCxn id="1355" idx="3"/>
            <a:endCxn id="135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196614</xdr:colOff>
      <xdr:row>371</xdr:row>
      <xdr:rowOff>142875</xdr:rowOff>
    </xdr:from>
    <xdr:ext cx="504241" cy="718466"/>
    <xdr:sp macro="" textlink="">
      <xdr:nvSpPr>
        <xdr:cNvPr id="1358" name="Rectangle 1357">
          <a:extLst>
            <a:ext uri="{FF2B5EF4-FFF2-40B4-BE49-F238E27FC236}">
              <a16:creationId xmlns:a16="http://schemas.microsoft.com/office/drawing/2014/main" id="{13C42572-DF19-4DA8-9778-90366FE65587}"/>
            </a:ext>
          </a:extLst>
        </xdr:cNvPr>
        <xdr:cNvSpPr/>
      </xdr:nvSpPr>
      <xdr:spPr>
        <a:xfrm>
          <a:off x="291864" y="61198125"/>
          <a:ext cx="504241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H</a:t>
          </a:r>
        </a:p>
      </xdr:txBody>
    </xdr:sp>
    <xdr:clientData/>
  </xdr:oneCellAnchor>
  <xdr:twoCellAnchor>
    <xdr:from>
      <xdr:col>2</xdr:col>
      <xdr:colOff>342900</xdr:colOff>
      <xdr:row>369</xdr:row>
      <xdr:rowOff>150768</xdr:rowOff>
    </xdr:from>
    <xdr:to>
      <xdr:col>2</xdr:col>
      <xdr:colOff>790575</xdr:colOff>
      <xdr:row>377</xdr:row>
      <xdr:rowOff>47625</xdr:rowOff>
    </xdr:to>
    <xdr:cxnSp macro="">
      <xdr:nvCxnSpPr>
        <xdr:cNvPr id="1359" name="Straight Arrow Connector 1358">
          <a:extLst>
            <a:ext uri="{FF2B5EF4-FFF2-40B4-BE49-F238E27FC236}">
              <a16:creationId xmlns:a16="http://schemas.microsoft.com/office/drawing/2014/main" id="{78053194-7A86-4BA1-9810-3E7C4F1FFCA0}"/>
            </a:ext>
          </a:extLst>
        </xdr:cNvPr>
        <xdr:cNvCxnSpPr/>
      </xdr:nvCxnSpPr>
      <xdr:spPr>
        <a:xfrm>
          <a:off x="819150" y="60901218"/>
          <a:ext cx="447675" cy="1116057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244962</xdr:colOff>
      <xdr:row>418</xdr:row>
      <xdr:rowOff>44850</xdr:rowOff>
    </xdr:from>
    <xdr:to>
      <xdr:col>14</xdr:col>
      <xdr:colOff>293910</xdr:colOff>
      <xdr:row>424</xdr:row>
      <xdr:rowOff>10063</xdr:rowOff>
    </xdr:to>
    <xdr:sp macro="" textlink="">
      <xdr:nvSpPr>
        <xdr:cNvPr id="1360" name="Rectangle 1359">
          <a:extLst>
            <a:ext uri="{FF2B5EF4-FFF2-40B4-BE49-F238E27FC236}">
              <a16:creationId xmlns:a16="http://schemas.microsoft.com/office/drawing/2014/main" id="{0DCE15CC-B8E2-4640-8828-6494F6448CA5}"/>
            </a:ext>
          </a:extLst>
        </xdr:cNvPr>
        <xdr:cNvSpPr/>
      </xdr:nvSpPr>
      <xdr:spPr>
        <a:xfrm>
          <a:off x="4712187" y="68901075"/>
          <a:ext cx="1039548" cy="889138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LAP. TEMBAK</a:t>
          </a:r>
        </a:p>
      </xdr:txBody>
    </xdr:sp>
    <xdr:clientData/>
  </xdr:twoCellAnchor>
  <xdr:twoCellAnchor>
    <xdr:from>
      <xdr:col>7</xdr:col>
      <xdr:colOff>312500</xdr:colOff>
      <xdr:row>398</xdr:row>
      <xdr:rowOff>25314</xdr:rowOff>
    </xdr:from>
    <xdr:to>
      <xdr:col>8</xdr:col>
      <xdr:colOff>354223</xdr:colOff>
      <xdr:row>403</xdr:row>
      <xdr:rowOff>41256</xdr:rowOff>
    </xdr:to>
    <xdr:cxnSp macro="">
      <xdr:nvCxnSpPr>
        <xdr:cNvPr id="1361" name="Straight Connector 1360">
          <a:extLst>
            <a:ext uri="{FF2B5EF4-FFF2-40B4-BE49-F238E27FC236}">
              <a16:creationId xmlns:a16="http://schemas.microsoft.com/office/drawing/2014/main" id="{26F16FCD-9044-4AEE-AA6D-B30ADE7BE15D}"/>
            </a:ext>
          </a:extLst>
        </xdr:cNvPr>
        <xdr:cNvCxnSpPr>
          <a:stCxn id="1371" idx="7"/>
          <a:endCxn id="777" idx="4"/>
        </xdr:cNvCxnSpPr>
      </xdr:nvCxnSpPr>
      <xdr:spPr>
        <a:xfrm flipV="1">
          <a:off x="3255725" y="65519214"/>
          <a:ext cx="422723" cy="920817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257323</xdr:colOff>
      <xdr:row>394</xdr:row>
      <xdr:rowOff>142766</xdr:rowOff>
    </xdr:from>
    <xdr:to>
      <xdr:col>12</xdr:col>
      <xdr:colOff>39622</xdr:colOff>
      <xdr:row>395</xdr:row>
      <xdr:rowOff>120992</xdr:rowOff>
    </xdr:to>
    <xdr:grpSp>
      <xdr:nvGrpSpPr>
        <xdr:cNvPr id="1362" name="Group 211">
          <a:extLst>
            <a:ext uri="{FF2B5EF4-FFF2-40B4-BE49-F238E27FC236}">
              <a16:creationId xmlns:a16="http://schemas.microsoft.com/office/drawing/2014/main" id="{8B344002-8B3A-4556-934A-2769A6EED5CB}"/>
            </a:ext>
          </a:extLst>
        </xdr:cNvPr>
        <xdr:cNvGrpSpPr>
          <a:grpSpLocks/>
        </xdr:cNvGrpSpPr>
      </xdr:nvGrpSpPr>
      <xdr:grpSpPr bwMode="auto">
        <a:xfrm rot="21308304">
          <a:off x="4728470" y="65383413"/>
          <a:ext cx="163299" cy="157520"/>
          <a:chOff x="3494882" y="6020720"/>
          <a:chExt cx="153760" cy="144236"/>
        </a:xfrm>
      </xdr:grpSpPr>
      <xdr:sp macro="" textlink="">
        <xdr:nvSpPr>
          <xdr:cNvPr id="1363" name="Oval 1362">
            <a:extLst>
              <a:ext uri="{FF2B5EF4-FFF2-40B4-BE49-F238E27FC236}">
                <a16:creationId xmlns:a16="http://schemas.microsoft.com/office/drawing/2014/main" id="{3157D33B-90B5-4474-3DF2-F6E7596B9E7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64" name="Straight Connector 1363">
            <a:extLst>
              <a:ext uri="{FF2B5EF4-FFF2-40B4-BE49-F238E27FC236}">
                <a16:creationId xmlns:a16="http://schemas.microsoft.com/office/drawing/2014/main" id="{F4B6DBF1-B694-2DDB-816B-938D5FDBBC70}"/>
              </a:ext>
            </a:extLst>
          </xdr:cNvPr>
          <xdr:cNvCxnSpPr>
            <a:stCxn id="1363" idx="1"/>
            <a:endCxn id="136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5" name="Straight Connector 1364">
            <a:extLst>
              <a:ext uri="{FF2B5EF4-FFF2-40B4-BE49-F238E27FC236}">
                <a16:creationId xmlns:a16="http://schemas.microsoft.com/office/drawing/2014/main" id="{0CD91E06-B715-C47F-56EC-B9D32BF77A5F}"/>
              </a:ext>
            </a:extLst>
          </xdr:cNvPr>
          <xdr:cNvCxnSpPr>
            <a:stCxn id="1363" idx="3"/>
            <a:endCxn id="136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212655</xdr:colOff>
      <xdr:row>393</xdr:row>
      <xdr:rowOff>12701</xdr:rowOff>
    </xdr:from>
    <xdr:to>
      <xdr:col>15</xdr:col>
      <xdr:colOff>1523</xdr:colOff>
      <xdr:row>393</xdr:row>
      <xdr:rowOff>174858</xdr:rowOff>
    </xdr:to>
    <xdr:grpSp>
      <xdr:nvGrpSpPr>
        <xdr:cNvPr id="1366" name="Group 211">
          <a:extLst>
            <a:ext uri="{FF2B5EF4-FFF2-40B4-BE49-F238E27FC236}">
              <a16:creationId xmlns:a16="http://schemas.microsoft.com/office/drawing/2014/main" id="{D17EFB79-E194-4524-B693-C43AD6C016D5}"/>
            </a:ext>
          </a:extLst>
        </xdr:cNvPr>
        <xdr:cNvGrpSpPr>
          <a:grpSpLocks/>
        </xdr:cNvGrpSpPr>
      </xdr:nvGrpSpPr>
      <xdr:grpSpPr bwMode="auto">
        <a:xfrm rot="21308304">
          <a:off x="5669920" y="65074054"/>
          <a:ext cx="158662" cy="162157"/>
          <a:chOff x="3494882" y="6020720"/>
          <a:chExt cx="153760" cy="144236"/>
        </a:xfrm>
      </xdr:grpSpPr>
      <xdr:sp macro="" textlink="">
        <xdr:nvSpPr>
          <xdr:cNvPr id="1367" name="Oval 1366">
            <a:extLst>
              <a:ext uri="{FF2B5EF4-FFF2-40B4-BE49-F238E27FC236}">
                <a16:creationId xmlns:a16="http://schemas.microsoft.com/office/drawing/2014/main" id="{C9D27BD2-CF13-3594-5F97-67A8A90DE67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68" name="Straight Connector 1367">
            <a:extLst>
              <a:ext uri="{FF2B5EF4-FFF2-40B4-BE49-F238E27FC236}">
                <a16:creationId xmlns:a16="http://schemas.microsoft.com/office/drawing/2014/main" id="{CE8A59B8-099B-3F09-5044-114C0925496E}"/>
              </a:ext>
            </a:extLst>
          </xdr:cNvPr>
          <xdr:cNvCxnSpPr>
            <a:stCxn id="1367" idx="1"/>
            <a:endCxn id="136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9" name="Straight Connector 1368">
            <a:extLst>
              <a:ext uri="{FF2B5EF4-FFF2-40B4-BE49-F238E27FC236}">
                <a16:creationId xmlns:a16="http://schemas.microsoft.com/office/drawing/2014/main" id="{DD1F5913-7CE5-6EB7-3631-DF7A3482B356}"/>
              </a:ext>
            </a:extLst>
          </xdr:cNvPr>
          <xdr:cNvCxnSpPr>
            <a:stCxn id="1367" idx="3"/>
            <a:endCxn id="136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153713</xdr:colOff>
      <xdr:row>403</xdr:row>
      <xdr:rowOff>8639</xdr:rowOff>
    </xdr:from>
    <xdr:to>
      <xdr:col>7</xdr:col>
      <xdr:colOff>331994</xdr:colOff>
      <xdr:row>403</xdr:row>
      <xdr:rowOff>177713</xdr:rowOff>
    </xdr:to>
    <xdr:grpSp>
      <xdr:nvGrpSpPr>
        <xdr:cNvPr id="1370" name="Group 211">
          <a:extLst>
            <a:ext uri="{FF2B5EF4-FFF2-40B4-BE49-F238E27FC236}">
              <a16:creationId xmlns:a16="http://schemas.microsoft.com/office/drawing/2014/main" id="{778F0E9F-86E8-4357-8A79-FAF29DD0F445}"/>
            </a:ext>
          </a:extLst>
        </xdr:cNvPr>
        <xdr:cNvGrpSpPr>
          <a:grpSpLocks/>
        </xdr:cNvGrpSpPr>
      </xdr:nvGrpSpPr>
      <xdr:grpSpPr bwMode="auto">
        <a:xfrm rot="406696">
          <a:off x="3100860" y="66862933"/>
          <a:ext cx="178281" cy="169074"/>
          <a:chOff x="3494882" y="6020720"/>
          <a:chExt cx="153760" cy="144236"/>
        </a:xfrm>
      </xdr:grpSpPr>
      <xdr:sp macro="" textlink="">
        <xdr:nvSpPr>
          <xdr:cNvPr id="1371" name="Oval 1370">
            <a:extLst>
              <a:ext uri="{FF2B5EF4-FFF2-40B4-BE49-F238E27FC236}">
                <a16:creationId xmlns:a16="http://schemas.microsoft.com/office/drawing/2014/main" id="{F4C8514B-F8A5-E512-E068-DF05AA3C962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2" name="Straight Connector 1371">
            <a:extLst>
              <a:ext uri="{FF2B5EF4-FFF2-40B4-BE49-F238E27FC236}">
                <a16:creationId xmlns:a16="http://schemas.microsoft.com/office/drawing/2014/main" id="{55403B57-11E9-8163-3C2D-273ECD9FA216}"/>
              </a:ext>
            </a:extLst>
          </xdr:cNvPr>
          <xdr:cNvCxnSpPr>
            <a:stCxn id="1371" idx="1"/>
            <a:endCxn id="137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656A9284-A542-2818-169D-875FFF7BAC0F}"/>
              </a:ext>
            </a:extLst>
          </xdr:cNvPr>
          <xdr:cNvCxnSpPr>
            <a:stCxn id="1371" idx="3"/>
            <a:endCxn id="137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252718</xdr:colOff>
      <xdr:row>366</xdr:row>
      <xdr:rowOff>45528</xdr:rowOff>
    </xdr:from>
    <xdr:to>
      <xdr:col>8</xdr:col>
      <xdr:colOff>61925</xdr:colOff>
      <xdr:row>367</xdr:row>
      <xdr:rowOff>73541</xdr:rowOff>
    </xdr:to>
    <xdr:grpSp>
      <xdr:nvGrpSpPr>
        <xdr:cNvPr id="1374" name="Group 211">
          <a:extLst>
            <a:ext uri="{FF2B5EF4-FFF2-40B4-BE49-F238E27FC236}">
              <a16:creationId xmlns:a16="http://schemas.microsoft.com/office/drawing/2014/main" id="{F153DE8A-19F0-4D15-908C-D92C417C8710}"/>
            </a:ext>
          </a:extLst>
        </xdr:cNvPr>
        <xdr:cNvGrpSpPr>
          <a:grpSpLocks/>
        </xdr:cNvGrpSpPr>
      </xdr:nvGrpSpPr>
      <xdr:grpSpPr bwMode="auto">
        <a:xfrm>
          <a:off x="3199865" y="60758999"/>
          <a:ext cx="190207" cy="184895"/>
          <a:chOff x="3494882" y="6020720"/>
          <a:chExt cx="153760" cy="144236"/>
        </a:xfrm>
      </xdr:grpSpPr>
      <xdr:sp macro="" textlink="">
        <xdr:nvSpPr>
          <xdr:cNvPr id="1375" name="Oval 1374">
            <a:extLst>
              <a:ext uri="{FF2B5EF4-FFF2-40B4-BE49-F238E27FC236}">
                <a16:creationId xmlns:a16="http://schemas.microsoft.com/office/drawing/2014/main" id="{6EC3065F-E4C1-5AFA-DA56-18071BDC0D1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6" name="Straight Connector 1375">
            <a:extLst>
              <a:ext uri="{FF2B5EF4-FFF2-40B4-BE49-F238E27FC236}">
                <a16:creationId xmlns:a16="http://schemas.microsoft.com/office/drawing/2014/main" id="{E472DCF1-572F-1D74-2C7B-C16A84AA5A2F}"/>
              </a:ext>
            </a:extLst>
          </xdr:cNvPr>
          <xdr:cNvCxnSpPr>
            <a:stCxn id="1375" idx="1"/>
            <a:endCxn id="137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7" name="Straight Connector 1376">
            <a:extLst>
              <a:ext uri="{FF2B5EF4-FFF2-40B4-BE49-F238E27FC236}">
                <a16:creationId xmlns:a16="http://schemas.microsoft.com/office/drawing/2014/main" id="{6140C7C2-47F6-0A2A-285D-6915A0275323}"/>
              </a:ext>
            </a:extLst>
          </xdr:cNvPr>
          <xdr:cNvCxnSpPr>
            <a:stCxn id="1375" idx="3"/>
            <a:endCxn id="137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87923</xdr:colOff>
      <xdr:row>361</xdr:row>
      <xdr:rowOff>14654</xdr:rowOff>
    </xdr:from>
    <xdr:to>
      <xdr:col>6</xdr:col>
      <xdr:colOff>304055</xdr:colOff>
      <xdr:row>366</xdr:row>
      <xdr:rowOff>99902</xdr:rowOff>
    </xdr:to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0440BCB6-06F0-4EA9-9405-6EC2773C5BF5}"/>
            </a:ext>
          </a:extLst>
        </xdr:cNvPr>
        <xdr:cNvSpPr txBox="1"/>
      </xdr:nvSpPr>
      <xdr:spPr>
        <a:xfrm>
          <a:off x="1888148" y="59536379"/>
          <a:ext cx="978132" cy="8472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379534</xdr:colOff>
      <xdr:row>363</xdr:row>
      <xdr:rowOff>123093</xdr:rowOff>
    </xdr:from>
    <xdr:to>
      <xdr:col>4</xdr:col>
      <xdr:colOff>31493</xdr:colOff>
      <xdr:row>369</xdr:row>
      <xdr:rowOff>47148</xdr:rowOff>
    </xdr:to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FDD7A59D-849C-48E5-B286-9DEC1035EAC8}"/>
            </a:ext>
          </a:extLst>
        </xdr:cNvPr>
        <xdr:cNvSpPr txBox="1"/>
      </xdr:nvSpPr>
      <xdr:spPr>
        <a:xfrm>
          <a:off x="855784" y="59949618"/>
          <a:ext cx="975934" cy="8479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9</xdr:col>
      <xdr:colOff>80596</xdr:colOff>
      <xdr:row>389</xdr:row>
      <xdr:rowOff>153865</xdr:rowOff>
    </xdr:from>
    <xdr:to>
      <xdr:col>11</xdr:col>
      <xdr:colOff>296728</xdr:colOff>
      <xdr:row>394</xdr:row>
      <xdr:rowOff>92575</xdr:rowOff>
    </xdr:to>
    <xdr:sp macro="" textlink="">
      <xdr:nvSpPr>
        <xdr:cNvPr id="1380" name="TextBox 1379">
          <a:extLst>
            <a:ext uri="{FF2B5EF4-FFF2-40B4-BE49-F238E27FC236}">
              <a16:creationId xmlns:a16="http://schemas.microsoft.com/office/drawing/2014/main" id="{768D331D-5D69-4D81-AC14-D6B4FFB23568}"/>
            </a:ext>
          </a:extLst>
        </xdr:cNvPr>
        <xdr:cNvSpPr txBox="1"/>
      </xdr:nvSpPr>
      <xdr:spPr>
        <a:xfrm>
          <a:off x="3785821" y="64018990"/>
          <a:ext cx="978132" cy="8435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12</xdr:col>
      <xdr:colOff>5861</xdr:colOff>
      <xdr:row>387</xdr:row>
      <xdr:rowOff>130419</xdr:rowOff>
    </xdr:from>
    <xdr:to>
      <xdr:col>15</xdr:col>
      <xdr:colOff>2185</xdr:colOff>
      <xdr:row>392</xdr:row>
      <xdr:rowOff>98436</xdr:rowOff>
    </xdr:to>
    <xdr:sp macro="" textlink="">
      <xdr:nvSpPr>
        <xdr:cNvPr id="1381" name="TextBox 1380">
          <a:extLst>
            <a:ext uri="{FF2B5EF4-FFF2-40B4-BE49-F238E27FC236}">
              <a16:creationId xmlns:a16="http://schemas.microsoft.com/office/drawing/2014/main" id="{B8256508-B5FF-41AE-8E08-B5A9FD0A1E2F}"/>
            </a:ext>
          </a:extLst>
        </xdr:cNvPr>
        <xdr:cNvSpPr txBox="1"/>
      </xdr:nvSpPr>
      <xdr:spPr>
        <a:xfrm>
          <a:off x="4854086" y="63662169"/>
          <a:ext cx="977399" cy="84431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/68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5</xdr:col>
      <xdr:colOff>214074</xdr:colOff>
      <xdr:row>390</xdr:row>
      <xdr:rowOff>174571</xdr:rowOff>
    </xdr:from>
    <xdr:to>
      <xdr:col>8</xdr:col>
      <xdr:colOff>50162</xdr:colOff>
      <xdr:row>397</xdr:row>
      <xdr:rowOff>96364</xdr:rowOff>
    </xdr:to>
    <xdr:sp macro="" textlink="">
      <xdr:nvSpPr>
        <xdr:cNvPr id="1382" name="TextBox 1381">
          <a:extLst>
            <a:ext uri="{FF2B5EF4-FFF2-40B4-BE49-F238E27FC236}">
              <a16:creationId xmlns:a16="http://schemas.microsoft.com/office/drawing/2014/main" id="{E63699CD-F648-4DD9-A0D2-937AA0C32C65}"/>
            </a:ext>
          </a:extLst>
        </xdr:cNvPr>
        <xdr:cNvSpPr txBox="1"/>
      </xdr:nvSpPr>
      <xdr:spPr>
        <a:xfrm>
          <a:off x="2395299" y="64220671"/>
          <a:ext cx="979088" cy="118861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6</xdr:col>
      <xdr:colOff>300405</xdr:colOff>
      <xdr:row>403</xdr:row>
      <xdr:rowOff>43962</xdr:rowOff>
    </xdr:from>
    <xdr:to>
      <xdr:col>7</xdr:col>
      <xdr:colOff>154336</xdr:colOff>
      <xdr:row>403</xdr:row>
      <xdr:rowOff>82655</xdr:rowOff>
    </xdr:to>
    <xdr:cxnSp macro="">
      <xdr:nvCxnSpPr>
        <xdr:cNvPr id="1383" name="Straight Connector 1382">
          <a:extLst>
            <a:ext uri="{FF2B5EF4-FFF2-40B4-BE49-F238E27FC236}">
              <a16:creationId xmlns:a16="http://schemas.microsoft.com/office/drawing/2014/main" id="{C291328D-7E5B-4A01-BE9C-7F8338D1E025}"/>
            </a:ext>
          </a:extLst>
        </xdr:cNvPr>
        <xdr:cNvCxnSpPr>
          <a:stCxn id="1371" idx="2"/>
        </xdr:cNvCxnSpPr>
      </xdr:nvCxnSpPr>
      <xdr:spPr>
        <a:xfrm flipH="1" flipV="1">
          <a:off x="2862630" y="66442737"/>
          <a:ext cx="234931" cy="3869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16565</xdr:colOff>
      <xdr:row>398</xdr:row>
      <xdr:rowOff>165652</xdr:rowOff>
    </xdr:from>
    <xdr:to>
      <xdr:col>6</xdr:col>
      <xdr:colOff>237475</xdr:colOff>
      <xdr:row>405</xdr:row>
      <xdr:rowOff>64189</xdr:rowOff>
    </xdr:to>
    <xdr:sp macro="" textlink="">
      <xdr:nvSpPr>
        <xdr:cNvPr id="1384" name="TextBox 1383">
          <a:extLst>
            <a:ext uri="{FF2B5EF4-FFF2-40B4-BE49-F238E27FC236}">
              <a16:creationId xmlns:a16="http://schemas.microsoft.com/office/drawing/2014/main" id="{81BDF639-43FE-4B67-9467-3490CF322046}"/>
            </a:ext>
          </a:extLst>
        </xdr:cNvPr>
        <xdr:cNvSpPr txBox="1"/>
      </xdr:nvSpPr>
      <xdr:spPr>
        <a:xfrm>
          <a:off x="1816790" y="65659552"/>
          <a:ext cx="982910" cy="116536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4</xdr:col>
      <xdr:colOff>8283</xdr:colOff>
      <xdr:row>406</xdr:row>
      <xdr:rowOff>33131</xdr:rowOff>
    </xdr:from>
    <xdr:to>
      <xdr:col>6</xdr:col>
      <xdr:colOff>224415</xdr:colOff>
      <xdr:row>411</xdr:row>
      <xdr:rowOff>71232</xdr:rowOff>
    </xdr:to>
    <xdr:sp macro="" textlink="">
      <xdr:nvSpPr>
        <xdr:cNvPr id="1385" name="TextBox 1384">
          <a:extLst>
            <a:ext uri="{FF2B5EF4-FFF2-40B4-BE49-F238E27FC236}">
              <a16:creationId xmlns:a16="http://schemas.microsoft.com/office/drawing/2014/main" id="{C43C32DD-2814-4CD4-BE71-255124A5492C}"/>
            </a:ext>
          </a:extLst>
        </xdr:cNvPr>
        <xdr:cNvSpPr txBox="1"/>
      </xdr:nvSpPr>
      <xdr:spPr>
        <a:xfrm>
          <a:off x="1808508" y="66974831"/>
          <a:ext cx="978132" cy="85725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930965</xdr:colOff>
      <xdr:row>412</xdr:row>
      <xdr:rowOff>110987</xdr:rowOff>
    </xdr:from>
    <xdr:to>
      <xdr:col>5</xdr:col>
      <xdr:colOff>207657</xdr:colOff>
      <xdr:row>420</xdr:row>
      <xdr:rowOff>92351</xdr:rowOff>
    </xdr:to>
    <xdr:sp macro="" textlink="">
      <xdr:nvSpPr>
        <xdr:cNvPr id="1386" name="TextBox 1385">
          <a:extLst>
            <a:ext uri="{FF2B5EF4-FFF2-40B4-BE49-F238E27FC236}">
              <a16:creationId xmlns:a16="http://schemas.microsoft.com/office/drawing/2014/main" id="{33323B40-21A0-4B00-9409-06E3234621A2}"/>
            </a:ext>
          </a:extLst>
        </xdr:cNvPr>
        <xdr:cNvSpPr txBox="1"/>
      </xdr:nvSpPr>
      <xdr:spPr>
        <a:xfrm>
          <a:off x="1407215" y="68024237"/>
          <a:ext cx="981667" cy="122913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7</xdr:col>
      <xdr:colOff>170895</xdr:colOff>
      <xdr:row>421</xdr:row>
      <xdr:rowOff>122079</xdr:rowOff>
    </xdr:from>
    <xdr:to>
      <xdr:col>7</xdr:col>
      <xdr:colOff>358701</xdr:colOff>
      <xdr:row>422</xdr:row>
      <xdr:rowOff>137236</xdr:rowOff>
    </xdr:to>
    <xdr:grpSp>
      <xdr:nvGrpSpPr>
        <xdr:cNvPr id="1387" name="Group 211">
          <a:extLst>
            <a:ext uri="{FF2B5EF4-FFF2-40B4-BE49-F238E27FC236}">
              <a16:creationId xmlns:a16="http://schemas.microsoft.com/office/drawing/2014/main" id="{A5C608AB-1409-43E7-92E9-4669977D1A46}"/>
            </a:ext>
          </a:extLst>
        </xdr:cNvPr>
        <xdr:cNvGrpSpPr>
          <a:grpSpLocks/>
        </xdr:cNvGrpSpPr>
      </xdr:nvGrpSpPr>
      <xdr:grpSpPr bwMode="auto">
        <a:xfrm rot="419152">
          <a:off x="3118042" y="69934726"/>
          <a:ext cx="187806" cy="172039"/>
          <a:chOff x="3494882" y="6020720"/>
          <a:chExt cx="153760" cy="144236"/>
        </a:xfrm>
      </xdr:grpSpPr>
      <xdr:sp macro="" textlink="">
        <xdr:nvSpPr>
          <xdr:cNvPr id="1388" name="Oval 1387">
            <a:extLst>
              <a:ext uri="{FF2B5EF4-FFF2-40B4-BE49-F238E27FC236}">
                <a16:creationId xmlns:a16="http://schemas.microsoft.com/office/drawing/2014/main" id="{720F4CE8-BE34-1FA4-6C67-72F1FD0D506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89" name="Straight Connector 1388">
            <a:extLst>
              <a:ext uri="{FF2B5EF4-FFF2-40B4-BE49-F238E27FC236}">
                <a16:creationId xmlns:a16="http://schemas.microsoft.com/office/drawing/2014/main" id="{D3BD34B5-AC29-4D92-656C-21CA95EB9989}"/>
              </a:ext>
            </a:extLst>
          </xdr:cNvPr>
          <xdr:cNvCxnSpPr>
            <a:stCxn id="1388" idx="1"/>
            <a:endCxn id="138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0" name="Straight Connector 1389">
            <a:extLst>
              <a:ext uri="{FF2B5EF4-FFF2-40B4-BE49-F238E27FC236}">
                <a16:creationId xmlns:a16="http://schemas.microsoft.com/office/drawing/2014/main" id="{6D3EC89F-2A26-BCE1-FA1B-82D7497FD2FF}"/>
              </a:ext>
            </a:extLst>
          </xdr:cNvPr>
          <xdr:cNvCxnSpPr>
            <a:stCxn id="1388" idx="3"/>
            <a:endCxn id="138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323021</xdr:colOff>
      <xdr:row>414</xdr:row>
      <xdr:rowOff>132522</xdr:rowOff>
    </xdr:from>
    <xdr:to>
      <xdr:col>6</xdr:col>
      <xdr:colOff>151714</xdr:colOff>
      <xdr:row>415</xdr:row>
      <xdr:rowOff>23814</xdr:rowOff>
    </xdr:to>
    <xdr:cxnSp macro="">
      <xdr:nvCxnSpPr>
        <xdr:cNvPr id="1391" name="Straight Connector 1390">
          <a:extLst>
            <a:ext uri="{FF2B5EF4-FFF2-40B4-BE49-F238E27FC236}">
              <a16:creationId xmlns:a16="http://schemas.microsoft.com/office/drawing/2014/main" id="{295BB66F-556B-4A95-A13C-A777D3F328C7}"/>
            </a:ext>
          </a:extLst>
        </xdr:cNvPr>
        <xdr:cNvCxnSpPr>
          <a:stCxn id="1393" idx="2"/>
        </xdr:cNvCxnSpPr>
      </xdr:nvCxnSpPr>
      <xdr:spPr>
        <a:xfrm flipH="1" flipV="1">
          <a:off x="2504246" y="68350572"/>
          <a:ext cx="209693" cy="72267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151017</xdr:colOff>
      <xdr:row>414</xdr:row>
      <xdr:rowOff>102200</xdr:rowOff>
    </xdr:from>
    <xdr:to>
      <xdr:col>6</xdr:col>
      <xdr:colOff>338823</xdr:colOff>
      <xdr:row>415</xdr:row>
      <xdr:rowOff>117357</xdr:rowOff>
    </xdr:to>
    <xdr:grpSp>
      <xdr:nvGrpSpPr>
        <xdr:cNvPr id="1392" name="Group 211">
          <a:extLst>
            <a:ext uri="{FF2B5EF4-FFF2-40B4-BE49-F238E27FC236}">
              <a16:creationId xmlns:a16="http://schemas.microsoft.com/office/drawing/2014/main" id="{1229D8A2-C395-479E-95B3-43909651D84F}"/>
            </a:ext>
          </a:extLst>
        </xdr:cNvPr>
        <xdr:cNvGrpSpPr>
          <a:grpSpLocks/>
        </xdr:cNvGrpSpPr>
      </xdr:nvGrpSpPr>
      <xdr:grpSpPr bwMode="auto">
        <a:xfrm rot="419152">
          <a:off x="2717164" y="68794259"/>
          <a:ext cx="187806" cy="194451"/>
          <a:chOff x="3494882" y="6020720"/>
          <a:chExt cx="153760" cy="144236"/>
        </a:xfrm>
      </xdr:grpSpPr>
      <xdr:sp macro="" textlink="">
        <xdr:nvSpPr>
          <xdr:cNvPr id="1393" name="Oval 1392">
            <a:extLst>
              <a:ext uri="{FF2B5EF4-FFF2-40B4-BE49-F238E27FC236}">
                <a16:creationId xmlns:a16="http://schemas.microsoft.com/office/drawing/2014/main" id="{0D11141C-6CAC-B793-9BC8-4B9474F6B07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94" name="Straight Connector 1393">
            <a:extLst>
              <a:ext uri="{FF2B5EF4-FFF2-40B4-BE49-F238E27FC236}">
                <a16:creationId xmlns:a16="http://schemas.microsoft.com/office/drawing/2014/main" id="{ECE73A47-5479-C7F9-0578-36306FB3D4CA}"/>
              </a:ext>
            </a:extLst>
          </xdr:cNvPr>
          <xdr:cNvCxnSpPr>
            <a:stCxn id="1393" idx="1"/>
            <a:endCxn id="139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5" name="Straight Connector 1394">
            <a:extLst>
              <a:ext uri="{FF2B5EF4-FFF2-40B4-BE49-F238E27FC236}">
                <a16:creationId xmlns:a16="http://schemas.microsoft.com/office/drawing/2014/main" id="{DB0110B6-51FA-ABAD-856E-45AF7EF97195}"/>
              </a:ext>
            </a:extLst>
          </xdr:cNvPr>
          <xdr:cNvCxnSpPr>
            <a:stCxn id="1393" idx="3"/>
            <a:endCxn id="139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207339</xdr:colOff>
      <xdr:row>428</xdr:row>
      <xdr:rowOff>26001</xdr:rowOff>
    </xdr:from>
    <xdr:to>
      <xdr:col>7</xdr:col>
      <xdr:colOff>14145</xdr:colOff>
      <xdr:row>429</xdr:row>
      <xdr:rowOff>41158</xdr:rowOff>
    </xdr:to>
    <xdr:grpSp>
      <xdr:nvGrpSpPr>
        <xdr:cNvPr id="1396" name="Group 211">
          <a:extLst>
            <a:ext uri="{FF2B5EF4-FFF2-40B4-BE49-F238E27FC236}">
              <a16:creationId xmlns:a16="http://schemas.microsoft.com/office/drawing/2014/main" id="{59DD425F-A158-4658-9C80-2DDC8E1AE6B2}"/>
            </a:ext>
          </a:extLst>
        </xdr:cNvPr>
        <xdr:cNvGrpSpPr>
          <a:grpSpLocks/>
        </xdr:cNvGrpSpPr>
      </xdr:nvGrpSpPr>
      <xdr:grpSpPr bwMode="auto">
        <a:xfrm rot="419152">
          <a:off x="2773486" y="70936825"/>
          <a:ext cx="187806" cy="172039"/>
          <a:chOff x="3494882" y="6020720"/>
          <a:chExt cx="153760" cy="144236"/>
        </a:xfrm>
      </xdr:grpSpPr>
      <xdr:sp macro="" textlink="">
        <xdr:nvSpPr>
          <xdr:cNvPr id="1397" name="Oval 1396">
            <a:extLst>
              <a:ext uri="{FF2B5EF4-FFF2-40B4-BE49-F238E27FC236}">
                <a16:creationId xmlns:a16="http://schemas.microsoft.com/office/drawing/2014/main" id="{0141AACC-840C-0F8D-1D15-465461E512A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98" name="Straight Connector 1397">
            <a:extLst>
              <a:ext uri="{FF2B5EF4-FFF2-40B4-BE49-F238E27FC236}">
                <a16:creationId xmlns:a16="http://schemas.microsoft.com/office/drawing/2014/main" id="{B3377D80-810A-DDCF-88D3-C3B7D0E0315B}"/>
              </a:ext>
            </a:extLst>
          </xdr:cNvPr>
          <xdr:cNvCxnSpPr>
            <a:stCxn id="1397" idx="1"/>
            <a:endCxn id="139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9" name="Straight Connector 1398">
            <a:extLst>
              <a:ext uri="{FF2B5EF4-FFF2-40B4-BE49-F238E27FC236}">
                <a16:creationId xmlns:a16="http://schemas.microsoft.com/office/drawing/2014/main" id="{207C9D10-9CA7-A064-D001-292349B182F2}"/>
              </a:ext>
            </a:extLst>
          </xdr:cNvPr>
          <xdr:cNvCxnSpPr>
            <a:stCxn id="1397" idx="3"/>
            <a:endCxn id="139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242399</xdr:colOff>
      <xdr:row>422</xdr:row>
      <xdr:rowOff>104676</xdr:rowOff>
    </xdr:from>
    <xdr:to>
      <xdr:col>7</xdr:col>
      <xdr:colOff>191829</xdr:colOff>
      <xdr:row>428</xdr:row>
      <xdr:rowOff>42409</xdr:rowOff>
    </xdr:to>
    <xdr:cxnSp macro="">
      <xdr:nvCxnSpPr>
        <xdr:cNvPr id="1400" name="Straight Connector 1399">
          <a:extLst>
            <a:ext uri="{FF2B5EF4-FFF2-40B4-BE49-F238E27FC236}">
              <a16:creationId xmlns:a16="http://schemas.microsoft.com/office/drawing/2014/main" id="{8E486184-FEC1-4504-A18D-5BFFC3ACE23B}"/>
            </a:ext>
          </a:extLst>
        </xdr:cNvPr>
        <xdr:cNvCxnSpPr>
          <a:stCxn id="1388" idx="3"/>
          <a:endCxn id="1397" idx="1"/>
        </xdr:cNvCxnSpPr>
      </xdr:nvCxnSpPr>
      <xdr:spPr>
        <a:xfrm flipH="1">
          <a:off x="2804624" y="69570501"/>
          <a:ext cx="330430" cy="86165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374211</xdr:colOff>
      <xdr:row>422</xdr:row>
      <xdr:rowOff>120828</xdr:rowOff>
    </xdr:from>
    <xdr:to>
      <xdr:col>7</xdr:col>
      <xdr:colOff>323641</xdr:colOff>
      <xdr:row>428</xdr:row>
      <xdr:rowOff>58561</xdr:rowOff>
    </xdr:to>
    <xdr:cxnSp macro="">
      <xdr:nvCxnSpPr>
        <xdr:cNvPr id="1401" name="Straight Connector 1400">
          <a:extLst>
            <a:ext uri="{FF2B5EF4-FFF2-40B4-BE49-F238E27FC236}">
              <a16:creationId xmlns:a16="http://schemas.microsoft.com/office/drawing/2014/main" id="{A22F9376-B1B2-4205-841B-A45D7FFB3FCB}"/>
            </a:ext>
          </a:extLst>
        </xdr:cNvPr>
        <xdr:cNvCxnSpPr>
          <a:stCxn id="1388" idx="5"/>
          <a:endCxn id="1397" idx="7"/>
        </xdr:cNvCxnSpPr>
      </xdr:nvCxnSpPr>
      <xdr:spPr>
        <a:xfrm flipH="1">
          <a:off x="2936436" y="69586653"/>
          <a:ext cx="330430" cy="861658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343173</xdr:colOff>
      <xdr:row>433</xdr:row>
      <xdr:rowOff>103858</xdr:rowOff>
    </xdr:from>
    <xdr:to>
      <xdr:col>5</xdr:col>
      <xdr:colOff>149979</xdr:colOff>
      <xdr:row>434</xdr:row>
      <xdr:rowOff>119015</xdr:rowOff>
    </xdr:to>
    <xdr:grpSp>
      <xdr:nvGrpSpPr>
        <xdr:cNvPr id="1402" name="Group 211">
          <a:extLst>
            <a:ext uri="{FF2B5EF4-FFF2-40B4-BE49-F238E27FC236}">
              <a16:creationId xmlns:a16="http://schemas.microsoft.com/office/drawing/2014/main" id="{3589ABD8-914E-4B47-BE20-9AE0555595DF}"/>
            </a:ext>
          </a:extLst>
        </xdr:cNvPr>
        <xdr:cNvGrpSpPr>
          <a:grpSpLocks/>
        </xdr:cNvGrpSpPr>
      </xdr:nvGrpSpPr>
      <xdr:grpSpPr bwMode="auto">
        <a:xfrm rot="419152">
          <a:off x="2147320" y="71799093"/>
          <a:ext cx="187806" cy="172040"/>
          <a:chOff x="3494882" y="6020720"/>
          <a:chExt cx="153760" cy="144236"/>
        </a:xfrm>
      </xdr:grpSpPr>
      <xdr:sp macro="" textlink="">
        <xdr:nvSpPr>
          <xdr:cNvPr id="1403" name="Oval 1402">
            <a:extLst>
              <a:ext uri="{FF2B5EF4-FFF2-40B4-BE49-F238E27FC236}">
                <a16:creationId xmlns:a16="http://schemas.microsoft.com/office/drawing/2014/main" id="{9289EB62-141B-E9A2-4509-5F42A3F5DA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04" name="Straight Connector 1403">
            <a:extLst>
              <a:ext uri="{FF2B5EF4-FFF2-40B4-BE49-F238E27FC236}">
                <a16:creationId xmlns:a16="http://schemas.microsoft.com/office/drawing/2014/main" id="{C65F6EBB-7D5A-61A5-86E7-F9FE3C7639E4}"/>
              </a:ext>
            </a:extLst>
          </xdr:cNvPr>
          <xdr:cNvCxnSpPr>
            <a:stCxn id="1403" idx="1"/>
            <a:endCxn id="140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5" name="Straight Connector 1404">
            <a:extLst>
              <a:ext uri="{FF2B5EF4-FFF2-40B4-BE49-F238E27FC236}">
                <a16:creationId xmlns:a16="http://schemas.microsoft.com/office/drawing/2014/main" id="{413FFF47-44A8-E749-9B23-2A2B0F4B410E}"/>
              </a:ext>
            </a:extLst>
          </xdr:cNvPr>
          <xdr:cNvCxnSpPr>
            <a:stCxn id="1403" idx="3"/>
            <a:endCxn id="140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378233</xdr:colOff>
      <xdr:row>428</xdr:row>
      <xdr:rowOff>96702</xdr:rowOff>
    </xdr:from>
    <xdr:to>
      <xdr:col>6</xdr:col>
      <xdr:colOff>208036</xdr:colOff>
      <xdr:row>433</xdr:row>
      <xdr:rowOff>120266</xdr:rowOff>
    </xdr:to>
    <xdr:cxnSp macro="">
      <xdr:nvCxnSpPr>
        <xdr:cNvPr id="1406" name="Straight Connector 1405">
          <a:extLst>
            <a:ext uri="{FF2B5EF4-FFF2-40B4-BE49-F238E27FC236}">
              <a16:creationId xmlns:a16="http://schemas.microsoft.com/office/drawing/2014/main" id="{777E38D4-2974-4E1C-91A7-A36D813BAE52}"/>
            </a:ext>
          </a:extLst>
        </xdr:cNvPr>
        <xdr:cNvCxnSpPr>
          <a:stCxn id="1397" idx="2"/>
          <a:endCxn id="1403" idx="1"/>
        </xdr:cNvCxnSpPr>
      </xdr:nvCxnSpPr>
      <xdr:spPr>
        <a:xfrm flipH="1">
          <a:off x="2178458" y="70486452"/>
          <a:ext cx="591803" cy="79508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129045</xdr:colOff>
      <xdr:row>429</xdr:row>
      <xdr:rowOff>40548</xdr:rowOff>
    </xdr:from>
    <xdr:to>
      <xdr:col>6</xdr:col>
      <xdr:colOff>291254</xdr:colOff>
      <xdr:row>433</xdr:row>
      <xdr:rowOff>136418</xdr:rowOff>
    </xdr:to>
    <xdr:cxnSp macro="">
      <xdr:nvCxnSpPr>
        <xdr:cNvPr id="1407" name="Straight Connector 1406">
          <a:extLst>
            <a:ext uri="{FF2B5EF4-FFF2-40B4-BE49-F238E27FC236}">
              <a16:creationId xmlns:a16="http://schemas.microsoft.com/office/drawing/2014/main" id="{F0379F76-4FCD-424F-973C-8839366B6653}"/>
            </a:ext>
          </a:extLst>
        </xdr:cNvPr>
        <xdr:cNvCxnSpPr>
          <a:stCxn id="1397" idx="4"/>
          <a:endCxn id="1403" idx="7"/>
        </xdr:cNvCxnSpPr>
      </xdr:nvCxnSpPr>
      <xdr:spPr>
        <a:xfrm flipH="1">
          <a:off x="2310270" y="70582698"/>
          <a:ext cx="543209" cy="714995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255104</xdr:colOff>
      <xdr:row>416</xdr:row>
      <xdr:rowOff>31475</xdr:rowOff>
    </xdr:from>
    <xdr:to>
      <xdr:col>11</xdr:col>
      <xdr:colOff>95014</xdr:colOff>
      <xdr:row>423</xdr:row>
      <xdr:rowOff>161925</xdr:rowOff>
    </xdr:to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DB8CC2F0-2FA5-41CB-8E2A-AF21C724F850}"/>
            </a:ext>
          </a:extLst>
        </xdr:cNvPr>
        <xdr:cNvSpPr txBox="1"/>
      </xdr:nvSpPr>
      <xdr:spPr>
        <a:xfrm>
          <a:off x="3579329" y="68582900"/>
          <a:ext cx="982910" cy="1197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8</xdr:col>
      <xdr:colOff>43068</xdr:colOff>
      <xdr:row>424</xdr:row>
      <xdr:rowOff>76202</xdr:rowOff>
    </xdr:from>
    <xdr:to>
      <xdr:col>10</xdr:col>
      <xdr:colOff>263978</xdr:colOff>
      <xdr:row>432</xdr:row>
      <xdr:rowOff>57565</xdr:rowOff>
    </xdr:to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5C4CAB39-6C5A-4600-AB13-F9E9E6CFA596}"/>
            </a:ext>
          </a:extLst>
        </xdr:cNvPr>
        <xdr:cNvSpPr txBox="1"/>
      </xdr:nvSpPr>
      <xdr:spPr>
        <a:xfrm>
          <a:off x="3367293" y="69856352"/>
          <a:ext cx="982910" cy="120056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5</xdr:col>
      <xdr:colOff>311424</xdr:colOff>
      <xdr:row>432</xdr:row>
      <xdr:rowOff>145775</xdr:rowOff>
    </xdr:from>
    <xdr:to>
      <xdr:col>8</xdr:col>
      <xdr:colOff>151334</xdr:colOff>
      <xdr:row>438</xdr:row>
      <xdr:rowOff>99391</xdr:rowOff>
    </xdr:to>
    <xdr:sp macro="" textlink="">
      <xdr:nvSpPr>
        <xdr:cNvPr id="1410" name="TextBox 1409">
          <a:extLst>
            <a:ext uri="{FF2B5EF4-FFF2-40B4-BE49-F238E27FC236}">
              <a16:creationId xmlns:a16="http://schemas.microsoft.com/office/drawing/2014/main" id="{4390FCF1-3AFC-4193-8C8B-1D52B407EEFF}"/>
            </a:ext>
          </a:extLst>
        </xdr:cNvPr>
        <xdr:cNvSpPr txBox="1"/>
      </xdr:nvSpPr>
      <xdr:spPr>
        <a:xfrm>
          <a:off x="2492649" y="71145125"/>
          <a:ext cx="982910" cy="87754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SA5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3</xdr:col>
      <xdr:colOff>256761</xdr:colOff>
      <xdr:row>434</xdr:row>
      <xdr:rowOff>25472</xdr:rowOff>
    </xdr:from>
    <xdr:to>
      <xdr:col>4</xdr:col>
      <xdr:colOff>343870</xdr:colOff>
      <xdr:row>437</xdr:row>
      <xdr:rowOff>132522</xdr:rowOff>
    </xdr:to>
    <xdr:cxnSp macro="">
      <xdr:nvCxnSpPr>
        <xdr:cNvPr id="1411" name="Straight Connector 1410">
          <a:extLst>
            <a:ext uri="{FF2B5EF4-FFF2-40B4-BE49-F238E27FC236}">
              <a16:creationId xmlns:a16="http://schemas.microsoft.com/office/drawing/2014/main" id="{E5062B27-DFEE-4B30-BB69-501F0F709F60}"/>
            </a:ext>
          </a:extLst>
        </xdr:cNvPr>
        <xdr:cNvCxnSpPr>
          <a:stCxn id="1403" idx="2"/>
        </xdr:cNvCxnSpPr>
      </xdr:nvCxnSpPr>
      <xdr:spPr>
        <a:xfrm flipH="1">
          <a:off x="1675986" y="71339147"/>
          <a:ext cx="468109" cy="56425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372717</xdr:colOff>
      <xdr:row>434</xdr:row>
      <xdr:rowOff>111611</xdr:rowOff>
    </xdr:from>
    <xdr:to>
      <xdr:col>5</xdr:col>
      <xdr:colOff>57292</xdr:colOff>
      <xdr:row>438</xdr:row>
      <xdr:rowOff>41413</xdr:rowOff>
    </xdr:to>
    <xdr:cxnSp macro="">
      <xdr:nvCxnSpPr>
        <xdr:cNvPr id="1412" name="Straight Connector 1411">
          <a:extLst>
            <a:ext uri="{FF2B5EF4-FFF2-40B4-BE49-F238E27FC236}">
              <a16:creationId xmlns:a16="http://schemas.microsoft.com/office/drawing/2014/main" id="{496CBA8C-5BE5-4492-9BE9-A45D97F8806C}"/>
            </a:ext>
          </a:extLst>
        </xdr:cNvPr>
        <xdr:cNvCxnSpPr/>
      </xdr:nvCxnSpPr>
      <xdr:spPr>
        <a:xfrm flipH="1">
          <a:off x="1791942" y="71425286"/>
          <a:ext cx="446575" cy="539402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172396</xdr:colOff>
      <xdr:row>449</xdr:row>
      <xdr:rowOff>175354</xdr:rowOff>
    </xdr:from>
    <xdr:to>
      <xdr:col>20</xdr:col>
      <xdr:colOff>387982</xdr:colOff>
      <xdr:row>454</xdr:row>
      <xdr:rowOff>158788</xdr:rowOff>
    </xdr:to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3D4B22E1-44B9-4F00-A769-AC9491C9932B}"/>
            </a:ext>
          </a:extLst>
        </xdr:cNvPr>
        <xdr:cNvSpPr txBox="1"/>
      </xdr:nvSpPr>
      <xdr:spPr>
        <a:xfrm>
          <a:off x="7144696" y="73975054"/>
          <a:ext cx="977586" cy="88830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SA5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17</xdr:col>
      <xdr:colOff>188535</xdr:colOff>
      <xdr:row>444</xdr:row>
      <xdr:rowOff>175875</xdr:rowOff>
    </xdr:from>
    <xdr:to>
      <xdr:col>18</xdr:col>
      <xdr:colOff>72579</xdr:colOff>
      <xdr:row>450</xdr:row>
      <xdr:rowOff>113922</xdr:rowOff>
    </xdr:to>
    <xdr:sp macro="" textlink="">
      <xdr:nvSpPr>
        <xdr:cNvPr id="1414" name="Rectangle 1413">
          <a:extLst>
            <a:ext uri="{FF2B5EF4-FFF2-40B4-BE49-F238E27FC236}">
              <a16:creationId xmlns:a16="http://schemas.microsoft.com/office/drawing/2014/main" id="{C178AF2F-1859-450F-A769-B10A25F774F4}"/>
            </a:ext>
          </a:extLst>
        </xdr:cNvPr>
        <xdr:cNvSpPr/>
      </xdr:nvSpPr>
      <xdr:spPr>
        <a:xfrm rot="2509887">
          <a:off x="6779835" y="73070700"/>
          <a:ext cx="265044" cy="1023897"/>
        </a:xfrm>
        <a:prstGeom prst="rect">
          <a:avLst/>
        </a:prstGeom>
        <a:pattFill prst="dkHorz">
          <a:fgClr>
            <a:schemeClr val="accent1"/>
          </a:fgClr>
          <a:bgClr>
            <a:schemeClr val="bg1"/>
          </a:bgClr>
        </a:patt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105070</xdr:colOff>
      <xdr:row>444</xdr:row>
      <xdr:rowOff>99153</xdr:rowOff>
    </xdr:from>
    <xdr:to>
      <xdr:col>19</xdr:col>
      <xdr:colOff>288353</xdr:colOff>
      <xdr:row>448</xdr:row>
      <xdr:rowOff>73004</xdr:rowOff>
    </xdr:to>
    <xdr:cxnSp macro="">
      <xdr:nvCxnSpPr>
        <xdr:cNvPr id="1415" name="Straight Arrow Connector 1414">
          <a:extLst>
            <a:ext uri="{FF2B5EF4-FFF2-40B4-BE49-F238E27FC236}">
              <a16:creationId xmlns:a16="http://schemas.microsoft.com/office/drawing/2014/main" id="{48F0CAC4-AEF5-4122-9155-F2C602A7C3F5}"/>
            </a:ext>
          </a:extLst>
        </xdr:cNvPr>
        <xdr:cNvCxnSpPr/>
      </xdr:nvCxnSpPr>
      <xdr:spPr>
        <a:xfrm flipH="1" flipV="1">
          <a:off x="6696370" y="72993978"/>
          <a:ext cx="945283" cy="697751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50431</xdr:colOff>
      <xdr:row>433</xdr:row>
      <xdr:rowOff>85336</xdr:rowOff>
    </xdr:from>
    <xdr:to>
      <xdr:col>3</xdr:col>
      <xdr:colOff>315475</xdr:colOff>
      <xdr:row>437</xdr:row>
      <xdr:rowOff>104588</xdr:rowOff>
    </xdr:to>
    <xdr:sp macro="" textlink="">
      <xdr:nvSpPr>
        <xdr:cNvPr id="1416" name="Rectangle 1415">
          <a:extLst>
            <a:ext uri="{FF2B5EF4-FFF2-40B4-BE49-F238E27FC236}">
              <a16:creationId xmlns:a16="http://schemas.microsoft.com/office/drawing/2014/main" id="{78B00181-7B15-4099-9D9C-6DFCD1243B34}"/>
            </a:ext>
          </a:extLst>
        </xdr:cNvPr>
        <xdr:cNvSpPr/>
      </xdr:nvSpPr>
      <xdr:spPr>
        <a:xfrm rot="2642774">
          <a:off x="1469656" y="71246611"/>
          <a:ext cx="265044" cy="628852"/>
        </a:xfrm>
        <a:prstGeom prst="rect">
          <a:avLst/>
        </a:prstGeom>
        <a:pattFill prst="dkHorz">
          <a:fgClr>
            <a:schemeClr val="accent1"/>
          </a:fgClr>
          <a:bgClr>
            <a:schemeClr val="bg1"/>
          </a:bgClr>
        </a:patt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819978</xdr:colOff>
      <xdr:row>433</xdr:row>
      <xdr:rowOff>132522</xdr:rowOff>
    </xdr:from>
    <xdr:to>
      <xdr:col>4</xdr:col>
      <xdr:colOff>341362</xdr:colOff>
      <xdr:row>438</xdr:row>
      <xdr:rowOff>13608</xdr:rowOff>
    </xdr:to>
    <xdr:cxnSp macro="">
      <xdr:nvCxnSpPr>
        <xdr:cNvPr id="1417" name="Straight Arrow Connector 1416">
          <a:extLst>
            <a:ext uri="{FF2B5EF4-FFF2-40B4-BE49-F238E27FC236}">
              <a16:creationId xmlns:a16="http://schemas.microsoft.com/office/drawing/2014/main" id="{9C8C99BA-8BC7-4D16-89BE-A23354B47800}"/>
            </a:ext>
          </a:extLst>
        </xdr:cNvPr>
        <xdr:cNvCxnSpPr/>
      </xdr:nvCxnSpPr>
      <xdr:spPr>
        <a:xfrm flipH="1" flipV="1">
          <a:off x="1296228" y="71293797"/>
          <a:ext cx="845359" cy="643086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49813</xdr:colOff>
      <xdr:row>451</xdr:row>
      <xdr:rowOff>10766</xdr:rowOff>
    </xdr:from>
    <xdr:to>
      <xdr:col>17</xdr:col>
      <xdr:colOff>237465</xdr:colOff>
      <xdr:row>452</xdr:row>
      <xdr:rowOff>1919</xdr:rowOff>
    </xdr:to>
    <xdr:grpSp>
      <xdr:nvGrpSpPr>
        <xdr:cNvPr id="1418" name="Group 211">
          <a:extLst>
            <a:ext uri="{FF2B5EF4-FFF2-40B4-BE49-F238E27FC236}">
              <a16:creationId xmlns:a16="http://schemas.microsoft.com/office/drawing/2014/main" id="{EA4A3121-B3BF-4976-8DDE-2D032204F78E}"/>
            </a:ext>
          </a:extLst>
        </xdr:cNvPr>
        <xdr:cNvGrpSpPr>
          <a:grpSpLocks/>
        </xdr:cNvGrpSpPr>
      </xdr:nvGrpSpPr>
      <xdr:grpSpPr bwMode="auto">
        <a:xfrm rot="1242168">
          <a:off x="6638872" y="74709178"/>
          <a:ext cx="187652" cy="170447"/>
          <a:chOff x="3494882" y="6020720"/>
          <a:chExt cx="153760" cy="144236"/>
        </a:xfrm>
      </xdr:grpSpPr>
      <xdr:sp macro="" textlink="">
        <xdr:nvSpPr>
          <xdr:cNvPr id="1419" name="Oval 1418">
            <a:extLst>
              <a:ext uri="{FF2B5EF4-FFF2-40B4-BE49-F238E27FC236}">
                <a16:creationId xmlns:a16="http://schemas.microsoft.com/office/drawing/2014/main" id="{1A9859F9-029C-73AF-13D0-59865578C7C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20" name="Straight Connector 1419">
            <a:extLst>
              <a:ext uri="{FF2B5EF4-FFF2-40B4-BE49-F238E27FC236}">
                <a16:creationId xmlns:a16="http://schemas.microsoft.com/office/drawing/2014/main" id="{0197F357-711B-906E-B9D4-FF6C23B57103}"/>
              </a:ext>
            </a:extLst>
          </xdr:cNvPr>
          <xdr:cNvCxnSpPr>
            <a:stCxn id="1419" idx="1"/>
            <a:endCxn id="141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1" name="Straight Connector 1420">
            <a:extLst>
              <a:ext uri="{FF2B5EF4-FFF2-40B4-BE49-F238E27FC236}">
                <a16:creationId xmlns:a16="http://schemas.microsoft.com/office/drawing/2014/main" id="{53D9D7D3-14D6-3CC1-3D6A-2EBE76A6CD36}"/>
              </a:ext>
            </a:extLst>
          </xdr:cNvPr>
          <xdr:cNvCxnSpPr>
            <a:stCxn id="1419" idx="3"/>
            <a:endCxn id="141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45437</xdr:colOff>
      <xdr:row>455</xdr:row>
      <xdr:rowOff>81286</xdr:rowOff>
    </xdr:from>
    <xdr:to>
      <xdr:col>18</xdr:col>
      <xdr:colOff>260977</xdr:colOff>
      <xdr:row>460</xdr:row>
      <xdr:rowOff>6389</xdr:rowOff>
    </xdr:to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18784FBD-AD35-4527-8B2F-1E07444ED01C}"/>
            </a:ext>
          </a:extLst>
        </xdr:cNvPr>
        <xdr:cNvSpPr txBox="1"/>
      </xdr:nvSpPr>
      <xdr:spPr>
        <a:xfrm>
          <a:off x="6255737" y="74966836"/>
          <a:ext cx="977540" cy="8299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14</xdr:col>
      <xdr:colOff>59990</xdr:colOff>
      <xdr:row>461</xdr:row>
      <xdr:rowOff>21297</xdr:rowOff>
    </xdr:from>
    <xdr:to>
      <xdr:col>16</xdr:col>
      <xdr:colOff>294507</xdr:colOff>
      <xdr:row>468</xdr:row>
      <xdr:rowOff>82883</xdr:rowOff>
    </xdr:to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23C309D1-64CC-425A-94B7-651536115ED9}"/>
            </a:ext>
          </a:extLst>
        </xdr:cNvPr>
        <xdr:cNvSpPr txBox="1"/>
      </xdr:nvSpPr>
      <xdr:spPr>
        <a:xfrm>
          <a:off x="5517815" y="75992697"/>
          <a:ext cx="986992" cy="118553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/79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15</xdr:col>
      <xdr:colOff>89096</xdr:colOff>
      <xdr:row>455</xdr:row>
      <xdr:rowOff>85546</xdr:rowOff>
    </xdr:from>
    <xdr:to>
      <xdr:col>15</xdr:col>
      <xdr:colOff>290355</xdr:colOff>
      <xdr:row>456</xdr:row>
      <xdr:rowOff>76700</xdr:rowOff>
    </xdr:to>
    <xdr:grpSp>
      <xdr:nvGrpSpPr>
        <xdr:cNvPr id="1424" name="Group 211">
          <a:extLst>
            <a:ext uri="{FF2B5EF4-FFF2-40B4-BE49-F238E27FC236}">
              <a16:creationId xmlns:a16="http://schemas.microsoft.com/office/drawing/2014/main" id="{AC809A46-CCB2-429C-A424-53E4D7A30DFE}"/>
            </a:ext>
          </a:extLst>
        </xdr:cNvPr>
        <xdr:cNvGrpSpPr>
          <a:grpSpLocks/>
        </xdr:cNvGrpSpPr>
      </xdr:nvGrpSpPr>
      <xdr:grpSpPr bwMode="auto">
        <a:xfrm rot="1242168">
          <a:off x="5916155" y="75501134"/>
          <a:ext cx="201259" cy="170448"/>
          <a:chOff x="3494882" y="6020720"/>
          <a:chExt cx="153760" cy="144236"/>
        </a:xfrm>
      </xdr:grpSpPr>
      <xdr:sp macro="" textlink="">
        <xdr:nvSpPr>
          <xdr:cNvPr id="1425" name="Oval 1424">
            <a:extLst>
              <a:ext uri="{FF2B5EF4-FFF2-40B4-BE49-F238E27FC236}">
                <a16:creationId xmlns:a16="http://schemas.microsoft.com/office/drawing/2014/main" id="{7FE4D457-4646-93F1-0AC8-3033361A4CD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26" name="Straight Connector 1425">
            <a:extLst>
              <a:ext uri="{FF2B5EF4-FFF2-40B4-BE49-F238E27FC236}">
                <a16:creationId xmlns:a16="http://schemas.microsoft.com/office/drawing/2014/main" id="{B65CC31F-4E65-9EE6-F9B6-C779320FBDAF}"/>
              </a:ext>
            </a:extLst>
          </xdr:cNvPr>
          <xdr:cNvCxnSpPr>
            <a:stCxn id="1425" idx="1"/>
            <a:endCxn id="142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7" name="Straight Connector 1426">
            <a:extLst>
              <a:ext uri="{FF2B5EF4-FFF2-40B4-BE49-F238E27FC236}">
                <a16:creationId xmlns:a16="http://schemas.microsoft.com/office/drawing/2014/main" id="{51282135-EE71-988A-2476-4F96E4F26446}"/>
              </a:ext>
            </a:extLst>
          </xdr:cNvPr>
          <xdr:cNvCxnSpPr>
            <a:stCxn id="1425" idx="3"/>
            <a:endCxn id="142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246938</xdr:colOff>
      <xdr:row>458</xdr:row>
      <xdr:rowOff>9701</xdr:rowOff>
    </xdr:from>
    <xdr:to>
      <xdr:col>9</xdr:col>
      <xdr:colOff>81523</xdr:colOff>
      <xdr:row>464</xdr:row>
      <xdr:rowOff>120983</xdr:rowOff>
    </xdr:to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9384DDD8-06CC-4EC3-9D9C-59F985592FA0}"/>
            </a:ext>
          </a:extLst>
        </xdr:cNvPr>
        <xdr:cNvSpPr txBox="1"/>
      </xdr:nvSpPr>
      <xdr:spPr>
        <a:xfrm>
          <a:off x="2809163" y="75438176"/>
          <a:ext cx="977585" cy="116855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10</xdr:col>
      <xdr:colOff>193988</xdr:colOff>
      <xdr:row>468</xdr:row>
      <xdr:rowOff>101934</xdr:rowOff>
    </xdr:from>
    <xdr:to>
      <xdr:col>13</xdr:col>
      <xdr:colOff>180973</xdr:colOff>
      <xdr:row>476</xdr:row>
      <xdr:rowOff>61644</xdr:rowOff>
    </xdr:to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32D4EF70-7A78-41DA-94EA-0E739E5AC29F}"/>
            </a:ext>
          </a:extLst>
        </xdr:cNvPr>
        <xdr:cNvSpPr txBox="1"/>
      </xdr:nvSpPr>
      <xdr:spPr>
        <a:xfrm>
          <a:off x="4280213" y="77197284"/>
          <a:ext cx="977585" cy="12074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4</xdr:col>
      <xdr:colOff>317806</xdr:colOff>
      <xdr:row>479</xdr:row>
      <xdr:rowOff>84748</xdr:rowOff>
    </xdr:from>
    <xdr:to>
      <xdr:col>5</xdr:col>
      <xdr:colOff>124458</xdr:colOff>
      <xdr:row>480</xdr:row>
      <xdr:rowOff>105069</xdr:rowOff>
    </xdr:to>
    <xdr:grpSp>
      <xdr:nvGrpSpPr>
        <xdr:cNvPr id="1430" name="Group 211">
          <a:extLst>
            <a:ext uri="{FF2B5EF4-FFF2-40B4-BE49-F238E27FC236}">
              <a16:creationId xmlns:a16="http://schemas.microsoft.com/office/drawing/2014/main" id="{A54AEA10-8E71-47A3-81EE-0E053F1A3B14}"/>
            </a:ext>
          </a:extLst>
        </xdr:cNvPr>
        <xdr:cNvGrpSpPr>
          <a:grpSpLocks/>
        </xdr:cNvGrpSpPr>
      </xdr:nvGrpSpPr>
      <xdr:grpSpPr bwMode="auto">
        <a:xfrm rot="688570">
          <a:off x="2121953" y="79467219"/>
          <a:ext cx="187652" cy="177203"/>
          <a:chOff x="3494882" y="6020720"/>
          <a:chExt cx="153760" cy="144236"/>
        </a:xfrm>
      </xdr:grpSpPr>
      <xdr:sp macro="" textlink="">
        <xdr:nvSpPr>
          <xdr:cNvPr id="1431" name="Oval 1430">
            <a:extLst>
              <a:ext uri="{FF2B5EF4-FFF2-40B4-BE49-F238E27FC236}">
                <a16:creationId xmlns:a16="http://schemas.microsoft.com/office/drawing/2014/main" id="{B9848E78-BF38-D608-D3C5-EC1E7F7690B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32" name="Straight Connector 1431">
            <a:extLst>
              <a:ext uri="{FF2B5EF4-FFF2-40B4-BE49-F238E27FC236}">
                <a16:creationId xmlns:a16="http://schemas.microsoft.com/office/drawing/2014/main" id="{2C41552F-BD63-EBCD-6DA1-1B7324C29672}"/>
              </a:ext>
            </a:extLst>
          </xdr:cNvPr>
          <xdr:cNvCxnSpPr>
            <a:stCxn id="1431" idx="1"/>
            <a:endCxn id="143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3" name="Straight Connector 1432">
            <a:extLst>
              <a:ext uri="{FF2B5EF4-FFF2-40B4-BE49-F238E27FC236}">
                <a16:creationId xmlns:a16="http://schemas.microsoft.com/office/drawing/2014/main" id="{178C3313-B66F-22DB-904D-04EB410F8270}"/>
              </a:ext>
            </a:extLst>
          </xdr:cNvPr>
          <xdr:cNvCxnSpPr>
            <a:stCxn id="1431" idx="3"/>
            <a:endCxn id="143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122582</xdr:colOff>
      <xdr:row>470</xdr:row>
      <xdr:rowOff>81348</xdr:rowOff>
    </xdr:from>
    <xdr:to>
      <xdr:col>9</xdr:col>
      <xdr:colOff>186951</xdr:colOff>
      <xdr:row>480</xdr:row>
      <xdr:rowOff>36644</xdr:rowOff>
    </xdr:to>
    <xdr:cxnSp macro="">
      <xdr:nvCxnSpPr>
        <xdr:cNvPr id="1434" name="Straight Connector 1433">
          <a:extLst>
            <a:ext uri="{FF2B5EF4-FFF2-40B4-BE49-F238E27FC236}">
              <a16:creationId xmlns:a16="http://schemas.microsoft.com/office/drawing/2014/main" id="{F6B010CB-13C5-4E23-BB99-96B8EAB6770C}"/>
            </a:ext>
          </a:extLst>
        </xdr:cNvPr>
        <xdr:cNvCxnSpPr>
          <a:stCxn id="863" idx="4"/>
          <a:endCxn id="1431" idx="6"/>
        </xdr:cNvCxnSpPr>
      </xdr:nvCxnSpPr>
      <xdr:spPr>
        <a:xfrm flipH="1">
          <a:off x="2303807" y="77510073"/>
          <a:ext cx="1588369" cy="1488821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289891</xdr:colOff>
      <xdr:row>475</xdr:row>
      <xdr:rowOff>123825</xdr:rowOff>
    </xdr:from>
    <xdr:to>
      <xdr:col>10</xdr:col>
      <xdr:colOff>124431</xdr:colOff>
      <xdr:row>481</xdr:row>
      <xdr:rowOff>39402</xdr:rowOff>
    </xdr:to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E5190953-FB08-4E1B-9CA2-F031004DD3F8}"/>
            </a:ext>
          </a:extLst>
        </xdr:cNvPr>
        <xdr:cNvSpPr txBox="1"/>
      </xdr:nvSpPr>
      <xdr:spPr>
        <a:xfrm>
          <a:off x="3233116" y="78314550"/>
          <a:ext cx="977540" cy="83950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812026</xdr:colOff>
      <xdr:row>479</xdr:row>
      <xdr:rowOff>153173</xdr:rowOff>
    </xdr:from>
    <xdr:to>
      <xdr:col>4</xdr:col>
      <xdr:colOff>319682</xdr:colOff>
      <xdr:row>484</xdr:row>
      <xdr:rowOff>11533</xdr:rowOff>
    </xdr:to>
    <xdr:cxnSp macro="">
      <xdr:nvCxnSpPr>
        <xdr:cNvPr id="1436" name="Straight Connector 1435">
          <a:extLst>
            <a:ext uri="{FF2B5EF4-FFF2-40B4-BE49-F238E27FC236}">
              <a16:creationId xmlns:a16="http://schemas.microsoft.com/office/drawing/2014/main" id="{A70492B4-F7D1-4DEC-941F-27F95D6C283F}"/>
            </a:ext>
          </a:extLst>
        </xdr:cNvPr>
        <xdr:cNvCxnSpPr>
          <a:stCxn id="1438" idx="0"/>
          <a:endCxn id="1431" idx="2"/>
        </xdr:cNvCxnSpPr>
      </xdr:nvCxnSpPr>
      <xdr:spPr>
        <a:xfrm flipV="1">
          <a:off x="1288276" y="78963023"/>
          <a:ext cx="831631" cy="62036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681396</xdr:colOff>
      <xdr:row>484</xdr:row>
      <xdr:rowOff>3374</xdr:rowOff>
    </xdr:from>
    <xdr:to>
      <xdr:col>2</xdr:col>
      <xdr:colOff>869048</xdr:colOff>
      <xdr:row>485</xdr:row>
      <xdr:rowOff>23696</xdr:rowOff>
    </xdr:to>
    <xdr:grpSp>
      <xdr:nvGrpSpPr>
        <xdr:cNvPr id="1437" name="Group 211">
          <a:extLst>
            <a:ext uri="{FF2B5EF4-FFF2-40B4-BE49-F238E27FC236}">
              <a16:creationId xmlns:a16="http://schemas.microsoft.com/office/drawing/2014/main" id="{1A699804-95BB-4265-94E8-BC5AD888F578}"/>
            </a:ext>
          </a:extLst>
        </xdr:cNvPr>
        <xdr:cNvGrpSpPr>
          <a:grpSpLocks/>
        </xdr:cNvGrpSpPr>
      </xdr:nvGrpSpPr>
      <xdr:grpSpPr bwMode="auto">
        <a:xfrm rot="1499876">
          <a:off x="1163249" y="80170256"/>
          <a:ext cx="187652" cy="177205"/>
          <a:chOff x="3494882" y="6020720"/>
          <a:chExt cx="153760" cy="144236"/>
        </a:xfrm>
      </xdr:grpSpPr>
      <xdr:sp macro="" textlink="">
        <xdr:nvSpPr>
          <xdr:cNvPr id="1438" name="Oval 1437">
            <a:extLst>
              <a:ext uri="{FF2B5EF4-FFF2-40B4-BE49-F238E27FC236}">
                <a16:creationId xmlns:a16="http://schemas.microsoft.com/office/drawing/2014/main" id="{C821E1C3-7FEE-B93B-DBED-D604B69220A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39" name="Straight Connector 1438">
            <a:extLst>
              <a:ext uri="{FF2B5EF4-FFF2-40B4-BE49-F238E27FC236}">
                <a16:creationId xmlns:a16="http://schemas.microsoft.com/office/drawing/2014/main" id="{4CB29C68-A496-37C2-9F45-B22E59080DFA}"/>
              </a:ext>
            </a:extLst>
          </xdr:cNvPr>
          <xdr:cNvCxnSpPr>
            <a:stCxn id="1438" idx="1"/>
            <a:endCxn id="143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0" name="Straight Connector 1439">
            <a:extLst>
              <a:ext uri="{FF2B5EF4-FFF2-40B4-BE49-F238E27FC236}">
                <a16:creationId xmlns:a16="http://schemas.microsoft.com/office/drawing/2014/main" id="{E7932B51-3C66-2624-FBF8-A172B4D7746C}"/>
              </a:ext>
            </a:extLst>
          </xdr:cNvPr>
          <xdr:cNvCxnSpPr>
            <a:stCxn id="1438" idx="3"/>
            <a:endCxn id="143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65759</xdr:colOff>
      <xdr:row>474</xdr:row>
      <xdr:rowOff>81818</xdr:rowOff>
    </xdr:from>
    <xdr:to>
      <xdr:col>7</xdr:col>
      <xdr:colOff>253411</xdr:colOff>
      <xdr:row>475</xdr:row>
      <xdr:rowOff>102139</xdr:rowOff>
    </xdr:to>
    <xdr:grpSp>
      <xdr:nvGrpSpPr>
        <xdr:cNvPr id="1441" name="Group 211">
          <a:extLst>
            <a:ext uri="{FF2B5EF4-FFF2-40B4-BE49-F238E27FC236}">
              <a16:creationId xmlns:a16="http://schemas.microsoft.com/office/drawing/2014/main" id="{F963B1B1-E248-4ED7-9030-DBF4CAEC78C3}"/>
            </a:ext>
          </a:extLst>
        </xdr:cNvPr>
        <xdr:cNvGrpSpPr>
          <a:grpSpLocks/>
        </xdr:cNvGrpSpPr>
      </xdr:nvGrpSpPr>
      <xdr:grpSpPr bwMode="auto">
        <a:xfrm rot="688570">
          <a:off x="3012906" y="78679877"/>
          <a:ext cx="187652" cy="177203"/>
          <a:chOff x="3494882" y="6020720"/>
          <a:chExt cx="153760" cy="144236"/>
        </a:xfrm>
      </xdr:grpSpPr>
      <xdr:sp macro="" textlink="">
        <xdr:nvSpPr>
          <xdr:cNvPr id="1442" name="Oval 1441">
            <a:extLst>
              <a:ext uri="{FF2B5EF4-FFF2-40B4-BE49-F238E27FC236}">
                <a16:creationId xmlns:a16="http://schemas.microsoft.com/office/drawing/2014/main" id="{22A0D06D-F20C-C72B-FB1F-41CF831E127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43" name="Straight Connector 1442">
            <a:extLst>
              <a:ext uri="{FF2B5EF4-FFF2-40B4-BE49-F238E27FC236}">
                <a16:creationId xmlns:a16="http://schemas.microsoft.com/office/drawing/2014/main" id="{E5EF02F7-3E2A-D568-1ECB-167A62AA10FF}"/>
              </a:ext>
            </a:extLst>
          </xdr:cNvPr>
          <xdr:cNvCxnSpPr>
            <a:stCxn id="1442" idx="1"/>
            <a:endCxn id="144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27F5A9CD-C719-377B-407A-6B38FB228A47}"/>
              </a:ext>
            </a:extLst>
          </xdr:cNvPr>
          <xdr:cNvCxnSpPr>
            <a:stCxn id="1442" idx="3"/>
            <a:endCxn id="144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39103</xdr:colOff>
      <xdr:row>481</xdr:row>
      <xdr:rowOff>114932</xdr:rowOff>
    </xdr:from>
    <xdr:to>
      <xdr:col>7</xdr:col>
      <xdr:colOff>254688</xdr:colOff>
      <xdr:row>489</xdr:row>
      <xdr:rowOff>58078</xdr:rowOff>
    </xdr:to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703C57EC-54E1-4A4F-A2A3-85677424DE68}"/>
            </a:ext>
          </a:extLst>
        </xdr:cNvPr>
        <xdr:cNvSpPr txBox="1"/>
      </xdr:nvSpPr>
      <xdr:spPr>
        <a:xfrm>
          <a:off x="2220328" y="79229582"/>
          <a:ext cx="977585" cy="11718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2</xdr:col>
      <xdr:colOff>602973</xdr:colOff>
      <xdr:row>486</xdr:row>
      <xdr:rowOff>14206</xdr:rowOff>
    </xdr:from>
    <xdr:to>
      <xdr:col>4</xdr:col>
      <xdr:colOff>255340</xdr:colOff>
      <xdr:row>493</xdr:row>
      <xdr:rowOff>96095</xdr:rowOff>
    </xdr:to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B4E16757-18B6-4EBD-B971-9C658238DBB7}"/>
            </a:ext>
          </a:extLst>
        </xdr:cNvPr>
        <xdr:cNvSpPr txBox="1"/>
      </xdr:nvSpPr>
      <xdr:spPr>
        <a:xfrm>
          <a:off x="1079223" y="79890856"/>
          <a:ext cx="976342" cy="115821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oneCellAnchor>
    <xdr:from>
      <xdr:col>0</xdr:col>
      <xdr:colOff>65943</xdr:colOff>
      <xdr:row>485</xdr:row>
      <xdr:rowOff>140167</xdr:rowOff>
    </xdr:from>
    <xdr:ext cx="925286" cy="718466"/>
    <xdr:sp macro="" textlink="">
      <xdr:nvSpPr>
        <xdr:cNvPr id="1447" name="Rectangle 1446">
          <a:extLst>
            <a:ext uri="{FF2B5EF4-FFF2-40B4-BE49-F238E27FC236}">
              <a16:creationId xmlns:a16="http://schemas.microsoft.com/office/drawing/2014/main" id="{798F3E1D-47B2-4CA1-A8D8-3E3C0D613C79}"/>
            </a:ext>
          </a:extLst>
        </xdr:cNvPr>
        <xdr:cNvSpPr/>
      </xdr:nvSpPr>
      <xdr:spPr>
        <a:xfrm>
          <a:off x="65943" y="79864417"/>
          <a:ext cx="925286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J</a:t>
          </a:r>
        </a:p>
      </xdr:txBody>
    </xdr:sp>
    <xdr:clientData/>
  </xdr:oneCellAnchor>
  <xdr:twoCellAnchor>
    <xdr:from>
      <xdr:col>1</xdr:col>
      <xdr:colOff>95250</xdr:colOff>
      <xdr:row>483</xdr:row>
      <xdr:rowOff>146539</xdr:rowOff>
    </xdr:from>
    <xdr:to>
      <xdr:col>2</xdr:col>
      <xdr:colOff>690185</xdr:colOff>
      <xdr:row>484</xdr:row>
      <xdr:rowOff>50818</xdr:rowOff>
    </xdr:to>
    <xdr:cxnSp macro="">
      <xdr:nvCxnSpPr>
        <xdr:cNvPr id="1448" name="Straight Connector 1447">
          <a:extLst>
            <a:ext uri="{FF2B5EF4-FFF2-40B4-BE49-F238E27FC236}">
              <a16:creationId xmlns:a16="http://schemas.microsoft.com/office/drawing/2014/main" id="{5DB0EB31-9A46-4DE0-A81B-81164A00B830}"/>
            </a:ext>
          </a:extLst>
        </xdr:cNvPr>
        <xdr:cNvCxnSpPr>
          <a:endCxn id="1438" idx="2"/>
        </xdr:cNvCxnSpPr>
      </xdr:nvCxnSpPr>
      <xdr:spPr>
        <a:xfrm>
          <a:off x="190500" y="79565989"/>
          <a:ext cx="975935" cy="5667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87924</xdr:colOff>
      <xdr:row>484</xdr:row>
      <xdr:rowOff>109904</xdr:rowOff>
    </xdr:from>
    <xdr:to>
      <xdr:col>2</xdr:col>
      <xdr:colOff>738418</xdr:colOff>
      <xdr:row>485</xdr:row>
      <xdr:rowOff>15537</xdr:rowOff>
    </xdr:to>
    <xdr:cxnSp macro="">
      <xdr:nvCxnSpPr>
        <xdr:cNvPr id="1449" name="Straight Connector 1448">
          <a:extLst>
            <a:ext uri="{FF2B5EF4-FFF2-40B4-BE49-F238E27FC236}">
              <a16:creationId xmlns:a16="http://schemas.microsoft.com/office/drawing/2014/main" id="{A6F19F81-9DB4-4E2C-BE15-7D9B042D9CD3}"/>
            </a:ext>
          </a:extLst>
        </xdr:cNvPr>
        <xdr:cNvCxnSpPr>
          <a:stCxn id="1438" idx="4"/>
        </xdr:cNvCxnSpPr>
      </xdr:nvCxnSpPr>
      <xdr:spPr>
        <a:xfrm flipH="1" flipV="1">
          <a:off x="183174" y="79681754"/>
          <a:ext cx="1031494" cy="58033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351692</xdr:colOff>
      <xdr:row>481</xdr:row>
      <xdr:rowOff>95250</xdr:rowOff>
    </xdr:from>
    <xdr:to>
      <xdr:col>2</xdr:col>
      <xdr:colOff>361250</xdr:colOff>
      <xdr:row>486</xdr:row>
      <xdr:rowOff>120480</xdr:rowOff>
    </xdr:to>
    <xdr:cxnSp macro="">
      <xdr:nvCxnSpPr>
        <xdr:cNvPr id="1450" name="Straight Arrow Connector 1449">
          <a:extLst>
            <a:ext uri="{FF2B5EF4-FFF2-40B4-BE49-F238E27FC236}">
              <a16:creationId xmlns:a16="http://schemas.microsoft.com/office/drawing/2014/main" id="{33F8540F-BD12-441B-9E53-54B2064D1D58}"/>
            </a:ext>
          </a:extLst>
        </xdr:cNvPr>
        <xdr:cNvCxnSpPr/>
      </xdr:nvCxnSpPr>
      <xdr:spPr>
        <a:xfrm flipH="1" flipV="1">
          <a:off x="446942" y="79209900"/>
          <a:ext cx="390558" cy="787230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6445</xdr:colOff>
      <xdr:row>501</xdr:row>
      <xdr:rowOff>63494</xdr:rowOff>
    </xdr:from>
    <xdr:to>
      <xdr:col>19</xdr:col>
      <xdr:colOff>281023</xdr:colOff>
      <xdr:row>537</xdr:row>
      <xdr:rowOff>119115</xdr:rowOff>
    </xdr:to>
    <xdr:sp macro="" textlink="">
      <xdr:nvSpPr>
        <xdr:cNvPr id="1451" name="Freeform: Shape 1450">
          <a:extLst>
            <a:ext uri="{FF2B5EF4-FFF2-40B4-BE49-F238E27FC236}">
              <a16:creationId xmlns:a16="http://schemas.microsoft.com/office/drawing/2014/main" id="{20032259-AA10-4D39-AD12-DCEA20AD3521}"/>
            </a:ext>
          </a:extLst>
        </xdr:cNvPr>
        <xdr:cNvSpPr/>
      </xdr:nvSpPr>
      <xdr:spPr>
        <a:xfrm>
          <a:off x="2568670" y="82349969"/>
          <a:ext cx="5065653" cy="6065896"/>
        </a:xfrm>
        <a:custGeom>
          <a:avLst/>
          <a:gdLst>
            <a:gd name="connsiteX0" fmla="*/ 1801091 w 3775364"/>
            <a:gd name="connsiteY0" fmla="*/ 0 h 4953000"/>
            <a:gd name="connsiteX1" fmla="*/ 762000 w 3775364"/>
            <a:gd name="connsiteY1" fmla="*/ 952500 h 4953000"/>
            <a:gd name="connsiteX2" fmla="*/ 0 w 3775364"/>
            <a:gd name="connsiteY2" fmla="*/ 2649682 h 4953000"/>
            <a:gd name="connsiteX3" fmla="*/ 1489364 w 3775364"/>
            <a:gd name="connsiteY3" fmla="*/ 3290455 h 4953000"/>
            <a:gd name="connsiteX4" fmla="*/ 2407227 w 3775364"/>
            <a:gd name="connsiteY4" fmla="*/ 4364182 h 4953000"/>
            <a:gd name="connsiteX5" fmla="*/ 2996046 w 3775364"/>
            <a:gd name="connsiteY5" fmla="*/ 4779818 h 4953000"/>
            <a:gd name="connsiteX6" fmla="*/ 3775364 w 3775364"/>
            <a:gd name="connsiteY6" fmla="*/ 4953000 h 4953000"/>
            <a:gd name="connsiteX0" fmla="*/ 1275124 w 3775364"/>
            <a:gd name="connsiteY0" fmla="*/ 0 h 4579678"/>
            <a:gd name="connsiteX1" fmla="*/ 762000 w 3775364"/>
            <a:gd name="connsiteY1" fmla="*/ 579178 h 4579678"/>
            <a:gd name="connsiteX2" fmla="*/ 0 w 3775364"/>
            <a:gd name="connsiteY2" fmla="*/ 2276360 h 4579678"/>
            <a:gd name="connsiteX3" fmla="*/ 1489364 w 3775364"/>
            <a:gd name="connsiteY3" fmla="*/ 2917133 h 4579678"/>
            <a:gd name="connsiteX4" fmla="*/ 2407227 w 3775364"/>
            <a:gd name="connsiteY4" fmla="*/ 3990860 h 4579678"/>
            <a:gd name="connsiteX5" fmla="*/ 2996046 w 3775364"/>
            <a:gd name="connsiteY5" fmla="*/ 4406496 h 4579678"/>
            <a:gd name="connsiteX6" fmla="*/ 3775364 w 3775364"/>
            <a:gd name="connsiteY6" fmla="*/ 4579678 h 4579678"/>
            <a:gd name="connsiteX0" fmla="*/ 1275124 w 3775364"/>
            <a:gd name="connsiteY0" fmla="*/ 0 h 4579678"/>
            <a:gd name="connsiteX1" fmla="*/ 762000 w 3775364"/>
            <a:gd name="connsiteY1" fmla="*/ 579178 h 4579678"/>
            <a:gd name="connsiteX2" fmla="*/ 0 w 3775364"/>
            <a:gd name="connsiteY2" fmla="*/ 2276360 h 4579678"/>
            <a:gd name="connsiteX3" fmla="*/ 1312047 w 3775364"/>
            <a:gd name="connsiteY3" fmla="*/ 2788938 h 4579678"/>
            <a:gd name="connsiteX4" fmla="*/ 1489364 w 3775364"/>
            <a:gd name="connsiteY4" fmla="*/ 2917133 h 4579678"/>
            <a:gd name="connsiteX5" fmla="*/ 2407227 w 3775364"/>
            <a:gd name="connsiteY5" fmla="*/ 3990860 h 4579678"/>
            <a:gd name="connsiteX6" fmla="*/ 2996046 w 3775364"/>
            <a:gd name="connsiteY6" fmla="*/ 4406496 h 4579678"/>
            <a:gd name="connsiteX7" fmla="*/ 3775364 w 3775364"/>
            <a:gd name="connsiteY7" fmla="*/ 4579678 h 4579678"/>
            <a:gd name="connsiteX0" fmla="*/ 1275124 w 3775364"/>
            <a:gd name="connsiteY0" fmla="*/ 0 h 4579678"/>
            <a:gd name="connsiteX1" fmla="*/ 762000 w 3775364"/>
            <a:gd name="connsiteY1" fmla="*/ 579178 h 4579678"/>
            <a:gd name="connsiteX2" fmla="*/ 0 w 3775364"/>
            <a:gd name="connsiteY2" fmla="*/ 2276360 h 4579678"/>
            <a:gd name="connsiteX3" fmla="*/ 1312047 w 3775364"/>
            <a:gd name="connsiteY3" fmla="*/ 2788938 h 4579678"/>
            <a:gd name="connsiteX4" fmla="*/ 1489364 w 3775364"/>
            <a:gd name="connsiteY4" fmla="*/ 2917133 h 4579678"/>
            <a:gd name="connsiteX5" fmla="*/ 2126613 w 3775364"/>
            <a:gd name="connsiteY5" fmla="*/ 3757696 h 4579678"/>
            <a:gd name="connsiteX6" fmla="*/ 2996046 w 3775364"/>
            <a:gd name="connsiteY6" fmla="*/ 4406496 h 4579678"/>
            <a:gd name="connsiteX7" fmla="*/ 3775364 w 3775364"/>
            <a:gd name="connsiteY7" fmla="*/ 4579678 h 4579678"/>
            <a:gd name="connsiteX0" fmla="*/ 1275124 w 3775364"/>
            <a:gd name="connsiteY0" fmla="*/ 0 h 4579678"/>
            <a:gd name="connsiteX1" fmla="*/ 762000 w 3775364"/>
            <a:gd name="connsiteY1" fmla="*/ 579178 h 4579678"/>
            <a:gd name="connsiteX2" fmla="*/ 0 w 3775364"/>
            <a:gd name="connsiteY2" fmla="*/ 2276360 h 4579678"/>
            <a:gd name="connsiteX3" fmla="*/ 1312047 w 3775364"/>
            <a:gd name="connsiteY3" fmla="*/ 2788938 h 4579678"/>
            <a:gd name="connsiteX4" fmla="*/ 1489364 w 3775364"/>
            <a:gd name="connsiteY4" fmla="*/ 2917133 h 4579678"/>
            <a:gd name="connsiteX5" fmla="*/ 2150666 w 3775364"/>
            <a:gd name="connsiteY5" fmla="*/ 3706692 h 4579678"/>
            <a:gd name="connsiteX6" fmla="*/ 2996046 w 3775364"/>
            <a:gd name="connsiteY6" fmla="*/ 4406496 h 4579678"/>
            <a:gd name="connsiteX7" fmla="*/ 3775364 w 3775364"/>
            <a:gd name="connsiteY7" fmla="*/ 4579678 h 4579678"/>
            <a:gd name="connsiteX0" fmla="*/ 1275124 w 3775364"/>
            <a:gd name="connsiteY0" fmla="*/ 0 h 4579678"/>
            <a:gd name="connsiteX1" fmla="*/ 762000 w 3775364"/>
            <a:gd name="connsiteY1" fmla="*/ 579178 h 4579678"/>
            <a:gd name="connsiteX2" fmla="*/ 0 w 3775364"/>
            <a:gd name="connsiteY2" fmla="*/ 2276360 h 4579678"/>
            <a:gd name="connsiteX3" fmla="*/ 1312047 w 3775364"/>
            <a:gd name="connsiteY3" fmla="*/ 2788938 h 4579678"/>
            <a:gd name="connsiteX4" fmla="*/ 1489364 w 3775364"/>
            <a:gd name="connsiteY4" fmla="*/ 2917133 h 4579678"/>
            <a:gd name="connsiteX5" fmla="*/ 2150666 w 3775364"/>
            <a:gd name="connsiteY5" fmla="*/ 3706692 h 4579678"/>
            <a:gd name="connsiteX6" fmla="*/ 3060187 w 3775364"/>
            <a:gd name="connsiteY6" fmla="*/ 4413783 h 4579678"/>
            <a:gd name="connsiteX7" fmla="*/ 3775364 w 3775364"/>
            <a:gd name="connsiteY7" fmla="*/ 4579678 h 4579678"/>
            <a:gd name="connsiteX0" fmla="*/ 1275124 w 3775364"/>
            <a:gd name="connsiteY0" fmla="*/ 0 h 4645256"/>
            <a:gd name="connsiteX1" fmla="*/ 762000 w 3775364"/>
            <a:gd name="connsiteY1" fmla="*/ 579178 h 4645256"/>
            <a:gd name="connsiteX2" fmla="*/ 0 w 3775364"/>
            <a:gd name="connsiteY2" fmla="*/ 2276360 h 4645256"/>
            <a:gd name="connsiteX3" fmla="*/ 1312047 w 3775364"/>
            <a:gd name="connsiteY3" fmla="*/ 2788938 h 4645256"/>
            <a:gd name="connsiteX4" fmla="*/ 1489364 w 3775364"/>
            <a:gd name="connsiteY4" fmla="*/ 2917133 h 4645256"/>
            <a:gd name="connsiteX5" fmla="*/ 2150666 w 3775364"/>
            <a:gd name="connsiteY5" fmla="*/ 3706692 h 4645256"/>
            <a:gd name="connsiteX6" fmla="*/ 3060187 w 3775364"/>
            <a:gd name="connsiteY6" fmla="*/ 4413783 h 4645256"/>
            <a:gd name="connsiteX7" fmla="*/ 3775364 w 3775364"/>
            <a:gd name="connsiteY7" fmla="*/ 4645256 h 4645256"/>
            <a:gd name="connsiteX0" fmla="*/ 1275124 w 3060187"/>
            <a:gd name="connsiteY0" fmla="*/ 0 h 4413783"/>
            <a:gd name="connsiteX1" fmla="*/ 762000 w 3060187"/>
            <a:gd name="connsiteY1" fmla="*/ 579178 h 4413783"/>
            <a:gd name="connsiteX2" fmla="*/ 0 w 3060187"/>
            <a:gd name="connsiteY2" fmla="*/ 2276360 h 4413783"/>
            <a:gd name="connsiteX3" fmla="*/ 1312047 w 3060187"/>
            <a:gd name="connsiteY3" fmla="*/ 2788938 h 4413783"/>
            <a:gd name="connsiteX4" fmla="*/ 1489364 w 3060187"/>
            <a:gd name="connsiteY4" fmla="*/ 2917133 h 4413783"/>
            <a:gd name="connsiteX5" fmla="*/ 2150666 w 3060187"/>
            <a:gd name="connsiteY5" fmla="*/ 3706692 h 4413783"/>
            <a:gd name="connsiteX6" fmla="*/ 3060187 w 3060187"/>
            <a:gd name="connsiteY6" fmla="*/ 4413783 h 4413783"/>
            <a:gd name="connsiteX0" fmla="*/ 1275124 w 3252609"/>
            <a:gd name="connsiteY0" fmla="*/ 0 h 4552225"/>
            <a:gd name="connsiteX1" fmla="*/ 762000 w 3252609"/>
            <a:gd name="connsiteY1" fmla="*/ 579178 h 4552225"/>
            <a:gd name="connsiteX2" fmla="*/ 0 w 3252609"/>
            <a:gd name="connsiteY2" fmla="*/ 2276360 h 4552225"/>
            <a:gd name="connsiteX3" fmla="*/ 1312047 w 3252609"/>
            <a:gd name="connsiteY3" fmla="*/ 2788938 h 4552225"/>
            <a:gd name="connsiteX4" fmla="*/ 1489364 w 3252609"/>
            <a:gd name="connsiteY4" fmla="*/ 2917133 h 4552225"/>
            <a:gd name="connsiteX5" fmla="*/ 2150666 w 3252609"/>
            <a:gd name="connsiteY5" fmla="*/ 3706692 h 4552225"/>
            <a:gd name="connsiteX6" fmla="*/ 3252609 w 3252609"/>
            <a:gd name="connsiteY6" fmla="*/ 4552225 h 4552225"/>
            <a:gd name="connsiteX0" fmla="*/ 1275124 w 3723477"/>
            <a:gd name="connsiteY0" fmla="*/ 0 h 4894679"/>
            <a:gd name="connsiteX1" fmla="*/ 762000 w 3723477"/>
            <a:gd name="connsiteY1" fmla="*/ 579178 h 4894679"/>
            <a:gd name="connsiteX2" fmla="*/ 0 w 3723477"/>
            <a:gd name="connsiteY2" fmla="*/ 2276360 h 4894679"/>
            <a:gd name="connsiteX3" fmla="*/ 1312047 w 3723477"/>
            <a:gd name="connsiteY3" fmla="*/ 2788938 h 4894679"/>
            <a:gd name="connsiteX4" fmla="*/ 1489364 w 3723477"/>
            <a:gd name="connsiteY4" fmla="*/ 2917133 h 4894679"/>
            <a:gd name="connsiteX5" fmla="*/ 2150666 w 3723477"/>
            <a:gd name="connsiteY5" fmla="*/ 3706692 h 4894679"/>
            <a:gd name="connsiteX6" fmla="*/ 3723477 w 3723477"/>
            <a:gd name="connsiteY6" fmla="*/ 4894679 h 4894679"/>
            <a:gd name="connsiteX0" fmla="*/ 1275124 w 3831183"/>
            <a:gd name="connsiteY0" fmla="*/ 0 h 4977628"/>
            <a:gd name="connsiteX1" fmla="*/ 762000 w 3831183"/>
            <a:gd name="connsiteY1" fmla="*/ 579178 h 4977628"/>
            <a:gd name="connsiteX2" fmla="*/ 0 w 3831183"/>
            <a:gd name="connsiteY2" fmla="*/ 2276360 h 4977628"/>
            <a:gd name="connsiteX3" fmla="*/ 1312047 w 3831183"/>
            <a:gd name="connsiteY3" fmla="*/ 2788938 h 4977628"/>
            <a:gd name="connsiteX4" fmla="*/ 1489364 w 3831183"/>
            <a:gd name="connsiteY4" fmla="*/ 2917133 h 4977628"/>
            <a:gd name="connsiteX5" fmla="*/ 2150666 w 3831183"/>
            <a:gd name="connsiteY5" fmla="*/ 3706692 h 4977628"/>
            <a:gd name="connsiteX6" fmla="*/ 3723477 w 3831183"/>
            <a:gd name="connsiteY6" fmla="*/ 4894679 h 4977628"/>
            <a:gd name="connsiteX7" fmla="*/ 3691448 w 3831183"/>
            <a:gd name="connsiteY7" fmla="*/ 4876491 h 4977628"/>
            <a:gd name="connsiteX0" fmla="*/ 1275124 w 4503987"/>
            <a:gd name="connsiteY0" fmla="*/ 0 h 5078307"/>
            <a:gd name="connsiteX1" fmla="*/ 762000 w 4503987"/>
            <a:gd name="connsiteY1" fmla="*/ 579178 h 5078307"/>
            <a:gd name="connsiteX2" fmla="*/ 0 w 4503987"/>
            <a:gd name="connsiteY2" fmla="*/ 2276360 h 5078307"/>
            <a:gd name="connsiteX3" fmla="*/ 1312047 w 4503987"/>
            <a:gd name="connsiteY3" fmla="*/ 2788938 h 5078307"/>
            <a:gd name="connsiteX4" fmla="*/ 1489364 w 4503987"/>
            <a:gd name="connsiteY4" fmla="*/ 2917133 h 5078307"/>
            <a:gd name="connsiteX5" fmla="*/ 2150666 w 4503987"/>
            <a:gd name="connsiteY5" fmla="*/ 3706692 h 5078307"/>
            <a:gd name="connsiteX6" fmla="*/ 3723477 w 4503987"/>
            <a:gd name="connsiteY6" fmla="*/ 4894679 h 5078307"/>
            <a:gd name="connsiteX7" fmla="*/ 4503925 w 4503987"/>
            <a:gd name="connsiteY7" fmla="*/ 5076952 h 5078307"/>
            <a:gd name="connsiteX0" fmla="*/ 1275124 w 4928663"/>
            <a:gd name="connsiteY0" fmla="*/ 0 h 5227372"/>
            <a:gd name="connsiteX1" fmla="*/ 762000 w 4928663"/>
            <a:gd name="connsiteY1" fmla="*/ 579178 h 5227372"/>
            <a:gd name="connsiteX2" fmla="*/ 0 w 4928663"/>
            <a:gd name="connsiteY2" fmla="*/ 2276360 h 5227372"/>
            <a:gd name="connsiteX3" fmla="*/ 1312047 w 4928663"/>
            <a:gd name="connsiteY3" fmla="*/ 2788938 h 5227372"/>
            <a:gd name="connsiteX4" fmla="*/ 1489364 w 4928663"/>
            <a:gd name="connsiteY4" fmla="*/ 2917133 h 5227372"/>
            <a:gd name="connsiteX5" fmla="*/ 2150666 w 4928663"/>
            <a:gd name="connsiteY5" fmla="*/ 3706692 h 5227372"/>
            <a:gd name="connsiteX6" fmla="*/ 3723477 w 4928663"/>
            <a:gd name="connsiteY6" fmla="*/ 4894679 h 5227372"/>
            <a:gd name="connsiteX7" fmla="*/ 4928629 w 4928663"/>
            <a:gd name="connsiteY7" fmla="*/ 5227298 h 5227372"/>
            <a:gd name="connsiteX0" fmla="*/ 1275124 w 4910199"/>
            <a:gd name="connsiteY0" fmla="*/ 0 h 5328216"/>
            <a:gd name="connsiteX1" fmla="*/ 762000 w 4910199"/>
            <a:gd name="connsiteY1" fmla="*/ 579178 h 5328216"/>
            <a:gd name="connsiteX2" fmla="*/ 0 w 4910199"/>
            <a:gd name="connsiteY2" fmla="*/ 2276360 h 5328216"/>
            <a:gd name="connsiteX3" fmla="*/ 1312047 w 4910199"/>
            <a:gd name="connsiteY3" fmla="*/ 2788938 h 5328216"/>
            <a:gd name="connsiteX4" fmla="*/ 1489364 w 4910199"/>
            <a:gd name="connsiteY4" fmla="*/ 2917133 h 5328216"/>
            <a:gd name="connsiteX5" fmla="*/ 2150666 w 4910199"/>
            <a:gd name="connsiteY5" fmla="*/ 3706692 h 5328216"/>
            <a:gd name="connsiteX6" fmla="*/ 3723477 w 4910199"/>
            <a:gd name="connsiteY6" fmla="*/ 4894679 h 5328216"/>
            <a:gd name="connsiteX7" fmla="*/ 4910164 w 4910199"/>
            <a:gd name="connsiteY7" fmla="*/ 5328173 h 53282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4910199" h="5328216">
              <a:moveTo>
                <a:pt x="1275124" y="0"/>
              </a:moveTo>
              <a:lnTo>
                <a:pt x="762000" y="579178"/>
              </a:lnTo>
              <a:lnTo>
                <a:pt x="0" y="2276360"/>
              </a:lnTo>
              <a:cubicBezTo>
                <a:pt x="423986" y="2461792"/>
                <a:pt x="888061" y="2603506"/>
                <a:pt x="1312047" y="2788938"/>
              </a:cubicBezTo>
              <a:lnTo>
                <a:pt x="1489364" y="2917133"/>
              </a:lnTo>
              <a:lnTo>
                <a:pt x="2150666" y="3706692"/>
              </a:lnTo>
              <a:lnTo>
                <a:pt x="3723477" y="4894679"/>
              </a:lnTo>
              <a:cubicBezTo>
                <a:pt x="3980274" y="5089646"/>
                <a:pt x="4916837" y="5331962"/>
                <a:pt x="4910164" y="5328173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23502</xdr:colOff>
      <xdr:row>503</xdr:row>
      <xdr:rowOff>129161</xdr:rowOff>
    </xdr:from>
    <xdr:to>
      <xdr:col>7</xdr:col>
      <xdr:colOff>211154</xdr:colOff>
      <xdr:row>504</xdr:row>
      <xdr:rowOff>127070</xdr:rowOff>
    </xdr:to>
    <xdr:grpSp>
      <xdr:nvGrpSpPr>
        <xdr:cNvPr id="1452" name="Group 211">
          <a:extLst>
            <a:ext uri="{FF2B5EF4-FFF2-40B4-BE49-F238E27FC236}">
              <a16:creationId xmlns:a16="http://schemas.microsoft.com/office/drawing/2014/main" id="{40C3062D-2CAA-4706-8A17-EF5C1EC60DE7}"/>
            </a:ext>
          </a:extLst>
        </xdr:cNvPr>
        <xdr:cNvGrpSpPr>
          <a:grpSpLocks/>
        </xdr:cNvGrpSpPr>
      </xdr:nvGrpSpPr>
      <xdr:grpSpPr bwMode="auto">
        <a:xfrm rot="1180493">
          <a:off x="2970649" y="83388867"/>
          <a:ext cx="187652" cy="177203"/>
          <a:chOff x="3494882" y="6020720"/>
          <a:chExt cx="153760" cy="144236"/>
        </a:xfrm>
      </xdr:grpSpPr>
      <xdr:sp macro="" textlink="">
        <xdr:nvSpPr>
          <xdr:cNvPr id="1453" name="Oval 1452">
            <a:extLst>
              <a:ext uri="{FF2B5EF4-FFF2-40B4-BE49-F238E27FC236}">
                <a16:creationId xmlns:a16="http://schemas.microsoft.com/office/drawing/2014/main" id="{1A7F087B-E10E-7F44-F2FD-5CBCE68ABFE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54" name="Straight Connector 1453">
            <a:extLst>
              <a:ext uri="{FF2B5EF4-FFF2-40B4-BE49-F238E27FC236}">
                <a16:creationId xmlns:a16="http://schemas.microsoft.com/office/drawing/2014/main" id="{27BC97FC-D5D1-F9F2-9ED9-B2671CEB85BE}"/>
              </a:ext>
            </a:extLst>
          </xdr:cNvPr>
          <xdr:cNvCxnSpPr>
            <a:stCxn id="1453" idx="1"/>
            <a:endCxn id="145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5" name="Straight Connector 1454">
            <a:extLst>
              <a:ext uri="{FF2B5EF4-FFF2-40B4-BE49-F238E27FC236}">
                <a16:creationId xmlns:a16="http://schemas.microsoft.com/office/drawing/2014/main" id="{7257CFDE-E5EA-E680-96A0-871D49198601}"/>
              </a:ext>
            </a:extLst>
          </xdr:cNvPr>
          <xdr:cNvCxnSpPr>
            <a:stCxn id="1453" idx="3"/>
            <a:endCxn id="145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147651</xdr:colOff>
      <xdr:row>501</xdr:row>
      <xdr:rowOff>135628</xdr:rowOff>
    </xdr:from>
    <xdr:to>
      <xdr:col>10</xdr:col>
      <xdr:colOff>90073</xdr:colOff>
      <xdr:row>503</xdr:row>
      <xdr:rowOff>134419</xdr:rowOff>
    </xdr:to>
    <xdr:cxnSp macro="">
      <xdr:nvCxnSpPr>
        <xdr:cNvPr id="1456" name="Straight Connector 1455">
          <a:extLst>
            <a:ext uri="{FF2B5EF4-FFF2-40B4-BE49-F238E27FC236}">
              <a16:creationId xmlns:a16="http://schemas.microsoft.com/office/drawing/2014/main" id="{138B882E-F5B6-46D8-89F8-76ED12BA64D1}"/>
            </a:ext>
          </a:extLst>
        </xdr:cNvPr>
        <xdr:cNvCxnSpPr>
          <a:stCxn id="1453" idx="0"/>
        </xdr:cNvCxnSpPr>
      </xdr:nvCxnSpPr>
      <xdr:spPr>
        <a:xfrm flipV="1">
          <a:off x="3090876" y="82422103"/>
          <a:ext cx="1085422" cy="36074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205676</xdr:colOff>
      <xdr:row>502</xdr:row>
      <xdr:rowOff>91258</xdr:rowOff>
    </xdr:from>
    <xdr:to>
      <xdr:col>10</xdr:col>
      <xdr:colOff>123204</xdr:colOff>
      <xdr:row>504</xdr:row>
      <xdr:rowOff>73922</xdr:rowOff>
    </xdr:to>
    <xdr:cxnSp macro="">
      <xdr:nvCxnSpPr>
        <xdr:cNvPr id="1457" name="Straight Connector 1456">
          <a:extLst>
            <a:ext uri="{FF2B5EF4-FFF2-40B4-BE49-F238E27FC236}">
              <a16:creationId xmlns:a16="http://schemas.microsoft.com/office/drawing/2014/main" id="{44DDB4F5-1499-44CF-AF34-69B970938627}"/>
            </a:ext>
          </a:extLst>
        </xdr:cNvPr>
        <xdr:cNvCxnSpPr>
          <a:endCxn id="1453" idx="6"/>
        </xdr:cNvCxnSpPr>
      </xdr:nvCxnSpPr>
      <xdr:spPr>
        <a:xfrm flipH="1">
          <a:off x="3148901" y="82558708"/>
          <a:ext cx="1060528" cy="344614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150722</xdr:colOff>
      <xdr:row>500</xdr:row>
      <xdr:rowOff>147129</xdr:rowOff>
    </xdr:from>
    <xdr:to>
      <xdr:col>10</xdr:col>
      <xdr:colOff>272290</xdr:colOff>
      <xdr:row>503</xdr:row>
      <xdr:rowOff>168759</xdr:rowOff>
    </xdr:to>
    <xdr:cxnSp macro="">
      <xdr:nvCxnSpPr>
        <xdr:cNvPr id="1458" name="Straight Arrow Connector 1457">
          <a:extLst>
            <a:ext uri="{FF2B5EF4-FFF2-40B4-BE49-F238E27FC236}">
              <a16:creationId xmlns:a16="http://schemas.microsoft.com/office/drawing/2014/main" id="{11D7A551-D92A-4D06-87AA-4BE41680BF8C}"/>
            </a:ext>
          </a:extLst>
        </xdr:cNvPr>
        <xdr:cNvCxnSpPr/>
      </xdr:nvCxnSpPr>
      <xdr:spPr>
        <a:xfrm flipH="1" flipV="1">
          <a:off x="3474947" y="82252629"/>
          <a:ext cx="883568" cy="564555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338551</xdr:colOff>
      <xdr:row>498</xdr:row>
      <xdr:rowOff>61059</xdr:rowOff>
    </xdr:from>
    <xdr:to>
      <xdr:col>6</xdr:col>
      <xdr:colOff>173136</xdr:colOff>
      <xdr:row>504</xdr:row>
      <xdr:rowOff>152193</xdr:rowOff>
    </xdr:to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91901C1C-86AF-4D50-A24C-236875124857}"/>
            </a:ext>
          </a:extLst>
        </xdr:cNvPr>
        <xdr:cNvSpPr txBox="1"/>
      </xdr:nvSpPr>
      <xdr:spPr>
        <a:xfrm>
          <a:off x="1757776" y="81804609"/>
          <a:ext cx="977585" cy="117698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4</xdr:col>
      <xdr:colOff>235748</xdr:colOff>
      <xdr:row>504</xdr:row>
      <xdr:rowOff>79961</xdr:rowOff>
    </xdr:from>
    <xdr:to>
      <xdr:col>7</xdr:col>
      <xdr:colOff>33415</xdr:colOff>
      <xdr:row>515</xdr:row>
      <xdr:rowOff>169637</xdr:rowOff>
    </xdr:to>
    <xdr:cxnSp macro="">
      <xdr:nvCxnSpPr>
        <xdr:cNvPr id="1460" name="Straight Connector 1459">
          <a:extLst>
            <a:ext uri="{FF2B5EF4-FFF2-40B4-BE49-F238E27FC236}">
              <a16:creationId xmlns:a16="http://schemas.microsoft.com/office/drawing/2014/main" id="{A65BA25C-7741-43DF-A134-6AD7773E85D7}"/>
            </a:ext>
          </a:extLst>
        </xdr:cNvPr>
        <xdr:cNvCxnSpPr>
          <a:stCxn id="1477" idx="2"/>
          <a:endCxn id="1453" idx="3"/>
        </xdr:cNvCxnSpPr>
      </xdr:nvCxnSpPr>
      <xdr:spPr>
        <a:xfrm flipV="1">
          <a:off x="2035973" y="82909361"/>
          <a:ext cx="940667" cy="208040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352757</xdr:colOff>
      <xdr:row>509</xdr:row>
      <xdr:rowOff>49128</xdr:rowOff>
    </xdr:from>
    <xdr:to>
      <xdr:col>6</xdr:col>
      <xdr:colOff>159409</xdr:colOff>
      <xdr:row>510</xdr:row>
      <xdr:rowOff>47038</xdr:rowOff>
    </xdr:to>
    <xdr:grpSp>
      <xdr:nvGrpSpPr>
        <xdr:cNvPr id="1461" name="Group 211">
          <a:extLst>
            <a:ext uri="{FF2B5EF4-FFF2-40B4-BE49-F238E27FC236}">
              <a16:creationId xmlns:a16="http://schemas.microsoft.com/office/drawing/2014/main" id="{EC832E7D-833E-454E-9FBB-DA7BDB9558AE}"/>
            </a:ext>
          </a:extLst>
        </xdr:cNvPr>
        <xdr:cNvGrpSpPr>
          <a:grpSpLocks/>
        </xdr:cNvGrpSpPr>
      </xdr:nvGrpSpPr>
      <xdr:grpSpPr bwMode="auto">
        <a:xfrm rot="1499876">
          <a:off x="2537904" y="84384599"/>
          <a:ext cx="187652" cy="177204"/>
          <a:chOff x="3494882" y="6020720"/>
          <a:chExt cx="153760" cy="144236"/>
        </a:xfrm>
      </xdr:grpSpPr>
      <xdr:sp macro="" textlink="">
        <xdr:nvSpPr>
          <xdr:cNvPr id="1462" name="Oval 1461">
            <a:extLst>
              <a:ext uri="{FF2B5EF4-FFF2-40B4-BE49-F238E27FC236}">
                <a16:creationId xmlns:a16="http://schemas.microsoft.com/office/drawing/2014/main" id="{6402F180-F159-6D6D-C79C-120FD9AB946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63" name="Straight Connector 1462">
            <a:extLst>
              <a:ext uri="{FF2B5EF4-FFF2-40B4-BE49-F238E27FC236}">
                <a16:creationId xmlns:a16="http://schemas.microsoft.com/office/drawing/2014/main" id="{6EDA4395-DB98-A0F9-8BFB-D0A8452458B4}"/>
              </a:ext>
            </a:extLst>
          </xdr:cNvPr>
          <xdr:cNvCxnSpPr>
            <a:stCxn id="1462" idx="1"/>
            <a:endCxn id="146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4" name="Straight Connector 1463">
            <a:extLst>
              <a:ext uri="{FF2B5EF4-FFF2-40B4-BE49-F238E27FC236}">
                <a16:creationId xmlns:a16="http://schemas.microsoft.com/office/drawing/2014/main" id="{CD98F8DD-DBA2-18A9-2BB9-AE49586427B9}"/>
              </a:ext>
            </a:extLst>
          </xdr:cNvPr>
          <xdr:cNvCxnSpPr>
            <a:stCxn id="1462" idx="3"/>
            <a:endCxn id="146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901768</xdr:colOff>
      <xdr:row>506</xdr:row>
      <xdr:rowOff>33279</xdr:rowOff>
    </xdr:from>
    <xdr:to>
      <xdr:col>5</xdr:col>
      <xdr:colOff>164808</xdr:colOff>
      <xdr:row>510</xdr:row>
      <xdr:rowOff>125750</xdr:rowOff>
    </xdr:to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CEA15787-E568-4011-94EB-1FA3CCE85763}"/>
            </a:ext>
          </a:extLst>
        </xdr:cNvPr>
        <xdr:cNvSpPr txBox="1"/>
      </xdr:nvSpPr>
      <xdr:spPr>
        <a:xfrm>
          <a:off x="1378018" y="83224629"/>
          <a:ext cx="968015" cy="8163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459833</xdr:colOff>
      <xdr:row>516</xdr:row>
      <xdr:rowOff>168760</xdr:rowOff>
    </xdr:from>
    <xdr:to>
      <xdr:col>4</xdr:col>
      <xdr:colOff>98548</xdr:colOff>
      <xdr:row>526</xdr:row>
      <xdr:rowOff>71438</xdr:rowOff>
    </xdr:to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EF6C72B1-E640-4B5B-8749-18AED4D6F205}"/>
            </a:ext>
          </a:extLst>
        </xdr:cNvPr>
        <xdr:cNvSpPr txBox="1"/>
      </xdr:nvSpPr>
      <xdr:spPr>
        <a:xfrm>
          <a:off x="936083" y="85169860"/>
          <a:ext cx="962690" cy="15124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2</xdr:col>
      <xdr:colOff>691745</xdr:colOff>
      <xdr:row>513</xdr:row>
      <xdr:rowOff>185323</xdr:rowOff>
    </xdr:from>
    <xdr:to>
      <xdr:col>4</xdr:col>
      <xdr:colOff>235748</xdr:colOff>
      <xdr:row>515</xdr:row>
      <xdr:rowOff>169637</xdr:rowOff>
    </xdr:to>
    <xdr:cxnSp macro="">
      <xdr:nvCxnSpPr>
        <xdr:cNvPr id="1467" name="Straight Connector 1466">
          <a:extLst>
            <a:ext uri="{FF2B5EF4-FFF2-40B4-BE49-F238E27FC236}">
              <a16:creationId xmlns:a16="http://schemas.microsoft.com/office/drawing/2014/main" id="{453CBEDD-A524-4249-9CDC-1AAF51754675}"/>
            </a:ext>
          </a:extLst>
        </xdr:cNvPr>
        <xdr:cNvCxnSpPr>
          <a:stCxn id="1477" idx="2"/>
        </xdr:cNvCxnSpPr>
      </xdr:nvCxnSpPr>
      <xdr:spPr>
        <a:xfrm flipH="1" flipV="1">
          <a:off x="1167995" y="84643498"/>
          <a:ext cx="867978" cy="346264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27437</xdr:colOff>
      <xdr:row>515</xdr:row>
      <xdr:rowOff>180337</xdr:rowOff>
    </xdr:from>
    <xdr:to>
      <xdr:col>7</xdr:col>
      <xdr:colOff>221745</xdr:colOff>
      <xdr:row>518</xdr:row>
      <xdr:rowOff>20063</xdr:rowOff>
    </xdr:to>
    <xdr:cxnSp macro="">
      <xdr:nvCxnSpPr>
        <xdr:cNvPr id="1468" name="Straight Connector 1467">
          <a:extLst>
            <a:ext uri="{FF2B5EF4-FFF2-40B4-BE49-F238E27FC236}">
              <a16:creationId xmlns:a16="http://schemas.microsoft.com/office/drawing/2014/main" id="{32A90C6F-CC5A-40A5-9417-AED5D59CDD57}"/>
            </a:ext>
          </a:extLst>
        </xdr:cNvPr>
        <xdr:cNvCxnSpPr>
          <a:stCxn id="1473" idx="1"/>
          <a:endCxn id="1477" idx="7"/>
        </xdr:cNvCxnSpPr>
      </xdr:nvCxnSpPr>
      <xdr:spPr>
        <a:xfrm flipH="1" flipV="1">
          <a:off x="2208662" y="85000462"/>
          <a:ext cx="956308" cy="382651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353393</xdr:colOff>
      <xdr:row>516</xdr:row>
      <xdr:rowOff>117417</xdr:rowOff>
    </xdr:from>
    <xdr:to>
      <xdr:col>7</xdr:col>
      <xdr:colOff>168699</xdr:colOff>
      <xdr:row>518</xdr:row>
      <xdr:rowOff>124307</xdr:rowOff>
    </xdr:to>
    <xdr:cxnSp macro="">
      <xdr:nvCxnSpPr>
        <xdr:cNvPr id="1469" name="Straight Connector 1468">
          <a:extLst>
            <a:ext uri="{FF2B5EF4-FFF2-40B4-BE49-F238E27FC236}">
              <a16:creationId xmlns:a16="http://schemas.microsoft.com/office/drawing/2014/main" id="{4F0B3005-4272-436B-A266-5ACB3890270E}"/>
            </a:ext>
          </a:extLst>
        </xdr:cNvPr>
        <xdr:cNvCxnSpPr>
          <a:stCxn id="1473" idx="3"/>
          <a:endCxn id="1477" idx="5"/>
        </xdr:cNvCxnSpPr>
      </xdr:nvCxnSpPr>
      <xdr:spPr>
        <a:xfrm flipH="1" flipV="1">
          <a:off x="2153618" y="85118517"/>
          <a:ext cx="958306" cy="36884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288740</xdr:colOff>
      <xdr:row>518</xdr:row>
      <xdr:rowOff>27137</xdr:rowOff>
    </xdr:from>
    <xdr:to>
      <xdr:col>10</xdr:col>
      <xdr:colOff>319385</xdr:colOff>
      <xdr:row>519</xdr:row>
      <xdr:rowOff>37242</xdr:rowOff>
    </xdr:to>
    <xdr:cxnSp macro="">
      <xdr:nvCxnSpPr>
        <xdr:cNvPr id="1470" name="Straight Connector 1469">
          <a:extLst>
            <a:ext uri="{FF2B5EF4-FFF2-40B4-BE49-F238E27FC236}">
              <a16:creationId xmlns:a16="http://schemas.microsoft.com/office/drawing/2014/main" id="{FF10A7B1-C3FB-46FD-8CDE-9EAF28F655FE}"/>
            </a:ext>
          </a:extLst>
        </xdr:cNvPr>
        <xdr:cNvCxnSpPr>
          <a:stCxn id="1482" idx="5"/>
          <a:endCxn id="1473" idx="5"/>
        </xdr:cNvCxnSpPr>
      </xdr:nvCxnSpPr>
      <xdr:spPr>
        <a:xfrm flipH="1">
          <a:off x="3231965" y="85390187"/>
          <a:ext cx="1173645" cy="16250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170315</xdr:colOff>
      <xdr:row>517</xdr:row>
      <xdr:rowOff>103586</xdr:rowOff>
    </xdr:from>
    <xdr:to>
      <xdr:col>10</xdr:col>
      <xdr:colOff>200960</xdr:colOff>
      <xdr:row>518</xdr:row>
      <xdr:rowOff>66067</xdr:rowOff>
    </xdr:to>
    <xdr:cxnSp macro="">
      <xdr:nvCxnSpPr>
        <xdr:cNvPr id="1471" name="Straight Connector 1470">
          <a:extLst>
            <a:ext uri="{FF2B5EF4-FFF2-40B4-BE49-F238E27FC236}">
              <a16:creationId xmlns:a16="http://schemas.microsoft.com/office/drawing/2014/main" id="{3101022F-265E-471D-8C2E-337536E478E2}"/>
            </a:ext>
          </a:extLst>
        </xdr:cNvPr>
        <xdr:cNvCxnSpPr>
          <a:stCxn id="1482" idx="2"/>
          <a:endCxn id="1473" idx="2"/>
        </xdr:cNvCxnSpPr>
      </xdr:nvCxnSpPr>
      <xdr:spPr>
        <a:xfrm flipH="1">
          <a:off x="3113540" y="85285661"/>
          <a:ext cx="1173645" cy="143456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161526</xdr:colOff>
      <xdr:row>518</xdr:row>
      <xdr:rowOff>16222</xdr:rowOff>
    </xdr:from>
    <xdr:to>
      <xdr:col>7</xdr:col>
      <xdr:colOff>349178</xdr:colOff>
      <xdr:row>519</xdr:row>
      <xdr:rowOff>41346</xdr:rowOff>
    </xdr:to>
    <xdr:grpSp>
      <xdr:nvGrpSpPr>
        <xdr:cNvPr id="1472" name="Group 211">
          <a:extLst>
            <a:ext uri="{FF2B5EF4-FFF2-40B4-BE49-F238E27FC236}">
              <a16:creationId xmlns:a16="http://schemas.microsoft.com/office/drawing/2014/main" id="{477E789C-C0B2-42E8-AD5B-DBA3942BDC0A}"/>
            </a:ext>
          </a:extLst>
        </xdr:cNvPr>
        <xdr:cNvGrpSpPr>
          <a:grpSpLocks/>
        </xdr:cNvGrpSpPr>
      </xdr:nvGrpSpPr>
      <xdr:grpSpPr bwMode="auto">
        <a:xfrm rot="1499876">
          <a:off x="3108673" y="85965340"/>
          <a:ext cx="187652" cy="182006"/>
          <a:chOff x="3494882" y="6020720"/>
          <a:chExt cx="153760" cy="144236"/>
        </a:xfrm>
      </xdr:grpSpPr>
      <xdr:sp macro="" textlink="">
        <xdr:nvSpPr>
          <xdr:cNvPr id="1473" name="Oval 1472">
            <a:extLst>
              <a:ext uri="{FF2B5EF4-FFF2-40B4-BE49-F238E27FC236}">
                <a16:creationId xmlns:a16="http://schemas.microsoft.com/office/drawing/2014/main" id="{9F4A57D8-E1A0-7D69-9A37-C6105ECCA2F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74" name="Straight Connector 1473">
            <a:extLst>
              <a:ext uri="{FF2B5EF4-FFF2-40B4-BE49-F238E27FC236}">
                <a16:creationId xmlns:a16="http://schemas.microsoft.com/office/drawing/2014/main" id="{C264CAD3-131F-6BF2-4C37-2F8815D053CC}"/>
              </a:ext>
            </a:extLst>
          </xdr:cNvPr>
          <xdr:cNvCxnSpPr>
            <a:stCxn id="1473" idx="1"/>
            <a:endCxn id="147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5" name="Straight Connector 1474">
            <a:extLst>
              <a:ext uri="{FF2B5EF4-FFF2-40B4-BE49-F238E27FC236}">
                <a16:creationId xmlns:a16="http://schemas.microsoft.com/office/drawing/2014/main" id="{46E2B344-9921-30CF-37B5-60FCA6558A88}"/>
              </a:ext>
            </a:extLst>
          </xdr:cNvPr>
          <xdr:cNvCxnSpPr>
            <a:stCxn id="1473" idx="3"/>
            <a:endCxn id="147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226959</xdr:colOff>
      <xdr:row>515</xdr:row>
      <xdr:rowOff>119223</xdr:rowOff>
    </xdr:from>
    <xdr:to>
      <xdr:col>5</xdr:col>
      <xdr:colOff>33611</xdr:colOff>
      <xdr:row>516</xdr:row>
      <xdr:rowOff>122459</xdr:rowOff>
    </xdr:to>
    <xdr:grpSp>
      <xdr:nvGrpSpPr>
        <xdr:cNvPr id="1476" name="Group 211">
          <a:extLst>
            <a:ext uri="{FF2B5EF4-FFF2-40B4-BE49-F238E27FC236}">
              <a16:creationId xmlns:a16="http://schemas.microsoft.com/office/drawing/2014/main" id="{8C92E189-8BC2-4436-97FE-313778601D74}"/>
            </a:ext>
          </a:extLst>
        </xdr:cNvPr>
        <xdr:cNvGrpSpPr>
          <a:grpSpLocks/>
        </xdr:cNvGrpSpPr>
      </xdr:nvGrpSpPr>
      <xdr:grpSpPr bwMode="auto">
        <a:xfrm rot="1499876">
          <a:off x="2031106" y="85530458"/>
          <a:ext cx="187652" cy="182530"/>
          <a:chOff x="3494882" y="6020720"/>
          <a:chExt cx="153760" cy="144236"/>
        </a:xfrm>
      </xdr:grpSpPr>
      <xdr:sp macro="" textlink="">
        <xdr:nvSpPr>
          <xdr:cNvPr id="1477" name="Oval 1476">
            <a:extLst>
              <a:ext uri="{FF2B5EF4-FFF2-40B4-BE49-F238E27FC236}">
                <a16:creationId xmlns:a16="http://schemas.microsoft.com/office/drawing/2014/main" id="{9E8704D2-32C8-5E0D-48C2-211BF17CAAB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78" name="Straight Connector 1477">
            <a:extLst>
              <a:ext uri="{FF2B5EF4-FFF2-40B4-BE49-F238E27FC236}">
                <a16:creationId xmlns:a16="http://schemas.microsoft.com/office/drawing/2014/main" id="{56621C14-5519-C07D-B7F6-B16AA1E3085D}"/>
              </a:ext>
            </a:extLst>
          </xdr:cNvPr>
          <xdr:cNvCxnSpPr>
            <a:stCxn id="1477" idx="1"/>
            <a:endCxn id="147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3F7AF4E1-A312-13DE-6F30-1AD6C68B5582}"/>
              </a:ext>
            </a:extLst>
          </xdr:cNvPr>
          <xdr:cNvCxnSpPr>
            <a:stCxn id="1477" idx="3"/>
            <a:endCxn id="147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292170</xdr:colOff>
      <xdr:row>516</xdr:row>
      <xdr:rowOff>82976</xdr:rowOff>
    </xdr:from>
    <xdr:to>
      <xdr:col>10</xdr:col>
      <xdr:colOff>363399</xdr:colOff>
      <xdr:row>517</xdr:row>
      <xdr:rowOff>161425</xdr:rowOff>
    </xdr:to>
    <xdr:cxnSp macro="">
      <xdr:nvCxnSpPr>
        <xdr:cNvPr id="1480" name="Straight Connector 1479">
          <a:extLst>
            <a:ext uri="{FF2B5EF4-FFF2-40B4-BE49-F238E27FC236}">
              <a16:creationId xmlns:a16="http://schemas.microsoft.com/office/drawing/2014/main" id="{B71E58C0-8EDC-4FE4-8D62-9BCDBE6C82F3}"/>
            </a:ext>
          </a:extLst>
        </xdr:cNvPr>
        <xdr:cNvCxnSpPr/>
      </xdr:nvCxnSpPr>
      <xdr:spPr>
        <a:xfrm flipV="1">
          <a:off x="4378395" y="85084076"/>
          <a:ext cx="71229" cy="25942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192171</xdr:colOff>
      <xdr:row>517</xdr:row>
      <xdr:rowOff>53741</xdr:rowOff>
    </xdr:from>
    <xdr:to>
      <xdr:col>10</xdr:col>
      <xdr:colOff>379823</xdr:colOff>
      <xdr:row>518</xdr:row>
      <xdr:rowOff>31241</xdr:rowOff>
    </xdr:to>
    <xdr:grpSp>
      <xdr:nvGrpSpPr>
        <xdr:cNvPr id="1481" name="Group 211">
          <a:extLst>
            <a:ext uri="{FF2B5EF4-FFF2-40B4-BE49-F238E27FC236}">
              <a16:creationId xmlns:a16="http://schemas.microsoft.com/office/drawing/2014/main" id="{E94F9546-91E0-429B-9F81-1BBD5255B263}"/>
            </a:ext>
          </a:extLst>
        </xdr:cNvPr>
        <xdr:cNvGrpSpPr>
          <a:grpSpLocks/>
        </xdr:cNvGrpSpPr>
      </xdr:nvGrpSpPr>
      <xdr:grpSpPr bwMode="auto">
        <a:xfrm rot="1499876">
          <a:off x="4282318" y="85823565"/>
          <a:ext cx="187652" cy="156794"/>
          <a:chOff x="3494882" y="6020720"/>
          <a:chExt cx="153760" cy="144236"/>
        </a:xfrm>
      </xdr:grpSpPr>
      <xdr:sp macro="" textlink="">
        <xdr:nvSpPr>
          <xdr:cNvPr id="1482" name="Oval 1481">
            <a:extLst>
              <a:ext uri="{FF2B5EF4-FFF2-40B4-BE49-F238E27FC236}">
                <a16:creationId xmlns:a16="http://schemas.microsoft.com/office/drawing/2014/main" id="{1FBCD10F-D477-C392-5E05-9A94D219B63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83" name="Straight Connector 1482">
            <a:extLst>
              <a:ext uri="{FF2B5EF4-FFF2-40B4-BE49-F238E27FC236}">
                <a16:creationId xmlns:a16="http://schemas.microsoft.com/office/drawing/2014/main" id="{F1FD8DE6-3C6D-3A2A-0553-B7844EA68644}"/>
              </a:ext>
            </a:extLst>
          </xdr:cNvPr>
          <xdr:cNvCxnSpPr>
            <a:stCxn id="1482" idx="1"/>
            <a:endCxn id="148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4" name="Straight Connector 1483">
            <a:extLst>
              <a:ext uri="{FF2B5EF4-FFF2-40B4-BE49-F238E27FC236}">
                <a16:creationId xmlns:a16="http://schemas.microsoft.com/office/drawing/2014/main" id="{FDE0966D-8D06-87A7-5D48-1CC8D87CDAD0}"/>
              </a:ext>
            </a:extLst>
          </xdr:cNvPr>
          <xdr:cNvCxnSpPr>
            <a:stCxn id="1482" idx="3"/>
            <a:endCxn id="148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319385</xdr:colOff>
      <xdr:row>518</xdr:row>
      <xdr:rowOff>27137</xdr:rowOff>
    </xdr:from>
    <xdr:to>
      <xdr:col>12</xdr:col>
      <xdr:colOff>105890</xdr:colOff>
      <xdr:row>522</xdr:row>
      <xdr:rowOff>116693</xdr:rowOff>
    </xdr:to>
    <xdr:cxnSp macro="">
      <xdr:nvCxnSpPr>
        <xdr:cNvPr id="1485" name="Straight Connector 1484">
          <a:extLst>
            <a:ext uri="{FF2B5EF4-FFF2-40B4-BE49-F238E27FC236}">
              <a16:creationId xmlns:a16="http://schemas.microsoft.com/office/drawing/2014/main" id="{CC61731B-5DD8-43FF-9F15-EF75BACCABE2}"/>
            </a:ext>
          </a:extLst>
        </xdr:cNvPr>
        <xdr:cNvCxnSpPr>
          <a:stCxn id="1503" idx="2"/>
          <a:endCxn id="1482" idx="5"/>
        </xdr:cNvCxnSpPr>
      </xdr:nvCxnSpPr>
      <xdr:spPr>
        <a:xfrm flipH="1" flipV="1">
          <a:off x="4405610" y="85390187"/>
          <a:ext cx="548505" cy="69915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372869</xdr:colOff>
      <xdr:row>517</xdr:row>
      <xdr:rowOff>113918</xdr:rowOff>
    </xdr:from>
    <xdr:to>
      <xdr:col>12</xdr:col>
      <xdr:colOff>234017</xdr:colOff>
      <xdr:row>522</xdr:row>
      <xdr:rowOff>79518</xdr:rowOff>
    </xdr:to>
    <xdr:cxnSp macro="">
      <xdr:nvCxnSpPr>
        <xdr:cNvPr id="1486" name="Straight Connector 1485">
          <a:extLst>
            <a:ext uri="{FF2B5EF4-FFF2-40B4-BE49-F238E27FC236}">
              <a16:creationId xmlns:a16="http://schemas.microsoft.com/office/drawing/2014/main" id="{685E9608-8A37-4DBA-A5C2-5BDA804B4BD4}"/>
            </a:ext>
          </a:extLst>
        </xdr:cNvPr>
        <xdr:cNvCxnSpPr>
          <a:stCxn id="1503" idx="0"/>
          <a:endCxn id="1482" idx="7"/>
        </xdr:cNvCxnSpPr>
      </xdr:nvCxnSpPr>
      <xdr:spPr>
        <a:xfrm flipH="1" flipV="1">
          <a:off x="4459094" y="85295993"/>
          <a:ext cx="613623" cy="756175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363399</xdr:colOff>
      <xdr:row>522</xdr:row>
      <xdr:rowOff>125090</xdr:rowOff>
    </xdr:from>
    <xdr:to>
      <xdr:col>12</xdr:col>
      <xdr:colOff>115497</xdr:colOff>
      <xdr:row>526</xdr:row>
      <xdr:rowOff>96286</xdr:rowOff>
    </xdr:to>
    <xdr:cxnSp macro="">
      <xdr:nvCxnSpPr>
        <xdr:cNvPr id="1487" name="Straight Connector 1486">
          <a:extLst>
            <a:ext uri="{FF2B5EF4-FFF2-40B4-BE49-F238E27FC236}">
              <a16:creationId xmlns:a16="http://schemas.microsoft.com/office/drawing/2014/main" id="{AA0F4C2F-C48F-49A4-B3BA-C751538876F4}"/>
            </a:ext>
          </a:extLst>
        </xdr:cNvPr>
        <xdr:cNvCxnSpPr/>
      </xdr:nvCxnSpPr>
      <xdr:spPr>
        <a:xfrm flipH="1">
          <a:off x="4068624" y="86097740"/>
          <a:ext cx="895098" cy="609371"/>
        </a:xfrm>
        <a:prstGeom prst="line">
          <a:avLst/>
        </a:prstGeom>
        <a:ln w="9525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35406</xdr:colOff>
      <xdr:row>523</xdr:row>
      <xdr:rowOff>60071</xdr:rowOff>
    </xdr:from>
    <xdr:to>
      <xdr:col>12</xdr:col>
      <xdr:colOff>168504</xdr:colOff>
      <xdr:row>527</xdr:row>
      <xdr:rowOff>31267</xdr:rowOff>
    </xdr:to>
    <xdr:cxnSp macro="">
      <xdr:nvCxnSpPr>
        <xdr:cNvPr id="1488" name="Straight Connector 1487">
          <a:extLst>
            <a:ext uri="{FF2B5EF4-FFF2-40B4-BE49-F238E27FC236}">
              <a16:creationId xmlns:a16="http://schemas.microsoft.com/office/drawing/2014/main" id="{E1719863-BC3A-4FF6-9CA9-41570F59964E}"/>
            </a:ext>
          </a:extLst>
        </xdr:cNvPr>
        <xdr:cNvCxnSpPr/>
      </xdr:nvCxnSpPr>
      <xdr:spPr>
        <a:xfrm flipH="1">
          <a:off x="4121631" y="86185121"/>
          <a:ext cx="895098" cy="609371"/>
        </a:xfrm>
        <a:prstGeom prst="line">
          <a:avLst/>
        </a:prstGeom>
        <a:ln w="952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165669</xdr:colOff>
      <xdr:row>525</xdr:row>
      <xdr:rowOff>24803</xdr:rowOff>
    </xdr:from>
    <xdr:to>
      <xdr:col>10</xdr:col>
      <xdr:colOff>353321</xdr:colOff>
      <xdr:row>526</xdr:row>
      <xdr:rowOff>55844</xdr:rowOff>
    </xdr:to>
    <xdr:grpSp>
      <xdr:nvGrpSpPr>
        <xdr:cNvPr id="1489" name="Group 211">
          <a:extLst>
            <a:ext uri="{FF2B5EF4-FFF2-40B4-BE49-F238E27FC236}">
              <a16:creationId xmlns:a16="http://schemas.microsoft.com/office/drawing/2014/main" id="{C217D202-EE3E-47EA-AF1E-5D201039F18B}"/>
            </a:ext>
          </a:extLst>
        </xdr:cNvPr>
        <xdr:cNvGrpSpPr>
          <a:grpSpLocks/>
        </xdr:cNvGrpSpPr>
      </xdr:nvGrpSpPr>
      <xdr:grpSpPr bwMode="auto">
        <a:xfrm rot="1116861">
          <a:off x="4255816" y="87072097"/>
          <a:ext cx="187652" cy="210335"/>
          <a:chOff x="3494882" y="6020720"/>
          <a:chExt cx="153760" cy="144236"/>
        </a:xfrm>
      </xdr:grpSpPr>
      <xdr:sp macro="" textlink="">
        <xdr:nvSpPr>
          <xdr:cNvPr id="1490" name="Oval 1489">
            <a:extLst>
              <a:ext uri="{FF2B5EF4-FFF2-40B4-BE49-F238E27FC236}">
                <a16:creationId xmlns:a16="http://schemas.microsoft.com/office/drawing/2014/main" id="{A1B856BD-35F0-415F-539D-80810348652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91" name="Straight Connector 1490">
            <a:extLst>
              <a:ext uri="{FF2B5EF4-FFF2-40B4-BE49-F238E27FC236}">
                <a16:creationId xmlns:a16="http://schemas.microsoft.com/office/drawing/2014/main" id="{D1DFCA55-069A-F26E-A23A-CF1ED2A641B8}"/>
              </a:ext>
            </a:extLst>
          </xdr:cNvPr>
          <xdr:cNvCxnSpPr>
            <a:stCxn id="1490" idx="1"/>
            <a:endCxn id="149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2" name="Straight Connector 1491">
            <a:extLst>
              <a:ext uri="{FF2B5EF4-FFF2-40B4-BE49-F238E27FC236}">
                <a16:creationId xmlns:a16="http://schemas.microsoft.com/office/drawing/2014/main" id="{4817CBD5-60AB-1153-35A5-160B4BA86A0F}"/>
              </a:ext>
            </a:extLst>
          </xdr:cNvPr>
          <xdr:cNvCxnSpPr>
            <a:stCxn id="1490" idx="3"/>
            <a:endCxn id="149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7247</xdr:colOff>
      <xdr:row>520</xdr:row>
      <xdr:rowOff>121134</xdr:rowOff>
    </xdr:from>
    <xdr:to>
      <xdr:col>8</xdr:col>
      <xdr:colOff>222832</xdr:colOff>
      <xdr:row>528</xdr:row>
      <xdr:rowOff>112284</xdr:rowOff>
    </xdr:to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B4049A21-8C74-435C-AA27-FA4AF971AE4C}"/>
            </a:ext>
          </a:extLst>
        </xdr:cNvPr>
        <xdr:cNvSpPr txBox="1"/>
      </xdr:nvSpPr>
      <xdr:spPr>
        <a:xfrm>
          <a:off x="2569472" y="85788984"/>
          <a:ext cx="977585" cy="12389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9</xdr:col>
      <xdr:colOff>164617</xdr:colOff>
      <xdr:row>509</xdr:row>
      <xdr:rowOff>91258</xdr:rowOff>
    </xdr:from>
    <xdr:to>
      <xdr:col>12</xdr:col>
      <xdr:colOff>6006</xdr:colOff>
      <xdr:row>515</xdr:row>
      <xdr:rowOff>176476</xdr:rowOff>
    </xdr:to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23761BB1-9151-43C7-8754-78DA3B3B1EB0}"/>
            </a:ext>
          </a:extLst>
        </xdr:cNvPr>
        <xdr:cNvSpPr txBox="1"/>
      </xdr:nvSpPr>
      <xdr:spPr>
        <a:xfrm>
          <a:off x="3869842" y="83825533"/>
          <a:ext cx="984389" cy="117106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12</xdr:col>
      <xdr:colOff>209755</xdr:colOff>
      <xdr:row>513</xdr:row>
      <xdr:rowOff>105337</xdr:rowOff>
    </xdr:from>
    <xdr:to>
      <xdr:col>15</xdr:col>
      <xdr:colOff>195498</xdr:colOff>
      <xdr:row>521</xdr:row>
      <xdr:rowOff>71439</xdr:rowOff>
    </xdr:to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554A5BE0-32E3-46AB-9FBD-7BC840206943}"/>
            </a:ext>
          </a:extLst>
        </xdr:cNvPr>
        <xdr:cNvSpPr txBox="1"/>
      </xdr:nvSpPr>
      <xdr:spPr>
        <a:xfrm>
          <a:off x="5057980" y="84563512"/>
          <a:ext cx="966818" cy="132817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/89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12</xdr:col>
      <xdr:colOff>213157</xdr:colOff>
      <xdr:row>523</xdr:row>
      <xdr:rowOff>99377</xdr:rowOff>
    </xdr:from>
    <xdr:to>
      <xdr:col>17</xdr:col>
      <xdr:colOff>2235</xdr:colOff>
      <xdr:row>532</xdr:row>
      <xdr:rowOff>102937</xdr:rowOff>
    </xdr:to>
    <xdr:cxnSp macro="">
      <xdr:nvCxnSpPr>
        <xdr:cNvPr id="1496" name="Straight Connector 1495">
          <a:extLst>
            <a:ext uri="{FF2B5EF4-FFF2-40B4-BE49-F238E27FC236}">
              <a16:creationId xmlns:a16="http://schemas.microsoft.com/office/drawing/2014/main" id="{E44DD6B5-4CF4-4374-9CAB-B6F3EAB68D16}"/>
            </a:ext>
          </a:extLst>
        </xdr:cNvPr>
        <xdr:cNvCxnSpPr>
          <a:stCxn id="1507" idx="3"/>
          <a:endCxn id="1503" idx="5"/>
        </xdr:cNvCxnSpPr>
      </xdr:nvCxnSpPr>
      <xdr:spPr>
        <a:xfrm flipH="1" flipV="1">
          <a:off x="5061382" y="86224427"/>
          <a:ext cx="1532153" cy="140373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40323</xdr:colOff>
      <xdr:row>522</xdr:row>
      <xdr:rowOff>136080</xdr:rowOff>
    </xdr:from>
    <xdr:to>
      <xdr:col>17</xdr:col>
      <xdr:colOff>43970</xdr:colOff>
      <xdr:row>531</xdr:row>
      <xdr:rowOff>132893</xdr:rowOff>
    </xdr:to>
    <xdr:cxnSp macro="">
      <xdr:nvCxnSpPr>
        <xdr:cNvPr id="1497" name="Straight Connector 1496">
          <a:extLst>
            <a:ext uri="{FF2B5EF4-FFF2-40B4-BE49-F238E27FC236}">
              <a16:creationId xmlns:a16="http://schemas.microsoft.com/office/drawing/2014/main" id="{1707DC7C-95A2-4DB3-A3A5-FBB00E6C3BC7}"/>
            </a:ext>
          </a:extLst>
        </xdr:cNvPr>
        <xdr:cNvCxnSpPr>
          <a:stCxn id="1507" idx="1"/>
          <a:endCxn id="1503" idx="7"/>
        </xdr:cNvCxnSpPr>
      </xdr:nvCxnSpPr>
      <xdr:spPr>
        <a:xfrm flipH="1" flipV="1">
          <a:off x="5117148" y="86108730"/>
          <a:ext cx="1518122" cy="1396988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351171</xdr:colOff>
      <xdr:row>527</xdr:row>
      <xdr:rowOff>64590</xdr:rowOff>
    </xdr:from>
    <xdr:to>
      <xdr:col>15</xdr:col>
      <xdr:colOff>157823</xdr:colOff>
      <xdr:row>528</xdr:row>
      <xdr:rowOff>84642</xdr:rowOff>
    </xdr:to>
    <xdr:grpSp>
      <xdr:nvGrpSpPr>
        <xdr:cNvPr id="1498" name="Group 211">
          <a:extLst>
            <a:ext uri="{FF2B5EF4-FFF2-40B4-BE49-F238E27FC236}">
              <a16:creationId xmlns:a16="http://schemas.microsoft.com/office/drawing/2014/main" id="{513BC141-BBCC-4054-8AF5-EC23ADD5F67D}"/>
            </a:ext>
          </a:extLst>
        </xdr:cNvPr>
        <xdr:cNvGrpSpPr>
          <a:grpSpLocks/>
        </xdr:cNvGrpSpPr>
      </xdr:nvGrpSpPr>
      <xdr:grpSpPr bwMode="auto">
        <a:xfrm rot="1116861">
          <a:off x="5808436" y="87448061"/>
          <a:ext cx="176446" cy="176934"/>
          <a:chOff x="3494882" y="6020720"/>
          <a:chExt cx="153760" cy="144236"/>
        </a:xfrm>
      </xdr:grpSpPr>
      <xdr:sp macro="" textlink="">
        <xdr:nvSpPr>
          <xdr:cNvPr id="1499" name="Oval 1498">
            <a:extLst>
              <a:ext uri="{FF2B5EF4-FFF2-40B4-BE49-F238E27FC236}">
                <a16:creationId xmlns:a16="http://schemas.microsoft.com/office/drawing/2014/main" id="{E5C8E2C8-D2C5-B8A1-0AAA-EE47FA7E1A2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FA6AD978-E502-A7EF-98B4-CB440DF400EB}"/>
              </a:ext>
            </a:extLst>
          </xdr:cNvPr>
          <xdr:cNvCxnSpPr>
            <a:stCxn id="1499" idx="1"/>
            <a:endCxn id="149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1" name="Straight Connector 1500">
            <a:extLst>
              <a:ext uri="{FF2B5EF4-FFF2-40B4-BE49-F238E27FC236}">
                <a16:creationId xmlns:a16="http://schemas.microsoft.com/office/drawing/2014/main" id="{52744AD4-38A4-59A0-8C52-048DA16E2353}"/>
              </a:ext>
            </a:extLst>
          </xdr:cNvPr>
          <xdr:cNvCxnSpPr>
            <a:stCxn id="1499" idx="3"/>
            <a:endCxn id="149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94023</xdr:colOff>
      <xdr:row>522</xdr:row>
      <xdr:rowOff>78513</xdr:rowOff>
    </xdr:from>
    <xdr:to>
      <xdr:col>13</xdr:col>
      <xdr:colOff>43550</xdr:colOff>
      <xdr:row>523</xdr:row>
      <xdr:rowOff>103342</xdr:rowOff>
    </xdr:to>
    <xdr:grpSp>
      <xdr:nvGrpSpPr>
        <xdr:cNvPr id="1502" name="Group 211">
          <a:extLst>
            <a:ext uri="{FF2B5EF4-FFF2-40B4-BE49-F238E27FC236}">
              <a16:creationId xmlns:a16="http://schemas.microsoft.com/office/drawing/2014/main" id="{01BF40E7-4D92-4BCC-ABF6-9FDFC9D6A7CD}"/>
            </a:ext>
          </a:extLst>
        </xdr:cNvPr>
        <xdr:cNvGrpSpPr>
          <a:grpSpLocks/>
        </xdr:cNvGrpSpPr>
      </xdr:nvGrpSpPr>
      <xdr:grpSpPr bwMode="auto">
        <a:xfrm rot="1747767">
          <a:off x="4946170" y="86655160"/>
          <a:ext cx="173645" cy="181711"/>
          <a:chOff x="3494882" y="6020720"/>
          <a:chExt cx="153760" cy="144236"/>
        </a:xfrm>
      </xdr:grpSpPr>
      <xdr:sp macro="" textlink="">
        <xdr:nvSpPr>
          <xdr:cNvPr id="1503" name="Oval 1502">
            <a:extLst>
              <a:ext uri="{FF2B5EF4-FFF2-40B4-BE49-F238E27FC236}">
                <a16:creationId xmlns:a16="http://schemas.microsoft.com/office/drawing/2014/main" id="{59316E47-E752-EA4F-CC61-BA5C73D8242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04" name="Straight Connector 1503">
            <a:extLst>
              <a:ext uri="{FF2B5EF4-FFF2-40B4-BE49-F238E27FC236}">
                <a16:creationId xmlns:a16="http://schemas.microsoft.com/office/drawing/2014/main" id="{DE812D1A-E738-B84D-8EA1-AF9A6B185C5F}"/>
              </a:ext>
            </a:extLst>
          </xdr:cNvPr>
          <xdr:cNvCxnSpPr>
            <a:stCxn id="1503" idx="1"/>
            <a:endCxn id="150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5" name="Straight Connector 1504">
            <a:extLst>
              <a:ext uri="{FF2B5EF4-FFF2-40B4-BE49-F238E27FC236}">
                <a16:creationId xmlns:a16="http://schemas.microsoft.com/office/drawing/2014/main" id="{7743DF03-8731-FAE0-9EC8-EB9917C587DC}"/>
              </a:ext>
            </a:extLst>
          </xdr:cNvPr>
          <xdr:cNvCxnSpPr>
            <a:stCxn id="1503" idx="3"/>
            <a:endCxn id="150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373151</xdr:colOff>
      <xdr:row>531</xdr:row>
      <xdr:rowOff>123571</xdr:rowOff>
    </xdr:from>
    <xdr:to>
      <xdr:col>17</xdr:col>
      <xdr:colOff>179803</xdr:colOff>
      <xdr:row>533</xdr:row>
      <xdr:rowOff>11738</xdr:rowOff>
    </xdr:to>
    <xdr:grpSp>
      <xdr:nvGrpSpPr>
        <xdr:cNvPr id="1506" name="Group 211">
          <a:extLst>
            <a:ext uri="{FF2B5EF4-FFF2-40B4-BE49-F238E27FC236}">
              <a16:creationId xmlns:a16="http://schemas.microsoft.com/office/drawing/2014/main" id="{2F699BF1-D4A2-4A3A-8802-7979B9B2F85F}"/>
            </a:ext>
          </a:extLst>
        </xdr:cNvPr>
        <xdr:cNvGrpSpPr>
          <a:grpSpLocks/>
        </xdr:cNvGrpSpPr>
      </xdr:nvGrpSpPr>
      <xdr:grpSpPr bwMode="auto">
        <a:xfrm rot="1116861">
          <a:off x="6581210" y="88134571"/>
          <a:ext cx="187652" cy="201932"/>
          <a:chOff x="3494882" y="6020720"/>
          <a:chExt cx="153760" cy="144236"/>
        </a:xfrm>
      </xdr:grpSpPr>
      <xdr:sp macro="" textlink="">
        <xdr:nvSpPr>
          <xdr:cNvPr id="1507" name="Oval 1506">
            <a:extLst>
              <a:ext uri="{FF2B5EF4-FFF2-40B4-BE49-F238E27FC236}">
                <a16:creationId xmlns:a16="http://schemas.microsoft.com/office/drawing/2014/main" id="{C4A5DCB9-3C12-0482-6B2E-2FE5E208491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08" name="Straight Connector 1507">
            <a:extLst>
              <a:ext uri="{FF2B5EF4-FFF2-40B4-BE49-F238E27FC236}">
                <a16:creationId xmlns:a16="http://schemas.microsoft.com/office/drawing/2014/main" id="{77F117DA-3D6E-0484-DA9A-3C3C2FB13A52}"/>
              </a:ext>
            </a:extLst>
          </xdr:cNvPr>
          <xdr:cNvCxnSpPr>
            <a:stCxn id="1507" idx="1"/>
            <a:endCxn id="150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9" name="Straight Connector 1508">
            <a:extLst>
              <a:ext uri="{FF2B5EF4-FFF2-40B4-BE49-F238E27FC236}">
                <a16:creationId xmlns:a16="http://schemas.microsoft.com/office/drawing/2014/main" id="{C7FE249E-8D45-9E34-F21C-6212037EF3EF}"/>
              </a:ext>
            </a:extLst>
          </xdr:cNvPr>
          <xdr:cNvCxnSpPr>
            <a:stCxn id="1507" idx="3"/>
            <a:endCxn id="150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209239</xdr:colOff>
      <xdr:row>535</xdr:row>
      <xdr:rowOff>80343</xdr:rowOff>
    </xdr:from>
    <xdr:to>
      <xdr:col>20</xdr:col>
      <xdr:colOff>36679</xdr:colOff>
      <xdr:row>539</xdr:row>
      <xdr:rowOff>64676</xdr:rowOff>
    </xdr:to>
    <xdr:sp macro="" textlink="">
      <xdr:nvSpPr>
        <xdr:cNvPr id="1510" name="Rectangle 1509">
          <a:extLst>
            <a:ext uri="{FF2B5EF4-FFF2-40B4-BE49-F238E27FC236}">
              <a16:creationId xmlns:a16="http://schemas.microsoft.com/office/drawing/2014/main" id="{866424FC-6EF7-4A33-9651-543452495DEA}"/>
            </a:ext>
          </a:extLst>
        </xdr:cNvPr>
        <xdr:cNvSpPr/>
      </xdr:nvSpPr>
      <xdr:spPr>
        <a:xfrm rot="1586324">
          <a:off x="7562539" y="88072293"/>
          <a:ext cx="208440" cy="593933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99574</xdr:colOff>
      <xdr:row>533</xdr:row>
      <xdr:rowOff>2659</xdr:rowOff>
    </xdr:from>
    <xdr:to>
      <xdr:col>19</xdr:col>
      <xdr:colOff>228600</xdr:colOff>
      <xdr:row>535</xdr:row>
      <xdr:rowOff>0</xdr:rowOff>
    </xdr:to>
    <xdr:cxnSp macro="">
      <xdr:nvCxnSpPr>
        <xdr:cNvPr id="1511" name="Straight Connector 1510">
          <a:extLst>
            <a:ext uri="{FF2B5EF4-FFF2-40B4-BE49-F238E27FC236}">
              <a16:creationId xmlns:a16="http://schemas.microsoft.com/office/drawing/2014/main" id="{006F760B-0404-4F84-925C-F78FB540E596}"/>
            </a:ext>
          </a:extLst>
        </xdr:cNvPr>
        <xdr:cNvCxnSpPr/>
      </xdr:nvCxnSpPr>
      <xdr:spPr>
        <a:xfrm flipH="1" flipV="1">
          <a:off x="6690874" y="87680284"/>
          <a:ext cx="891026" cy="311666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170628</xdr:colOff>
      <xdr:row>532</xdr:row>
      <xdr:rowOff>24176</xdr:rowOff>
    </xdr:from>
    <xdr:to>
      <xdr:col>19</xdr:col>
      <xdr:colOff>238125</xdr:colOff>
      <xdr:row>533</xdr:row>
      <xdr:rowOff>142875</xdr:rowOff>
    </xdr:to>
    <xdr:cxnSp macro="">
      <xdr:nvCxnSpPr>
        <xdr:cNvPr id="1512" name="Straight Connector 1511">
          <a:extLst>
            <a:ext uri="{FF2B5EF4-FFF2-40B4-BE49-F238E27FC236}">
              <a16:creationId xmlns:a16="http://schemas.microsoft.com/office/drawing/2014/main" id="{213F9360-4A75-4335-9C08-6A9DA147AC13}"/>
            </a:ext>
          </a:extLst>
        </xdr:cNvPr>
        <xdr:cNvCxnSpPr>
          <a:endCxn id="1507" idx="7"/>
        </xdr:cNvCxnSpPr>
      </xdr:nvCxnSpPr>
      <xdr:spPr>
        <a:xfrm flipH="1" flipV="1">
          <a:off x="6761928" y="87549401"/>
          <a:ext cx="829497" cy="27109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350747</xdr:colOff>
      <xdr:row>535</xdr:row>
      <xdr:rowOff>40623</xdr:rowOff>
    </xdr:from>
    <xdr:ext cx="925286" cy="718466"/>
    <xdr:sp macro="" textlink="">
      <xdr:nvSpPr>
        <xdr:cNvPr id="1513" name="Rectangle 1512">
          <a:extLst>
            <a:ext uri="{FF2B5EF4-FFF2-40B4-BE49-F238E27FC236}">
              <a16:creationId xmlns:a16="http://schemas.microsoft.com/office/drawing/2014/main" id="{3CC0791F-1990-4177-911D-89132B5B080D}"/>
            </a:ext>
          </a:extLst>
        </xdr:cNvPr>
        <xdr:cNvSpPr/>
      </xdr:nvSpPr>
      <xdr:spPr>
        <a:xfrm>
          <a:off x="7323047" y="88032573"/>
          <a:ext cx="925286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</a:t>
          </a:r>
        </a:p>
      </xdr:txBody>
    </xdr:sp>
    <xdr:clientData/>
  </xdr:oneCellAnchor>
  <xdr:twoCellAnchor>
    <xdr:from>
      <xdr:col>15</xdr:col>
      <xdr:colOff>261937</xdr:colOff>
      <xdr:row>522</xdr:row>
      <xdr:rowOff>14288</xdr:rowOff>
    </xdr:from>
    <xdr:to>
      <xdr:col>18</xdr:col>
      <xdr:colOff>96477</xdr:colOff>
      <xdr:row>527</xdr:row>
      <xdr:rowOff>68659</xdr:rowOff>
    </xdr:to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0CB7528C-B211-47F0-BD5A-C0DF3A614F41}"/>
            </a:ext>
          </a:extLst>
        </xdr:cNvPr>
        <xdr:cNvSpPr txBox="1"/>
      </xdr:nvSpPr>
      <xdr:spPr>
        <a:xfrm>
          <a:off x="6091237" y="85986938"/>
          <a:ext cx="977540" cy="84494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14</xdr:col>
      <xdr:colOff>176212</xdr:colOff>
      <xdr:row>535</xdr:row>
      <xdr:rowOff>4763</xdr:rowOff>
    </xdr:from>
    <xdr:to>
      <xdr:col>17</xdr:col>
      <xdr:colOff>19080</xdr:colOff>
      <xdr:row>543</xdr:row>
      <xdr:rowOff>151840</xdr:rowOff>
    </xdr:to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5012C807-CB5C-453C-82AC-BFE0705CBFEC}"/>
            </a:ext>
          </a:extLst>
        </xdr:cNvPr>
        <xdr:cNvSpPr txBox="1"/>
      </xdr:nvSpPr>
      <xdr:spPr>
        <a:xfrm>
          <a:off x="5634037" y="87996713"/>
          <a:ext cx="976343" cy="137580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18</xdr:col>
      <xdr:colOff>161925</xdr:colOff>
      <xdr:row>531</xdr:row>
      <xdr:rowOff>80963</xdr:rowOff>
    </xdr:from>
    <xdr:to>
      <xdr:col>19</xdr:col>
      <xdr:colOff>195263</xdr:colOff>
      <xdr:row>539</xdr:row>
      <xdr:rowOff>95250</xdr:rowOff>
    </xdr:to>
    <xdr:cxnSp macro="">
      <xdr:nvCxnSpPr>
        <xdr:cNvPr id="1516" name="Straight Arrow Connector 1515">
          <a:extLst>
            <a:ext uri="{FF2B5EF4-FFF2-40B4-BE49-F238E27FC236}">
              <a16:creationId xmlns:a16="http://schemas.microsoft.com/office/drawing/2014/main" id="{BA945C5C-DCE4-4347-BC57-37C18186228B}"/>
            </a:ext>
          </a:extLst>
        </xdr:cNvPr>
        <xdr:cNvCxnSpPr/>
      </xdr:nvCxnSpPr>
      <xdr:spPr>
        <a:xfrm flipH="1">
          <a:off x="7134225" y="87453788"/>
          <a:ext cx="414338" cy="1243012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51106</xdr:colOff>
      <xdr:row>565</xdr:row>
      <xdr:rowOff>5192</xdr:rowOff>
    </xdr:from>
    <xdr:to>
      <xdr:col>20</xdr:col>
      <xdr:colOff>547177</xdr:colOff>
      <xdr:row>587</xdr:row>
      <xdr:rowOff>2730</xdr:rowOff>
    </xdr:to>
    <xdr:sp macro="" textlink="">
      <xdr:nvSpPr>
        <xdr:cNvPr id="1517" name="Freeform: Shape 1516">
          <a:extLst>
            <a:ext uri="{FF2B5EF4-FFF2-40B4-BE49-F238E27FC236}">
              <a16:creationId xmlns:a16="http://schemas.microsoft.com/office/drawing/2014/main" id="{2E654F4D-A674-4BA4-8AD7-4F480096CEF0}"/>
            </a:ext>
          </a:extLst>
        </xdr:cNvPr>
        <xdr:cNvSpPr/>
      </xdr:nvSpPr>
      <xdr:spPr>
        <a:xfrm>
          <a:off x="527356" y="92950142"/>
          <a:ext cx="7754121" cy="3607513"/>
        </a:xfrm>
        <a:custGeom>
          <a:avLst/>
          <a:gdLst>
            <a:gd name="connsiteX0" fmla="*/ 0 w 6684818"/>
            <a:gd name="connsiteY0" fmla="*/ 3532909 h 3706091"/>
            <a:gd name="connsiteX1" fmla="*/ 277091 w 6684818"/>
            <a:gd name="connsiteY1" fmla="*/ 3706091 h 3706091"/>
            <a:gd name="connsiteX2" fmla="*/ 1246909 w 6684818"/>
            <a:gd name="connsiteY2" fmla="*/ 2407227 h 3706091"/>
            <a:gd name="connsiteX3" fmla="*/ 1714500 w 6684818"/>
            <a:gd name="connsiteY3" fmla="*/ 2060864 h 3706091"/>
            <a:gd name="connsiteX4" fmla="*/ 6684818 w 6684818"/>
            <a:gd name="connsiteY4" fmla="*/ 0 h 3706091"/>
            <a:gd name="connsiteX0" fmla="*/ 0 w 6837031"/>
            <a:gd name="connsiteY0" fmla="*/ 3428472 h 3706091"/>
            <a:gd name="connsiteX1" fmla="*/ 429304 w 6837031"/>
            <a:gd name="connsiteY1" fmla="*/ 3706091 h 3706091"/>
            <a:gd name="connsiteX2" fmla="*/ 1399122 w 6837031"/>
            <a:gd name="connsiteY2" fmla="*/ 2407227 h 3706091"/>
            <a:gd name="connsiteX3" fmla="*/ 1866713 w 6837031"/>
            <a:gd name="connsiteY3" fmla="*/ 2060864 h 3706091"/>
            <a:gd name="connsiteX4" fmla="*/ 6837031 w 6837031"/>
            <a:gd name="connsiteY4" fmla="*/ 0 h 3706091"/>
            <a:gd name="connsiteX0" fmla="*/ 0 w 7000880"/>
            <a:gd name="connsiteY0" fmla="*/ 3349627 h 3706091"/>
            <a:gd name="connsiteX1" fmla="*/ 593153 w 7000880"/>
            <a:gd name="connsiteY1" fmla="*/ 3706091 h 3706091"/>
            <a:gd name="connsiteX2" fmla="*/ 1562971 w 7000880"/>
            <a:gd name="connsiteY2" fmla="*/ 2407227 h 3706091"/>
            <a:gd name="connsiteX3" fmla="*/ 2030562 w 7000880"/>
            <a:gd name="connsiteY3" fmla="*/ 2060864 h 3706091"/>
            <a:gd name="connsiteX4" fmla="*/ 7000880 w 7000880"/>
            <a:gd name="connsiteY4" fmla="*/ 0 h 3706091"/>
            <a:gd name="connsiteX0" fmla="*/ 0 w 7007433"/>
            <a:gd name="connsiteY0" fmla="*/ 3328125 h 3706091"/>
            <a:gd name="connsiteX1" fmla="*/ 599706 w 7007433"/>
            <a:gd name="connsiteY1" fmla="*/ 3706091 h 3706091"/>
            <a:gd name="connsiteX2" fmla="*/ 1569524 w 7007433"/>
            <a:gd name="connsiteY2" fmla="*/ 2407227 h 3706091"/>
            <a:gd name="connsiteX3" fmla="*/ 2037115 w 7007433"/>
            <a:gd name="connsiteY3" fmla="*/ 2060864 h 3706091"/>
            <a:gd name="connsiteX4" fmla="*/ 7007433 w 7007433"/>
            <a:gd name="connsiteY4" fmla="*/ 0 h 3706091"/>
            <a:gd name="connsiteX0" fmla="*/ 0 w 6447674"/>
            <a:gd name="connsiteY0" fmla="*/ 3136105 h 3514071"/>
            <a:gd name="connsiteX1" fmla="*/ 599706 w 6447674"/>
            <a:gd name="connsiteY1" fmla="*/ 3514071 h 3514071"/>
            <a:gd name="connsiteX2" fmla="*/ 1569524 w 6447674"/>
            <a:gd name="connsiteY2" fmla="*/ 2215207 h 3514071"/>
            <a:gd name="connsiteX3" fmla="*/ 2037115 w 6447674"/>
            <a:gd name="connsiteY3" fmla="*/ 1868844 h 3514071"/>
            <a:gd name="connsiteX4" fmla="*/ 6447674 w 6447674"/>
            <a:gd name="connsiteY4" fmla="*/ 0 h 3514071"/>
            <a:gd name="connsiteX0" fmla="*/ 0 w 6571090"/>
            <a:gd name="connsiteY0" fmla="*/ 3083042 h 3514071"/>
            <a:gd name="connsiteX1" fmla="*/ 723122 w 6571090"/>
            <a:gd name="connsiteY1" fmla="*/ 3514071 h 3514071"/>
            <a:gd name="connsiteX2" fmla="*/ 1692940 w 6571090"/>
            <a:gd name="connsiteY2" fmla="*/ 2215207 h 3514071"/>
            <a:gd name="connsiteX3" fmla="*/ 2160531 w 6571090"/>
            <a:gd name="connsiteY3" fmla="*/ 1868844 h 3514071"/>
            <a:gd name="connsiteX4" fmla="*/ 6571090 w 6571090"/>
            <a:gd name="connsiteY4" fmla="*/ 0 h 3514071"/>
            <a:gd name="connsiteX0" fmla="*/ 0 w 7180458"/>
            <a:gd name="connsiteY0" fmla="*/ 3378340 h 3809369"/>
            <a:gd name="connsiteX1" fmla="*/ 723122 w 7180458"/>
            <a:gd name="connsiteY1" fmla="*/ 3809369 h 3809369"/>
            <a:gd name="connsiteX2" fmla="*/ 1692940 w 7180458"/>
            <a:gd name="connsiteY2" fmla="*/ 2510505 h 3809369"/>
            <a:gd name="connsiteX3" fmla="*/ 2160531 w 7180458"/>
            <a:gd name="connsiteY3" fmla="*/ 2164142 h 3809369"/>
            <a:gd name="connsiteX4" fmla="*/ 7180458 w 7180458"/>
            <a:gd name="connsiteY4" fmla="*/ 0 h 3809369"/>
            <a:gd name="connsiteX0" fmla="*/ 0 w 7226739"/>
            <a:gd name="connsiteY0" fmla="*/ 3396237 h 3827266"/>
            <a:gd name="connsiteX1" fmla="*/ 723122 w 7226739"/>
            <a:gd name="connsiteY1" fmla="*/ 3827266 h 3827266"/>
            <a:gd name="connsiteX2" fmla="*/ 1692940 w 7226739"/>
            <a:gd name="connsiteY2" fmla="*/ 2528402 h 3827266"/>
            <a:gd name="connsiteX3" fmla="*/ 2160531 w 7226739"/>
            <a:gd name="connsiteY3" fmla="*/ 2182039 h 3827266"/>
            <a:gd name="connsiteX4" fmla="*/ 7226739 w 7226739"/>
            <a:gd name="connsiteY4" fmla="*/ 0 h 38272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226739" h="3827266">
              <a:moveTo>
                <a:pt x="0" y="3396237"/>
              </a:moveTo>
              <a:lnTo>
                <a:pt x="723122" y="3827266"/>
              </a:lnTo>
              <a:lnTo>
                <a:pt x="1692940" y="2528402"/>
              </a:lnTo>
              <a:lnTo>
                <a:pt x="2160531" y="2182039"/>
              </a:lnTo>
              <a:lnTo>
                <a:pt x="7226739" y="0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29097</xdr:colOff>
      <xdr:row>555</xdr:row>
      <xdr:rowOff>63499</xdr:rowOff>
    </xdr:from>
    <xdr:to>
      <xdr:col>29</xdr:col>
      <xdr:colOff>314854</xdr:colOff>
      <xdr:row>567</xdr:row>
      <xdr:rowOff>9523</xdr:rowOff>
    </xdr:to>
    <xdr:grpSp>
      <xdr:nvGrpSpPr>
        <xdr:cNvPr id="1518" name="Group 1517">
          <a:extLst>
            <a:ext uri="{FF2B5EF4-FFF2-40B4-BE49-F238E27FC236}">
              <a16:creationId xmlns:a16="http://schemas.microsoft.com/office/drawing/2014/main" id="{AE1DDBA9-2502-4FA0-920A-2D7A64C71857}"/>
            </a:ext>
          </a:extLst>
        </xdr:cNvPr>
        <xdr:cNvGrpSpPr/>
      </xdr:nvGrpSpPr>
      <xdr:grpSpPr>
        <a:xfrm>
          <a:off x="10416950" y="91884499"/>
          <a:ext cx="1507198" cy="2097553"/>
          <a:chOff x="9713886" y="808452"/>
          <a:chExt cx="1342558" cy="1766630"/>
        </a:xfrm>
      </xdr:grpSpPr>
      <xdr:grpSp>
        <xdr:nvGrpSpPr>
          <xdr:cNvPr id="1519" name="Group 13">
            <a:extLst>
              <a:ext uri="{FF2B5EF4-FFF2-40B4-BE49-F238E27FC236}">
                <a16:creationId xmlns:a16="http://schemas.microsoft.com/office/drawing/2014/main" id="{CF7D92B8-7F63-F48A-5CF5-84985688A68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578" name="Oval 1">
              <a:extLst>
                <a:ext uri="{FF2B5EF4-FFF2-40B4-BE49-F238E27FC236}">
                  <a16:creationId xmlns:a16="http://schemas.microsoft.com/office/drawing/2014/main" id="{E2670585-6CC3-6468-0CBF-8078C70342D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79" name="Straight Connector 3">
              <a:extLst>
                <a:ext uri="{FF2B5EF4-FFF2-40B4-BE49-F238E27FC236}">
                  <a16:creationId xmlns:a16="http://schemas.microsoft.com/office/drawing/2014/main" id="{385C86D7-1495-2F65-0259-22E67BF3061C}"/>
                </a:ext>
              </a:extLst>
            </xdr:cNvPr>
            <xdr:cNvCxnSpPr>
              <a:stCxn id="1535" idx="1"/>
              <a:endCxn id="153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80" name="Straight Connector 7">
              <a:extLst>
                <a:ext uri="{FF2B5EF4-FFF2-40B4-BE49-F238E27FC236}">
                  <a16:creationId xmlns:a16="http://schemas.microsoft.com/office/drawing/2014/main" id="{8AF9A159-2680-5BFC-4890-5C77A8761631}"/>
                </a:ext>
              </a:extLst>
            </xdr:cNvPr>
            <xdr:cNvCxnSpPr>
              <a:stCxn id="1535" idx="3"/>
              <a:endCxn id="153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0" name="Oval 1519">
            <a:extLst>
              <a:ext uri="{FF2B5EF4-FFF2-40B4-BE49-F238E27FC236}">
                <a16:creationId xmlns:a16="http://schemas.microsoft.com/office/drawing/2014/main" id="{78F3F255-5813-A61C-9499-776230806808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21" name="Group 1520">
            <a:extLst>
              <a:ext uri="{FF2B5EF4-FFF2-40B4-BE49-F238E27FC236}">
                <a16:creationId xmlns:a16="http://schemas.microsoft.com/office/drawing/2014/main" id="{8727B85C-0F5E-549E-6D6D-A2F48E6D923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75" name="Oval 1574">
              <a:extLst>
                <a:ext uri="{FF2B5EF4-FFF2-40B4-BE49-F238E27FC236}">
                  <a16:creationId xmlns:a16="http://schemas.microsoft.com/office/drawing/2014/main" id="{A51F7B65-DE22-A1EE-E4D3-9C674B64C79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76" name="Straight Connector 1575">
              <a:extLst>
                <a:ext uri="{FF2B5EF4-FFF2-40B4-BE49-F238E27FC236}">
                  <a16:creationId xmlns:a16="http://schemas.microsoft.com/office/drawing/2014/main" id="{009442B8-60BB-2439-60DD-1C8363EF8823}"/>
                </a:ext>
              </a:extLst>
            </xdr:cNvPr>
            <xdr:cNvCxnSpPr>
              <a:stCxn id="1575" idx="1"/>
              <a:endCxn id="157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77" name="Straight Connector 1576">
              <a:extLst>
                <a:ext uri="{FF2B5EF4-FFF2-40B4-BE49-F238E27FC236}">
                  <a16:creationId xmlns:a16="http://schemas.microsoft.com/office/drawing/2014/main" id="{AF3ADB3A-DF34-F0C2-80B7-159050A1C0F9}"/>
                </a:ext>
              </a:extLst>
            </xdr:cNvPr>
            <xdr:cNvCxnSpPr>
              <a:stCxn id="1575" idx="3"/>
              <a:endCxn id="157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2" name="Oval 1521">
            <a:extLst>
              <a:ext uri="{FF2B5EF4-FFF2-40B4-BE49-F238E27FC236}">
                <a16:creationId xmlns:a16="http://schemas.microsoft.com/office/drawing/2014/main" id="{BBEA3E03-1A2B-6D4D-66FE-D46588C0BB35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3" name="Straight Connector 1522">
            <a:extLst>
              <a:ext uri="{FF2B5EF4-FFF2-40B4-BE49-F238E27FC236}">
                <a16:creationId xmlns:a16="http://schemas.microsoft.com/office/drawing/2014/main" id="{DE4B93BE-7712-B9AF-883C-224BAEDAAB6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4" name="Straight Connector 1523">
            <a:extLst>
              <a:ext uri="{FF2B5EF4-FFF2-40B4-BE49-F238E27FC236}">
                <a16:creationId xmlns:a16="http://schemas.microsoft.com/office/drawing/2014/main" id="{4178F511-B73F-6062-6D9B-143801C0491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5" name="Straight Connector 1524">
            <a:extLst>
              <a:ext uri="{FF2B5EF4-FFF2-40B4-BE49-F238E27FC236}">
                <a16:creationId xmlns:a16="http://schemas.microsoft.com/office/drawing/2014/main" id="{5168EEB5-DCD2-3F46-A01F-059C868CD07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6" name="Straight Connector 1525">
            <a:extLst>
              <a:ext uri="{FF2B5EF4-FFF2-40B4-BE49-F238E27FC236}">
                <a16:creationId xmlns:a16="http://schemas.microsoft.com/office/drawing/2014/main" id="{E90F93C6-600F-D9F4-7AF2-26FA22F2871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7" name="Straight Connector 1526">
            <a:extLst>
              <a:ext uri="{FF2B5EF4-FFF2-40B4-BE49-F238E27FC236}">
                <a16:creationId xmlns:a16="http://schemas.microsoft.com/office/drawing/2014/main" id="{187B01F8-D18D-9B9C-66E5-6A3DB3EC459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28BC203-7CC4-EFF2-9D3B-58DFD6F41C1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9" name="Straight Connector 1528">
            <a:extLst>
              <a:ext uri="{FF2B5EF4-FFF2-40B4-BE49-F238E27FC236}">
                <a16:creationId xmlns:a16="http://schemas.microsoft.com/office/drawing/2014/main" id="{6430662F-2603-4C51-58AD-1C8585C4EC4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0" name="Straight Connector 1529">
            <a:extLst>
              <a:ext uri="{FF2B5EF4-FFF2-40B4-BE49-F238E27FC236}">
                <a16:creationId xmlns:a16="http://schemas.microsoft.com/office/drawing/2014/main" id="{DE83B00C-B1D2-38F2-8440-29E2BB75805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1" name="Straight Connector 1530">
            <a:extLst>
              <a:ext uri="{FF2B5EF4-FFF2-40B4-BE49-F238E27FC236}">
                <a16:creationId xmlns:a16="http://schemas.microsoft.com/office/drawing/2014/main" id="{794EF698-3DCA-98EE-34F3-089CC2FBBB7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2" name="Straight Connector 1531">
            <a:extLst>
              <a:ext uri="{FF2B5EF4-FFF2-40B4-BE49-F238E27FC236}">
                <a16:creationId xmlns:a16="http://schemas.microsoft.com/office/drawing/2014/main" id="{3E03DA00-B35D-AEF9-B2F8-EE9C3EBA04E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3" name="Straight Connector 1532">
            <a:extLst>
              <a:ext uri="{FF2B5EF4-FFF2-40B4-BE49-F238E27FC236}">
                <a16:creationId xmlns:a16="http://schemas.microsoft.com/office/drawing/2014/main" id="{A1A64B8E-C081-1E73-B9F9-CA449F8BC54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4" name="Straight Connector 1533">
            <a:extLst>
              <a:ext uri="{FF2B5EF4-FFF2-40B4-BE49-F238E27FC236}">
                <a16:creationId xmlns:a16="http://schemas.microsoft.com/office/drawing/2014/main" id="{0C8BA287-B97E-9DE2-D0A2-F5A78B2CC30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5" name="Straight Connector 50">
            <a:extLst>
              <a:ext uri="{FF2B5EF4-FFF2-40B4-BE49-F238E27FC236}">
                <a16:creationId xmlns:a16="http://schemas.microsoft.com/office/drawing/2014/main" id="{1FE44A2A-DCDD-48CE-7C56-5EEE27F7ED6B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6" name="Straight Connector 1535">
            <a:extLst>
              <a:ext uri="{FF2B5EF4-FFF2-40B4-BE49-F238E27FC236}">
                <a16:creationId xmlns:a16="http://schemas.microsoft.com/office/drawing/2014/main" id="{10879E4A-1776-477B-BFFA-7B84640E7FE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7" name="Straight Connector 52">
            <a:extLst>
              <a:ext uri="{FF2B5EF4-FFF2-40B4-BE49-F238E27FC236}">
                <a16:creationId xmlns:a16="http://schemas.microsoft.com/office/drawing/2014/main" id="{600514DA-8457-D1F4-1A6B-1DD3F554DCF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8" name="Straight Connector 1537">
            <a:extLst>
              <a:ext uri="{FF2B5EF4-FFF2-40B4-BE49-F238E27FC236}">
                <a16:creationId xmlns:a16="http://schemas.microsoft.com/office/drawing/2014/main" id="{C4A81D7A-530E-45F6-970E-50FDA0E52FD2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9" name="Straight Connector 1538">
            <a:extLst>
              <a:ext uri="{FF2B5EF4-FFF2-40B4-BE49-F238E27FC236}">
                <a16:creationId xmlns:a16="http://schemas.microsoft.com/office/drawing/2014/main" id="{181FD4D5-1C94-C7BC-E5BF-00C69B5F2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0" name="Straight Connector 1539">
            <a:extLst>
              <a:ext uri="{FF2B5EF4-FFF2-40B4-BE49-F238E27FC236}">
                <a16:creationId xmlns:a16="http://schemas.microsoft.com/office/drawing/2014/main" id="{636558B1-A3B5-CFBF-369B-8C0ACA431B1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1" name="Straight Connector 1540">
            <a:extLst>
              <a:ext uri="{FF2B5EF4-FFF2-40B4-BE49-F238E27FC236}">
                <a16:creationId xmlns:a16="http://schemas.microsoft.com/office/drawing/2014/main" id="{7DA0D173-1909-A108-EA01-CA56CA5D029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65DEE485-4B99-C8BC-0EC8-E9E7C749561F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3" name="Straight Connector 1542">
            <a:extLst>
              <a:ext uri="{FF2B5EF4-FFF2-40B4-BE49-F238E27FC236}">
                <a16:creationId xmlns:a16="http://schemas.microsoft.com/office/drawing/2014/main" id="{78CC7480-BDBB-34BF-CC2C-670D9E2CFDB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4" name="Straight Connector 1543">
            <a:extLst>
              <a:ext uri="{FF2B5EF4-FFF2-40B4-BE49-F238E27FC236}">
                <a16:creationId xmlns:a16="http://schemas.microsoft.com/office/drawing/2014/main" id="{C0E95F66-301F-8BD8-8610-2E2CD6ACB638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5" name="Isosceles Triangle 1544">
            <a:extLst>
              <a:ext uri="{FF2B5EF4-FFF2-40B4-BE49-F238E27FC236}">
                <a16:creationId xmlns:a16="http://schemas.microsoft.com/office/drawing/2014/main" id="{78150297-26E9-868F-51A1-31ACC2ACE3D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46" name="Isosceles Triangle 1545">
            <a:extLst>
              <a:ext uri="{FF2B5EF4-FFF2-40B4-BE49-F238E27FC236}">
                <a16:creationId xmlns:a16="http://schemas.microsoft.com/office/drawing/2014/main" id="{9AA3D6A2-4F71-2872-87F5-3F813101379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47" name="Group 73">
            <a:extLst>
              <a:ext uri="{FF2B5EF4-FFF2-40B4-BE49-F238E27FC236}">
                <a16:creationId xmlns:a16="http://schemas.microsoft.com/office/drawing/2014/main" id="{F77005FA-C960-AC80-6B37-260CD67B70C9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73" name="TextBox 1572">
              <a:extLst>
                <a:ext uri="{FF2B5EF4-FFF2-40B4-BE49-F238E27FC236}">
                  <a16:creationId xmlns:a16="http://schemas.microsoft.com/office/drawing/2014/main" id="{4B52D637-9050-4170-0E61-D3A884AE21C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4" name="Straight Connector 1573">
              <a:extLst>
                <a:ext uri="{FF2B5EF4-FFF2-40B4-BE49-F238E27FC236}">
                  <a16:creationId xmlns:a16="http://schemas.microsoft.com/office/drawing/2014/main" id="{3BF02F6F-5FC9-912F-D731-7D401DBF150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48" name="Group 74">
            <a:extLst>
              <a:ext uri="{FF2B5EF4-FFF2-40B4-BE49-F238E27FC236}">
                <a16:creationId xmlns:a16="http://schemas.microsoft.com/office/drawing/2014/main" id="{E9E90D9B-7C5D-6946-076B-F2677AD5C86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71" name="TextBox 1570">
              <a:extLst>
                <a:ext uri="{FF2B5EF4-FFF2-40B4-BE49-F238E27FC236}">
                  <a16:creationId xmlns:a16="http://schemas.microsoft.com/office/drawing/2014/main" id="{4AD10D9D-D57B-81EE-B8FE-3A241F94AD1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72" name="Straight Connector 1571">
              <a:extLst>
                <a:ext uri="{FF2B5EF4-FFF2-40B4-BE49-F238E27FC236}">
                  <a16:creationId xmlns:a16="http://schemas.microsoft.com/office/drawing/2014/main" id="{04433C7C-EF0C-EDC3-FF33-C5ED0AA114E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49" name="Group 89">
            <a:extLst>
              <a:ext uri="{FF2B5EF4-FFF2-40B4-BE49-F238E27FC236}">
                <a16:creationId xmlns:a16="http://schemas.microsoft.com/office/drawing/2014/main" id="{A184B44A-4BB9-D8DB-1E8F-FEEFA32C347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67" name="Straight Connector 1566">
              <a:extLst>
                <a:ext uri="{FF2B5EF4-FFF2-40B4-BE49-F238E27FC236}">
                  <a16:creationId xmlns:a16="http://schemas.microsoft.com/office/drawing/2014/main" id="{60FDF621-05E0-4BF8-88A8-285BF0E0712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8" name="Straight Connector 79">
              <a:extLst>
                <a:ext uri="{FF2B5EF4-FFF2-40B4-BE49-F238E27FC236}">
                  <a16:creationId xmlns:a16="http://schemas.microsoft.com/office/drawing/2014/main" id="{BDFF9B1A-D566-90A7-F754-8CBE874DEEE3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9" name="Straight Connector 80">
              <a:extLst>
                <a:ext uri="{FF2B5EF4-FFF2-40B4-BE49-F238E27FC236}">
                  <a16:creationId xmlns:a16="http://schemas.microsoft.com/office/drawing/2014/main" id="{CACE9754-7D1D-A10B-D23B-A104F770FAB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70" name="Straight Connector 88">
              <a:extLst>
                <a:ext uri="{FF2B5EF4-FFF2-40B4-BE49-F238E27FC236}">
                  <a16:creationId xmlns:a16="http://schemas.microsoft.com/office/drawing/2014/main" id="{FD566979-8D8F-77DD-327B-30888B8960C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50" name="Group 90">
            <a:extLst>
              <a:ext uri="{FF2B5EF4-FFF2-40B4-BE49-F238E27FC236}">
                <a16:creationId xmlns:a16="http://schemas.microsoft.com/office/drawing/2014/main" id="{D1C2CDAC-8E79-39AA-369E-506B125E8579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63" name="Straight Connector 1562">
              <a:extLst>
                <a:ext uri="{FF2B5EF4-FFF2-40B4-BE49-F238E27FC236}">
                  <a16:creationId xmlns:a16="http://schemas.microsoft.com/office/drawing/2014/main" id="{6B374CAB-1B89-4168-2F60-6E2B4C61209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4" name="Straight Connector 1563">
              <a:extLst>
                <a:ext uri="{FF2B5EF4-FFF2-40B4-BE49-F238E27FC236}">
                  <a16:creationId xmlns:a16="http://schemas.microsoft.com/office/drawing/2014/main" id="{21682632-594B-7F66-5600-CC0EB42B7BD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5" name="Straight Connector 1564">
              <a:extLst>
                <a:ext uri="{FF2B5EF4-FFF2-40B4-BE49-F238E27FC236}">
                  <a16:creationId xmlns:a16="http://schemas.microsoft.com/office/drawing/2014/main" id="{03D241EB-A9CE-C284-1390-FB0E5F17E87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6" name="Straight Connector 1565">
              <a:extLst>
                <a:ext uri="{FF2B5EF4-FFF2-40B4-BE49-F238E27FC236}">
                  <a16:creationId xmlns:a16="http://schemas.microsoft.com/office/drawing/2014/main" id="{08661157-849E-53E3-920D-1ED3ECED623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551" name="Straight Connector 1550">
            <a:extLst>
              <a:ext uri="{FF2B5EF4-FFF2-40B4-BE49-F238E27FC236}">
                <a16:creationId xmlns:a16="http://schemas.microsoft.com/office/drawing/2014/main" id="{3A3FBA64-FE57-B8DB-7F6F-BE481C0647D6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2" name="Straight Connector 1551">
            <a:extLst>
              <a:ext uri="{FF2B5EF4-FFF2-40B4-BE49-F238E27FC236}">
                <a16:creationId xmlns:a16="http://schemas.microsoft.com/office/drawing/2014/main" id="{BAE9E454-92AF-9BE5-58E2-DAFE02203EB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3" name="Straight Arrow Connector 1552">
            <a:extLst>
              <a:ext uri="{FF2B5EF4-FFF2-40B4-BE49-F238E27FC236}">
                <a16:creationId xmlns:a16="http://schemas.microsoft.com/office/drawing/2014/main" id="{35443218-7508-16D9-0A44-11EAA181C00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4" name="Straight Arrow Connector 1553">
            <a:extLst>
              <a:ext uri="{FF2B5EF4-FFF2-40B4-BE49-F238E27FC236}">
                <a16:creationId xmlns:a16="http://schemas.microsoft.com/office/drawing/2014/main" id="{3110CF39-FE20-5191-7976-B8C3440BF0F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55" name="Group 155">
            <a:extLst>
              <a:ext uri="{FF2B5EF4-FFF2-40B4-BE49-F238E27FC236}">
                <a16:creationId xmlns:a16="http://schemas.microsoft.com/office/drawing/2014/main" id="{00A93A16-F5DD-3E2B-0C6A-64C765FAB322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60" name="Isosceles Triangle 1559">
              <a:extLst>
                <a:ext uri="{FF2B5EF4-FFF2-40B4-BE49-F238E27FC236}">
                  <a16:creationId xmlns:a16="http://schemas.microsoft.com/office/drawing/2014/main" id="{55FCC071-4066-DA83-5380-4EB22433D6F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1" name="Isosceles Triangle 1560">
              <a:extLst>
                <a:ext uri="{FF2B5EF4-FFF2-40B4-BE49-F238E27FC236}">
                  <a16:creationId xmlns:a16="http://schemas.microsoft.com/office/drawing/2014/main" id="{D807A37E-98C1-0158-96C2-730E41E85EB7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2" name="Isosceles Triangle 1561">
              <a:extLst>
                <a:ext uri="{FF2B5EF4-FFF2-40B4-BE49-F238E27FC236}">
                  <a16:creationId xmlns:a16="http://schemas.microsoft.com/office/drawing/2014/main" id="{374C2BEC-2FA7-26AD-E998-7875EFC141AC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56" name="Group 134">
            <a:extLst>
              <a:ext uri="{FF2B5EF4-FFF2-40B4-BE49-F238E27FC236}">
                <a16:creationId xmlns:a16="http://schemas.microsoft.com/office/drawing/2014/main" id="{C71BD34A-3623-2CC6-6E25-35602EC772C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57" name="Isosceles Triangle 1556">
              <a:extLst>
                <a:ext uri="{FF2B5EF4-FFF2-40B4-BE49-F238E27FC236}">
                  <a16:creationId xmlns:a16="http://schemas.microsoft.com/office/drawing/2014/main" id="{081B4719-F2A3-696B-C2EA-44819B82E29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58" name="Isosceles Triangle 1557">
              <a:extLst>
                <a:ext uri="{FF2B5EF4-FFF2-40B4-BE49-F238E27FC236}">
                  <a16:creationId xmlns:a16="http://schemas.microsoft.com/office/drawing/2014/main" id="{094F7142-94CF-9111-8152-F784D7C63D3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59" name="Isosceles Triangle 1558">
              <a:extLst>
                <a:ext uri="{FF2B5EF4-FFF2-40B4-BE49-F238E27FC236}">
                  <a16:creationId xmlns:a16="http://schemas.microsoft.com/office/drawing/2014/main" id="{5DD2FFB6-71B5-4145-31B0-7A0D302A41E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407214</xdr:colOff>
      <xdr:row>551</xdr:row>
      <xdr:rowOff>133971</xdr:rowOff>
    </xdr:from>
    <xdr:ext cx="466938" cy="475545"/>
    <xdr:pic>
      <xdr:nvPicPr>
        <xdr:cNvPr id="1581" name="Picture 1580" descr="A black and white compass&#10;&#10;Description automatically generated">
          <a:extLst>
            <a:ext uri="{FF2B5EF4-FFF2-40B4-BE49-F238E27FC236}">
              <a16:creationId xmlns:a16="http://schemas.microsoft.com/office/drawing/2014/main" id="{B3CE67C8-F701-4E83-8F50-9C0F18E2A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41514" y="90592896"/>
          <a:ext cx="466938" cy="475545"/>
        </a:xfrm>
        <a:prstGeom prst="rect">
          <a:avLst/>
        </a:prstGeom>
      </xdr:spPr>
    </xdr:pic>
    <xdr:clientData/>
  </xdr:oneCellAnchor>
  <xdr:twoCellAnchor>
    <xdr:from>
      <xdr:col>2</xdr:col>
      <xdr:colOff>223403</xdr:colOff>
      <xdr:row>583</xdr:row>
      <xdr:rowOff>24482</xdr:rowOff>
    </xdr:from>
    <xdr:to>
      <xdr:col>3</xdr:col>
      <xdr:colOff>201925</xdr:colOff>
      <xdr:row>586</xdr:row>
      <xdr:rowOff>108610</xdr:rowOff>
    </xdr:to>
    <xdr:cxnSp macro="">
      <xdr:nvCxnSpPr>
        <xdr:cNvPr id="1583" name="Straight Connector 1582">
          <a:extLst>
            <a:ext uri="{FF2B5EF4-FFF2-40B4-BE49-F238E27FC236}">
              <a16:creationId xmlns:a16="http://schemas.microsoft.com/office/drawing/2014/main" id="{9E5C7F91-E051-43A5-813B-110B9E80D8D3}"/>
            </a:ext>
          </a:extLst>
        </xdr:cNvPr>
        <xdr:cNvCxnSpPr>
          <a:stCxn id="1593" idx="3"/>
        </xdr:cNvCxnSpPr>
      </xdr:nvCxnSpPr>
      <xdr:spPr>
        <a:xfrm flipH="1" flipV="1">
          <a:off x="699653" y="95969807"/>
          <a:ext cx="921497" cy="54132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284666</xdr:colOff>
      <xdr:row>582</xdr:row>
      <xdr:rowOff>57330</xdr:rowOff>
    </xdr:from>
    <xdr:to>
      <xdr:col>3</xdr:col>
      <xdr:colOff>342499</xdr:colOff>
      <xdr:row>586</xdr:row>
      <xdr:rowOff>6387</xdr:rowOff>
    </xdr:to>
    <xdr:cxnSp macro="">
      <xdr:nvCxnSpPr>
        <xdr:cNvPr id="1584" name="Straight Connector 1583">
          <a:extLst>
            <a:ext uri="{FF2B5EF4-FFF2-40B4-BE49-F238E27FC236}">
              <a16:creationId xmlns:a16="http://schemas.microsoft.com/office/drawing/2014/main" id="{0884B05B-7563-4556-8C7A-FA61F4F3816A}"/>
            </a:ext>
          </a:extLst>
        </xdr:cNvPr>
        <xdr:cNvCxnSpPr>
          <a:stCxn id="1593" idx="7"/>
        </xdr:cNvCxnSpPr>
      </xdr:nvCxnSpPr>
      <xdr:spPr>
        <a:xfrm flipH="1" flipV="1">
          <a:off x="760916" y="95850255"/>
          <a:ext cx="1000808" cy="558657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116529</xdr:colOff>
      <xdr:row>580</xdr:row>
      <xdr:rowOff>117487</xdr:rowOff>
    </xdr:from>
    <xdr:to>
      <xdr:col>8</xdr:col>
      <xdr:colOff>329191</xdr:colOff>
      <xdr:row>589</xdr:row>
      <xdr:rowOff>115008</xdr:rowOff>
    </xdr:to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00E4210E-CEB9-4B08-89E9-63C82F726C7F}"/>
            </a:ext>
          </a:extLst>
        </xdr:cNvPr>
        <xdr:cNvSpPr txBox="1"/>
      </xdr:nvSpPr>
      <xdr:spPr>
        <a:xfrm>
          <a:off x="2678754" y="95577037"/>
          <a:ext cx="974662" cy="140722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6</xdr:col>
      <xdr:colOff>236537</xdr:colOff>
      <xdr:row>574</xdr:row>
      <xdr:rowOff>62105</xdr:rowOff>
    </xdr:from>
    <xdr:to>
      <xdr:col>7</xdr:col>
      <xdr:colOff>31983</xdr:colOff>
      <xdr:row>575</xdr:row>
      <xdr:rowOff>66632</xdr:rowOff>
    </xdr:to>
    <xdr:grpSp>
      <xdr:nvGrpSpPr>
        <xdr:cNvPr id="1586" name="Group 211">
          <a:extLst>
            <a:ext uri="{FF2B5EF4-FFF2-40B4-BE49-F238E27FC236}">
              <a16:creationId xmlns:a16="http://schemas.microsoft.com/office/drawing/2014/main" id="{0A76E314-09BA-45A3-8DDF-3BB69A471DB7}"/>
            </a:ext>
          </a:extLst>
        </xdr:cNvPr>
        <xdr:cNvGrpSpPr>
          <a:grpSpLocks/>
        </xdr:cNvGrpSpPr>
      </xdr:nvGrpSpPr>
      <xdr:grpSpPr bwMode="auto">
        <a:xfrm rot="883844">
          <a:off x="2802684" y="95267281"/>
          <a:ext cx="176446" cy="161410"/>
          <a:chOff x="3494882" y="6020720"/>
          <a:chExt cx="153760" cy="144236"/>
        </a:xfrm>
      </xdr:grpSpPr>
      <xdr:sp macro="" textlink="">
        <xdr:nvSpPr>
          <xdr:cNvPr id="1587" name="Oval 1586">
            <a:extLst>
              <a:ext uri="{FF2B5EF4-FFF2-40B4-BE49-F238E27FC236}">
                <a16:creationId xmlns:a16="http://schemas.microsoft.com/office/drawing/2014/main" id="{8DBD26F2-C0F1-55B2-60E4-6602A62F552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88" name="Straight Connector 1587">
            <a:extLst>
              <a:ext uri="{FF2B5EF4-FFF2-40B4-BE49-F238E27FC236}">
                <a16:creationId xmlns:a16="http://schemas.microsoft.com/office/drawing/2014/main" id="{193335ED-14CB-B028-8E0C-E63A6A3CC3F3}"/>
              </a:ext>
            </a:extLst>
          </xdr:cNvPr>
          <xdr:cNvCxnSpPr>
            <a:stCxn id="1587" idx="1"/>
            <a:endCxn id="158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9" name="Straight Connector 1588">
            <a:extLst>
              <a:ext uri="{FF2B5EF4-FFF2-40B4-BE49-F238E27FC236}">
                <a16:creationId xmlns:a16="http://schemas.microsoft.com/office/drawing/2014/main" id="{1F82C2CE-1250-6034-427C-0302CC5D597B}"/>
              </a:ext>
            </a:extLst>
          </xdr:cNvPr>
          <xdr:cNvCxnSpPr>
            <a:stCxn id="1587" idx="3"/>
            <a:endCxn id="158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359555</xdr:colOff>
      <xdr:row>581</xdr:row>
      <xdr:rowOff>129455</xdr:rowOff>
    </xdr:from>
    <xdr:to>
      <xdr:col>5</xdr:col>
      <xdr:colOff>227538</xdr:colOff>
      <xdr:row>586</xdr:row>
      <xdr:rowOff>70588</xdr:rowOff>
    </xdr:to>
    <xdr:cxnSp macro="">
      <xdr:nvCxnSpPr>
        <xdr:cNvPr id="1590" name="Straight Connector 1589">
          <a:extLst>
            <a:ext uri="{FF2B5EF4-FFF2-40B4-BE49-F238E27FC236}">
              <a16:creationId xmlns:a16="http://schemas.microsoft.com/office/drawing/2014/main" id="{BD69A860-A0B0-4231-8631-6689C3042838}"/>
            </a:ext>
          </a:extLst>
        </xdr:cNvPr>
        <xdr:cNvCxnSpPr>
          <a:stCxn id="1599" idx="4"/>
          <a:endCxn id="1593" idx="6"/>
        </xdr:cNvCxnSpPr>
      </xdr:nvCxnSpPr>
      <xdr:spPr>
        <a:xfrm flipH="1">
          <a:off x="1778780" y="95769980"/>
          <a:ext cx="629983" cy="70313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284363</xdr:colOff>
      <xdr:row>581</xdr:row>
      <xdr:rowOff>39108</xdr:rowOff>
    </xdr:from>
    <xdr:to>
      <xdr:col>5</xdr:col>
      <xdr:colOff>139315</xdr:colOff>
      <xdr:row>585</xdr:row>
      <xdr:rowOff>128652</xdr:rowOff>
    </xdr:to>
    <xdr:cxnSp macro="">
      <xdr:nvCxnSpPr>
        <xdr:cNvPr id="1591" name="Straight Connector 1590">
          <a:extLst>
            <a:ext uri="{FF2B5EF4-FFF2-40B4-BE49-F238E27FC236}">
              <a16:creationId xmlns:a16="http://schemas.microsoft.com/office/drawing/2014/main" id="{BEAC840B-9593-4DBF-A628-38D8A423F455}"/>
            </a:ext>
          </a:extLst>
        </xdr:cNvPr>
        <xdr:cNvCxnSpPr>
          <a:stCxn id="1599" idx="2"/>
          <a:endCxn id="1593" idx="0"/>
        </xdr:cNvCxnSpPr>
      </xdr:nvCxnSpPr>
      <xdr:spPr>
        <a:xfrm flipH="1">
          <a:off x="1703588" y="95679633"/>
          <a:ext cx="616952" cy="699144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183989</xdr:colOff>
      <xdr:row>585</xdr:row>
      <xdr:rowOff>127792</xdr:rowOff>
    </xdr:from>
    <xdr:to>
      <xdr:col>3</xdr:col>
      <xdr:colOff>360435</xdr:colOff>
      <xdr:row>586</xdr:row>
      <xdr:rowOff>147846</xdr:rowOff>
    </xdr:to>
    <xdr:grpSp>
      <xdr:nvGrpSpPr>
        <xdr:cNvPr id="1592" name="Group 211">
          <a:extLst>
            <a:ext uri="{FF2B5EF4-FFF2-40B4-BE49-F238E27FC236}">
              <a16:creationId xmlns:a16="http://schemas.microsoft.com/office/drawing/2014/main" id="{7980A8E3-140C-48E7-9F75-3BC5B74E305D}"/>
            </a:ext>
          </a:extLst>
        </xdr:cNvPr>
        <xdr:cNvGrpSpPr>
          <a:grpSpLocks/>
        </xdr:cNvGrpSpPr>
      </xdr:nvGrpSpPr>
      <xdr:grpSpPr bwMode="auto">
        <a:xfrm rot="486054">
          <a:off x="1607136" y="97081086"/>
          <a:ext cx="176446" cy="176936"/>
          <a:chOff x="3494882" y="6020720"/>
          <a:chExt cx="153760" cy="144236"/>
        </a:xfrm>
      </xdr:grpSpPr>
      <xdr:sp macro="" textlink="">
        <xdr:nvSpPr>
          <xdr:cNvPr id="1593" name="Oval 1592">
            <a:extLst>
              <a:ext uri="{FF2B5EF4-FFF2-40B4-BE49-F238E27FC236}">
                <a16:creationId xmlns:a16="http://schemas.microsoft.com/office/drawing/2014/main" id="{72FB7B59-DA7C-87B7-AC5C-A546A0D3A17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94" name="Straight Connector 1593">
            <a:extLst>
              <a:ext uri="{FF2B5EF4-FFF2-40B4-BE49-F238E27FC236}">
                <a16:creationId xmlns:a16="http://schemas.microsoft.com/office/drawing/2014/main" id="{1B1E1082-12E6-E978-8338-3E3588E02D42}"/>
              </a:ext>
            </a:extLst>
          </xdr:cNvPr>
          <xdr:cNvCxnSpPr>
            <a:stCxn id="1593" idx="1"/>
            <a:endCxn id="159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5" name="Straight Connector 1594">
            <a:extLst>
              <a:ext uri="{FF2B5EF4-FFF2-40B4-BE49-F238E27FC236}">
                <a16:creationId xmlns:a16="http://schemas.microsoft.com/office/drawing/2014/main" id="{D9B57890-D6EF-8DF0-F884-F1A9BCEABFB2}"/>
              </a:ext>
            </a:extLst>
          </xdr:cNvPr>
          <xdr:cNvCxnSpPr>
            <a:stCxn id="1593" idx="3"/>
            <a:endCxn id="159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165155</xdr:colOff>
      <xdr:row>575</xdr:row>
      <xdr:rowOff>24400</xdr:rowOff>
    </xdr:from>
    <xdr:to>
      <xdr:col>6</xdr:col>
      <xdr:colOff>249430</xdr:colOff>
      <xdr:row>580</xdr:row>
      <xdr:rowOff>133536</xdr:rowOff>
    </xdr:to>
    <xdr:cxnSp macro="">
      <xdr:nvCxnSpPr>
        <xdr:cNvPr id="1596" name="Straight Connector 1595">
          <a:extLst>
            <a:ext uri="{FF2B5EF4-FFF2-40B4-BE49-F238E27FC236}">
              <a16:creationId xmlns:a16="http://schemas.microsoft.com/office/drawing/2014/main" id="{E36FF93D-7236-43EF-B406-E453D00E009A}"/>
            </a:ext>
          </a:extLst>
        </xdr:cNvPr>
        <xdr:cNvCxnSpPr>
          <a:stCxn id="1587" idx="3"/>
          <a:endCxn id="1599" idx="1"/>
        </xdr:cNvCxnSpPr>
      </xdr:nvCxnSpPr>
      <xdr:spPr>
        <a:xfrm flipH="1">
          <a:off x="2346380" y="94721950"/>
          <a:ext cx="465275" cy="871136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315761</xdr:colOff>
      <xdr:row>575</xdr:row>
      <xdr:rowOff>56125</xdr:rowOff>
    </xdr:from>
    <xdr:to>
      <xdr:col>6</xdr:col>
      <xdr:colOff>370095</xdr:colOff>
      <xdr:row>581</xdr:row>
      <xdr:rowOff>39108</xdr:rowOff>
    </xdr:to>
    <xdr:cxnSp macro="">
      <xdr:nvCxnSpPr>
        <xdr:cNvPr id="1597" name="Straight Connector 1596">
          <a:extLst>
            <a:ext uri="{FF2B5EF4-FFF2-40B4-BE49-F238E27FC236}">
              <a16:creationId xmlns:a16="http://schemas.microsoft.com/office/drawing/2014/main" id="{18D5EF5F-3D9D-4882-8356-4375282E6E0E}"/>
            </a:ext>
          </a:extLst>
        </xdr:cNvPr>
        <xdr:cNvCxnSpPr>
          <a:stCxn id="1587" idx="5"/>
          <a:endCxn id="1599" idx="6"/>
        </xdr:cNvCxnSpPr>
      </xdr:nvCxnSpPr>
      <xdr:spPr>
        <a:xfrm flipH="1">
          <a:off x="2496986" y="94753675"/>
          <a:ext cx="435334" cy="92595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139315</xdr:colOff>
      <xdr:row>580</xdr:row>
      <xdr:rowOff>104625</xdr:rowOff>
    </xdr:from>
    <xdr:to>
      <xdr:col>5</xdr:col>
      <xdr:colOff>315761</xdr:colOff>
      <xdr:row>581</xdr:row>
      <xdr:rowOff>129455</xdr:rowOff>
    </xdr:to>
    <xdr:grpSp>
      <xdr:nvGrpSpPr>
        <xdr:cNvPr id="1598" name="Group 211">
          <a:extLst>
            <a:ext uri="{FF2B5EF4-FFF2-40B4-BE49-F238E27FC236}">
              <a16:creationId xmlns:a16="http://schemas.microsoft.com/office/drawing/2014/main" id="{9EA9161A-2B89-4E07-B6D5-F6256E0BC1D4}"/>
            </a:ext>
          </a:extLst>
        </xdr:cNvPr>
        <xdr:cNvGrpSpPr>
          <a:grpSpLocks/>
        </xdr:cNvGrpSpPr>
      </xdr:nvGrpSpPr>
      <xdr:grpSpPr bwMode="auto">
        <a:xfrm>
          <a:off x="2324462" y="96251096"/>
          <a:ext cx="176446" cy="204124"/>
          <a:chOff x="3494882" y="6020720"/>
          <a:chExt cx="153760" cy="144236"/>
        </a:xfrm>
      </xdr:grpSpPr>
      <xdr:sp macro="" textlink="">
        <xdr:nvSpPr>
          <xdr:cNvPr id="1599" name="Oval 1598">
            <a:extLst>
              <a:ext uri="{FF2B5EF4-FFF2-40B4-BE49-F238E27FC236}">
                <a16:creationId xmlns:a16="http://schemas.microsoft.com/office/drawing/2014/main" id="{EACF8777-CBDC-00F2-8887-FF6B77AEB4A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00" name="Straight Connector 1599">
            <a:extLst>
              <a:ext uri="{FF2B5EF4-FFF2-40B4-BE49-F238E27FC236}">
                <a16:creationId xmlns:a16="http://schemas.microsoft.com/office/drawing/2014/main" id="{7A5DA3B6-455B-1B9D-2C44-7E5D4C3227A5}"/>
              </a:ext>
            </a:extLst>
          </xdr:cNvPr>
          <xdr:cNvCxnSpPr>
            <a:stCxn id="1599" idx="1"/>
            <a:endCxn id="159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1" name="Straight Connector 1600">
            <a:extLst>
              <a:ext uri="{FF2B5EF4-FFF2-40B4-BE49-F238E27FC236}">
                <a16:creationId xmlns:a16="http://schemas.microsoft.com/office/drawing/2014/main" id="{BB5C0EB7-948D-19CA-E644-D8FAA3F4AE13}"/>
              </a:ext>
            </a:extLst>
          </xdr:cNvPr>
          <xdr:cNvCxnSpPr>
            <a:stCxn id="1599" idx="3"/>
            <a:endCxn id="159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57914</xdr:colOff>
      <xdr:row>588</xdr:row>
      <xdr:rowOff>159526</xdr:rowOff>
    </xdr:from>
    <xdr:to>
      <xdr:col>5</xdr:col>
      <xdr:colOff>260802</xdr:colOff>
      <xdr:row>598</xdr:row>
      <xdr:rowOff>103968</xdr:rowOff>
    </xdr:to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25D29646-EC92-4D14-9A6D-C0BF22D28EF4}"/>
            </a:ext>
          </a:extLst>
        </xdr:cNvPr>
        <xdr:cNvSpPr txBox="1"/>
      </xdr:nvSpPr>
      <xdr:spPr>
        <a:xfrm>
          <a:off x="1477139" y="96866851"/>
          <a:ext cx="964888" cy="14874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3</xdr:col>
      <xdr:colOff>167817</xdr:colOff>
      <xdr:row>567</xdr:row>
      <xdr:rowOff>30639</xdr:rowOff>
    </xdr:from>
    <xdr:to>
      <xdr:col>5</xdr:col>
      <xdr:colOff>380479</xdr:colOff>
      <xdr:row>574</xdr:row>
      <xdr:rowOff>138063</xdr:rowOff>
    </xdr:to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2A1B2132-87E2-4AD0-B893-71C52AC77CCA}"/>
            </a:ext>
          </a:extLst>
        </xdr:cNvPr>
        <xdr:cNvSpPr txBox="1"/>
      </xdr:nvSpPr>
      <xdr:spPr>
        <a:xfrm>
          <a:off x="1587042" y="93337539"/>
          <a:ext cx="974662" cy="134567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7</xdr:col>
      <xdr:colOff>29083</xdr:colOff>
      <xdr:row>564</xdr:row>
      <xdr:rowOff>8283</xdr:rowOff>
    </xdr:from>
    <xdr:to>
      <xdr:col>20</xdr:col>
      <xdr:colOff>455544</xdr:colOff>
      <xdr:row>575</xdr:row>
      <xdr:rowOff>12258</xdr:rowOff>
    </xdr:to>
    <xdr:cxnSp macro="">
      <xdr:nvCxnSpPr>
        <xdr:cNvPr id="1604" name="Straight Connector 1603">
          <a:extLst>
            <a:ext uri="{FF2B5EF4-FFF2-40B4-BE49-F238E27FC236}">
              <a16:creationId xmlns:a16="http://schemas.microsoft.com/office/drawing/2014/main" id="{2312EC21-3DA8-4140-8093-6385011C36CA}"/>
            </a:ext>
          </a:extLst>
        </xdr:cNvPr>
        <xdr:cNvCxnSpPr>
          <a:endCxn id="1587" idx="6"/>
        </xdr:cNvCxnSpPr>
      </xdr:nvCxnSpPr>
      <xdr:spPr>
        <a:xfrm flipH="1">
          <a:off x="2972308" y="92772258"/>
          <a:ext cx="5217536" cy="1937550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85756</xdr:colOff>
      <xdr:row>567</xdr:row>
      <xdr:rowOff>127175</xdr:rowOff>
    </xdr:from>
    <xdr:to>
      <xdr:col>15</xdr:col>
      <xdr:colOff>262202</xdr:colOff>
      <xdr:row>568</xdr:row>
      <xdr:rowOff>114382</xdr:rowOff>
    </xdr:to>
    <xdr:grpSp>
      <xdr:nvGrpSpPr>
        <xdr:cNvPr id="1605" name="Group 211">
          <a:extLst>
            <a:ext uri="{FF2B5EF4-FFF2-40B4-BE49-F238E27FC236}">
              <a16:creationId xmlns:a16="http://schemas.microsoft.com/office/drawing/2014/main" id="{DFEC2AB9-BA4E-4228-B41A-9E006C58C58A}"/>
            </a:ext>
          </a:extLst>
        </xdr:cNvPr>
        <xdr:cNvGrpSpPr>
          <a:grpSpLocks/>
        </xdr:cNvGrpSpPr>
      </xdr:nvGrpSpPr>
      <xdr:grpSpPr bwMode="auto">
        <a:xfrm rot="883844">
          <a:off x="5912815" y="94099704"/>
          <a:ext cx="176446" cy="166502"/>
          <a:chOff x="3494882" y="6020720"/>
          <a:chExt cx="153760" cy="144236"/>
        </a:xfrm>
      </xdr:grpSpPr>
      <xdr:sp macro="" textlink="">
        <xdr:nvSpPr>
          <xdr:cNvPr id="1606" name="Oval 1605">
            <a:extLst>
              <a:ext uri="{FF2B5EF4-FFF2-40B4-BE49-F238E27FC236}">
                <a16:creationId xmlns:a16="http://schemas.microsoft.com/office/drawing/2014/main" id="{2AE3F399-C43D-EF0B-2D0F-58B32712215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07" name="Straight Connector 1606">
            <a:extLst>
              <a:ext uri="{FF2B5EF4-FFF2-40B4-BE49-F238E27FC236}">
                <a16:creationId xmlns:a16="http://schemas.microsoft.com/office/drawing/2014/main" id="{F7F74529-E534-EC81-20A1-CF9CEC004D73}"/>
              </a:ext>
            </a:extLst>
          </xdr:cNvPr>
          <xdr:cNvCxnSpPr>
            <a:stCxn id="1606" idx="1"/>
            <a:endCxn id="160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8" name="Straight Connector 1607">
            <a:extLst>
              <a:ext uri="{FF2B5EF4-FFF2-40B4-BE49-F238E27FC236}">
                <a16:creationId xmlns:a16="http://schemas.microsoft.com/office/drawing/2014/main" id="{DF474ED3-6618-FEB1-5D7B-B2B650D71CFC}"/>
              </a:ext>
            </a:extLst>
          </xdr:cNvPr>
          <xdr:cNvCxnSpPr>
            <a:stCxn id="1606" idx="3"/>
            <a:endCxn id="160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38330</xdr:colOff>
      <xdr:row>569</xdr:row>
      <xdr:rowOff>146732</xdr:rowOff>
    </xdr:from>
    <xdr:to>
      <xdr:col>12</xdr:col>
      <xdr:colOff>214776</xdr:colOff>
      <xdr:row>570</xdr:row>
      <xdr:rowOff>133940</xdr:rowOff>
    </xdr:to>
    <xdr:grpSp>
      <xdr:nvGrpSpPr>
        <xdr:cNvPr id="1609" name="Group 211">
          <a:extLst>
            <a:ext uri="{FF2B5EF4-FFF2-40B4-BE49-F238E27FC236}">
              <a16:creationId xmlns:a16="http://schemas.microsoft.com/office/drawing/2014/main" id="{24FF895D-3CD3-4F6E-9B4B-18DBD7D60535}"/>
            </a:ext>
          </a:extLst>
        </xdr:cNvPr>
        <xdr:cNvGrpSpPr>
          <a:grpSpLocks/>
        </xdr:cNvGrpSpPr>
      </xdr:nvGrpSpPr>
      <xdr:grpSpPr bwMode="auto">
        <a:xfrm rot="883844">
          <a:off x="4890477" y="94477850"/>
          <a:ext cx="176446" cy="166502"/>
          <a:chOff x="3494882" y="6020720"/>
          <a:chExt cx="153760" cy="144236"/>
        </a:xfrm>
      </xdr:grpSpPr>
      <xdr:sp macro="" textlink="">
        <xdr:nvSpPr>
          <xdr:cNvPr id="1610" name="Oval 1609">
            <a:extLst>
              <a:ext uri="{FF2B5EF4-FFF2-40B4-BE49-F238E27FC236}">
                <a16:creationId xmlns:a16="http://schemas.microsoft.com/office/drawing/2014/main" id="{248A9D11-12B0-0D3C-8E2E-C73FBA29CEC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11" name="Straight Connector 1610">
            <a:extLst>
              <a:ext uri="{FF2B5EF4-FFF2-40B4-BE49-F238E27FC236}">
                <a16:creationId xmlns:a16="http://schemas.microsoft.com/office/drawing/2014/main" id="{C83DBE81-0090-BBF8-F74F-2DF69241727B}"/>
              </a:ext>
            </a:extLst>
          </xdr:cNvPr>
          <xdr:cNvCxnSpPr>
            <a:stCxn id="1610" idx="1"/>
            <a:endCxn id="161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2" name="Straight Connector 1611">
            <a:extLst>
              <a:ext uri="{FF2B5EF4-FFF2-40B4-BE49-F238E27FC236}">
                <a16:creationId xmlns:a16="http://schemas.microsoft.com/office/drawing/2014/main" id="{07C17FEA-DDF3-4B43-8DF4-7A9E94B1EC2A}"/>
              </a:ext>
            </a:extLst>
          </xdr:cNvPr>
          <xdr:cNvCxnSpPr>
            <a:stCxn id="1610" idx="3"/>
            <a:endCxn id="161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192729</xdr:colOff>
      <xdr:row>571</xdr:row>
      <xdr:rowOff>146225</xdr:rowOff>
    </xdr:from>
    <xdr:to>
      <xdr:col>9</xdr:col>
      <xdr:colOff>369175</xdr:colOff>
      <xdr:row>572</xdr:row>
      <xdr:rowOff>133433</xdr:rowOff>
    </xdr:to>
    <xdr:grpSp>
      <xdr:nvGrpSpPr>
        <xdr:cNvPr id="1613" name="Group 211">
          <a:extLst>
            <a:ext uri="{FF2B5EF4-FFF2-40B4-BE49-F238E27FC236}">
              <a16:creationId xmlns:a16="http://schemas.microsoft.com/office/drawing/2014/main" id="{739045EE-3359-4B4B-B312-74F312120964}"/>
            </a:ext>
          </a:extLst>
        </xdr:cNvPr>
        <xdr:cNvGrpSpPr>
          <a:grpSpLocks/>
        </xdr:cNvGrpSpPr>
      </xdr:nvGrpSpPr>
      <xdr:grpSpPr bwMode="auto">
        <a:xfrm rot="883844">
          <a:off x="3901876" y="94835931"/>
          <a:ext cx="176446" cy="166502"/>
          <a:chOff x="3494882" y="6020720"/>
          <a:chExt cx="153760" cy="144236"/>
        </a:xfrm>
      </xdr:grpSpPr>
      <xdr:sp macro="" textlink="">
        <xdr:nvSpPr>
          <xdr:cNvPr id="1614" name="Oval 1613">
            <a:extLst>
              <a:ext uri="{FF2B5EF4-FFF2-40B4-BE49-F238E27FC236}">
                <a16:creationId xmlns:a16="http://schemas.microsoft.com/office/drawing/2014/main" id="{ABD5CB31-D243-BDE7-1116-4C0FC201696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15" name="Straight Connector 1614">
            <a:extLst>
              <a:ext uri="{FF2B5EF4-FFF2-40B4-BE49-F238E27FC236}">
                <a16:creationId xmlns:a16="http://schemas.microsoft.com/office/drawing/2014/main" id="{E669FA31-B1D6-5C56-DB1B-593D9D1CC6C2}"/>
              </a:ext>
            </a:extLst>
          </xdr:cNvPr>
          <xdr:cNvCxnSpPr>
            <a:stCxn id="1614" idx="1"/>
            <a:endCxn id="161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6" name="Straight Connector 1615">
            <a:extLst>
              <a:ext uri="{FF2B5EF4-FFF2-40B4-BE49-F238E27FC236}">
                <a16:creationId xmlns:a16="http://schemas.microsoft.com/office/drawing/2014/main" id="{1776E25C-4930-10E4-D1BC-9EDB0E069B54}"/>
              </a:ext>
            </a:extLst>
          </xdr:cNvPr>
          <xdr:cNvCxnSpPr>
            <a:stCxn id="1614" idx="3"/>
            <a:endCxn id="161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281224</xdr:colOff>
      <xdr:row>565</xdr:row>
      <xdr:rowOff>143294</xdr:rowOff>
    </xdr:from>
    <xdr:to>
      <xdr:col>18</xdr:col>
      <xdr:colOff>76670</xdr:colOff>
      <xdr:row>566</xdr:row>
      <xdr:rowOff>130502</xdr:rowOff>
    </xdr:to>
    <xdr:grpSp>
      <xdr:nvGrpSpPr>
        <xdr:cNvPr id="1617" name="Group 211">
          <a:extLst>
            <a:ext uri="{FF2B5EF4-FFF2-40B4-BE49-F238E27FC236}">
              <a16:creationId xmlns:a16="http://schemas.microsoft.com/office/drawing/2014/main" id="{BC495214-F29D-4431-A086-6F474F141871}"/>
            </a:ext>
          </a:extLst>
        </xdr:cNvPr>
        <xdr:cNvGrpSpPr>
          <a:grpSpLocks/>
        </xdr:cNvGrpSpPr>
      </xdr:nvGrpSpPr>
      <xdr:grpSpPr bwMode="auto">
        <a:xfrm rot="883844">
          <a:off x="6870283" y="93757235"/>
          <a:ext cx="176446" cy="166502"/>
          <a:chOff x="3494882" y="6020720"/>
          <a:chExt cx="153760" cy="144236"/>
        </a:xfrm>
      </xdr:grpSpPr>
      <xdr:sp macro="" textlink="">
        <xdr:nvSpPr>
          <xdr:cNvPr id="1618" name="Oval 1617">
            <a:extLst>
              <a:ext uri="{FF2B5EF4-FFF2-40B4-BE49-F238E27FC236}">
                <a16:creationId xmlns:a16="http://schemas.microsoft.com/office/drawing/2014/main" id="{6AA3FBEC-8001-2EE6-CFEF-639AAF748D6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19" name="Straight Connector 1618">
            <a:extLst>
              <a:ext uri="{FF2B5EF4-FFF2-40B4-BE49-F238E27FC236}">
                <a16:creationId xmlns:a16="http://schemas.microsoft.com/office/drawing/2014/main" id="{7185D9B0-8CC4-287C-E21F-AC992BF4FF7A}"/>
              </a:ext>
            </a:extLst>
          </xdr:cNvPr>
          <xdr:cNvCxnSpPr>
            <a:stCxn id="1618" idx="1"/>
            <a:endCxn id="161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C35D47EE-A1C5-EC04-7541-C7B20DC19A5E}"/>
              </a:ext>
            </a:extLst>
          </xdr:cNvPr>
          <xdr:cNvCxnSpPr>
            <a:stCxn id="1618" idx="3"/>
            <a:endCxn id="161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205408</xdr:colOff>
      <xdr:row>566</xdr:row>
      <xdr:rowOff>111438</xdr:rowOff>
    </xdr:from>
    <xdr:to>
      <xdr:col>10</xdr:col>
      <xdr:colOff>31666</xdr:colOff>
      <xdr:row>571</xdr:row>
      <xdr:rowOff>30726</xdr:rowOff>
    </xdr:to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6CECBC26-4A8C-492D-831A-1AC3F9A7DFFB}"/>
            </a:ext>
          </a:extLst>
        </xdr:cNvPr>
        <xdr:cNvSpPr txBox="1"/>
      </xdr:nvSpPr>
      <xdr:spPr>
        <a:xfrm>
          <a:off x="3148633" y="93237363"/>
          <a:ext cx="969258" cy="82416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10</xdr:col>
      <xdr:colOff>225287</xdr:colOff>
      <xdr:row>564</xdr:row>
      <xdr:rowOff>74090</xdr:rowOff>
    </xdr:from>
    <xdr:to>
      <xdr:col>13</xdr:col>
      <xdr:colOff>200632</xdr:colOff>
      <xdr:row>568</xdr:row>
      <xdr:rowOff>157525</xdr:rowOff>
    </xdr:to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04D433D-82C3-4F22-B0BF-B224312B3EA3}"/>
            </a:ext>
          </a:extLst>
        </xdr:cNvPr>
        <xdr:cNvSpPr txBox="1"/>
      </xdr:nvSpPr>
      <xdr:spPr>
        <a:xfrm>
          <a:off x="4311512" y="92838065"/>
          <a:ext cx="965945" cy="8073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13</xdr:col>
      <xdr:colOff>362777</xdr:colOff>
      <xdr:row>562</xdr:row>
      <xdr:rowOff>4518</xdr:rowOff>
    </xdr:from>
    <xdr:to>
      <xdr:col>16</xdr:col>
      <xdr:colOff>197318</xdr:colOff>
      <xdr:row>566</xdr:row>
      <xdr:rowOff>87953</xdr:rowOff>
    </xdr:to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D826AFAF-EA0B-4EC6-81AE-2B8E0FEFB1E5}"/>
            </a:ext>
          </a:extLst>
        </xdr:cNvPr>
        <xdr:cNvSpPr txBox="1"/>
      </xdr:nvSpPr>
      <xdr:spPr>
        <a:xfrm>
          <a:off x="5439602" y="92406543"/>
          <a:ext cx="968016" cy="8073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332960</xdr:colOff>
      <xdr:row>559</xdr:row>
      <xdr:rowOff>62909</xdr:rowOff>
    </xdr:from>
    <xdr:to>
      <xdr:col>19</xdr:col>
      <xdr:colOff>159218</xdr:colOff>
      <xdr:row>563</xdr:row>
      <xdr:rowOff>147587</xdr:rowOff>
    </xdr:to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C25B9BCB-3A4D-4785-99E7-D9009C3E92F8}"/>
            </a:ext>
          </a:extLst>
        </xdr:cNvPr>
        <xdr:cNvSpPr txBox="1"/>
      </xdr:nvSpPr>
      <xdr:spPr>
        <a:xfrm>
          <a:off x="6543260" y="91922009"/>
          <a:ext cx="969258" cy="8085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oneCellAnchor>
    <xdr:from>
      <xdr:col>0</xdr:col>
      <xdr:colOff>69272</xdr:colOff>
      <xdr:row>580</xdr:row>
      <xdr:rowOff>41301</xdr:rowOff>
    </xdr:from>
    <xdr:ext cx="925286" cy="718466"/>
    <xdr:sp macro="" textlink="">
      <xdr:nvSpPr>
        <xdr:cNvPr id="1625" name="Rectangle 1624">
          <a:extLst>
            <a:ext uri="{FF2B5EF4-FFF2-40B4-BE49-F238E27FC236}">
              <a16:creationId xmlns:a16="http://schemas.microsoft.com/office/drawing/2014/main" id="{C234BD74-41BB-4860-80A7-5BB8B202AF93}"/>
            </a:ext>
          </a:extLst>
        </xdr:cNvPr>
        <xdr:cNvSpPr/>
      </xdr:nvSpPr>
      <xdr:spPr>
        <a:xfrm>
          <a:off x="69272" y="95500851"/>
          <a:ext cx="925286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</a:t>
          </a:r>
        </a:p>
      </xdr:txBody>
    </xdr:sp>
    <xdr:clientData/>
  </xdr:oneCellAnchor>
  <xdr:twoCellAnchor>
    <xdr:from>
      <xdr:col>1</xdr:col>
      <xdr:colOff>346804</xdr:colOff>
      <xdr:row>580</xdr:row>
      <xdr:rowOff>47005</xdr:rowOff>
    </xdr:from>
    <xdr:to>
      <xdr:col>2</xdr:col>
      <xdr:colOff>557035</xdr:colOff>
      <xdr:row>588</xdr:row>
      <xdr:rowOff>6184</xdr:rowOff>
    </xdr:to>
    <xdr:cxnSp macro="">
      <xdr:nvCxnSpPr>
        <xdr:cNvPr id="1626" name="Straight Arrow Connector 1625">
          <a:extLst>
            <a:ext uri="{FF2B5EF4-FFF2-40B4-BE49-F238E27FC236}">
              <a16:creationId xmlns:a16="http://schemas.microsoft.com/office/drawing/2014/main" id="{5F7E9F11-7E94-476B-9271-1AD82120D2C5}"/>
            </a:ext>
          </a:extLst>
        </xdr:cNvPr>
        <xdr:cNvCxnSpPr/>
      </xdr:nvCxnSpPr>
      <xdr:spPr>
        <a:xfrm flipH="1">
          <a:off x="442054" y="95506555"/>
          <a:ext cx="591231" cy="1206954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324071</xdr:colOff>
      <xdr:row>561</xdr:row>
      <xdr:rowOff>145415</xdr:rowOff>
    </xdr:from>
    <xdr:ext cx="773203" cy="718466"/>
    <xdr:sp macro="" textlink="">
      <xdr:nvSpPr>
        <xdr:cNvPr id="1627" name="Rectangle 1626">
          <a:extLst>
            <a:ext uri="{FF2B5EF4-FFF2-40B4-BE49-F238E27FC236}">
              <a16:creationId xmlns:a16="http://schemas.microsoft.com/office/drawing/2014/main" id="{F5AC22EE-0607-4096-A59F-21CD543D14DF}"/>
            </a:ext>
          </a:extLst>
        </xdr:cNvPr>
        <xdr:cNvSpPr/>
      </xdr:nvSpPr>
      <xdr:spPr>
        <a:xfrm>
          <a:off x="8058371" y="92366465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L</a:t>
          </a:r>
        </a:p>
      </xdr:txBody>
    </xdr:sp>
    <xdr:clientData/>
  </xdr:oneCellAnchor>
  <xdr:twoCellAnchor>
    <xdr:from>
      <xdr:col>20</xdr:col>
      <xdr:colOff>224932</xdr:colOff>
      <xdr:row>562</xdr:row>
      <xdr:rowOff>62228</xdr:rowOff>
    </xdr:from>
    <xdr:to>
      <xdr:col>20</xdr:col>
      <xdr:colOff>571500</xdr:colOff>
      <xdr:row>567</xdr:row>
      <xdr:rowOff>24847</xdr:rowOff>
    </xdr:to>
    <xdr:cxnSp macro="">
      <xdr:nvCxnSpPr>
        <xdr:cNvPr id="1628" name="Straight Arrow Connector 1627">
          <a:extLst>
            <a:ext uri="{FF2B5EF4-FFF2-40B4-BE49-F238E27FC236}">
              <a16:creationId xmlns:a16="http://schemas.microsoft.com/office/drawing/2014/main" id="{C3DEBACE-4FD7-4F9D-9E20-062D97A5F683}"/>
            </a:ext>
          </a:extLst>
        </xdr:cNvPr>
        <xdr:cNvCxnSpPr/>
      </xdr:nvCxnSpPr>
      <xdr:spPr>
        <a:xfrm>
          <a:off x="7959232" y="92464253"/>
          <a:ext cx="346568" cy="867494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36059</xdr:colOff>
      <xdr:row>563</xdr:row>
      <xdr:rowOff>171454</xdr:rowOff>
    </xdr:from>
    <xdr:to>
      <xdr:col>20</xdr:col>
      <xdr:colOff>212505</xdr:colOff>
      <xdr:row>564</xdr:row>
      <xdr:rowOff>158662</xdr:rowOff>
    </xdr:to>
    <xdr:grpSp>
      <xdr:nvGrpSpPr>
        <xdr:cNvPr id="1629" name="Group 211">
          <a:extLst>
            <a:ext uri="{FF2B5EF4-FFF2-40B4-BE49-F238E27FC236}">
              <a16:creationId xmlns:a16="http://schemas.microsoft.com/office/drawing/2014/main" id="{B1DE524D-BEA0-46E8-9941-1F9DDDA82E54}"/>
            </a:ext>
          </a:extLst>
        </xdr:cNvPr>
        <xdr:cNvGrpSpPr>
          <a:grpSpLocks/>
        </xdr:cNvGrpSpPr>
      </xdr:nvGrpSpPr>
      <xdr:grpSpPr bwMode="auto">
        <a:xfrm rot="883844">
          <a:off x="7768118" y="93426807"/>
          <a:ext cx="176446" cy="166502"/>
          <a:chOff x="3494882" y="6020720"/>
          <a:chExt cx="153760" cy="144236"/>
        </a:xfrm>
      </xdr:grpSpPr>
      <xdr:sp macro="" textlink="">
        <xdr:nvSpPr>
          <xdr:cNvPr id="1630" name="Oval 1629">
            <a:extLst>
              <a:ext uri="{FF2B5EF4-FFF2-40B4-BE49-F238E27FC236}">
                <a16:creationId xmlns:a16="http://schemas.microsoft.com/office/drawing/2014/main" id="{D1DC42F7-A0A2-62CE-4E49-EA28B1F868A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31" name="Straight Connector 1630">
            <a:extLst>
              <a:ext uri="{FF2B5EF4-FFF2-40B4-BE49-F238E27FC236}">
                <a16:creationId xmlns:a16="http://schemas.microsoft.com/office/drawing/2014/main" id="{386FDAA6-F239-C4F1-50B0-07925B211230}"/>
              </a:ext>
            </a:extLst>
          </xdr:cNvPr>
          <xdr:cNvCxnSpPr>
            <a:stCxn id="1630" idx="1"/>
            <a:endCxn id="163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2" name="Straight Connector 1631">
            <a:extLst>
              <a:ext uri="{FF2B5EF4-FFF2-40B4-BE49-F238E27FC236}">
                <a16:creationId xmlns:a16="http://schemas.microsoft.com/office/drawing/2014/main" id="{75631F1C-11F7-8FEC-FD69-D8C08619F5FE}"/>
              </a:ext>
            </a:extLst>
          </xdr:cNvPr>
          <xdr:cNvCxnSpPr>
            <a:stCxn id="1630" idx="3"/>
            <a:endCxn id="163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271217</xdr:colOff>
      <xdr:row>557</xdr:row>
      <xdr:rowOff>23754</xdr:rowOff>
    </xdr:from>
    <xdr:to>
      <xdr:col>21</xdr:col>
      <xdr:colOff>246562</xdr:colOff>
      <xdr:row>561</xdr:row>
      <xdr:rowOff>108433</xdr:rowOff>
    </xdr:to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B192DF46-AD45-4C02-9DA7-8025FE0534B9}"/>
            </a:ext>
          </a:extLst>
        </xdr:cNvPr>
        <xdr:cNvSpPr txBox="1"/>
      </xdr:nvSpPr>
      <xdr:spPr>
        <a:xfrm>
          <a:off x="7624517" y="91520904"/>
          <a:ext cx="965945" cy="80857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/99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8</xdr:col>
      <xdr:colOff>280615</xdr:colOff>
      <xdr:row>610</xdr:row>
      <xdr:rowOff>86866</xdr:rowOff>
    </xdr:from>
    <xdr:to>
      <xdr:col>15</xdr:col>
      <xdr:colOff>362778</xdr:colOff>
      <xdr:row>658</xdr:row>
      <xdr:rowOff>25677</xdr:rowOff>
    </xdr:to>
    <xdr:sp macro="" textlink="">
      <xdr:nvSpPr>
        <xdr:cNvPr id="1634" name="Freeform: Shape 1633">
          <a:extLst>
            <a:ext uri="{FF2B5EF4-FFF2-40B4-BE49-F238E27FC236}">
              <a16:creationId xmlns:a16="http://schemas.microsoft.com/office/drawing/2014/main" id="{39CD0AAE-28E4-4D3E-9D24-8C1621B67DB4}"/>
            </a:ext>
          </a:extLst>
        </xdr:cNvPr>
        <xdr:cNvSpPr/>
      </xdr:nvSpPr>
      <xdr:spPr>
        <a:xfrm>
          <a:off x="3604840" y="100251766"/>
          <a:ext cx="2587238" cy="7815986"/>
        </a:xfrm>
        <a:custGeom>
          <a:avLst/>
          <a:gdLst>
            <a:gd name="connsiteX0" fmla="*/ 0 w 1991591"/>
            <a:gd name="connsiteY0" fmla="*/ 207819 h 5663046"/>
            <a:gd name="connsiteX1" fmla="*/ 571500 w 1991591"/>
            <a:gd name="connsiteY1" fmla="*/ 0 h 5663046"/>
            <a:gd name="connsiteX2" fmla="*/ 1714500 w 1991591"/>
            <a:gd name="connsiteY2" fmla="*/ 2043546 h 5663046"/>
            <a:gd name="connsiteX3" fmla="*/ 1939637 w 1991591"/>
            <a:gd name="connsiteY3" fmla="*/ 3013364 h 5663046"/>
            <a:gd name="connsiteX4" fmla="*/ 1991591 w 1991591"/>
            <a:gd name="connsiteY4" fmla="*/ 3931228 h 5663046"/>
            <a:gd name="connsiteX5" fmla="*/ 1039091 w 1991591"/>
            <a:gd name="connsiteY5" fmla="*/ 5663046 h 5663046"/>
            <a:gd name="connsiteX0" fmla="*/ 0 w 1991591"/>
            <a:gd name="connsiteY0" fmla="*/ 207819 h 5663046"/>
            <a:gd name="connsiteX1" fmla="*/ 571500 w 1991591"/>
            <a:gd name="connsiteY1" fmla="*/ 0 h 5663046"/>
            <a:gd name="connsiteX2" fmla="*/ 1725712 w 1991591"/>
            <a:gd name="connsiteY2" fmla="*/ 2098498 h 5663046"/>
            <a:gd name="connsiteX3" fmla="*/ 1939637 w 1991591"/>
            <a:gd name="connsiteY3" fmla="*/ 3013364 h 5663046"/>
            <a:gd name="connsiteX4" fmla="*/ 1991591 w 1991591"/>
            <a:gd name="connsiteY4" fmla="*/ 3931228 h 5663046"/>
            <a:gd name="connsiteX5" fmla="*/ 1039091 w 1991591"/>
            <a:gd name="connsiteY5" fmla="*/ 5663046 h 5663046"/>
            <a:gd name="connsiteX0" fmla="*/ 0 w 1991591"/>
            <a:gd name="connsiteY0" fmla="*/ 207819 h 5663046"/>
            <a:gd name="connsiteX1" fmla="*/ 571500 w 1991591"/>
            <a:gd name="connsiteY1" fmla="*/ 0 h 5663046"/>
            <a:gd name="connsiteX2" fmla="*/ 1666454 w 1991591"/>
            <a:gd name="connsiteY2" fmla="*/ 1867367 h 5663046"/>
            <a:gd name="connsiteX3" fmla="*/ 1725712 w 1991591"/>
            <a:gd name="connsiteY3" fmla="*/ 2098498 h 5663046"/>
            <a:gd name="connsiteX4" fmla="*/ 1939637 w 1991591"/>
            <a:gd name="connsiteY4" fmla="*/ 3013364 h 5663046"/>
            <a:gd name="connsiteX5" fmla="*/ 1991591 w 1991591"/>
            <a:gd name="connsiteY5" fmla="*/ 3931228 h 5663046"/>
            <a:gd name="connsiteX6" fmla="*/ 1039091 w 1991591"/>
            <a:gd name="connsiteY6" fmla="*/ 5663046 h 5663046"/>
            <a:gd name="connsiteX0" fmla="*/ 0 w 1991591"/>
            <a:gd name="connsiteY0" fmla="*/ 207819 h 5663046"/>
            <a:gd name="connsiteX1" fmla="*/ 571500 w 1991591"/>
            <a:gd name="connsiteY1" fmla="*/ 0 h 5663046"/>
            <a:gd name="connsiteX2" fmla="*/ 1644030 w 1991591"/>
            <a:gd name="connsiteY2" fmla="*/ 1900339 h 5663046"/>
            <a:gd name="connsiteX3" fmla="*/ 1725712 w 1991591"/>
            <a:gd name="connsiteY3" fmla="*/ 2098498 h 5663046"/>
            <a:gd name="connsiteX4" fmla="*/ 1939637 w 1991591"/>
            <a:gd name="connsiteY4" fmla="*/ 3013364 h 5663046"/>
            <a:gd name="connsiteX5" fmla="*/ 1991591 w 1991591"/>
            <a:gd name="connsiteY5" fmla="*/ 3931228 h 5663046"/>
            <a:gd name="connsiteX6" fmla="*/ 1039091 w 1991591"/>
            <a:gd name="connsiteY6" fmla="*/ 5663046 h 5663046"/>
            <a:gd name="connsiteX0" fmla="*/ 0 w 1991591"/>
            <a:gd name="connsiteY0" fmla="*/ 207819 h 5663046"/>
            <a:gd name="connsiteX1" fmla="*/ 571500 w 1991591"/>
            <a:gd name="connsiteY1" fmla="*/ 0 h 5663046"/>
            <a:gd name="connsiteX2" fmla="*/ 1644030 w 1991591"/>
            <a:gd name="connsiteY2" fmla="*/ 1900339 h 5663046"/>
            <a:gd name="connsiteX3" fmla="*/ 1725712 w 1991591"/>
            <a:gd name="connsiteY3" fmla="*/ 2098498 h 5663046"/>
            <a:gd name="connsiteX4" fmla="*/ 1939637 w 1991591"/>
            <a:gd name="connsiteY4" fmla="*/ 3013364 h 5663046"/>
            <a:gd name="connsiteX5" fmla="*/ 1991591 w 1991591"/>
            <a:gd name="connsiteY5" fmla="*/ 3931228 h 5663046"/>
            <a:gd name="connsiteX6" fmla="*/ 1039091 w 1991591"/>
            <a:gd name="connsiteY6" fmla="*/ 5663046 h 5663046"/>
            <a:gd name="connsiteX0" fmla="*/ 0 w 2002730"/>
            <a:gd name="connsiteY0" fmla="*/ 207819 h 5663046"/>
            <a:gd name="connsiteX1" fmla="*/ 571500 w 2002730"/>
            <a:gd name="connsiteY1" fmla="*/ 0 h 5663046"/>
            <a:gd name="connsiteX2" fmla="*/ 1644030 w 2002730"/>
            <a:gd name="connsiteY2" fmla="*/ 1900339 h 5663046"/>
            <a:gd name="connsiteX3" fmla="*/ 1725712 w 2002730"/>
            <a:gd name="connsiteY3" fmla="*/ 2098498 h 5663046"/>
            <a:gd name="connsiteX4" fmla="*/ 1939637 w 2002730"/>
            <a:gd name="connsiteY4" fmla="*/ 3013364 h 5663046"/>
            <a:gd name="connsiteX5" fmla="*/ 1991591 w 2002730"/>
            <a:gd name="connsiteY5" fmla="*/ 3931228 h 5663046"/>
            <a:gd name="connsiteX6" fmla="*/ 1039091 w 2002730"/>
            <a:gd name="connsiteY6" fmla="*/ 5663046 h 5663046"/>
            <a:gd name="connsiteX0" fmla="*/ 0 w 2007999"/>
            <a:gd name="connsiteY0" fmla="*/ 207819 h 5663046"/>
            <a:gd name="connsiteX1" fmla="*/ 571500 w 2007999"/>
            <a:gd name="connsiteY1" fmla="*/ 0 h 5663046"/>
            <a:gd name="connsiteX2" fmla="*/ 1644030 w 2007999"/>
            <a:gd name="connsiteY2" fmla="*/ 1900339 h 5663046"/>
            <a:gd name="connsiteX3" fmla="*/ 1725712 w 2007999"/>
            <a:gd name="connsiteY3" fmla="*/ 2098498 h 5663046"/>
            <a:gd name="connsiteX4" fmla="*/ 1973272 w 2007999"/>
            <a:gd name="connsiteY4" fmla="*/ 2991383 h 5663046"/>
            <a:gd name="connsiteX5" fmla="*/ 1991591 w 2007999"/>
            <a:gd name="connsiteY5" fmla="*/ 3931228 h 5663046"/>
            <a:gd name="connsiteX6" fmla="*/ 1039091 w 2007999"/>
            <a:gd name="connsiteY6" fmla="*/ 5663046 h 5663046"/>
            <a:gd name="connsiteX0" fmla="*/ 0 w 2007999"/>
            <a:gd name="connsiteY0" fmla="*/ 207819 h 5663046"/>
            <a:gd name="connsiteX1" fmla="*/ 571500 w 2007999"/>
            <a:gd name="connsiteY1" fmla="*/ 0 h 5663046"/>
            <a:gd name="connsiteX2" fmla="*/ 1644030 w 2007999"/>
            <a:gd name="connsiteY2" fmla="*/ 1900339 h 5663046"/>
            <a:gd name="connsiteX3" fmla="*/ 1725712 w 2007999"/>
            <a:gd name="connsiteY3" fmla="*/ 2098498 h 5663046"/>
            <a:gd name="connsiteX4" fmla="*/ 1845839 w 2007999"/>
            <a:gd name="connsiteY4" fmla="*/ 2405896 h 5663046"/>
            <a:gd name="connsiteX5" fmla="*/ 1973272 w 2007999"/>
            <a:gd name="connsiteY5" fmla="*/ 2991383 h 5663046"/>
            <a:gd name="connsiteX6" fmla="*/ 1991591 w 2007999"/>
            <a:gd name="connsiteY6" fmla="*/ 3931228 h 5663046"/>
            <a:gd name="connsiteX7" fmla="*/ 1039091 w 2007999"/>
            <a:gd name="connsiteY7" fmla="*/ 5663046 h 5663046"/>
            <a:gd name="connsiteX0" fmla="*/ 0 w 2007999"/>
            <a:gd name="connsiteY0" fmla="*/ 207819 h 5663046"/>
            <a:gd name="connsiteX1" fmla="*/ 571500 w 2007999"/>
            <a:gd name="connsiteY1" fmla="*/ 0 h 5663046"/>
            <a:gd name="connsiteX2" fmla="*/ 1644030 w 2007999"/>
            <a:gd name="connsiteY2" fmla="*/ 1900339 h 5663046"/>
            <a:gd name="connsiteX3" fmla="*/ 1725712 w 2007999"/>
            <a:gd name="connsiteY3" fmla="*/ 2098498 h 5663046"/>
            <a:gd name="connsiteX4" fmla="*/ 1845839 w 2007999"/>
            <a:gd name="connsiteY4" fmla="*/ 2405896 h 5663046"/>
            <a:gd name="connsiteX5" fmla="*/ 1973272 w 2007999"/>
            <a:gd name="connsiteY5" fmla="*/ 2991383 h 5663046"/>
            <a:gd name="connsiteX6" fmla="*/ 1991591 w 2007999"/>
            <a:gd name="connsiteY6" fmla="*/ 3931228 h 5663046"/>
            <a:gd name="connsiteX7" fmla="*/ 1834627 w 2007999"/>
            <a:gd name="connsiteY7" fmla="*/ 4340204 h 5663046"/>
            <a:gd name="connsiteX8" fmla="*/ 1039091 w 2007999"/>
            <a:gd name="connsiteY8" fmla="*/ 5663046 h 5663046"/>
            <a:gd name="connsiteX0" fmla="*/ 0 w 2329470"/>
            <a:gd name="connsiteY0" fmla="*/ 240752 h 5663046"/>
            <a:gd name="connsiteX1" fmla="*/ 892971 w 2329470"/>
            <a:gd name="connsiteY1" fmla="*/ 0 h 5663046"/>
            <a:gd name="connsiteX2" fmla="*/ 1965501 w 2329470"/>
            <a:gd name="connsiteY2" fmla="*/ 1900339 h 5663046"/>
            <a:gd name="connsiteX3" fmla="*/ 2047183 w 2329470"/>
            <a:gd name="connsiteY3" fmla="*/ 2098498 h 5663046"/>
            <a:gd name="connsiteX4" fmla="*/ 2167310 w 2329470"/>
            <a:gd name="connsiteY4" fmla="*/ 2405896 h 5663046"/>
            <a:gd name="connsiteX5" fmla="*/ 2294743 w 2329470"/>
            <a:gd name="connsiteY5" fmla="*/ 2991383 h 5663046"/>
            <a:gd name="connsiteX6" fmla="*/ 2313062 w 2329470"/>
            <a:gd name="connsiteY6" fmla="*/ 3931228 h 5663046"/>
            <a:gd name="connsiteX7" fmla="*/ 2156098 w 2329470"/>
            <a:gd name="connsiteY7" fmla="*/ 4340204 h 5663046"/>
            <a:gd name="connsiteX8" fmla="*/ 1360562 w 2329470"/>
            <a:gd name="connsiteY8" fmla="*/ 5663046 h 5663046"/>
            <a:gd name="connsiteX0" fmla="*/ 0 w 2329470"/>
            <a:gd name="connsiteY0" fmla="*/ 290151 h 5663046"/>
            <a:gd name="connsiteX1" fmla="*/ 892971 w 2329470"/>
            <a:gd name="connsiteY1" fmla="*/ 0 h 5663046"/>
            <a:gd name="connsiteX2" fmla="*/ 1965501 w 2329470"/>
            <a:gd name="connsiteY2" fmla="*/ 1900339 h 5663046"/>
            <a:gd name="connsiteX3" fmla="*/ 2047183 w 2329470"/>
            <a:gd name="connsiteY3" fmla="*/ 2098498 h 5663046"/>
            <a:gd name="connsiteX4" fmla="*/ 2167310 w 2329470"/>
            <a:gd name="connsiteY4" fmla="*/ 2405896 h 5663046"/>
            <a:gd name="connsiteX5" fmla="*/ 2294743 w 2329470"/>
            <a:gd name="connsiteY5" fmla="*/ 2991383 h 5663046"/>
            <a:gd name="connsiteX6" fmla="*/ 2313062 w 2329470"/>
            <a:gd name="connsiteY6" fmla="*/ 3931228 h 5663046"/>
            <a:gd name="connsiteX7" fmla="*/ 2156098 w 2329470"/>
            <a:gd name="connsiteY7" fmla="*/ 4340204 h 5663046"/>
            <a:gd name="connsiteX8" fmla="*/ 1360562 w 2329470"/>
            <a:gd name="connsiteY8" fmla="*/ 5663046 h 5663046"/>
            <a:gd name="connsiteX0" fmla="*/ 0 w 2329470"/>
            <a:gd name="connsiteY0" fmla="*/ 331316 h 5663046"/>
            <a:gd name="connsiteX1" fmla="*/ 892971 w 2329470"/>
            <a:gd name="connsiteY1" fmla="*/ 0 h 5663046"/>
            <a:gd name="connsiteX2" fmla="*/ 1965501 w 2329470"/>
            <a:gd name="connsiteY2" fmla="*/ 1900339 h 5663046"/>
            <a:gd name="connsiteX3" fmla="*/ 2047183 w 2329470"/>
            <a:gd name="connsiteY3" fmla="*/ 2098498 h 5663046"/>
            <a:gd name="connsiteX4" fmla="*/ 2167310 w 2329470"/>
            <a:gd name="connsiteY4" fmla="*/ 2405896 h 5663046"/>
            <a:gd name="connsiteX5" fmla="*/ 2294743 w 2329470"/>
            <a:gd name="connsiteY5" fmla="*/ 2991383 h 5663046"/>
            <a:gd name="connsiteX6" fmla="*/ 2313062 w 2329470"/>
            <a:gd name="connsiteY6" fmla="*/ 3931228 h 5663046"/>
            <a:gd name="connsiteX7" fmla="*/ 2156098 w 2329470"/>
            <a:gd name="connsiteY7" fmla="*/ 4340204 h 5663046"/>
            <a:gd name="connsiteX8" fmla="*/ 1360562 w 2329470"/>
            <a:gd name="connsiteY8" fmla="*/ 5663046 h 5663046"/>
            <a:gd name="connsiteX0" fmla="*/ 0 w 2089126"/>
            <a:gd name="connsiteY0" fmla="*/ 214376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31228 h 5663046"/>
            <a:gd name="connsiteX7" fmla="*/ 1915754 w 2089126"/>
            <a:gd name="connsiteY7" fmla="*/ 4340204 h 5663046"/>
            <a:gd name="connsiteX8" fmla="*/ 1120218 w 2089126"/>
            <a:gd name="connsiteY8" fmla="*/ 5663046 h 5663046"/>
            <a:gd name="connsiteX0" fmla="*/ 0 w 2082450"/>
            <a:gd name="connsiteY0" fmla="*/ 263614 h 5663046"/>
            <a:gd name="connsiteX1" fmla="*/ 645951 w 2082450"/>
            <a:gd name="connsiteY1" fmla="*/ 0 h 5663046"/>
            <a:gd name="connsiteX2" fmla="*/ 1718481 w 2082450"/>
            <a:gd name="connsiteY2" fmla="*/ 1900339 h 5663046"/>
            <a:gd name="connsiteX3" fmla="*/ 1800163 w 2082450"/>
            <a:gd name="connsiteY3" fmla="*/ 2098498 h 5663046"/>
            <a:gd name="connsiteX4" fmla="*/ 1920290 w 2082450"/>
            <a:gd name="connsiteY4" fmla="*/ 2405896 h 5663046"/>
            <a:gd name="connsiteX5" fmla="*/ 2047723 w 2082450"/>
            <a:gd name="connsiteY5" fmla="*/ 2991383 h 5663046"/>
            <a:gd name="connsiteX6" fmla="*/ 2066042 w 2082450"/>
            <a:gd name="connsiteY6" fmla="*/ 3931228 h 5663046"/>
            <a:gd name="connsiteX7" fmla="*/ 1909078 w 2082450"/>
            <a:gd name="connsiteY7" fmla="*/ 4340204 h 5663046"/>
            <a:gd name="connsiteX8" fmla="*/ 1113542 w 2082450"/>
            <a:gd name="connsiteY8" fmla="*/ 5663046 h 5663046"/>
            <a:gd name="connsiteX0" fmla="*/ 0 w 2089126"/>
            <a:gd name="connsiteY0" fmla="*/ 245149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31228 h 5663046"/>
            <a:gd name="connsiteX7" fmla="*/ 1915754 w 2089126"/>
            <a:gd name="connsiteY7" fmla="*/ 4340204 h 5663046"/>
            <a:gd name="connsiteX8" fmla="*/ 1120218 w 2089126"/>
            <a:gd name="connsiteY8" fmla="*/ 5663046 h 5663046"/>
            <a:gd name="connsiteX0" fmla="*/ 0 w 2089126"/>
            <a:gd name="connsiteY0" fmla="*/ 245149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31228 h 5663046"/>
            <a:gd name="connsiteX7" fmla="*/ 1915754 w 2089126"/>
            <a:gd name="connsiteY7" fmla="*/ 4340204 h 5663046"/>
            <a:gd name="connsiteX8" fmla="*/ 1695228 w 2089126"/>
            <a:gd name="connsiteY8" fmla="*/ 4789073 h 5663046"/>
            <a:gd name="connsiteX9" fmla="*/ 1120218 w 2089126"/>
            <a:gd name="connsiteY9" fmla="*/ 5663046 h 5663046"/>
            <a:gd name="connsiteX0" fmla="*/ 0 w 2089126"/>
            <a:gd name="connsiteY0" fmla="*/ 245149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31228 h 5663046"/>
            <a:gd name="connsiteX7" fmla="*/ 1915754 w 2089126"/>
            <a:gd name="connsiteY7" fmla="*/ 4340204 h 5663046"/>
            <a:gd name="connsiteX8" fmla="*/ 1695228 w 2089126"/>
            <a:gd name="connsiteY8" fmla="*/ 4789073 h 5663046"/>
            <a:gd name="connsiteX9" fmla="*/ 1120218 w 2089126"/>
            <a:gd name="connsiteY9" fmla="*/ 5663046 h 5663046"/>
            <a:gd name="connsiteX0" fmla="*/ 0 w 2089126"/>
            <a:gd name="connsiteY0" fmla="*/ 245149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31228 h 5663046"/>
            <a:gd name="connsiteX7" fmla="*/ 1929106 w 2089126"/>
            <a:gd name="connsiteY7" fmla="*/ 4377133 h 5663046"/>
            <a:gd name="connsiteX8" fmla="*/ 1695228 w 2089126"/>
            <a:gd name="connsiteY8" fmla="*/ 4789073 h 5663046"/>
            <a:gd name="connsiteX9" fmla="*/ 1120218 w 2089126"/>
            <a:gd name="connsiteY9" fmla="*/ 5663046 h 5663046"/>
            <a:gd name="connsiteX0" fmla="*/ 0 w 2084095"/>
            <a:gd name="connsiteY0" fmla="*/ 245149 h 5663046"/>
            <a:gd name="connsiteX1" fmla="*/ 652627 w 2084095"/>
            <a:gd name="connsiteY1" fmla="*/ 0 h 5663046"/>
            <a:gd name="connsiteX2" fmla="*/ 1725157 w 2084095"/>
            <a:gd name="connsiteY2" fmla="*/ 1900339 h 5663046"/>
            <a:gd name="connsiteX3" fmla="*/ 1806839 w 2084095"/>
            <a:gd name="connsiteY3" fmla="*/ 2098498 h 5663046"/>
            <a:gd name="connsiteX4" fmla="*/ 1926966 w 2084095"/>
            <a:gd name="connsiteY4" fmla="*/ 2405896 h 5663046"/>
            <a:gd name="connsiteX5" fmla="*/ 2054399 w 2084095"/>
            <a:gd name="connsiteY5" fmla="*/ 2991383 h 5663046"/>
            <a:gd name="connsiteX6" fmla="*/ 2066041 w 2084095"/>
            <a:gd name="connsiteY6" fmla="*/ 3980466 h 5663046"/>
            <a:gd name="connsiteX7" fmla="*/ 1929106 w 2084095"/>
            <a:gd name="connsiteY7" fmla="*/ 4377133 h 5663046"/>
            <a:gd name="connsiteX8" fmla="*/ 1695228 w 2084095"/>
            <a:gd name="connsiteY8" fmla="*/ 4789073 h 5663046"/>
            <a:gd name="connsiteX9" fmla="*/ 1120218 w 2084095"/>
            <a:gd name="connsiteY9" fmla="*/ 5663046 h 5663046"/>
            <a:gd name="connsiteX0" fmla="*/ 0 w 2089126"/>
            <a:gd name="connsiteY0" fmla="*/ 245149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12764 h 5663046"/>
            <a:gd name="connsiteX7" fmla="*/ 1929106 w 2089126"/>
            <a:gd name="connsiteY7" fmla="*/ 4377133 h 5663046"/>
            <a:gd name="connsiteX8" fmla="*/ 1695228 w 2089126"/>
            <a:gd name="connsiteY8" fmla="*/ 4789073 h 5663046"/>
            <a:gd name="connsiteX9" fmla="*/ 1120218 w 2089126"/>
            <a:gd name="connsiteY9" fmla="*/ 5663046 h 5663046"/>
            <a:gd name="connsiteX0" fmla="*/ 0 w 2089126"/>
            <a:gd name="connsiteY0" fmla="*/ 245149 h 5663046"/>
            <a:gd name="connsiteX1" fmla="*/ 652627 w 2089126"/>
            <a:gd name="connsiteY1" fmla="*/ 0 h 5663046"/>
            <a:gd name="connsiteX2" fmla="*/ 1725157 w 2089126"/>
            <a:gd name="connsiteY2" fmla="*/ 1900339 h 5663046"/>
            <a:gd name="connsiteX3" fmla="*/ 1806839 w 2089126"/>
            <a:gd name="connsiteY3" fmla="*/ 2098498 h 5663046"/>
            <a:gd name="connsiteX4" fmla="*/ 1926966 w 2089126"/>
            <a:gd name="connsiteY4" fmla="*/ 2405896 h 5663046"/>
            <a:gd name="connsiteX5" fmla="*/ 2054399 w 2089126"/>
            <a:gd name="connsiteY5" fmla="*/ 2991383 h 5663046"/>
            <a:gd name="connsiteX6" fmla="*/ 2072718 w 2089126"/>
            <a:gd name="connsiteY6" fmla="*/ 3912764 h 5663046"/>
            <a:gd name="connsiteX7" fmla="*/ 1929106 w 2089126"/>
            <a:gd name="connsiteY7" fmla="*/ 4377133 h 5663046"/>
            <a:gd name="connsiteX8" fmla="*/ 1695228 w 2089126"/>
            <a:gd name="connsiteY8" fmla="*/ 4789073 h 5663046"/>
            <a:gd name="connsiteX9" fmla="*/ 1120218 w 2089126"/>
            <a:gd name="connsiteY9" fmla="*/ 5663046 h 5663046"/>
            <a:gd name="connsiteX0" fmla="*/ 0 w 2089126"/>
            <a:gd name="connsiteY0" fmla="*/ 245149 h 5761708"/>
            <a:gd name="connsiteX1" fmla="*/ 652627 w 2089126"/>
            <a:gd name="connsiteY1" fmla="*/ 0 h 5761708"/>
            <a:gd name="connsiteX2" fmla="*/ 1725157 w 2089126"/>
            <a:gd name="connsiteY2" fmla="*/ 1900339 h 5761708"/>
            <a:gd name="connsiteX3" fmla="*/ 1806839 w 2089126"/>
            <a:gd name="connsiteY3" fmla="*/ 2098498 h 5761708"/>
            <a:gd name="connsiteX4" fmla="*/ 1926966 w 2089126"/>
            <a:gd name="connsiteY4" fmla="*/ 2405896 h 5761708"/>
            <a:gd name="connsiteX5" fmla="*/ 2054399 w 2089126"/>
            <a:gd name="connsiteY5" fmla="*/ 2991383 h 5761708"/>
            <a:gd name="connsiteX6" fmla="*/ 2072718 w 2089126"/>
            <a:gd name="connsiteY6" fmla="*/ 3912764 h 5761708"/>
            <a:gd name="connsiteX7" fmla="*/ 1929106 w 2089126"/>
            <a:gd name="connsiteY7" fmla="*/ 4377133 h 5761708"/>
            <a:gd name="connsiteX8" fmla="*/ 1695228 w 2089126"/>
            <a:gd name="connsiteY8" fmla="*/ 4789073 h 5761708"/>
            <a:gd name="connsiteX9" fmla="*/ 1066380 w 2089126"/>
            <a:gd name="connsiteY9" fmla="*/ 5761708 h 57617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2089126" h="5761708">
              <a:moveTo>
                <a:pt x="0" y="245149"/>
              </a:moveTo>
              <a:lnTo>
                <a:pt x="652627" y="0"/>
              </a:lnTo>
              <a:cubicBezTo>
                <a:pt x="1002663" y="640773"/>
                <a:pt x="1375121" y="1259566"/>
                <a:pt x="1725157" y="1900339"/>
              </a:cubicBezTo>
              <a:lnTo>
                <a:pt x="1806839" y="2098498"/>
              </a:lnTo>
              <a:cubicBezTo>
                <a:pt x="1834868" y="2182757"/>
                <a:pt x="1885706" y="2257082"/>
                <a:pt x="1926966" y="2405896"/>
              </a:cubicBezTo>
              <a:cubicBezTo>
                <a:pt x="1968226" y="2554710"/>
                <a:pt x="2024501" y="2737161"/>
                <a:pt x="2054399" y="2991383"/>
              </a:cubicBezTo>
              <a:cubicBezTo>
                <a:pt x="2071717" y="3297338"/>
                <a:pt x="2111458" y="3551858"/>
                <a:pt x="2072718" y="3912764"/>
              </a:cubicBezTo>
              <a:cubicBezTo>
                <a:pt x="2039629" y="4019783"/>
                <a:pt x="1988901" y="4270115"/>
                <a:pt x="1929106" y="4377133"/>
              </a:cubicBezTo>
              <a:cubicBezTo>
                <a:pt x="1844470" y="4520601"/>
                <a:pt x="1793216" y="4627141"/>
                <a:pt x="1695228" y="4789073"/>
              </a:cubicBezTo>
              <a:lnTo>
                <a:pt x="1066380" y="5761708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353755</xdr:colOff>
      <xdr:row>609</xdr:row>
      <xdr:rowOff>178905</xdr:rowOff>
    </xdr:from>
    <xdr:ext cx="773203" cy="718466"/>
    <xdr:sp macro="" textlink="">
      <xdr:nvSpPr>
        <xdr:cNvPr id="1635" name="Rectangle 1634">
          <a:extLst>
            <a:ext uri="{FF2B5EF4-FFF2-40B4-BE49-F238E27FC236}">
              <a16:creationId xmlns:a16="http://schemas.microsoft.com/office/drawing/2014/main" id="{AEA6E71D-05C7-4B19-B854-5160AE92AD76}"/>
            </a:ext>
          </a:extLst>
        </xdr:cNvPr>
        <xdr:cNvSpPr/>
      </xdr:nvSpPr>
      <xdr:spPr>
        <a:xfrm>
          <a:off x="2915980" y="100162830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L'</a:t>
          </a:r>
        </a:p>
      </xdr:txBody>
    </xdr:sp>
    <xdr:clientData/>
  </xdr:oneCellAnchor>
  <xdr:twoCellAnchor>
    <xdr:from>
      <xdr:col>8</xdr:col>
      <xdr:colOff>181535</xdr:colOff>
      <xdr:row>608</xdr:row>
      <xdr:rowOff>162466</xdr:rowOff>
    </xdr:from>
    <xdr:to>
      <xdr:col>9</xdr:col>
      <xdr:colOff>147103</xdr:colOff>
      <xdr:row>613</xdr:row>
      <xdr:rowOff>125084</xdr:rowOff>
    </xdr:to>
    <xdr:cxnSp macro="">
      <xdr:nvCxnSpPr>
        <xdr:cNvPr id="1636" name="Straight Arrow Connector 1635">
          <a:extLst>
            <a:ext uri="{FF2B5EF4-FFF2-40B4-BE49-F238E27FC236}">
              <a16:creationId xmlns:a16="http://schemas.microsoft.com/office/drawing/2014/main" id="{B073A75A-E025-4C9E-8B5F-0F37D0B17639}"/>
            </a:ext>
          </a:extLst>
        </xdr:cNvPr>
        <xdr:cNvCxnSpPr/>
      </xdr:nvCxnSpPr>
      <xdr:spPr>
        <a:xfrm>
          <a:off x="3505760" y="99965416"/>
          <a:ext cx="346568" cy="867493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79830</xdr:colOff>
      <xdr:row>612</xdr:row>
      <xdr:rowOff>171923</xdr:rowOff>
    </xdr:from>
    <xdr:to>
      <xdr:col>13</xdr:col>
      <xdr:colOff>35569</xdr:colOff>
      <xdr:row>613</xdr:row>
      <xdr:rowOff>176681</xdr:rowOff>
    </xdr:to>
    <xdr:grpSp>
      <xdr:nvGrpSpPr>
        <xdr:cNvPr id="1637" name="Group 211">
          <a:extLst>
            <a:ext uri="{FF2B5EF4-FFF2-40B4-BE49-F238E27FC236}">
              <a16:creationId xmlns:a16="http://schemas.microsoft.com/office/drawing/2014/main" id="{268A4947-997D-4065-B7D1-945FE29E735F}"/>
            </a:ext>
          </a:extLst>
        </xdr:cNvPr>
        <xdr:cNvGrpSpPr>
          <a:grpSpLocks/>
        </xdr:cNvGrpSpPr>
      </xdr:nvGrpSpPr>
      <xdr:grpSpPr bwMode="auto">
        <a:xfrm rot="688570">
          <a:off x="4931977" y="101450688"/>
          <a:ext cx="179857" cy="184052"/>
          <a:chOff x="3494882" y="6020720"/>
          <a:chExt cx="153760" cy="144236"/>
        </a:xfrm>
      </xdr:grpSpPr>
      <xdr:sp macro="" textlink="">
        <xdr:nvSpPr>
          <xdr:cNvPr id="1638" name="Oval 1637">
            <a:extLst>
              <a:ext uri="{FF2B5EF4-FFF2-40B4-BE49-F238E27FC236}">
                <a16:creationId xmlns:a16="http://schemas.microsoft.com/office/drawing/2014/main" id="{DF8F883F-1DB8-2FA9-B0F3-BFA0FD759DF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39" name="Straight Connector 1638">
            <a:extLst>
              <a:ext uri="{FF2B5EF4-FFF2-40B4-BE49-F238E27FC236}">
                <a16:creationId xmlns:a16="http://schemas.microsoft.com/office/drawing/2014/main" id="{FDBBC34A-F4EB-1EB1-CD78-27D945F1A60C}"/>
              </a:ext>
            </a:extLst>
          </xdr:cNvPr>
          <xdr:cNvCxnSpPr>
            <a:stCxn id="1638" idx="1"/>
            <a:endCxn id="163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0" name="Straight Connector 1639">
            <a:extLst>
              <a:ext uri="{FF2B5EF4-FFF2-40B4-BE49-F238E27FC236}">
                <a16:creationId xmlns:a16="http://schemas.microsoft.com/office/drawing/2014/main" id="{6435A84D-FF92-D73E-9A70-74370CAF0385}"/>
              </a:ext>
            </a:extLst>
          </xdr:cNvPr>
          <xdr:cNvCxnSpPr>
            <a:stCxn id="1638" idx="3"/>
            <a:endCxn id="163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95981</xdr:colOff>
      <xdr:row>619</xdr:row>
      <xdr:rowOff>79571</xdr:rowOff>
    </xdr:from>
    <xdr:to>
      <xdr:col>14</xdr:col>
      <xdr:colOff>291916</xdr:colOff>
      <xdr:row>620</xdr:row>
      <xdr:rowOff>84329</xdr:rowOff>
    </xdr:to>
    <xdr:grpSp>
      <xdr:nvGrpSpPr>
        <xdr:cNvPr id="1641" name="Group 211">
          <a:extLst>
            <a:ext uri="{FF2B5EF4-FFF2-40B4-BE49-F238E27FC236}">
              <a16:creationId xmlns:a16="http://schemas.microsoft.com/office/drawing/2014/main" id="{AC178B5F-34D2-4FFA-A4CC-6EF0566029CE}"/>
            </a:ext>
          </a:extLst>
        </xdr:cNvPr>
        <xdr:cNvGrpSpPr>
          <a:grpSpLocks/>
        </xdr:cNvGrpSpPr>
      </xdr:nvGrpSpPr>
      <xdr:grpSpPr bwMode="auto">
        <a:xfrm rot="688570">
          <a:off x="5553246" y="102613395"/>
          <a:ext cx="195935" cy="184052"/>
          <a:chOff x="3494882" y="6020720"/>
          <a:chExt cx="153760" cy="144236"/>
        </a:xfrm>
      </xdr:grpSpPr>
      <xdr:sp macro="" textlink="">
        <xdr:nvSpPr>
          <xdr:cNvPr id="1642" name="Oval 1641">
            <a:extLst>
              <a:ext uri="{FF2B5EF4-FFF2-40B4-BE49-F238E27FC236}">
                <a16:creationId xmlns:a16="http://schemas.microsoft.com/office/drawing/2014/main" id="{DD2431D8-8B74-99DC-CE69-FE9713706A7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43" name="Straight Connector 1642">
            <a:extLst>
              <a:ext uri="{FF2B5EF4-FFF2-40B4-BE49-F238E27FC236}">
                <a16:creationId xmlns:a16="http://schemas.microsoft.com/office/drawing/2014/main" id="{41A2EE4B-3B4A-7492-0783-3435F45486C2}"/>
              </a:ext>
            </a:extLst>
          </xdr:cNvPr>
          <xdr:cNvCxnSpPr>
            <a:stCxn id="1642" idx="1"/>
            <a:endCxn id="164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4" name="Straight Connector 1643">
            <a:extLst>
              <a:ext uri="{FF2B5EF4-FFF2-40B4-BE49-F238E27FC236}">
                <a16:creationId xmlns:a16="http://schemas.microsoft.com/office/drawing/2014/main" id="{08C2EF05-8446-CA99-AF8F-A46418F0FD0E}"/>
              </a:ext>
            </a:extLst>
          </xdr:cNvPr>
          <xdr:cNvCxnSpPr>
            <a:stCxn id="1642" idx="3"/>
            <a:endCxn id="164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152717</xdr:colOff>
      <xdr:row>623</xdr:row>
      <xdr:rowOff>145415</xdr:rowOff>
    </xdr:from>
    <xdr:to>
      <xdr:col>15</xdr:col>
      <xdr:colOff>340369</xdr:colOff>
      <xdr:row>624</xdr:row>
      <xdr:rowOff>150172</xdr:rowOff>
    </xdr:to>
    <xdr:grpSp>
      <xdr:nvGrpSpPr>
        <xdr:cNvPr id="1645" name="Group 211">
          <a:extLst>
            <a:ext uri="{FF2B5EF4-FFF2-40B4-BE49-F238E27FC236}">
              <a16:creationId xmlns:a16="http://schemas.microsoft.com/office/drawing/2014/main" id="{40F9E197-6EE8-45A6-86D2-A81B45256874}"/>
            </a:ext>
          </a:extLst>
        </xdr:cNvPr>
        <xdr:cNvGrpSpPr>
          <a:grpSpLocks/>
        </xdr:cNvGrpSpPr>
      </xdr:nvGrpSpPr>
      <xdr:grpSpPr bwMode="auto">
        <a:xfrm rot="688570">
          <a:off x="5979776" y="103396415"/>
          <a:ext cx="187652" cy="184051"/>
          <a:chOff x="3494882" y="6020720"/>
          <a:chExt cx="153760" cy="144236"/>
        </a:xfrm>
      </xdr:grpSpPr>
      <xdr:sp macro="" textlink="">
        <xdr:nvSpPr>
          <xdr:cNvPr id="1646" name="Oval 1645">
            <a:extLst>
              <a:ext uri="{FF2B5EF4-FFF2-40B4-BE49-F238E27FC236}">
                <a16:creationId xmlns:a16="http://schemas.microsoft.com/office/drawing/2014/main" id="{03A911A2-F39A-8935-1782-44C04833BD8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47" name="Straight Connector 1646">
            <a:extLst>
              <a:ext uri="{FF2B5EF4-FFF2-40B4-BE49-F238E27FC236}">
                <a16:creationId xmlns:a16="http://schemas.microsoft.com/office/drawing/2014/main" id="{241903AF-E616-2186-6242-E2CE0280478D}"/>
              </a:ext>
            </a:extLst>
          </xdr:cNvPr>
          <xdr:cNvCxnSpPr>
            <a:stCxn id="1646" idx="1"/>
            <a:endCxn id="164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2FC51101-2FE0-5483-D4D3-3503678571BF}"/>
              </a:ext>
            </a:extLst>
          </xdr:cNvPr>
          <xdr:cNvCxnSpPr>
            <a:stCxn id="1646" idx="3"/>
            <a:endCxn id="164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164314</xdr:colOff>
      <xdr:row>627</xdr:row>
      <xdr:rowOff>178960</xdr:rowOff>
    </xdr:from>
    <xdr:to>
      <xdr:col>16</xdr:col>
      <xdr:colOff>351966</xdr:colOff>
      <xdr:row>629</xdr:row>
      <xdr:rowOff>35873</xdr:rowOff>
    </xdr:to>
    <xdr:grpSp>
      <xdr:nvGrpSpPr>
        <xdr:cNvPr id="1649" name="Group 211">
          <a:extLst>
            <a:ext uri="{FF2B5EF4-FFF2-40B4-BE49-F238E27FC236}">
              <a16:creationId xmlns:a16="http://schemas.microsoft.com/office/drawing/2014/main" id="{A816DE01-BF49-443D-9163-02AB618AD036}"/>
            </a:ext>
          </a:extLst>
        </xdr:cNvPr>
        <xdr:cNvGrpSpPr>
          <a:grpSpLocks/>
        </xdr:cNvGrpSpPr>
      </xdr:nvGrpSpPr>
      <xdr:grpSpPr bwMode="auto">
        <a:xfrm>
          <a:off x="6372373" y="104147136"/>
          <a:ext cx="187652" cy="193090"/>
          <a:chOff x="3494882" y="6020720"/>
          <a:chExt cx="153760" cy="144236"/>
        </a:xfrm>
      </xdr:grpSpPr>
      <xdr:sp macro="" textlink="">
        <xdr:nvSpPr>
          <xdr:cNvPr id="1650" name="Oval 1649">
            <a:extLst>
              <a:ext uri="{FF2B5EF4-FFF2-40B4-BE49-F238E27FC236}">
                <a16:creationId xmlns:a16="http://schemas.microsoft.com/office/drawing/2014/main" id="{B9943814-90D0-CE7F-E50D-34C42362642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51" name="Straight Connector 1650">
            <a:extLst>
              <a:ext uri="{FF2B5EF4-FFF2-40B4-BE49-F238E27FC236}">
                <a16:creationId xmlns:a16="http://schemas.microsoft.com/office/drawing/2014/main" id="{3C36AFEC-6956-38BD-1681-F9A6E57EA4AC}"/>
              </a:ext>
            </a:extLst>
          </xdr:cNvPr>
          <xdr:cNvCxnSpPr>
            <a:stCxn id="1650" idx="1"/>
            <a:endCxn id="165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2" name="Straight Connector 1651">
            <a:extLst>
              <a:ext uri="{FF2B5EF4-FFF2-40B4-BE49-F238E27FC236}">
                <a16:creationId xmlns:a16="http://schemas.microsoft.com/office/drawing/2014/main" id="{55EB1812-4D79-1A3B-1CC7-78F5395544DD}"/>
              </a:ext>
            </a:extLst>
          </xdr:cNvPr>
          <xdr:cNvCxnSpPr>
            <a:stCxn id="1650" idx="3"/>
            <a:endCxn id="165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85175</xdr:colOff>
      <xdr:row>614</xdr:row>
      <xdr:rowOff>47282</xdr:rowOff>
    </xdr:from>
    <xdr:to>
      <xdr:col>13</xdr:col>
      <xdr:colOff>118306</xdr:colOff>
      <xdr:row>620</xdr:row>
      <xdr:rowOff>105513</xdr:rowOff>
    </xdr:to>
    <xdr:sp macro="" textlink="">
      <xdr:nvSpPr>
        <xdr:cNvPr id="1653" name="Rectangle 1652">
          <a:extLst>
            <a:ext uri="{FF2B5EF4-FFF2-40B4-BE49-F238E27FC236}">
              <a16:creationId xmlns:a16="http://schemas.microsoft.com/office/drawing/2014/main" id="{5904AE80-C0E1-4902-BE5B-36508A50B193}"/>
            </a:ext>
          </a:extLst>
        </xdr:cNvPr>
        <xdr:cNvSpPr/>
      </xdr:nvSpPr>
      <xdr:spPr>
        <a:xfrm rot="19878197">
          <a:off x="4933400" y="100936082"/>
          <a:ext cx="261731" cy="1144081"/>
        </a:xfrm>
        <a:prstGeom prst="rect">
          <a:avLst/>
        </a:prstGeom>
        <a:pattFill prst="dkHorz">
          <a:fgClr>
            <a:schemeClr val="accent1"/>
          </a:fgClr>
          <a:bgClr>
            <a:schemeClr val="bg1"/>
          </a:bgClr>
        </a:patt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313084</xdr:colOff>
      <xdr:row>630</xdr:row>
      <xdr:rowOff>69574</xdr:rowOff>
    </xdr:from>
    <xdr:to>
      <xdr:col>18</xdr:col>
      <xdr:colOff>346213</xdr:colOff>
      <xdr:row>630</xdr:row>
      <xdr:rowOff>102705</xdr:rowOff>
    </xdr:to>
    <xdr:cxnSp macro="">
      <xdr:nvCxnSpPr>
        <xdr:cNvPr id="1654" name="Straight Connector 1653">
          <a:extLst>
            <a:ext uri="{FF2B5EF4-FFF2-40B4-BE49-F238E27FC236}">
              <a16:creationId xmlns:a16="http://schemas.microsoft.com/office/drawing/2014/main" id="{9719FE62-A601-4026-AE34-055AE01E2409}"/>
            </a:ext>
          </a:extLst>
        </xdr:cNvPr>
        <xdr:cNvCxnSpPr/>
      </xdr:nvCxnSpPr>
      <xdr:spPr>
        <a:xfrm flipH="1">
          <a:off x="6142384" y="103796824"/>
          <a:ext cx="1176129" cy="33131"/>
        </a:xfrm>
        <a:prstGeom prst="line">
          <a:avLst/>
        </a:pr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14</xdr:col>
      <xdr:colOff>228239</xdr:colOff>
      <xdr:row>628</xdr:row>
      <xdr:rowOff>93129</xdr:rowOff>
    </xdr:from>
    <xdr:to>
      <xdr:col>16</xdr:col>
      <xdr:colOff>164314</xdr:colOff>
      <xdr:row>635</xdr:row>
      <xdr:rowOff>38690</xdr:rowOff>
    </xdr:to>
    <xdr:cxnSp macro="">
      <xdr:nvCxnSpPr>
        <xdr:cNvPr id="1655" name="Straight Connector 1654">
          <a:extLst>
            <a:ext uri="{FF2B5EF4-FFF2-40B4-BE49-F238E27FC236}">
              <a16:creationId xmlns:a16="http://schemas.microsoft.com/office/drawing/2014/main" id="{767FB591-FFFC-44EF-8E2C-293939620899}"/>
            </a:ext>
          </a:extLst>
        </xdr:cNvPr>
        <xdr:cNvCxnSpPr>
          <a:stCxn id="1673" idx="1"/>
          <a:endCxn id="1650" idx="2"/>
        </xdr:cNvCxnSpPr>
      </xdr:nvCxnSpPr>
      <xdr:spPr>
        <a:xfrm flipV="1">
          <a:off x="5686064" y="103515579"/>
          <a:ext cx="688550" cy="1012361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16935</xdr:colOff>
      <xdr:row>629</xdr:row>
      <xdr:rowOff>8006</xdr:rowOff>
    </xdr:from>
    <xdr:to>
      <xdr:col>16</xdr:col>
      <xdr:colOff>324485</xdr:colOff>
      <xdr:row>635</xdr:row>
      <xdr:rowOff>105967</xdr:rowOff>
    </xdr:to>
    <xdr:cxnSp macro="">
      <xdr:nvCxnSpPr>
        <xdr:cNvPr id="1656" name="Straight Connector 1655">
          <a:extLst>
            <a:ext uri="{FF2B5EF4-FFF2-40B4-BE49-F238E27FC236}">
              <a16:creationId xmlns:a16="http://schemas.microsoft.com/office/drawing/2014/main" id="{84329754-60EC-4A23-9B90-F2C61A2AA105}"/>
            </a:ext>
          </a:extLst>
        </xdr:cNvPr>
        <xdr:cNvCxnSpPr>
          <a:stCxn id="1673" idx="6"/>
          <a:endCxn id="1650" idx="5"/>
        </xdr:cNvCxnSpPr>
      </xdr:nvCxnSpPr>
      <xdr:spPr>
        <a:xfrm flipV="1">
          <a:off x="5846235" y="103582856"/>
          <a:ext cx="688550" cy="101236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351966</xdr:colOff>
      <xdr:row>628</xdr:row>
      <xdr:rowOff>69574</xdr:rowOff>
    </xdr:from>
    <xdr:to>
      <xdr:col>18</xdr:col>
      <xdr:colOff>321365</xdr:colOff>
      <xdr:row>628</xdr:row>
      <xdr:rowOff>91473</xdr:rowOff>
    </xdr:to>
    <xdr:cxnSp macro="">
      <xdr:nvCxnSpPr>
        <xdr:cNvPr id="1657" name="Straight Connector 1656">
          <a:extLst>
            <a:ext uri="{FF2B5EF4-FFF2-40B4-BE49-F238E27FC236}">
              <a16:creationId xmlns:a16="http://schemas.microsoft.com/office/drawing/2014/main" id="{39C59D0B-4A60-44E2-B752-58D9AEFC13B0}"/>
            </a:ext>
          </a:extLst>
        </xdr:cNvPr>
        <xdr:cNvCxnSpPr>
          <a:stCxn id="1650" idx="6"/>
        </xdr:cNvCxnSpPr>
      </xdr:nvCxnSpPr>
      <xdr:spPr>
        <a:xfrm flipV="1">
          <a:off x="6562266" y="103492024"/>
          <a:ext cx="731399" cy="2189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183777</xdr:colOff>
      <xdr:row>653</xdr:row>
      <xdr:rowOff>42297</xdr:rowOff>
    </xdr:from>
    <xdr:to>
      <xdr:col>11</xdr:col>
      <xdr:colOff>368116</xdr:colOff>
      <xdr:row>654</xdr:row>
      <xdr:rowOff>80185</xdr:rowOff>
    </xdr:to>
    <xdr:grpSp>
      <xdr:nvGrpSpPr>
        <xdr:cNvPr id="1658" name="Group 211">
          <a:extLst>
            <a:ext uri="{FF2B5EF4-FFF2-40B4-BE49-F238E27FC236}">
              <a16:creationId xmlns:a16="http://schemas.microsoft.com/office/drawing/2014/main" id="{6ED75015-5C12-47B5-86E1-9182CA567843}"/>
            </a:ext>
          </a:extLst>
        </xdr:cNvPr>
        <xdr:cNvGrpSpPr>
          <a:grpSpLocks/>
        </xdr:cNvGrpSpPr>
      </xdr:nvGrpSpPr>
      <xdr:grpSpPr bwMode="auto">
        <a:xfrm rot="837160">
          <a:off x="4654924" y="108134238"/>
          <a:ext cx="184339" cy="194771"/>
          <a:chOff x="3494882" y="6020720"/>
          <a:chExt cx="153760" cy="144236"/>
        </a:xfrm>
      </xdr:grpSpPr>
      <xdr:sp macro="" textlink="">
        <xdr:nvSpPr>
          <xdr:cNvPr id="1659" name="Oval 1658">
            <a:extLst>
              <a:ext uri="{FF2B5EF4-FFF2-40B4-BE49-F238E27FC236}">
                <a16:creationId xmlns:a16="http://schemas.microsoft.com/office/drawing/2014/main" id="{D443BDF8-47AE-4312-6B58-73209B6C344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60" name="Straight Connector 1659">
            <a:extLst>
              <a:ext uri="{FF2B5EF4-FFF2-40B4-BE49-F238E27FC236}">
                <a16:creationId xmlns:a16="http://schemas.microsoft.com/office/drawing/2014/main" id="{08844475-311B-A410-2AA0-C5DD53812B5F}"/>
              </a:ext>
            </a:extLst>
          </xdr:cNvPr>
          <xdr:cNvCxnSpPr>
            <a:stCxn id="1659" idx="1"/>
            <a:endCxn id="165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1" name="Straight Connector 1660">
            <a:extLst>
              <a:ext uri="{FF2B5EF4-FFF2-40B4-BE49-F238E27FC236}">
                <a16:creationId xmlns:a16="http://schemas.microsoft.com/office/drawing/2014/main" id="{114104E0-DEEF-1C10-68CF-AC9C58BF62C2}"/>
              </a:ext>
            </a:extLst>
          </xdr:cNvPr>
          <xdr:cNvCxnSpPr>
            <a:stCxn id="1659" idx="3"/>
            <a:endCxn id="165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161564</xdr:colOff>
      <xdr:row>636</xdr:row>
      <xdr:rowOff>21329</xdr:rowOff>
    </xdr:from>
    <xdr:to>
      <xdr:col>14</xdr:col>
      <xdr:colOff>228239</xdr:colOff>
      <xdr:row>641</xdr:row>
      <xdr:rowOff>86243</xdr:rowOff>
    </xdr:to>
    <xdr:cxnSp macro="">
      <xdr:nvCxnSpPr>
        <xdr:cNvPr id="1662" name="Straight Connector 1661">
          <a:extLst>
            <a:ext uri="{FF2B5EF4-FFF2-40B4-BE49-F238E27FC236}">
              <a16:creationId xmlns:a16="http://schemas.microsoft.com/office/drawing/2014/main" id="{2CA9F8D6-5708-4BC8-9C48-75B46AF6408D}"/>
            </a:ext>
          </a:extLst>
        </xdr:cNvPr>
        <xdr:cNvCxnSpPr>
          <a:stCxn id="1677" idx="1"/>
          <a:endCxn id="1673" idx="3"/>
        </xdr:cNvCxnSpPr>
      </xdr:nvCxnSpPr>
      <xdr:spPr>
        <a:xfrm flipV="1">
          <a:off x="5619389" y="104662979"/>
          <a:ext cx="66675" cy="855489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216312</xdr:colOff>
      <xdr:row>642</xdr:row>
      <xdr:rowOff>53455</xdr:rowOff>
    </xdr:from>
    <xdr:to>
      <xdr:col>14</xdr:col>
      <xdr:colOff>161564</xdr:colOff>
      <xdr:row>647</xdr:row>
      <xdr:rowOff>55548</xdr:rowOff>
    </xdr:to>
    <xdr:cxnSp macro="">
      <xdr:nvCxnSpPr>
        <xdr:cNvPr id="1663" name="Straight Connector 1662">
          <a:extLst>
            <a:ext uri="{FF2B5EF4-FFF2-40B4-BE49-F238E27FC236}">
              <a16:creationId xmlns:a16="http://schemas.microsoft.com/office/drawing/2014/main" id="{60C6FCE2-3F02-4F51-B52F-7EA27D16ACF5}"/>
            </a:ext>
          </a:extLst>
        </xdr:cNvPr>
        <xdr:cNvCxnSpPr>
          <a:stCxn id="1669" idx="0"/>
          <a:endCxn id="1677" idx="3"/>
        </xdr:cNvCxnSpPr>
      </xdr:nvCxnSpPr>
      <xdr:spPr>
        <a:xfrm flipV="1">
          <a:off x="5293137" y="105638080"/>
          <a:ext cx="326252" cy="773618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228812</xdr:colOff>
      <xdr:row>647</xdr:row>
      <xdr:rowOff>55548</xdr:rowOff>
    </xdr:from>
    <xdr:to>
      <xdr:col>13</xdr:col>
      <xdr:colOff>216312</xdr:colOff>
      <xdr:row>653</xdr:row>
      <xdr:rowOff>56789</xdr:rowOff>
    </xdr:to>
    <xdr:cxnSp macro="">
      <xdr:nvCxnSpPr>
        <xdr:cNvPr id="1664" name="Straight Connector 1663">
          <a:extLst>
            <a:ext uri="{FF2B5EF4-FFF2-40B4-BE49-F238E27FC236}">
              <a16:creationId xmlns:a16="http://schemas.microsoft.com/office/drawing/2014/main" id="{BA354243-B72D-4680-BDD4-F4DDD35F4E58}"/>
            </a:ext>
          </a:extLst>
        </xdr:cNvPr>
        <xdr:cNvCxnSpPr>
          <a:stCxn id="1659" idx="1"/>
          <a:endCxn id="1669" idx="0"/>
        </xdr:cNvCxnSpPr>
      </xdr:nvCxnSpPr>
      <xdr:spPr>
        <a:xfrm flipV="1">
          <a:off x="4696037" y="106411698"/>
          <a:ext cx="597100" cy="925166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286124</xdr:colOff>
      <xdr:row>636</xdr:row>
      <xdr:rowOff>20844</xdr:rowOff>
    </xdr:from>
    <xdr:to>
      <xdr:col>14</xdr:col>
      <xdr:colOff>360929</xdr:colOff>
      <xdr:row>641</xdr:row>
      <xdr:rowOff>84302</xdr:rowOff>
    </xdr:to>
    <xdr:cxnSp macro="">
      <xdr:nvCxnSpPr>
        <xdr:cNvPr id="1665" name="Straight Connector 1664">
          <a:extLst>
            <a:ext uri="{FF2B5EF4-FFF2-40B4-BE49-F238E27FC236}">
              <a16:creationId xmlns:a16="http://schemas.microsoft.com/office/drawing/2014/main" id="{3B8A4AC8-0EA7-4C45-96C1-446A300BD352}"/>
            </a:ext>
          </a:extLst>
        </xdr:cNvPr>
        <xdr:cNvCxnSpPr>
          <a:stCxn id="1677" idx="7"/>
          <a:endCxn id="1673" idx="5"/>
        </xdr:cNvCxnSpPr>
      </xdr:nvCxnSpPr>
      <xdr:spPr>
        <a:xfrm flipV="1">
          <a:off x="5743949" y="104662494"/>
          <a:ext cx="74805" cy="85403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310138</xdr:colOff>
      <xdr:row>642</xdr:row>
      <xdr:rowOff>54743</xdr:rowOff>
    </xdr:from>
    <xdr:to>
      <xdr:col>14</xdr:col>
      <xdr:colOff>286124</xdr:colOff>
      <xdr:row>647</xdr:row>
      <xdr:rowOff>150692</xdr:rowOff>
    </xdr:to>
    <xdr:cxnSp macro="">
      <xdr:nvCxnSpPr>
        <xdr:cNvPr id="1666" name="Straight Connector 1665">
          <a:extLst>
            <a:ext uri="{FF2B5EF4-FFF2-40B4-BE49-F238E27FC236}">
              <a16:creationId xmlns:a16="http://schemas.microsoft.com/office/drawing/2014/main" id="{A284E37B-C057-4A4B-A1C2-D56BAEF64579}"/>
            </a:ext>
          </a:extLst>
        </xdr:cNvPr>
        <xdr:cNvCxnSpPr>
          <a:stCxn id="1669" idx="6"/>
          <a:endCxn id="1677" idx="5"/>
        </xdr:cNvCxnSpPr>
      </xdr:nvCxnSpPr>
      <xdr:spPr>
        <a:xfrm flipV="1">
          <a:off x="5386963" y="105639368"/>
          <a:ext cx="356986" cy="86747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355774</xdr:colOff>
      <xdr:row>648</xdr:row>
      <xdr:rowOff>93436</xdr:rowOff>
    </xdr:from>
    <xdr:to>
      <xdr:col>13</xdr:col>
      <xdr:colOff>216312</xdr:colOff>
      <xdr:row>653</xdr:row>
      <xdr:rowOff>87969</xdr:rowOff>
    </xdr:to>
    <xdr:cxnSp macro="">
      <xdr:nvCxnSpPr>
        <xdr:cNvPr id="1667" name="Straight Connector 1666">
          <a:extLst>
            <a:ext uri="{FF2B5EF4-FFF2-40B4-BE49-F238E27FC236}">
              <a16:creationId xmlns:a16="http://schemas.microsoft.com/office/drawing/2014/main" id="{6D52B981-6E6E-4925-8D87-9E5573E98C64}"/>
            </a:ext>
          </a:extLst>
        </xdr:cNvPr>
        <xdr:cNvCxnSpPr>
          <a:stCxn id="1659" idx="7"/>
          <a:endCxn id="1669" idx="4"/>
        </xdr:cNvCxnSpPr>
      </xdr:nvCxnSpPr>
      <xdr:spPr>
        <a:xfrm flipV="1">
          <a:off x="4822999" y="106601986"/>
          <a:ext cx="470138" cy="766058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122486</xdr:colOff>
      <xdr:row>647</xdr:row>
      <xdr:rowOff>55548</xdr:rowOff>
    </xdr:from>
    <xdr:to>
      <xdr:col>13</xdr:col>
      <xdr:colOff>310138</xdr:colOff>
      <xdr:row>648</xdr:row>
      <xdr:rowOff>93436</xdr:rowOff>
    </xdr:to>
    <xdr:grpSp>
      <xdr:nvGrpSpPr>
        <xdr:cNvPr id="1668" name="Group 211">
          <a:extLst>
            <a:ext uri="{FF2B5EF4-FFF2-40B4-BE49-F238E27FC236}">
              <a16:creationId xmlns:a16="http://schemas.microsoft.com/office/drawing/2014/main" id="{42A0E524-FE69-49FC-AF55-6B662822237D}"/>
            </a:ext>
          </a:extLst>
        </xdr:cNvPr>
        <xdr:cNvGrpSpPr>
          <a:grpSpLocks/>
        </xdr:cNvGrpSpPr>
      </xdr:nvGrpSpPr>
      <xdr:grpSpPr bwMode="auto">
        <a:xfrm>
          <a:off x="5198751" y="107206195"/>
          <a:ext cx="187652" cy="194770"/>
          <a:chOff x="3494882" y="6020720"/>
          <a:chExt cx="153760" cy="144236"/>
        </a:xfrm>
      </xdr:grpSpPr>
      <xdr:sp macro="" textlink="">
        <xdr:nvSpPr>
          <xdr:cNvPr id="1669" name="Oval 1668">
            <a:extLst>
              <a:ext uri="{FF2B5EF4-FFF2-40B4-BE49-F238E27FC236}">
                <a16:creationId xmlns:a16="http://schemas.microsoft.com/office/drawing/2014/main" id="{39AD73EE-7B54-7150-7675-11E2878F1B7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70" name="Straight Connector 1669">
            <a:extLst>
              <a:ext uri="{FF2B5EF4-FFF2-40B4-BE49-F238E27FC236}">
                <a16:creationId xmlns:a16="http://schemas.microsoft.com/office/drawing/2014/main" id="{B5DBDA31-8833-5A32-68B6-0FCE708A22EF}"/>
              </a:ext>
            </a:extLst>
          </xdr:cNvPr>
          <xdr:cNvCxnSpPr>
            <a:stCxn id="1669" idx="1"/>
            <a:endCxn id="166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1" name="Straight Connector 1670">
            <a:extLst>
              <a:ext uri="{FF2B5EF4-FFF2-40B4-BE49-F238E27FC236}">
                <a16:creationId xmlns:a16="http://schemas.microsoft.com/office/drawing/2014/main" id="{68886EBE-D0CB-6F68-3940-D6FBE7F60023}"/>
              </a:ext>
            </a:extLst>
          </xdr:cNvPr>
          <xdr:cNvCxnSpPr>
            <a:stCxn id="1669" idx="3"/>
            <a:endCxn id="166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200758</xdr:colOff>
      <xdr:row>635</xdr:row>
      <xdr:rowOff>10823</xdr:rowOff>
    </xdr:from>
    <xdr:to>
      <xdr:col>15</xdr:col>
      <xdr:colOff>16935</xdr:colOff>
      <xdr:row>636</xdr:row>
      <xdr:rowOff>48711</xdr:rowOff>
    </xdr:to>
    <xdr:grpSp>
      <xdr:nvGrpSpPr>
        <xdr:cNvPr id="1672" name="Group 211">
          <a:extLst>
            <a:ext uri="{FF2B5EF4-FFF2-40B4-BE49-F238E27FC236}">
              <a16:creationId xmlns:a16="http://schemas.microsoft.com/office/drawing/2014/main" id="{DFA126CF-39DB-4E11-B6FC-67600B815954}"/>
            </a:ext>
          </a:extLst>
        </xdr:cNvPr>
        <xdr:cNvGrpSpPr>
          <a:grpSpLocks/>
        </xdr:cNvGrpSpPr>
      </xdr:nvGrpSpPr>
      <xdr:grpSpPr bwMode="auto">
        <a:xfrm>
          <a:off x="5658023" y="105256470"/>
          <a:ext cx="185971" cy="194770"/>
          <a:chOff x="3494882" y="6020720"/>
          <a:chExt cx="153760" cy="144236"/>
        </a:xfrm>
      </xdr:grpSpPr>
      <xdr:sp macro="" textlink="">
        <xdr:nvSpPr>
          <xdr:cNvPr id="1673" name="Oval 1672">
            <a:extLst>
              <a:ext uri="{FF2B5EF4-FFF2-40B4-BE49-F238E27FC236}">
                <a16:creationId xmlns:a16="http://schemas.microsoft.com/office/drawing/2014/main" id="{CE2D3AD7-38B9-EAFD-BD41-F55DC7E8151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74" name="Straight Connector 1673">
            <a:extLst>
              <a:ext uri="{FF2B5EF4-FFF2-40B4-BE49-F238E27FC236}">
                <a16:creationId xmlns:a16="http://schemas.microsoft.com/office/drawing/2014/main" id="{E5EBB453-C073-4BF4-16A3-6957B7230D2A}"/>
              </a:ext>
            </a:extLst>
          </xdr:cNvPr>
          <xdr:cNvCxnSpPr>
            <a:stCxn id="1673" idx="1"/>
            <a:endCxn id="167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5" name="Straight Connector 1674">
            <a:extLst>
              <a:ext uri="{FF2B5EF4-FFF2-40B4-BE49-F238E27FC236}">
                <a16:creationId xmlns:a16="http://schemas.microsoft.com/office/drawing/2014/main" id="{FC63C3F3-7F63-ADAC-66BA-7924484CDBAA}"/>
              </a:ext>
            </a:extLst>
          </xdr:cNvPr>
          <xdr:cNvCxnSpPr>
            <a:stCxn id="1673" idx="3"/>
            <a:endCxn id="167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134083</xdr:colOff>
      <xdr:row>641</xdr:row>
      <xdr:rowOff>58861</xdr:rowOff>
    </xdr:from>
    <xdr:to>
      <xdr:col>14</xdr:col>
      <xdr:colOff>312210</xdr:colOff>
      <xdr:row>642</xdr:row>
      <xdr:rowOff>80184</xdr:rowOff>
    </xdr:to>
    <xdr:grpSp>
      <xdr:nvGrpSpPr>
        <xdr:cNvPr id="1676" name="Group 211">
          <a:extLst>
            <a:ext uri="{FF2B5EF4-FFF2-40B4-BE49-F238E27FC236}">
              <a16:creationId xmlns:a16="http://schemas.microsoft.com/office/drawing/2014/main" id="{3FBC3106-F0FD-41A2-887E-F23755D54B89}"/>
            </a:ext>
          </a:extLst>
        </xdr:cNvPr>
        <xdr:cNvGrpSpPr>
          <a:grpSpLocks/>
        </xdr:cNvGrpSpPr>
      </xdr:nvGrpSpPr>
      <xdr:grpSpPr bwMode="auto">
        <a:xfrm>
          <a:off x="5591348" y="106268214"/>
          <a:ext cx="178127" cy="178205"/>
          <a:chOff x="3494882" y="6020720"/>
          <a:chExt cx="153760" cy="144236"/>
        </a:xfrm>
      </xdr:grpSpPr>
      <xdr:sp macro="" textlink="">
        <xdr:nvSpPr>
          <xdr:cNvPr id="1677" name="Oval 1676">
            <a:extLst>
              <a:ext uri="{FF2B5EF4-FFF2-40B4-BE49-F238E27FC236}">
                <a16:creationId xmlns:a16="http://schemas.microsoft.com/office/drawing/2014/main" id="{7F802792-390D-2DDD-FE9A-FD514B1CBF2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78" name="Straight Connector 1677">
            <a:extLst>
              <a:ext uri="{FF2B5EF4-FFF2-40B4-BE49-F238E27FC236}">
                <a16:creationId xmlns:a16="http://schemas.microsoft.com/office/drawing/2014/main" id="{6C3EC665-EA5C-4ECB-A6F8-1E2817EAB674}"/>
              </a:ext>
            </a:extLst>
          </xdr:cNvPr>
          <xdr:cNvCxnSpPr>
            <a:stCxn id="1677" idx="1"/>
            <a:endCxn id="167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9" name="Straight Connector 1678">
            <a:extLst>
              <a:ext uri="{FF2B5EF4-FFF2-40B4-BE49-F238E27FC236}">
                <a16:creationId xmlns:a16="http://schemas.microsoft.com/office/drawing/2014/main" id="{71E4B162-4093-0FA0-E3C9-400FC76AE4BA}"/>
              </a:ext>
            </a:extLst>
          </xdr:cNvPr>
          <xdr:cNvCxnSpPr>
            <a:stCxn id="1677" idx="3"/>
            <a:endCxn id="167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314325</xdr:colOff>
      <xdr:row>654</xdr:row>
      <xdr:rowOff>60862</xdr:rowOff>
    </xdr:from>
    <xdr:to>
      <xdr:col>11</xdr:col>
      <xdr:colOff>221931</xdr:colOff>
      <xdr:row>657</xdr:row>
      <xdr:rowOff>104775</xdr:rowOff>
    </xdr:to>
    <xdr:cxnSp macro="">
      <xdr:nvCxnSpPr>
        <xdr:cNvPr id="1680" name="Straight Connector 1679">
          <a:extLst>
            <a:ext uri="{FF2B5EF4-FFF2-40B4-BE49-F238E27FC236}">
              <a16:creationId xmlns:a16="http://schemas.microsoft.com/office/drawing/2014/main" id="{6340C36B-575F-4C23-AE83-4D17414B81D3}"/>
            </a:ext>
          </a:extLst>
        </xdr:cNvPr>
        <xdr:cNvCxnSpPr/>
      </xdr:nvCxnSpPr>
      <xdr:spPr>
        <a:xfrm flipV="1">
          <a:off x="4400550" y="107493337"/>
          <a:ext cx="288606" cy="501113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606</xdr:row>
      <xdr:rowOff>76200</xdr:rowOff>
    </xdr:from>
    <xdr:to>
      <xdr:col>7</xdr:col>
      <xdr:colOff>107638</xdr:colOff>
      <xdr:row>614</xdr:row>
      <xdr:rowOff>163517</xdr:rowOff>
    </xdr:to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CE8BE93E-560E-4F71-B6C9-7DFF9FD075A8}"/>
            </a:ext>
          </a:extLst>
        </xdr:cNvPr>
        <xdr:cNvSpPr txBox="1"/>
      </xdr:nvSpPr>
      <xdr:spPr>
        <a:xfrm>
          <a:off x="2085975" y="99564825"/>
          <a:ext cx="964888" cy="14874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/100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13</xdr:col>
      <xdr:colOff>180975</xdr:colOff>
      <xdr:row>608</xdr:row>
      <xdr:rowOff>95250</xdr:rowOff>
    </xdr:from>
    <xdr:to>
      <xdr:col>16</xdr:col>
      <xdr:colOff>12388</xdr:colOff>
      <xdr:row>614</xdr:row>
      <xdr:rowOff>28575</xdr:rowOff>
    </xdr:to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2D1E4B6A-200A-4491-A63B-6626B44733D7}"/>
            </a:ext>
          </a:extLst>
        </xdr:cNvPr>
        <xdr:cNvSpPr txBox="1"/>
      </xdr:nvSpPr>
      <xdr:spPr>
        <a:xfrm>
          <a:off x="5257800" y="99898200"/>
          <a:ext cx="964888" cy="10191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15</xdr:col>
      <xdr:colOff>57150</xdr:colOff>
      <xdr:row>614</xdr:row>
      <xdr:rowOff>152400</xdr:rowOff>
    </xdr:from>
    <xdr:to>
      <xdr:col>17</xdr:col>
      <xdr:colOff>260038</xdr:colOff>
      <xdr:row>620</xdr:row>
      <xdr:rowOff>85725</xdr:rowOff>
    </xdr:to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6D3E1C31-351D-48CD-88D3-C4489155841E}"/>
            </a:ext>
          </a:extLst>
        </xdr:cNvPr>
        <xdr:cNvSpPr txBox="1"/>
      </xdr:nvSpPr>
      <xdr:spPr>
        <a:xfrm>
          <a:off x="5886450" y="101041200"/>
          <a:ext cx="964888" cy="10191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238125</xdr:colOff>
      <xdr:row>621</xdr:row>
      <xdr:rowOff>9525</xdr:rowOff>
    </xdr:from>
    <xdr:to>
      <xdr:col>19</xdr:col>
      <xdr:colOff>64383</xdr:colOff>
      <xdr:row>625</xdr:row>
      <xdr:rowOff>109788</xdr:rowOff>
    </xdr:to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2775517C-4590-42F6-BA28-67A8F3458EE3}"/>
            </a:ext>
          </a:extLst>
        </xdr:cNvPr>
        <xdr:cNvSpPr txBox="1"/>
      </xdr:nvSpPr>
      <xdr:spPr>
        <a:xfrm>
          <a:off x="6448425" y="102165150"/>
          <a:ext cx="969258" cy="82416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17</xdr:col>
      <xdr:colOff>228600</xdr:colOff>
      <xdr:row>629</xdr:row>
      <xdr:rowOff>38100</xdr:rowOff>
    </xdr:from>
    <xdr:to>
      <xdr:col>20</xdr:col>
      <xdr:colOff>50488</xdr:colOff>
      <xdr:row>638</xdr:row>
      <xdr:rowOff>133350</xdr:rowOff>
    </xdr:to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7C0A3ACE-1A6B-429D-B5CF-5F4B976C584A}"/>
            </a:ext>
          </a:extLst>
        </xdr:cNvPr>
        <xdr:cNvSpPr txBox="1"/>
      </xdr:nvSpPr>
      <xdr:spPr>
        <a:xfrm>
          <a:off x="6819900" y="103612950"/>
          <a:ext cx="964888" cy="14954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dA4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3 CA5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10</xdr:col>
      <xdr:colOff>304800</xdr:colOff>
      <xdr:row>628</xdr:row>
      <xdr:rowOff>76200</xdr:rowOff>
    </xdr:from>
    <xdr:to>
      <xdr:col>13</xdr:col>
      <xdr:colOff>288862</xdr:colOff>
      <xdr:row>637</xdr:row>
      <xdr:rowOff>83246</xdr:rowOff>
    </xdr:to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E77792F1-1413-4531-BA50-FE0099747BF4}"/>
            </a:ext>
          </a:extLst>
        </xdr:cNvPr>
        <xdr:cNvSpPr txBox="1"/>
      </xdr:nvSpPr>
      <xdr:spPr>
        <a:xfrm>
          <a:off x="4391025" y="103498650"/>
          <a:ext cx="974662" cy="140722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16</xdr:col>
      <xdr:colOff>85725</xdr:colOff>
      <xdr:row>639</xdr:row>
      <xdr:rowOff>76200</xdr:rowOff>
    </xdr:from>
    <xdr:to>
      <xdr:col>18</xdr:col>
      <xdr:colOff>298387</xdr:colOff>
      <xdr:row>648</xdr:row>
      <xdr:rowOff>73721</xdr:rowOff>
    </xdr:to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335F1FDD-B93B-4CAC-935C-0696239A50AD}"/>
            </a:ext>
          </a:extLst>
        </xdr:cNvPr>
        <xdr:cNvSpPr txBox="1"/>
      </xdr:nvSpPr>
      <xdr:spPr>
        <a:xfrm>
          <a:off x="6296025" y="105203625"/>
          <a:ext cx="974662" cy="137864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9</xdr:col>
      <xdr:colOff>285750</xdr:colOff>
      <xdr:row>640</xdr:row>
      <xdr:rowOff>104775</xdr:rowOff>
    </xdr:from>
    <xdr:to>
      <xdr:col>12</xdr:col>
      <xdr:colOff>117412</xdr:colOff>
      <xdr:row>649</xdr:row>
      <xdr:rowOff>102296</xdr:rowOff>
    </xdr:to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E244EE11-221F-45D1-A6B7-5E3FD8F078EC}"/>
            </a:ext>
          </a:extLst>
        </xdr:cNvPr>
        <xdr:cNvSpPr txBox="1"/>
      </xdr:nvSpPr>
      <xdr:spPr>
        <a:xfrm>
          <a:off x="3990975" y="105384600"/>
          <a:ext cx="974662" cy="137864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CA1-N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CE2-2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CE2-3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15</xdr:col>
      <xdr:colOff>57150</xdr:colOff>
      <xdr:row>649</xdr:row>
      <xdr:rowOff>38100</xdr:rowOff>
    </xdr:from>
    <xdr:to>
      <xdr:col>17</xdr:col>
      <xdr:colOff>260038</xdr:colOff>
      <xdr:row>658</xdr:row>
      <xdr:rowOff>123825</xdr:rowOff>
    </xdr:to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4FAEA4C8-CE75-438F-AD30-FA49E8411DD8}"/>
            </a:ext>
          </a:extLst>
        </xdr:cNvPr>
        <xdr:cNvSpPr txBox="1"/>
      </xdr:nvSpPr>
      <xdr:spPr>
        <a:xfrm>
          <a:off x="5886450" y="106699050"/>
          <a:ext cx="964888" cy="14668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/108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 S</a:t>
          </a:r>
          <a:r>
            <a:rPr lang="id-ID" sz="800" strike="sngStrike" baseline="0">
              <a:solidFill>
                <a:sysClr val="windowText" lastClr="000000"/>
              </a:solidFill>
            </a:rPr>
            <a:t>1</a:t>
          </a:r>
          <a:r>
            <a:rPr lang="en-US" sz="800" strike="sngStrike" baseline="0">
              <a:solidFill>
                <a:sysClr val="windowText" lastClr="000000"/>
              </a:solidFill>
            </a:rPr>
            <a:t>1-</a:t>
          </a:r>
          <a:r>
            <a:rPr lang="id-ID" sz="800" strike="sngStrike" baseline="0">
              <a:solidFill>
                <a:sysClr val="windowText" lastClr="000000"/>
              </a:solidFill>
            </a:rPr>
            <a:t>200 </a:t>
          </a:r>
          <a:r>
            <a:rPr lang="en-US" sz="800" strike="sngStrike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CA2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6</xdr:col>
      <xdr:colOff>111401</xdr:colOff>
      <xdr:row>644</xdr:row>
      <xdr:rowOff>13253</xdr:rowOff>
    </xdr:from>
    <xdr:to>
      <xdr:col>8</xdr:col>
      <xdr:colOff>314289</xdr:colOff>
      <xdr:row>649</xdr:row>
      <xdr:rowOff>32303</xdr:rowOff>
    </xdr:to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1EBE876F-87D6-488C-8FC1-03C430D182CA}"/>
            </a:ext>
          </a:extLst>
        </xdr:cNvPr>
        <xdr:cNvSpPr txBox="1"/>
      </xdr:nvSpPr>
      <xdr:spPr>
        <a:xfrm>
          <a:off x="2679010" y="105334905"/>
          <a:ext cx="964888" cy="764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/109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oneCellAnchor>
    <xdr:from>
      <xdr:col>5</xdr:col>
      <xdr:colOff>361950</xdr:colOff>
      <xdr:row>648</xdr:row>
      <xdr:rowOff>91109</xdr:rowOff>
    </xdr:from>
    <xdr:ext cx="773203" cy="718466"/>
    <xdr:sp macro="" textlink="">
      <xdr:nvSpPr>
        <xdr:cNvPr id="1695" name="Rectangle 1694">
          <a:extLst>
            <a:ext uri="{FF2B5EF4-FFF2-40B4-BE49-F238E27FC236}">
              <a16:creationId xmlns:a16="http://schemas.microsoft.com/office/drawing/2014/main" id="{E18C06B1-3882-4C74-93BF-A7AAAFF2CB6C}"/>
            </a:ext>
          </a:extLst>
        </xdr:cNvPr>
        <xdr:cNvSpPr/>
      </xdr:nvSpPr>
      <xdr:spPr>
        <a:xfrm>
          <a:off x="2548559" y="106009109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M</a:t>
          </a:r>
        </a:p>
      </xdr:txBody>
    </xdr:sp>
    <xdr:clientData/>
  </xdr:oneCellAnchor>
  <xdr:twoCellAnchor>
    <xdr:from>
      <xdr:col>15</xdr:col>
      <xdr:colOff>108593</xdr:colOff>
      <xdr:row>346</xdr:row>
      <xdr:rowOff>25537</xdr:rowOff>
    </xdr:from>
    <xdr:to>
      <xdr:col>15</xdr:col>
      <xdr:colOff>298800</xdr:colOff>
      <xdr:row>347</xdr:row>
      <xdr:rowOff>24740</xdr:rowOff>
    </xdr:to>
    <xdr:grpSp>
      <xdr:nvGrpSpPr>
        <xdr:cNvPr id="1852" name="Group 211">
          <a:extLst>
            <a:ext uri="{FF2B5EF4-FFF2-40B4-BE49-F238E27FC236}">
              <a16:creationId xmlns:a16="http://schemas.microsoft.com/office/drawing/2014/main" id="{EF381672-A6A6-4B54-B194-6019A69272F6}"/>
            </a:ext>
          </a:extLst>
        </xdr:cNvPr>
        <xdr:cNvGrpSpPr>
          <a:grpSpLocks/>
        </xdr:cNvGrpSpPr>
      </xdr:nvGrpSpPr>
      <xdr:grpSpPr bwMode="auto">
        <a:xfrm rot="860099">
          <a:off x="5935652" y="57422066"/>
          <a:ext cx="190207" cy="178498"/>
          <a:chOff x="3494882" y="6020720"/>
          <a:chExt cx="153760" cy="144236"/>
        </a:xfrm>
      </xdr:grpSpPr>
      <xdr:sp macro="" textlink="">
        <xdr:nvSpPr>
          <xdr:cNvPr id="1853" name="Oval 1852">
            <a:extLst>
              <a:ext uri="{FF2B5EF4-FFF2-40B4-BE49-F238E27FC236}">
                <a16:creationId xmlns:a16="http://schemas.microsoft.com/office/drawing/2014/main" id="{3CCB2DA7-2F47-9209-DFB6-4FE10855EE9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54" name="Straight Connector 1853">
            <a:extLst>
              <a:ext uri="{FF2B5EF4-FFF2-40B4-BE49-F238E27FC236}">
                <a16:creationId xmlns:a16="http://schemas.microsoft.com/office/drawing/2014/main" id="{5E6B8EDA-C670-8439-AF0D-DC9EC4DBD166}"/>
              </a:ext>
            </a:extLst>
          </xdr:cNvPr>
          <xdr:cNvCxnSpPr>
            <a:stCxn id="1853" idx="1"/>
            <a:endCxn id="185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5" name="Straight Connector 1854">
            <a:extLst>
              <a:ext uri="{FF2B5EF4-FFF2-40B4-BE49-F238E27FC236}">
                <a16:creationId xmlns:a16="http://schemas.microsoft.com/office/drawing/2014/main" id="{61FF8134-38F8-4162-6783-8F42D9E4B5EA}"/>
              </a:ext>
            </a:extLst>
          </xdr:cNvPr>
          <xdr:cNvCxnSpPr>
            <a:stCxn id="1853" idx="3"/>
            <a:endCxn id="185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236146</xdr:colOff>
      <xdr:row>352</xdr:row>
      <xdr:rowOff>20566</xdr:rowOff>
    </xdr:from>
    <xdr:to>
      <xdr:col>14</xdr:col>
      <xdr:colOff>45353</xdr:colOff>
      <xdr:row>353</xdr:row>
      <xdr:rowOff>19769</xdr:rowOff>
    </xdr:to>
    <xdr:grpSp>
      <xdr:nvGrpSpPr>
        <xdr:cNvPr id="1856" name="Group 211">
          <a:extLst>
            <a:ext uri="{FF2B5EF4-FFF2-40B4-BE49-F238E27FC236}">
              <a16:creationId xmlns:a16="http://schemas.microsoft.com/office/drawing/2014/main" id="{4748A048-CB23-459E-B140-3F467172B4DB}"/>
            </a:ext>
          </a:extLst>
        </xdr:cNvPr>
        <xdr:cNvGrpSpPr>
          <a:grpSpLocks/>
        </xdr:cNvGrpSpPr>
      </xdr:nvGrpSpPr>
      <xdr:grpSpPr bwMode="auto">
        <a:xfrm rot="860099">
          <a:off x="5312411" y="58492860"/>
          <a:ext cx="190207" cy="178497"/>
          <a:chOff x="3494882" y="6020720"/>
          <a:chExt cx="153760" cy="144236"/>
        </a:xfrm>
      </xdr:grpSpPr>
      <xdr:sp macro="" textlink="">
        <xdr:nvSpPr>
          <xdr:cNvPr id="1857" name="Oval 1856">
            <a:extLst>
              <a:ext uri="{FF2B5EF4-FFF2-40B4-BE49-F238E27FC236}">
                <a16:creationId xmlns:a16="http://schemas.microsoft.com/office/drawing/2014/main" id="{487F8539-140C-9780-DF8D-99F2FA04CB6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58" name="Straight Connector 1857">
            <a:extLst>
              <a:ext uri="{FF2B5EF4-FFF2-40B4-BE49-F238E27FC236}">
                <a16:creationId xmlns:a16="http://schemas.microsoft.com/office/drawing/2014/main" id="{34035BA9-D32C-F09D-47B3-1AAA6E137E54}"/>
              </a:ext>
            </a:extLst>
          </xdr:cNvPr>
          <xdr:cNvCxnSpPr>
            <a:stCxn id="1857" idx="1"/>
            <a:endCxn id="185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C038397E-7814-8364-6833-CDD06F0A4B15}"/>
              </a:ext>
            </a:extLst>
          </xdr:cNvPr>
          <xdr:cNvCxnSpPr>
            <a:stCxn id="1857" idx="3"/>
            <a:endCxn id="185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355416</xdr:colOff>
      <xdr:row>357</xdr:row>
      <xdr:rowOff>90140</xdr:rowOff>
    </xdr:from>
    <xdr:to>
      <xdr:col>12</xdr:col>
      <xdr:colOff>164623</xdr:colOff>
      <xdr:row>358</xdr:row>
      <xdr:rowOff>122473</xdr:rowOff>
    </xdr:to>
    <xdr:grpSp>
      <xdr:nvGrpSpPr>
        <xdr:cNvPr id="1860" name="Group 211">
          <a:extLst>
            <a:ext uri="{FF2B5EF4-FFF2-40B4-BE49-F238E27FC236}">
              <a16:creationId xmlns:a16="http://schemas.microsoft.com/office/drawing/2014/main" id="{EE1CB15B-9165-4757-A37F-4E45B2739D59}"/>
            </a:ext>
          </a:extLst>
        </xdr:cNvPr>
        <xdr:cNvGrpSpPr>
          <a:grpSpLocks/>
        </xdr:cNvGrpSpPr>
      </xdr:nvGrpSpPr>
      <xdr:grpSpPr bwMode="auto">
        <a:xfrm rot="860099">
          <a:off x="4826563" y="59369258"/>
          <a:ext cx="190207" cy="189215"/>
          <a:chOff x="3494882" y="6020720"/>
          <a:chExt cx="153760" cy="144236"/>
        </a:xfrm>
      </xdr:grpSpPr>
      <xdr:sp macro="" textlink="">
        <xdr:nvSpPr>
          <xdr:cNvPr id="1861" name="Oval 1860">
            <a:extLst>
              <a:ext uri="{FF2B5EF4-FFF2-40B4-BE49-F238E27FC236}">
                <a16:creationId xmlns:a16="http://schemas.microsoft.com/office/drawing/2014/main" id="{83ACE033-0676-B93A-E2E1-094EB8361A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62" name="Straight Connector 1861">
            <a:extLst>
              <a:ext uri="{FF2B5EF4-FFF2-40B4-BE49-F238E27FC236}">
                <a16:creationId xmlns:a16="http://schemas.microsoft.com/office/drawing/2014/main" id="{38C0ADFE-9E96-CC98-2503-E166EE7FE975}"/>
              </a:ext>
            </a:extLst>
          </xdr:cNvPr>
          <xdr:cNvCxnSpPr>
            <a:stCxn id="1861" idx="1"/>
            <a:endCxn id="186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3" name="Straight Connector 1862">
            <a:extLst>
              <a:ext uri="{FF2B5EF4-FFF2-40B4-BE49-F238E27FC236}">
                <a16:creationId xmlns:a16="http://schemas.microsoft.com/office/drawing/2014/main" id="{FAABEA51-3778-1B8E-81DF-339845C55991}"/>
              </a:ext>
            </a:extLst>
          </xdr:cNvPr>
          <xdr:cNvCxnSpPr>
            <a:stCxn id="1861" idx="3"/>
            <a:endCxn id="186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93686</xdr:colOff>
      <xdr:row>366</xdr:row>
      <xdr:rowOff>68604</xdr:rowOff>
    </xdr:from>
    <xdr:to>
      <xdr:col>11</xdr:col>
      <xdr:colOff>283893</xdr:colOff>
      <xdr:row>367</xdr:row>
      <xdr:rowOff>100937</xdr:rowOff>
    </xdr:to>
    <xdr:grpSp>
      <xdr:nvGrpSpPr>
        <xdr:cNvPr id="1864" name="Group 211">
          <a:extLst>
            <a:ext uri="{FF2B5EF4-FFF2-40B4-BE49-F238E27FC236}">
              <a16:creationId xmlns:a16="http://schemas.microsoft.com/office/drawing/2014/main" id="{8C030B4E-2086-4FFD-99FE-482D078CD3DC}"/>
            </a:ext>
          </a:extLst>
        </xdr:cNvPr>
        <xdr:cNvGrpSpPr>
          <a:grpSpLocks/>
        </xdr:cNvGrpSpPr>
      </xdr:nvGrpSpPr>
      <xdr:grpSpPr bwMode="auto">
        <a:xfrm rot="860099">
          <a:off x="4564833" y="60782075"/>
          <a:ext cx="190207" cy="189215"/>
          <a:chOff x="3494882" y="6020720"/>
          <a:chExt cx="153760" cy="144236"/>
        </a:xfrm>
      </xdr:grpSpPr>
      <xdr:sp macro="" textlink="">
        <xdr:nvSpPr>
          <xdr:cNvPr id="1865" name="Oval 1864">
            <a:extLst>
              <a:ext uri="{FF2B5EF4-FFF2-40B4-BE49-F238E27FC236}">
                <a16:creationId xmlns:a16="http://schemas.microsoft.com/office/drawing/2014/main" id="{CC99FBC7-2797-3010-D4FC-233C6EF995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29613870-0C6E-25AC-36A0-567E81DCB59C}"/>
              </a:ext>
            </a:extLst>
          </xdr:cNvPr>
          <xdr:cNvCxnSpPr>
            <a:stCxn id="1865" idx="1"/>
            <a:endCxn id="186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7" name="Straight Connector 1866">
            <a:extLst>
              <a:ext uri="{FF2B5EF4-FFF2-40B4-BE49-F238E27FC236}">
                <a16:creationId xmlns:a16="http://schemas.microsoft.com/office/drawing/2014/main" id="{429862D6-DAFC-1468-6D34-49A2C727BE67}"/>
              </a:ext>
            </a:extLst>
          </xdr:cNvPr>
          <xdr:cNvCxnSpPr>
            <a:stCxn id="1865" idx="3"/>
            <a:endCxn id="186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370324</xdr:colOff>
      <xdr:row>366</xdr:row>
      <xdr:rowOff>38787</xdr:rowOff>
    </xdr:from>
    <xdr:to>
      <xdr:col>8</xdr:col>
      <xdr:colOff>179531</xdr:colOff>
      <xdr:row>367</xdr:row>
      <xdr:rowOff>71120</xdr:rowOff>
    </xdr:to>
    <xdr:grpSp>
      <xdr:nvGrpSpPr>
        <xdr:cNvPr id="1868" name="Group 211">
          <a:extLst>
            <a:ext uri="{FF2B5EF4-FFF2-40B4-BE49-F238E27FC236}">
              <a16:creationId xmlns:a16="http://schemas.microsoft.com/office/drawing/2014/main" id="{04D9D372-6F5D-4D4E-B40B-ECFCA361AE7C}"/>
            </a:ext>
          </a:extLst>
        </xdr:cNvPr>
        <xdr:cNvGrpSpPr>
          <a:grpSpLocks/>
        </xdr:cNvGrpSpPr>
      </xdr:nvGrpSpPr>
      <xdr:grpSpPr bwMode="auto">
        <a:xfrm rot="860099">
          <a:off x="3317471" y="60752258"/>
          <a:ext cx="190207" cy="189215"/>
          <a:chOff x="3494882" y="6020720"/>
          <a:chExt cx="153760" cy="144236"/>
        </a:xfrm>
      </xdr:grpSpPr>
      <xdr:sp macro="" textlink="">
        <xdr:nvSpPr>
          <xdr:cNvPr id="1869" name="Oval 1868">
            <a:extLst>
              <a:ext uri="{FF2B5EF4-FFF2-40B4-BE49-F238E27FC236}">
                <a16:creationId xmlns:a16="http://schemas.microsoft.com/office/drawing/2014/main" id="{FB57EEB6-E7CD-7909-B2B5-EDDDEFD4904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70" name="Straight Connector 1869">
            <a:extLst>
              <a:ext uri="{FF2B5EF4-FFF2-40B4-BE49-F238E27FC236}">
                <a16:creationId xmlns:a16="http://schemas.microsoft.com/office/drawing/2014/main" id="{E3B33887-5BD9-A814-381A-1B8A9D615C7D}"/>
              </a:ext>
            </a:extLst>
          </xdr:cNvPr>
          <xdr:cNvCxnSpPr>
            <a:stCxn id="1869" idx="1"/>
            <a:endCxn id="186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1" name="Straight Connector 1870">
            <a:extLst>
              <a:ext uri="{FF2B5EF4-FFF2-40B4-BE49-F238E27FC236}">
                <a16:creationId xmlns:a16="http://schemas.microsoft.com/office/drawing/2014/main" id="{54BD2210-3DF1-734D-6757-8ED1EE354D48}"/>
              </a:ext>
            </a:extLst>
          </xdr:cNvPr>
          <xdr:cNvCxnSpPr>
            <a:stCxn id="1869" idx="3"/>
            <a:endCxn id="186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121847</xdr:colOff>
      <xdr:row>368</xdr:row>
      <xdr:rowOff>47069</xdr:rowOff>
    </xdr:from>
    <xdr:to>
      <xdr:col>5</xdr:col>
      <xdr:colOff>312054</xdr:colOff>
      <xdr:row>369</xdr:row>
      <xdr:rowOff>62837</xdr:rowOff>
    </xdr:to>
    <xdr:grpSp>
      <xdr:nvGrpSpPr>
        <xdr:cNvPr id="1872" name="Group 211">
          <a:extLst>
            <a:ext uri="{FF2B5EF4-FFF2-40B4-BE49-F238E27FC236}">
              <a16:creationId xmlns:a16="http://schemas.microsoft.com/office/drawing/2014/main" id="{44CA1AA5-6A72-4937-9823-7DFEB0FDFC74}"/>
            </a:ext>
          </a:extLst>
        </xdr:cNvPr>
        <xdr:cNvGrpSpPr>
          <a:grpSpLocks/>
        </xdr:cNvGrpSpPr>
      </xdr:nvGrpSpPr>
      <xdr:grpSpPr bwMode="auto">
        <a:xfrm rot="860099">
          <a:off x="2306994" y="61074304"/>
          <a:ext cx="190207" cy="172651"/>
          <a:chOff x="3494882" y="6020720"/>
          <a:chExt cx="153760" cy="144236"/>
        </a:xfrm>
      </xdr:grpSpPr>
      <xdr:sp macro="" textlink="">
        <xdr:nvSpPr>
          <xdr:cNvPr id="1873" name="Oval 1872">
            <a:extLst>
              <a:ext uri="{FF2B5EF4-FFF2-40B4-BE49-F238E27FC236}">
                <a16:creationId xmlns:a16="http://schemas.microsoft.com/office/drawing/2014/main" id="{73F9AA21-171D-BC04-DB46-11FFC98E05E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74" name="Straight Connector 1873">
            <a:extLst>
              <a:ext uri="{FF2B5EF4-FFF2-40B4-BE49-F238E27FC236}">
                <a16:creationId xmlns:a16="http://schemas.microsoft.com/office/drawing/2014/main" id="{1BAD0A44-79D8-A794-332A-9B2D2AB94896}"/>
              </a:ext>
            </a:extLst>
          </xdr:cNvPr>
          <xdr:cNvCxnSpPr>
            <a:stCxn id="1873" idx="1"/>
            <a:endCxn id="187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5" name="Straight Connector 1874">
            <a:extLst>
              <a:ext uri="{FF2B5EF4-FFF2-40B4-BE49-F238E27FC236}">
                <a16:creationId xmlns:a16="http://schemas.microsoft.com/office/drawing/2014/main" id="{43AD8CCC-4AF5-D7CB-8317-10CD1487A0BD}"/>
              </a:ext>
            </a:extLst>
          </xdr:cNvPr>
          <xdr:cNvCxnSpPr>
            <a:stCxn id="1873" idx="3"/>
            <a:endCxn id="187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887160</xdr:colOff>
      <xdr:row>370</xdr:row>
      <xdr:rowOff>83512</xdr:rowOff>
    </xdr:from>
    <xdr:to>
      <xdr:col>3</xdr:col>
      <xdr:colOff>133149</xdr:colOff>
      <xdr:row>371</xdr:row>
      <xdr:rowOff>115845</xdr:rowOff>
    </xdr:to>
    <xdr:grpSp>
      <xdr:nvGrpSpPr>
        <xdr:cNvPr id="1876" name="Group 211">
          <a:extLst>
            <a:ext uri="{FF2B5EF4-FFF2-40B4-BE49-F238E27FC236}">
              <a16:creationId xmlns:a16="http://schemas.microsoft.com/office/drawing/2014/main" id="{6F0F553A-FA35-46CF-BA15-C0505C75FAC1}"/>
            </a:ext>
          </a:extLst>
        </xdr:cNvPr>
        <xdr:cNvGrpSpPr>
          <a:grpSpLocks/>
        </xdr:cNvGrpSpPr>
      </xdr:nvGrpSpPr>
      <xdr:grpSpPr bwMode="auto">
        <a:xfrm rot="860099">
          <a:off x="1369013" y="61424512"/>
          <a:ext cx="187283" cy="189215"/>
          <a:chOff x="3494882" y="6020720"/>
          <a:chExt cx="153760" cy="144236"/>
        </a:xfrm>
      </xdr:grpSpPr>
      <xdr:sp macro="" textlink="">
        <xdr:nvSpPr>
          <xdr:cNvPr id="1877" name="Oval 1876">
            <a:extLst>
              <a:ext uri="{FF2B5EF4-FFF2-40B4-BE49-F238E27FC236}">
                <a16:creationId xmlns:a16="http://schemas.microsoft.com/office/drawing/2014/main" id="{AC2F6506-1A26-1D4E-532D-CE794AC5D40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78" name="Straight Connector 1877">
            <a:extLst>
              <a:ext uri="{FF2B5EF4-FFF2-40B4-BE49-F238E27FC236}">
                <a16:creationId xmlns:a16="http://schemas.microsoft.com/office/drawing/2014/main" id="{BD22FD8F-3E12-0E78-45FF-FA9B43A43496}"/>
              </a:ext>
            </a:extLst>
          </xdr:cNvPr>
          <xdr:cNvCxnSpPr>
            <a:stCxn id="1877" idx="1"/>
            <a:endCxn id="187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9" name="Straight Connector 1878">
            <a:extLst>
              <a:ext uri="{FF2B5EF4-FFF2-40B4-BE49-F238E27FC236}">
                <a16:creationId xmlns:a16="http://schemas.microsoft.com/office/drawing/2014/main" id="{30C61A75-5E83-C7D4-78C7-E402D8F1F7EE}"/>
              </a:ext>
            </a:extLst>
          </xdr:cNvPr>
          <xdr:cNvCxnSpPr>
            <a:stCxn id="1877" idx="3"/>
            <a:endCxn id="187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82827</xdr:colOff>
      <xdr:row>393</xdr:row>
      <xdr:rowOff>41412</xdr:rowOff>
    </xdr:from>
    <xdr:to>
      <xdr:col>14</xdr:col>
      <xdr:colOff>273034</xdr:colOff>
      <xdr:row>394</xdr:row>
      <xdr:rowOff>40615</xdr:rowOff>
    </xdr:to>
    <xdr:grpSp>
      <xdr:nvGrpSpPr>
        <xdr:cNvPr id="1880" name="Group 211">
          <a:extLst>
            <a:ext uri="{FF2B5EF4-FFF2-40B4-BE49-F238E27FC236}">
              <a16:creationId xmlns:a16="http://schemas.microsoft.com/office/drawing/2014/main" id="{87C59C87-29D0-4854-AB23-6C02BC9D2577}"/>
            </a:ext>
          </a:extLst>
        </xdr:cNvPr>
        <xdr:cNvGrpSpPr>
          <a:grpSpLocks/>
        </xdr:cNvGrpSpPr>
      </xdr:nvGrpSpPr>
      <xdr:grpSpPr bwMode="auto">
        <a:xfrm rot="860099">
          <a:off x="5540092" y="65102765"/>
          <a:ext cx="190207" cy="178497"/>
          <a:chOff x="3494882" y="6020720"/>
          <a:chExt cx="153760" cy="144236"/>
        </a:xfrm>
      </xdr:grpSpPr>
      <xdr:sp macro="" textlink="">
        <xdr:nvSpPr>
          <xdr:cNvPr id="1881" name="Oval 1880">
            <a:extLst>
              <a:ext uri="{FF2B5EF4-FFF2-40B4-BE49-F238E27FC236}">
                <a16:creationId xmlns:a16="http://schemas.microsoft.com/office/drawing/2014/main" id="{BF37372C-FBE5-C422-4BD5-B0B7ED0E98C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2" name="Straight Connector 1881">
            <a:extLst>
              <a:ext uri="{FF2B5EF4-FFF2-40B4-BE49-F238E27FC236}">
                <a16:creationId xmlns:a16="http://schemas.microsoft.com/office/drawing/2014/main" id="{E8C3A816-D2B2-6649-6014-30E11BDBFAC2}"/>
              </a:ext>
            </a:extLst>
          </xdr:cNvPr>
          <xdr:cNvCxnSpPr>
            <a:stCxn id="1881" idx="1"/>
            <a:endCxn id="188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3" name="Straight Connector 1882">
            <a:extLst>
              <a:ext uri="{FF2B5EF4-FFF2-40B4-BE49-F238E27FC236}">
                <a16:creationId xmlns:a16="http://schemas.microsoft.com/office/drawing/2014/main" id="{B688B65D-7F79-8231-8043-EC0B1B2DB5F7}"/>
              </a:ext>
            </a:extLst>
          </xdr:cNvPr>
          <xdr:cNvCxnSpPr>
            <a:stCxn id="1881" idx="3"/>
            <a:endCxn id="188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135836</xdr:colOff>
      <xdr:row>395</xdr:row>
      <xdr:rowOff>3312</xdr:rowOff>
    </xdr:from>
    <xdr:to>
      <xdr:col>11</xdr:col>
      <xdr:colOff>326043</xdr:colOff>
      <xdr:row>396</xdr:row>
      <xdr:rowOff>2515</xdr:rowOff>
    </xdr:to>
    <xdr:grpSp>
      <xdr:nvGrpSpPr>
        <xdr:cNvPr id="1884" name="Group 211">
          <a:extLst>
            <a:ext uri="{FF2B5EF4-FFF2-40B4-BE49-F238E27FC236}">
              <a16:creationId xmlns:a16="http://schemas.microsoft.com/office/drawing/2014/main" id="{B52CB8DF-4D99-4289-81BE-611DFCDA9E60}"/>
            </a:ext>
          </a:extLst>
        </xdr:cNvPr>
        <xdr:cNvGrpSpPr>
          <a:grpSpLocks/>
        </xdr:cNvGrpSpPr>
      </xdr:nvGrpSpPr>
      <xdr:grpSpPr bwMode="auto">
        <a:xfrm rot="860099">
          <a:off x="4606983" y="65423253"/>
          <a:ext cx="190207" cy="178497"/>
          <a:chOff x="3494882" y="6020720"/>
          <a:chExt cx="153760" cy="144236"/>
        </a:xfrm>
      </xdr:grpSpPr>
      <xdr:sp macro="" textlink="">
        <xdr:nvSpPr>
          <xdr:cNvPr id="1885" name="Oval 1884">
            <a:extLst>
              <a:ext uri="{FF2B5EF4-FFF2-40B4-BE49-F238E27FC236}">
                <a16:creationId xmlns:a16="http://schemas.microsoft.com/office/drawing/2014/main" id="{4283296F-E4AF-4C03-240A-0697C946239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6" name="Straight Connector 1885">
            <a:extLst>
              <a:ext uri="{FF2B5EF4-FFF2-40B4-BE49-F238E27FC236}">
                <a16:creationId xmlns:a16="http://schemas.microsoft.com/office/drawing/2014/main" id="{FDB49801-10E7-20FE-F6F5-61506973B4C8}"/>
              </a:ext>
            </a:extLst>
          </xdr:cNvPr>
          <xdr:cNvCxnSpPr>
            <a:stCxn id="1885" idx="1"/>
            <a:endCxn id="188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1B8A8387-2C74-93F8-DE1B-5EF6BB195748}"/>
              </a:ext>
            </a:extLst>
          </xdr:cNvPr>
          <xdr:cNvCxnSpPr>
            <a:stCxn id="1885" idx="3"/>
            <a:endCxn id="188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371062</xdr:colOff>
      <xdr:row>396</xdr:row>
      <xdr:rowOff>139147</xdr:rowOff>
    </xdr:from>
    <xdr:to>
      <xdr:col>9</xdr:col>
      <xdr:colOff>180269</xdr:colOff>
      <xdr:row>397</xdr:row>
      <xdr:rowOff>138350</xdr:rowOff>
    </xdr:to>
    <xdr:grpSp>
      <xdr:nvGrpSpPr>
        <xdr:cNvPr id="1888" name="Group 211">
          <a:extLst>
            <a:ext uri="{FF2B5EF4-FFF2-40B4-BE49-F238E27FC236}">
              <a16:creationId xmlns:a16="http://schemas.microsoft.com/office/drawing/2014/main" id="{D179C765-17C5-4B90-9CEA-03AD4F05701A}"/>
            </a:ext>
          </a:extLst>
        </xdr:cNvPr>
        <xdr:cNvGrpSpPr>
          <a:grpSpLocks/>
        </xdr:cNvGrpSpPr>
      </xdr:nvGrpSpPr>
      <xdr:grpSpPr bwMode="auto">
        <a:xfrm rot="860099">
          <a:off x="3699209" y="65738382"/>
          <a:ext cx="190207" cy="178497"/>
          <a:chOff x="3494882" y="6020720"/>
          <a:chExt cx="153760" cy="144236"/>
        </a:xfrm>
      </xdr:grpSpPr>
      <xdr:sp macro="" textlink="">
        <xdr:nvSpPr>
          <xdr:cNvPr id="1889" name="Oval 1888">
            <a:extLst>
              <a:ext uri="{FF2B5EF4-FFF2-40B4-BE49-F238E27FC236}">
                <a16:creationId xmlns:a16="http://schemas.microsoft.com/office/drawing/2014/main" id="{0152B3E4-CCAF-DA7E-087B-BA971896CAB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90" name="Straight Connector 1889">
            <a:extLst>
              <a:ext uri="{FF2B5EF4-FFF2-40B4-BE49-F238E27FC236}">
                <a16:creationId xmlns:a16="http://schemas.microsoft.com/office/drawing/2014/main" id="{68A52130-565F-7572-D1A1-15D70C5778FF}"/>
              </a:ext>
            </a:extLst>
          </xdr:cNvPr>
          <xdr:cNvCxnSpPr>
            <a:stCxn id="1889" idx="1"/>
            <a:endCxn id="188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1" name="Straight Connector 1890">
            <a:extLst>
              <a:ext uri="{FF2B5EF4-FFF2-40B4-BE49-F238E27FC236}">
                <a16:creationId xmlns:a16="http://schemas.microsoft.com/office/drawing/2014/main" id="{336F6A74-6C3A-40CA-1D3F-CB05B123E998}"/>
              </a:ext>
            </a:extLst>
          </xdr:cNvPr>
          <xdr:cNvCxnSpPr>
            <a:stCxn id="1889" idx="3"/>
            <a:endCxn id="188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157370</xdr:colOff>
      <xdr:row>402</xdr:row>
      <xdr:rowOff>107674</xdr:rowOff>
    </xdr:from>
    <xdr:to>
      <xdr:col>7</xdr:col>
      <xdr:colOff>347577</xdr:colOff>
      <xdr:row>403</xdr:row>
      <xdr:rowOff>106876</xdr:rowOff>
    </xdr:to>
    <xdr:grpSp>
      <xdr:nvGrpSpPr>
        <xdr:cNvPr id="1892" name="Group 211">
          <a:extLst>
            <a:ext uri="{FF2B5EF4-FFF2-40B4-BE49-F238E27FC236}">
              <a16:creationId xmlns:a16="http://schemas.microsoft.com/office/drawing/2014/main" id="{DABE3F64-8099-462C-876B-07ABBFC84E3E}"/>
            </a:ext>
          </a:extLst>
        </xdr:cNvPr>
        <xdr:cNvGrpSpPr>
          <a:grpSpLocks/>
        </xdr:cNvGrpSpPr>
      </xdr:nvGrpSpPr>
      <xdr:grpSpPr bwMode="auto">
        <a:xfrm rot="860099">
          <a:off x="3104517" y="66782674"/>
          <a:ext cx="190207" cy="178496"/>
          <a:chOff x="3494882" y="6020720"/>
          <a:chExt cx="153760" cy="144236"/>
        </a:xfrm>
      </xdr:grpSpPr>
      <xdr:sp macro="" textlink="">
        <xdr:nvSpPr>
          <xdr:cNvPr id="1893" name="Oval 1892">
            <a:extLst>
              <a:ext uri="{FF2B5EF4-FFF2-40B4-BE49-F238E27FC236}">
                <a16:creationId xmlns:a16="http://schemas.microsoft.com/office/drawing/2014/main" id="{113AE4A3-5262-6A4E-E67C-AF8C2F8399A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DEB6218C-9649-14E9-DDBB-C8558F91F153}"/>
              </a:ext>
            </a:extLst>
          </xdr:cNvPr>
          <xdr:cNvCxnSpPr>
            <a:stCxn id="1893" idx="1"/>
            <a:endCxn id="189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5" name="Straight Connector 1894">
            <a:extLst>
              <a:ext uri="{FF2B5EF4-FFF2-40B4-BE49-F238E27FC236}">
                <a16:creationId xmlns:a16="http://schemas.microsoft.com/office/drawing/2014/main" id="{7D1B24F1-FB3E-A62A-172E-2C1684D98F16}"/>
              </a:ext>
            </a:extLst>
          </xdr:cNvPr>
          <xdr:cNvCxnSpPr>
            <a:stCxn id="1893" idx="3"/>
            <a:endCxn id="189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342900</xdr:colOff>
      <xdr:row>408</xdr:row>
      <xdr:rowOff>53008</xdr:rowOff>
    </xdr:from>
    <xdr:to>
      <xdr:col>7</xdr:col>
      <xdr:colOff>152107</xdr:colOff>
      <xdr:row>409</xdr:row>
      <xdr:rowOff>85341</xdr:rowOff>
    </xdr:to>
    <xdr:grpSp>
      <xdr:nvGrpSpPr>
        <xdr:cNvPr id="1896" name="Group 211">
          <a:extLst>
            <a:ext uri="{FF2B5EF4-FFF2-40B4-BE49-F238E27FC236}">
              <a16:creationId xmlns:a16="http://schemas.microsoft.com/office/drawing/2014/main" id="{00EEB39E-CF5A-49C6-B125-3BF8C39864A9}"/>
            </a:ext>
          </a:extLst>
        </xdr:cNvPr>
        <xdr:cNvGrpSpPr>
          <a:grpSpLocks/>
        </xdr:cNvGrpSpPr>
      </xdr:nvGrpSpPr>
      <xdr:grpSpPr bwMode="auto">
        <a:xfrm rot="860099">
          <a:off x="2909047" y="67803773"/>
          <a:ext cx="190207" cy="189215"/>
          <a:chOff x="3494882" y="6020720"/>
          <a:chExt cx="153760" cy="144236"/>
        </a:xfrm>
      </xdr:grpSpPr>
      <xdr:sp macro="" textlink="">
        <xdr:nvSpPr>
          <xdr:cNvPr id="1897" name="Oval 1896">
            <a:extLst>
              <a:ext uri="{FF2B5EF4-FFF2-40B4-BE49-F238E27FC236}">
                <a16:creationId xmlns:a16="http://schemas.microsoft.com/office/drawing/2014/main" id="{4593365A-46B8-4F5E-0DD3-65D7D79966E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98" name="Straight Connector 1897">
            <a:extLst>
              <a:ext uri="{FF2B5EF4-FFF2-40B4-BE49-F238E27FC236}">
                <a16:creationId xmlns:a16="http://schemas.microsoft.com/office/drawing/2014/main" id="{CDA5DDB8-20A3-BC71-0E68-F794FC35DB0D}"/>
              </a:ext>
            </a:extLst>
          </xdr:cNvPr>
          <xdr:cNvCxnSpPr>
            <a:stCxn id="1897" idx="1"/>
            <a:endCxn id="189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9" name="Straight Connector 1898">
            <a:extLst>
              <a:ext uri="{FF2B5EF4-FFF2-40B4-BE49-F238E27FC236}">
                <a16:creationId xmlns:a16="http://schemas.microsoft.com/office/drawing/2014/main" id="{D98F7CDB-266E-9478-3018-A95560FE9698}"/>
              </a:ext>
            </a:extLst>
          </xdr:cNvPr>
          <xdr:cNvCxnSpPr>
            <a:stCxn id="1897" idx="3"/>
            <a:endCxn id="189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163996</xdr:colOff>
      <xdr:row>413</xdr:row>
      <xdr:rowOff>139147</xdr:rowOff>
    </xdr:from>
    <xdr:to>
      <xdr:col>6</xdr:col>
      <xdr:colOff>354203</xdr:colOff>
      <xdr:row>415</xdr:row>
      <xdr:rowOff>22394</xdr:rowOff>
    </xdr:to>
    <xdr:grpSp>
      <xdr:nvGrpSpPr>
        <xdr:cNvPr id="1900" name="Group 211">
          <a:extLst>
            <a:ext uri="{FF2B5EF4-FFF2-40B4-BE49-F238E27FC236}">
              <a16:creationId xmlns:a16="http://schemas.microsoft.com/office/drawing/2014/main" id="{2C04A08D-3474-4BA6-8EA8-69AAD1A544AD}"/>
            </a:ext>
          </a:extLst>
        </xdr:cNvPr>
        <xdr:cNvGrpSpPr>
          <a:grpSpLocks/>
        </xdr:cNvGrpSpPr>
      </xdr:nvGrpSpPr>
      <xdr:grpSpPr bwMode="auto">
        <a:xfrm rot="860099">
          <a:off x="2730143" y="68674323"/>
          <a:ext cx="190207" cy="219424"/>
          <a:chOff x="3494882" y="6020720"/>
          <a:chExt cx="153760" cy="144236"/>
        </a:xfrm>
      </xdr:grpSpPr>
      <xdr:sp macro="" textlink="">
        <xdr:nvSpPr>
          <xdr:cNvPr id="1901" name="Oval 1900">
            <a:extLst>
              <a:ext uri="{FF2B5EF4-FFF2-40B4-BE49-F238E27FC236}">
                <a16:creationId xmlns:a16="http://schemas.microsoft.com/office/drawing/2014/main" id="{36FC019C-F049-0884-1999-FA1CA904C36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02" name="Straight Connector 1901">
            <a:extLst>
              <a:ext uri="{FF2B5EF4-FFF2-40B4-BE49-F238E27FC236}">
                <a16:creationId xmlns:a16="http://schemas.microsoft.com/office/drawing/2014/main" id="{4530D31B-3519-402D-89DF-FC7D82696CC6}"/>
              </a:ext>
            </a:extLst>
          </xdr:cNvPr>
          <xdr:cNvCxnSpPr>
            <a:stCxn id="1901" idx="1"/>
            <a:endCxn id="190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3" name="Straight Connector 1902">
            <a:extLst>
              <a:ext uri="{FF2B5EF4-FFF2-40B4-BE49-F238E27FC236}">
                <a16:creationId xmlns:a16="http://schemas.microsoft.com/office/drawing/2014/main" id="{525DB663-6902-5729-488B-05F57F769480}"/>
              </a:ext>
            </a:extLst>
          </xdr:cNvPr>
          <xdr:cNvCxnSpPr>
            <a:stCxn id="1901" idx="3"/>
            <a:endCxn id="190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159027</xdr:colOff>
      <xdr:row>421</xdr:row>
      <xdr:rowOff>9940</xdr:rowOff>
    </xdr:from>
    <xdr:to>
      <xdr:col>7</xdr:col>
      <xdr:colOff>349234</xdr:colOff>
      <xdr:row>422</xdr:row>
      <xdr:rowOff>42273</xdr:rowOff>
    </xdr:to>
    <xdr:grpSp>
      <xdr:nvGrpSpPr>
        <xdr:cNvPr id="1904" name="Group 211">
          <a:extLst>
            <a:ext uri="{FF2B5EF4-FFF2-40B4-BE49-F238E27FC236}">
              <a16:creationId xmlns:a16="http://schemas.microsoft.com/office/drawing/2014/main" id="{ADFEA817-AD9C-45DB-9262-480A1B25F358}"/>
            </a:ext>
          </a:extLst>
        </xdr:cNvPr>
        <xdr:cNvGrpSpPr>
          <a:grpSpLocks/>
        </xdr:cNvGrpSpPr>
      </xdr:nvGrpSpPr>
      <xdr:grpSpPr bwMode="auto">
        <a:xfrm rot="860099">
          <a:off x="3106174" y="69822587"/>
          <a:ext cx="190207" cy="189215"/>
          <a:chOff x="3494882" y="6020720"/>
          <a:chExt cx="153760" cy="144236"/>
        </a:xfrm>
      </xdr:grpSpPr>
      <xdr:sp macro="" textlink="">
        <xdr:nvSpPr>
          <xdr:cNvPr id="1905" name="Oval 1904">
            <a:extLst>
              <a:ext uri="{FF2B5EF4-FFF2-40B4-BE49-F238E27FC236}">
                <a16:creationId xmlns:a16="http://schemas.microsoft.com/office/drawing/2014/main" id="{40EF3C2F-1C68-9CBE-49B8-CA921D914A1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06" name="Straight Connector 1905">
            <a:extLst>
              <a:ext uri="{FF2B5EF4-FFF2-40B4-BE49-F238E27FC236}">
                <a16:creationId xmlns:a16="http://schemas.microsoft.com/office/drawing/2014/main" id="{76AA1DAE-1CF1-66DC-AECD-B09DAB5CD5B3}"/>
              </a:ext>
            </a:extLst>
          </xdr:cNvPr>
          <xdr:cNvCxnSpPr>
            <a:stCxn id="1905" idx="1"/>
            <a:endCxn id="190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7" name="Straight Connector 1906">
            <a:extLst>
              <a:ext uri="{FF2B5EF4-FFF2-40B4-BE49-F238E27FC236}">
                <a16:creationId xmlns:a16="http://schemas.microsoft.com/office/drawing/2014/main" id="{FF11F0F7-E376-78B3-104C-24474935A93A}"/>
              </a:ext>
            </a:extLst>
          </xdr:cNvPr>
          <xdr:cNvCxnSpPr>
            <a:stCxn id="1905" idx="3"/>
            <a:endCxn id="190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261731</xdr:colOff>
      <xdr:row>427</xdr:row>
      <xdr:rowOff>87798</xdr:rowOff>
    </xdr:from>
    <xdr:to>
      <xdr:col>7</xdr:col>
      <xdr:colOff>70938</xdr:colOff>
      <xdr:row>428</xdr:row>
      <xdr:rowOff>120131</xdr:rowOff>
    </xdr:to>
    <xdr:grpSp>
      <xdr:nvGrpSpPr>
        <xdr:cNvPr id="1908" name="Group 211">
          <a:extLst>
            <a:ext uri="{FF2B5EF4-FFF2-40B4-BE49-F238E27FC236}">
              <a16:creationId xmlns:a16="http://schemas.microsoft.com/office/drawing/2014/main" id="{57DB1011-0E07-4228-B8CE-91E87A12D671}"/>
            </a:ext>
          </a:extLst>
        </xdr:cNvPr>
        <xdr:cNvGrpSpPr>
          <a:grpSpLocks/>
        </xdr:cNvGrpSpPr>
      </xdr:nvGrpSpPr>
      <xdr:grpSpPr bwMode="auto">
        <a:xfrm rot="860099">
          <a:off x="2827878" y="70841739"/>
          <a:ext cx="190207" cy="189216"/>
          <a:chOff x="3494882" y="6020720"/>
          <a:chExt cx="153760" cy="144236"/>
        </a:xfrm>
      </xdr:grpSpPr>
      <xdr:sp macro="" textlink="">
        <xdr:nvSpPr>
          <xdr:cNvPr id="1909" name="Oval 1908">
            <a:extLst>
              <a:ext uri="{FF2B5EF4-FFF2-40B4-BE49-F238E27FC236}">
                <a16:creationId xmlns:a16="http://schemas.microsoft.com/office/drawing/2014/main" id="{89E1FA64-682A-C946-009B-70CB479DC05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10" name="Straight Connector 1909">
            <a:extLst>
              <a:ext uri="{FF2B5EF4-FFF2-40B4-BE49-F238E27FC236}">
                <a16:creationId xmlns:a16="http://schemas.microsoft.com/office/drawing/2014/main" id="{C6D34002-7429-5712-5961-1D6B783FCC3A}"/>
              </a:ext>
            </a:extLst>
          </xdr:cNvPr>
          <xdr:cNvCxnSpPr>
            <a:stCxn id="1909" idx="1"/>
            <a:endCxn id="190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1" name="Straight Connector 1910">
            <a:extLst>
              <a:ext uri="{FF2B5EF4-FFF2-40B4-BE49-F238E27FC236}">
                <a16:creationId xmlns:a16="http://schemas.microsoft.com/office/drawing/2014/main" id="{1D5F8B48-0E43-8117-F548-E922E163EAEF}"/>
              </a:ext>
            </a:extLst>
          </xdr:cNvPr>
          <xdr:cNvCxnSpPr>
            <a:stCxn id="1909" idx="3"/>
            <a:endCxn id="190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41414</xdr:colOff>
      <xdr:row>433</xdr:row>
      <xdr:rowOff>2</xdr:rowOff>
    </xdr:from>
    <xdr:to>
      <xdr:col>5</xdr:col>
      <xdr:colOff>231621</xdr:colOff>
      <xdr:row>434</xdr:row>
      <xdr:rowOff>32335</xdr:rowOff>
    </xdr:to>
    <xdr:grpSp>
      <xdr:nvGrpSpPr>
        <xdr:cNvPr id="1912" name="Group 211">
          <a:extLst>
            <a:ext uri="{FF2B5EF4-FFF2-40B4-BE49-F238E27FC236}">
              <a16:creationId xmlns:a16="http://schemas.microsoft.com/office/drawing/2014/main" id="{EE9F8FC5-BB40-48C8-9A0C-6601A47BA65E}"/>
            </a:ext>
          </a:extLst>
        </xdr:cNvPr>
        <xdr:cNvGrpSpPr>
          <a:grpSpLocks/>
        </xdr:cNvGrpSpPr>
      </xdr:nvGrpSpPr>
      <xdr:grpSpPr bwMode="auto">
        <a:xfrm rot="860099">
          <a:off x="2226561" y="71695237"/>
          <a:ext cx="190207" cy="189216"/>
          <a:chOff x="3494882" y="6020720"/>
          <a:chExt cx="153760" cy="144236"/>
        </a:xfrm>
      </xdr:grpSpPr>
      <xdr:sp macro="" textlink="">
        <xdr:nvSpPr>
          <xdr:cNvPr id="1913" name="Oval 1912">
            <a:extLst>
              <a:ext uri="{FF2B5EF4-FFF2-40B4-BE49-F238E27FC236}">
                <a16:creationId xmlns:a16="http://schemas.microsoft.com/office/drawing/2014/main" id="{05D1E3FA-120E-DE8A-142F-D80B6364B13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14" name="Straight Connector 1913">
            <a:extLst>
              <a:ext uri="{FF2B5EF4-FFF2-40B4-BE49-F238E27FC236}">
                <a16:creationId xmlns:a16="http://schemas.microsoft.com/office/drawing/2014/main" id="{4746256D-CB78-784C-D894-6ED025ED3BAB}"/>
              </a:ext>
            </a:extLst>
          </xdr:cNvPr>
          <xdr:cNvCxnSpPr>
            <a:stCxn id="1913" idx="1"/>
            <a:endCxn id="191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DDD66653-C98C-41BF-A0EF-06B1CA2F3AB0}"/>
              </a:ext>
            </a:extLst>
          </xdr:cNvPr>
          <xdr:cNvCxnSpPr>
            <a:stCxn id="1913" idx="3"/>
            <a:endCxn id="191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149088</xdr:colOff>
      <xdr:row>450</xdr:row>
      <xdr:rowOff>99391</xdr:rowOff>
    </xdr:from>
    <xdr:to>
      <xdr:col>17</xdr:col>
      <xdr:colOff>339295</xdr:colOff>
      <xdr:row>451</xdr:row>
      <xdr:rowOff>98594</xdr:rowOff>
    </xdr:to>
    <xdr:grpSp>
      <xdr:nvGrpSpPr>
        <xdr:cNvPr id="1916" name="Group 211">
          <a:extLst>
            <a:ext uri="{FF2B5EF4-FFF2-40B4-BE49-F238E27FC236}">
              <a16:creationId xmlns:a16="http://schemas.microsoft.com/office/drawing/2014/main" id="{C6864635-9F2F-4B42-AE33-43835D5CE5E4}"/>
            </a:ext>
          </a:extLst>
        </xdr:cNvPr>
        <xdr:cNvGrpSpPr>
          <a:grpSpLocks/>
        </xdr:cNvGrpSpPr>
      </xdr:nvGrpSpPr>
      <xdr:grpSpPr bwMode="auto">
        <a:xfrm rot="860099">
          <a:off x="6738147" y="74618509"/>
          <a:ext cx="190207" cy="178497"/>
          <a:chOff x="3494882" y="6020720"/>
          <a:chExt cx="153760" cy="144236"/>
        </a:xfrm>
      </xdr:grpSpPr>
      <xdr:sp macro="" textlink="">
        <xdr:nvSpPr>
          <xdr:cNvPr id="1917" name="Oval 1916">
            <a:extLst>
              <a:ext uri="{FF2B5EF4-FFF2-40B4-BE49-F238E27FC236}">
                <a16:creationId xmlns:a16="http://schemas.microsoft.com/office/drawing/2014/main" id="{CB6F19B9-D477-3298-62A4-9CE1C5EE96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18" name="Straight Connector 1917">
            <a:extLst>
              <a:ext uri="{FF2B5EF4-FFF2-40B4-BE49-F238E27FC236}">
                <a16:creationId xmlns:a16="http://schemas.microsoft.com/office/drawing/2014/main" id="{7B6A394A-A3AF-FFA2-DFE2-5799D56B318F}"/>
              </a:ext>
            </a:extLst>
          </xdr:cNvPr>
          <xdr:cNvCxnSpPr>
            <a:stCxn id="1917" idx="1"/>
            <a:endCxn id="191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9" name="Straight Connector 1918">
            <a:extLst>
              <a:ext uri="{FF2B5EF4-FFF2-40B4-BE49-F238E27FC236}">
                <a16:creationId xmlns:a16="http://schemas.microsoft.com/office/drawing/2014/main" id="{4ED85BEA-EF68-213D-E19A-218A32EDC3FF}"/>
              </a:ext>
            </a:extLst>
          </xdr:cNvPr>
          <xdr:cNvCxnSpPr>
            <a:stCxn id="1917" idx="3"/>
            <a:endCxn id="191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185532</xdr:colOff>
      <xdr:row>454</xdr:row>
      <xdr:rowOff>152399</xdr:rowOff>
    </xdr:from>
    <xdr:to>
      <xdr:col>15</xdr:col>
      <xdr:colOff>375739</xdr:colOff>
      <xdr:row>455</xdr:row>
      <xdr:rowOff>151602</xdr:rowOff>
    </xdr:to>
    <xdr:grpSp>
      <xdr:nvGrpSpPr>
        <xdr:cNvPr id="1920" name="Group 211">
          <a:extLst>
            <a:ext uri="{FF2B5EF4-FFF2-40B4-BE49-F238E27FC236}">
              <a16:creationId xmlns:a16="http://schemas.microsoft.com/office/drawing/2014/main" id="{2135054E-3A67-4685-A67E-4B0A1B00C282}"/>
            </a:ext>
          </a:extLst>
        </xdr:cNvPr>
        <xdr:cNvGrpSpPr>
          <a:grpSpLocks/>
        </xdr:cNvGrpSpPr>
      </xdr:nvGrpSpPr>
      <xdr:grpSpPr bwMode="auto">
        <a:xfrm rot="860099">
          <a:off x="6012591" y="75388693"/>
          <a:ext cx="190207" cy="178497"/>
          <a:chOff x="3494882" y="6020720"/>
          <a:chExt cx="153760" cy="144236"/>
        </a:xfrm>
      </xdr:grpSpPr>
      <xdr:sp macro="" textlink="">
        <xdr:nvSpPr>
          <xdr:cNvPr id="1921" name="Oval 1920">
            <a:extLst>
              <a:ext uri="{FF2B5EF4-FFF2-40B4-BE49-F238E27FC236}">
                <a16:creationId xmlns:a16="http://schemas.microsoft.com/office/drawing/2014/main" id="{FC08D18B-E473-851C-8AA0-0FDB750657A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D1DD407E-65DF-C4A5-6CEA-4697A0459048}"/>
              </a:ext>
            </a:extLst>
          </xdr:cNvPr>
          <xdr:cNvCxnSpPr>
            <a:stCxn id="1921" idx="1"/>
            <a:endCxn id="192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3" name="Straight Connector 1922">
            <a:extLst>
              <a:ext uri="{FF2B5EF4-FFF2-40B4-BE49-F238E27FC236}">
                <a16:creationId xmlns:a16="http://schemas.microsoft.com/office/drawing/2014/main" id="{ED29D92C-F3D9-28B5-84CB-966728A62EF5}"/>
              </a:ext>
            </a:extLst>
          </xdr:cNvPr>
          <xdr:cNvCxnSpPr>
            <a:stCxn id="1921" idx="3"/>
            <a:endCxn id="192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213693</xdr:colOff>
      <xdr:row>459</xdr:row>
      <xdr:rowOff>64604</xdr:rowOff>
    </xdr:from>
    <xdr:to>
      <xdr:col>14</xdr:col>
      <xdr:colOff>22900</xdr:colOff>
      <xdr:row>460</xdr:row>
      <xdr:rowOff>63807</xdr:rowOff>
    </xdr:to>
    <xdr:grpSp>
      <xdr:nvGrpSpPr>
        <xdr:cNvPr id="1924" name="Group 211">
          <a:extLst>
            <a:ext uri="{FF2B5EF4-FFF2-40B4-BE49-F238E27FC236}">
              <a16:creationId xmlns:a16="http://schemas.microsoft.com/office/drawing/2014/main" id="{53386FB4-86FC-4315-926E-A3C8B1CF508E}"/>
            </a:ext>
          </a:extLst>
        </xdr:cNvPr>
        <xdr:cNvGrpSpPr>
          <a:grpSpLocks/>
        </xdr:cNvGrpSpPr>
      </xdr:nvGrpSpPr>
      <xdr:grpSpPr bwMode="auto">
        <a:xfrm rot="860099">
          <a:off x="5289958" y="76197369"/>
          <a:ext cx="190207" cy="178497"/>
          <a:chOff x="3494882" y="6020720"/>
          <a:chExt cx="153760" cy="144236"/>
        </a:xfrm>
      </xdr:grpSpPr>
      <xdr:sp macro="" textlink="">
        <xdr:nvSpPr>
          <xdr:cNvPr id="1925" name="Oval 1924">
            <a:extLst>
              <a:ext uri="{FF2B5EF4-FFF2-40B4-BE49-F238E27FC236}">
                <a16:creationId xmlns:a16="http://schemas.microsoft.com/office/drawing/2014/main" id="{27EF27AB-FBE9-8F72-95DA-1CBC2B9BDB2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6" name="Straight Connector 1925">
            <a:extLst>
              <a:ext uri="{FF2B5EF4-FFF2-40B4-BE49-F238E27FC236}">
                <a16:creationId xmlns:a16="http://schemas.microsoft.com/office/drawing/2014/main" id="{86081746-C7C0-19C9-10C1-D777D87A1BA2}"/>
              </a:ext>
            </a:extLst>
          </xdr:cNvPr>
          <xdr:cNvCxnSpPr>
            <a:stCxn id="1925" idx="1"/>
            <a:endCxn id="192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7" name="Straight Connector 1926">
            <a:extLst>
              <a:ext uri="{FF2B5EF4-FFF2-40B4-BE49-F238E27FC236}">
                <a16:creationId xmlns:a16="http://schemas.microsoft.com/office/drawing/2014/main" id="{9082F20E-0065-A7BC-422E-384D2F78E009}"/>
              </a:ext>
            </a:extLst>
          </xdr:cNvPr>
          <xdr:cNvCxnSpPr>
            <a:stCxn id="1925" idx="3"/>
            <a:endCxn id="192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18223</xdr:colOff>
      <xdr:row>461</xdr:row>
      <xdr:rowOff>92767</xdr:rowOff>
    </xdr:from>
    <xdr:to>
      <xdr:col>10</xdr:col>
      <xdr:colOff>208430</xdr:colOff>
      <xdr:row>462</xdr:row>
      <xdr:rowOff>91969</xdr:rowOff>
    </xdr:to>
    <xdr:grpSp>
      <xdr:nvGrpSpPr>
        <xdr:cNvPr id="1928" name="Group 211">
          <a:extLst>
            <a:ext uri="{FF2B5EF4-FFF2-40B4-BE49-F238E27FC236}">
              <a16:creationId xmlns:a16="http://schemas.microsoft.com/office/drawing/2014/main" id="{17978FD6-1ACD-461D-A1DA-B8A4719A67A9}"/>
            </a:ext>
          </a:extLst>
        </xdr:cNvPr>
        <xdr:cNvGrpSpPr>
          <a:grpSpLocks/>
        </xdr:cNvGrpSpPr>
      </xdr:nvGrpSpPr>
      <xdr:grpSpPr bwMode="auto">
        <a:xfrm rot="860099">
          <a:off x="4108370" y="76584120"/>
          <a:ext cx="190207" cy="178496"/>
          <a:chOff x="3494882" y="6020720"/>
          <a:chExt cx="153760" cy="144236"/>
        </a:xfrm>
      </xdr:grpSpPr>
      <xdr:sp macro="" textlink="">
        <xdr:nvSpPr>
          <xdr:cNvPr id="1929" name="Oval 1928">
            <a:extLst>
              <a:ext uri="{FF2B5EF4-FFF2-40B4-BE49-F238E27FC236}">
                <a16:creationId xmlns:a16="http://schemas.microsoft.com/office/drawing/2014/main" id="{EEA0B293-9F74-56B8-2DA4-2A048FEC844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30" name="Straight Connector 1929">
            <a:extLst>
              <a:ext uri="{FF2B5EF4-FFF2-40B4-BE49-F238E27FC236}">
                <a16:creationId xmlns:a16="http://schemas.microsoft.com/office/drawing/2014/main" id="{71D1FBD9-4EAB-2057-9E9B-E832DAC8B9F1}"/>
              </a:ext>
            </a:extLst>
          </xdr:cNvPr>
          <xdr:cNvCxnSpPr>
            <a:stCxn id="1929" idx="1"/>
            <a:endCxn id="192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1" name="Straight Connector 1930">
            <a:extLst>
              <a:ext uri="{FF2B5EF4-FFF2-40B4-BE49-F238E27FC236}">
                <a16:creationId xmlns:a16="http://schemas.microsoft.com/office/drawing/2014/main" id="{A20045F5-B76F-D4D3-4E17-7CBEB9C2C6D7}"/>
              </a:ext>
            </a:extLst>
          </xdr:cNvPr>
          <xdr:cNvCxnSpPr>
            <a:stCxn id="1929" idx="3"/>
            <a:endCxn id="192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120927</xdr:colOff>
      <xdr:row>468</xdr:row>
      <xdr:rowOff>112645</xdr:rowOff>
    </xdr:from>
    <xdr:to>
      <xdr:col>9</xdr:col>
      <xdr:colOff>311134</xdr:colOff>
      <xdr:row>469</xdr:row>
      <xdr:rowOff>144978</xdr:rowOff>
    </xdr:to>
    <xdr:grpSp>
      <xdr:nvGrpSpPr>
        <xdr:cNvPr id="1932" name="Group 211">
          <a:extLst>
            <a:ext uri="{FF2B5EF4-FFF2-40B4-BE49-F238E27FC236}">
              <a16:creationId xmlns:a16="http://schemas.microsoft.com/office/drawing/2014/main" id="{EDE6E260-D83D-4F38-909B-FCCAC034DDBA}"/>
            </a:ext>
          </a:extLst>
        </xdr:cNvPr>
        <xdr:cNvGrpSpPr>
          <a:grpSpLocks/>
        </xdr:cNvGrpSpPr>
      </xdr:nvGrpSpPr>
      <xdr:grpSpPr bwMode="auto">
        <a:xfrm rot="860099">
          <a:off x="3830074" y="77746998"/>
          <a:ext cx="190207" cy="189215"/>
          <a:chOff x="3494882" y="6020720"/>
          <a:chExt cx="153760" cy="144236"/>
        </a:xfrm>
      </xdr:grpSpPr>
      <xdr:sp macro="" textlink="">
        <xdr:nvSpPr>
          <xdr:cNvPr id="1933" name="Oval 1932">
            <a:extLst>
              <a:ext uri="{FF2B5EF4-FFF2-40B4-BE49-F238E27FC236}">
                <a16:creationId xmlns:a16="http://schemas.microsoft.com/office/drawing/2014/main" id="{F33FF650-F8B4-B856-6B87-8C81DA17D6E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34" name="Straight Connector 1933">
            <a:extLst>
              <a:ext uri="{FF2B5EF4-FFF2-40B4-BE49-F238E27FC236}">
                <a16:creationId xmlns:a16="http://schemas.microsoft.com/office/drawing/2014/main" id="{841CE26F-6E37-C2BD-8896-C844B9961C56}"/>
              </a:ext>
            </a:extLst>
          </xdr:cNvPr>
          <xdr:cNvCxnSpPr>
            <a:stCxn id="1933" idx="1"/>
            <a:endCxn id="193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5" name="Straight Connector 1934">
            <a:extLst>
              <a:ext uri="{FF2B5EF4-FFF2-40B4-BE49-F238E27FC236}">
                <a16:creationId xmlns:a16="http://schemas.microsoft.com/office/drawing/2014/main" id="{019D995A-2ECD-96ED-281F-861BB184828C}"/>
              </a:ext>
            </a:extLst>
          </xdr:cNvPr>
          <xdr:cNvCxnSpPr>
            <a:stCxn id="1933" idx="3"/>
            <a:endCxn id="193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157371</xdr:colOff>
      <xdr:row>473</xdr:row>
      <xdr:rowOff>124241</xdr:rowOff>
    </xdr:from>
    <xdr:to>
      <xdr:col>7</xdr:col>
      <xdr:colOff>347578</xdr:colOff>
      <xdr:row>475</xdr:row>
      <xdr:rowOff>7487</xdr:rowOff>
    </xdr:to>
    <xdr:grpSp>
      <xdr:nvGrpSpPr>
        <xdr:cNvPr id="1936" name="Group 211">
          <a:extLst>
            <a:ext uri="{FF2B5EF4-FFF2-40B4-BE49-F238E27FC236}">
              <a16:creationId xmlns:a16="http://schemas.microsoft.com/office/drawing/2014/main" id="{14EA866B-B678-4F62-A78D-94985229B760}"/>
            </a:ext>
          </a:extLst>
        </xdr:cNvPr>
        <xdr:cNvGrpSpPr>
          <a:grpSpLocks/>
        </xdr:cNvGrpSpPr>
      </xdr:nvGrpSpPr>
      <xdr:grpSpPr bwMode="auto">
        <a:xfrm rot="860099">
          <a:off x="3104518" y="78565417"/>
          <a:ext cx="190207" cy="197011"/>
          <a:chOff x="3494882" y="6020720"/>
          <a:chExt cx="153760" cy="144236"/>
        </a:xfrm>
      </xdr:grpSpPr>
      <xdr:sp macro="" textlink="">
        <xdr:nvSpPr>
          <xdr:cNvPr id="1937" name="Oval 1936">
            <a:extLst>
              <a:ext uri="{FF2B5EF4-FFF2-40B4-BE49-F238E27FC236}">
                <a16:creationId xmlns:a16="http://schemas.microsoft.com/office/drawing/2014/main" id="{52F219A4-39F7-5922-2AC6-A79250ACB44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38" name="Straight Connector 1937">
            <a:extLst>
              <a:ext uri="{FF2B5EF4-FFF2-40B4-BE49-F238E27FC236}">
                <a16:creationId xmlns:a16="http://schemas.microsoft.com/office/drawing/2014/main" id="{83C7707E-F237-41C4-19C5-3655EF5A8226}"/>
              </a:ext>
            </a:extLst>
          </xdr:cNvPr>
          <xdr:cNvCxnSpPr>
            <a:stCxn id="1937" idx="1"/>
            <a:endCxn id="193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9" name="Straight Connector 1938">
            <a:extLst>
              <a:ext uri="{FF2B5EF4-FFF2-40B4-BE49-F238E27FC236}">
                <a16:creationId xmlns:a16="http://schemas.microsoft.com/office/drawing/2014/main" id="{750A528A-9B49-238A-6D1C-E0112C1768F3}"/>
              </a:ext>
            </a:extLst>
          </xdr:cNvPr>
          <xdr:cNvCxnSpPr>
            <a:stCxn id="1937" idx="3"/>
            <a:endCxn id="193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36445</xdr:colOff>
      <xdr:row>478</xdr:row>
      <xdr:rowOff>160685</xdr:rowOff>
    </xdr:from>
    <xdr:to>
      <xdr:col>5</xdr:col>
      <xdr:colOff>226652</xdr:colOff>
      <xdr:row>480</xdr:row>
      <xdr:rowOff>27365</xdr:rowOff>
    </xdr:to>
    <xdr:grpSp>
      <xdr:nvGrpSpPr>
        <xdr:cNvPr id="1940" name="Group 211">
          <a:extLst>
            <a:ext uri="{FF2B5EF4-FFF2-40B4-BE49-F238E27FC236}">
              <a16:creationId xmlns:a16="http://schemas.microsoft.com/office/drawing/2014/main" id="{A2492D38-37F3-4AD1-A413-28D8D62CEF46}"/>
            </a:ext>
          </a:extLst>
        </xdr:cNvPr>
        <xdr:cNvGrpSpPr>
          <a:grpSpLocks/>
        </xdr:cNvGrpSpPr>
      </xdr:nvGrpSpPr>
      <xdr:grpSpPr bwMode="auto">
        <a:xfrm rot="860099">
          <a:off x="2221592" y="79386273"/>
          <a:ext cx="190207" cy="180445"/>
          <a:chOff x="3494882" y="6020720"/>
          <a:chExt cx="153760" cy="144236"/>
        </a:xfrm>
      </xdr:grpSpPr>
      <xdr:sp macro="" textlink="">
        <xdr:nvSpPr>
          <xdr:cNvPr id="1941" name="Oval 1940">
            <a:extLst>
              <a:ext uri="{FF2B5EF4-FFF2-40B4-BE49-F238E27FC236}">
                <a16:creationId xmlns:a16="http://schemas.microsoft.com/office/drawing/2014/main" id="{54117C22-2D8B-46F1-1A84-EA82C4727F7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42" name="Straight Connector 1941">
            <a:extLst>
              <a:ext uri="{FF2B5EF4-FFF2-40B4-BE49-F238E27FC236}">
                <a16:creationId xmlns:a16="http://schemas.microsoft.com/office/drawing/2014/main" id="{05526B55-FF9E-CB86-13E4-E237AEA0DB61}"/>
              </a:ext>
            </a:extLst>
          </xdr:cNvPr>
          <xdr:cNvCxnSpPr>
            <a:stCxn id="1941" idx="1"/>
            <a:endCxn id="194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8BCBDEB6-5596-C6D8-96F5-93D755F407DE}"/>
              </a:ext>
            </a:extLst>
          </xdr:cNvPr>
          <xdr:cNvCxnSpPr>
            <a:stCxn id="1941" idx="3"/>
            <a:endCxn id="194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776911</xdr:colOff>
      <xdr:row>483</xdr:row>
      <xdr:rowOff>72890</xdr:rowOff>
    </xdr:from>
    <xdr:to>
      <xdr:col>3</xdr:col>
      <xdr:colOff>22900</xdr:colOff>
      <xdr:row>484</xdr:row>
      <xdr:rowOff>105223</xdr:rowOff>
    </xdr:to>
    <xdr:grpSp>
      <xdr:nvGrpSpPr>
        <xdr:cNvPr id="1944" name="Group 211">
          <a:extLst>
            <a:ext uri="{FF2B5EF4-FFF2-40B4-BE49-F238E27FC236}">
              <a16:creationId xmlns:a16="http://schemas.microsoft.com/office/drawing/2014/main" id="{AF658EAD-060E-478E-86C4-63118BE1170A}"/>
            </a:ext>
          </a:extLst>
        </xdr:cNvPr>
        <xdr:cNvGrpSpPr>
          <a:grpSpLocks/>
        </xdr:cNvGrpSpPr>
      </xdr:nvGrpSpPr>
      <xdr:grpSpPr bwMode="auto">
        <a:xfrm rot="860099">
          <a:off x="1258764" y="80082890"/>
          <a:ext cx="187283" cy="189215"/>
          <a:chOff x="3494882" y="6020720"/>
          <a:chExt cx="153760" cy="144236"/>
        </a:xfrm>
      </xdr:grpSpPr>
      <xdr:sp macro="" textlink="">
        <xdr:nvSpPr>
          <xdr:cNvPr id="1945" name="Oval 1944">
            <a:extLst>
              <a:ext uri="{FF2B5EF4-FFF2-40B4-BE49-F238E27FC236}">
                <a16:creationId xmlns:a16="http://schemas.microsoft.com/office/drawing/2014/main" id="{CED06FBF-8E37-19A8-16C7-ECE53EAF442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46" name="Straight Connector 1945">
            <a:extLst>
              <a:ext uri="{FF2B5EF4-FFF2-40B4-BE49-F238E27FC236}">
                <a16:creationId xmlns:a16="http://schemas.microsoft.com/office/drawing/2014/main" id="{EA763FBC-F65B-5452-86B6-E1C481A21AA9}"/>
              </a:ext>
            </a:extLst>
          </xdr:cNvPr>
          <xdr:cNvCxnSpPr>
            <a:stCxn id="1945" idx="1"/>
            <a:endCxn id="194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7" name="Straight Connector 1946">
            <a:extLst>
              <a:ext uri="{FF2B5EF4-FFF2-40B4-BE49-F238E27FC236}">
                <a16:creationId xmlns:a16="http://schemas.microsoft.com/office/drawing/2014/main" id="{5808323E-7ACA-F545-4786-19D07A2D9D9E}"/>
              </a:ext>
            </a:extLst>
          </xdr:cNvPr>
          <xdr:cNvCxnSpPr>
            <a:stCxn id="1945" idx="3"/>
            <a:endCxn id="194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115956</xdr:colOff>
      <xdr:row>503</xdr:row>
      <xdr:rowOff>82826</xdr:rowOff>
    </xdr:from>
    <xdr:to>
      <xdr:col>7</xdr:col>
      <xdr:colOff>306163</xdr:colOff>
      <xdr:row>504</xdr:row>
      <xdr:rowOff>82029</xdr:rowOff>
    </xdr:to>
    <xdr:grpSp>
      <xdr:nvGrpSpPr>
        <xdr:cNvPr id="1948" name="Group 211">
          <a:extLst>
            <a:ext uri="{FF2B5EF4-FFF2-40B4-BE49-F238E27FC236}">
              <a16:creationId xmlns:a16="http://schemas.microsoft.com/office/drawing/2014/main" id="{D3908A44-0034-42C4-A96C-7D25269F0EDC}"/>
            </a:ext>
          </a:extLst>
        </xdr:cNvPr>
        <xdr:cNvGrpSpPr>
          <a:grpSpLocks/>
        </xdr:cNvGrpSpPr>
      </xdr:nvGrpSpPr>
      <xdr:grpSpPr bwMode="auto">
        <a:xfrm rot="860099">
          <a:off x="3063103" y="83342532"/>
          <a:ext cx="190207" cy="178497"/>
          <a:chOff x="3494882" y="6020720"/>
          <a:chExt cx="153760" cy="144236"/>
        </a:xfrm>
      </xdr:grpSpPr>
      <xdr:sp macro="" textlink="">
        <xdr:nvSpPr>
          <xdr:cNvPr id="1949" name="Oval 1948">
            <a:extLst>
              <a:ext uri="{FF2B5EF4-FFF2-40B4-BE49-F238E27FC236}">
                <a16:creationId xmlns:a16="http://schemas.microsoft.com/office/drawing/2014/main" id="{084EF2C2-D3CA-0CC8-D243-22BF2A9F62A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B85E0D31-27C0-B5E7-3F0A-4C98F05F9F56}"/>
              </a:ext>
            </a:extLst>
          </xdr:cNvPr>
          <xdr:cNvCxnSpPr>
            <a:stCxn id="1949" idx="1"/>
            <a:endCxn id="194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1" name="Straight Connector 1950">
            <a:extLst>
              <a:ext uri="{FF2B5EF4-FFF2-40B4-BE49-F238E27FC236}">
                <a16:creationId xmlns:a16="http://schemas.microsoft.com/office/drawing/2014/main" id="{93F3EA88-9110-3952-F8A7-260355C4AC39}"/>
              </a:ext>
            </a:extLst>
          </xdr:cNvPr>
          <xdr:cNvCxnSpPr>
            <a:stCxn id="1949" idx="3"/>
            <a:endCxn id="194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376030</xdr:colOff>
      <xdr:row>508</xdr:row>
      <xdr:rowOff>144117</xdr:rowOff>
    </xdr:from>
    <xdr:to>
      <xdr:col>6</xdr:col>
      <xdr:colOff>185237</xdr:colOff>
      <xdr:row>509</xdr:row>
      <xdr:rowOff>143320</xdr:rowOff>
    </xdr:to>
    <xdr:grpSp>
      <xdr:nvGrpSpPr>
        <xdr:cNvPr id="1952" name="Group 211">
          <a:extLst>
            <a:ext uri="{FF2B5EF4-FFF2-40B4-BE49-F238E27FC236}">
              <a16:creationId xmlns:a16="http://schemas.microsoft.com/office/drawing/2014/main" id="{03C6AA32-49F0-4BFC-9FBC-D3C825915527}"/>
            </a:ext>
          </a:extLst>
        </xdr:cNvPr>
        <xdr:cNvGrpSpPr>
          <a:grpSpLocks/>
        </xdr:cNvGrpSpPr>
      </xdr:nvGrpSpPr>
      <xdr:grpSpPr bwMode="auto">
        <a:xfrm rot="860099">
          <a:off x="2561177" y="84300293"/>
          <a:ext cx="190207" cy="178498"/>
          <a:chOff x="3494882" y="6020720"/>
          <a:chExt cx="153760" cy="144236"/>
        </a:xfrm>
      </xdr:grpSpPr>
      <xdr:sp macro="" textlink="">
        <xdr:nvSpPr>
          <xdr:cNvPr id="1953" name="Oval 1952">
            <a:extLst>
              <a:ext uri="{FF2B5EF4-FFF2-40B4-BE49-F238E27FC236}">
                <a16:creationId xmlns:a16="http://schemas.microsoft.com/office/drawing/2014/main" id="{425F053B-AA59-3D88-1EEC-667BD35A26B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54" name="Straight Connector 1953">
            <a:extLst>
              <a:ext uri="{FF2B5EF4-FFF2-40B4-BE49-F238E27FC236}">
                <a16:creationId xmlns:a16="http://schemas.microsoft.com/office/drawing/2014/main" id="{5C3E7EAE-0E4E-FA43-2FAD-4D5CB903476A}"/>
              </a:ext>
            </a:extLst>
          </xdr:cNvPr>
          <xdr:cNvCxnSpPr>
            <a:stCxn id="1953" idx="1"/>
            <a:endCxn id="195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5" name="Straight Connector 1954">
            <a:extLst>
              <a:ext uri="{FF2B5EF4-FFF2-40B4-BE49-F238E27FC236}">
                <a16:creationId xmlns:a16="http://schemas.microsoft.com/office/drawing/2014/main" id="{16EA91E1-CDD6-A523-C931-98CD67F8E442}"/>
              </a:ext>
            </a:extLst>
          </xdr:cNvPr>
          <xdr:cNvCxnSpPr>
            <a:stCxn id="1953" idx="3"/>
            <a:endCxn id="195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155712</xdr:colOff>
      <xdr:row>515</xdr:row>
      <xdr:rowOff>106018</xdr:rowOff>
    </xdr:from>
    <xdr:to>
      <xdr:col>4</xdr:col>
      <xdr:colOff>345919</xdr:colOff>
      <xdr:row>516</xdr:row>
      <xdr:rowOff>105220</xdr:rowOff>
    </xdr:to>
    <xdr:grpSp>
      <xdr:nvGrpSpPr>
        <xdr:cNvPr id="1956" name="Group 211">
          <a:extLst>
            <a:ext uri="{FF2B5EF4-FFF2-40B4-BE49-F238E27FC236}">
              <a16:creationId xmlns:a16="http://schemas.microsoft.com/office/drawing/2014/main" id="{DC69EFB9-D469-4017-A370-D1081ED94BC0}"/>
            </a:ext>
          </a:extLst>
        </xdr:cNvPr>
        <xdr:cNvGrpSpPr>
          <a:grpSpLocks/>
        </xdr:cNvGrpSpPr>
      </xdr:nvGrpSpPr>
      <xdr:grpSpPr bwMode="auto">
        <a:xfrm rot="860099">
          <a:off x="1959859" y="85517253"/>
          <a:ext cx="190207" cy="178496"/>
          <a:chOff x="3494882" y="6020720"/>
          <a:chExt cx="153760" cy="144236"/>
        </a:xfrm>
      </xdr:grpSpPr>
      <xdr:sp macro="" textlink="">
        <xdr:nvSpPr>
          <xdr:cNvPr id="1957" name="Oval 1956">
            <a:extLst>
              <a:ext uri="{FF2B5EF4-FFF2-40B4-BE49-F238E27FC236}">
                <a16:creationId xmlns:a16="http://schemas.microsoft.com/office/drawing/2014/main" id="{C6AE7FE8-7C50-BBE9-B37D-C6CE5AB4030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58" name="Straight Connector 1957">
            <a:extLst>
              <a:ext uri="{FF2B5EF4-FFF2-40B4-BE49-F238E27FC236}">
                <a16:creationId xmlns:a16="http://schemas.microsoft.com/office/drawing/2014/main" id="{F918C617-C890-2BAB-4547-298B217E394D}"/>
              </a:ext>
            </a:extLst>
          </xdr:cNvPr>
          <xdr:cNvCxnSpPr>
            <a:stCxn id="1957" idx="1"/>
            <a:endCxn id="195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9" name="Straight Connector 1958">
            <a:extLst>
              <a:ext uri="{FF2B5EF4-FFF2-40B4-BE49-F238E27FC236}">
                <a16:creationId xmlns:a16="http://schemas.microsoft.com/office/drawing/2014/main" id="{0E37B9FF-28B5-1B8F-AFE8-0BC3D17C0C50}"/>
              </a:ext>
            </a:extLst>
          </xdr:cNvPr>
          <xdr:cNvCxnSpPr>
            <a:stCxn id="1957" idx="3"/>
            <a:endCxn id="195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266699</xdr:colOff>
      <xdr:row>518</xdr:row>
      <xdr:rowOff>26504</xdr:rowOff>
    </xdr:from>
    <xdr:to>
      <xdr:col>8</xdr:col>
      <xdr:colOff>75906</xdr:colOff>
      <xdr:row>519</xdr:row>
      <xdr:rowOff>58838</xdr:rowOff>
    </xdr:to>
    <xdr:grpSp>
      <xdr:nvGrpSpPr>
        <xdr:cNvPr id="1960" name="Group 211">
          <a:extLst>
            <a:ext uri="{FF2B5EF4-FFF2-40B4-BE49-F238E27FC236}">
              <a16:creationId xmlns:a16="http://schemas.microsoft.com/office/drawing/2014/main" id="{DBC56E27-9871-4C39-B1B5-17AA7405EA7D}"/>
            </a:ext>
          </a:extLst>
        </xdr:cNvPr>
        <xdr:cNvGrpSpPr>
          <a:grpSpLocks/>
        </xdr:cNvGrpSpPr>
      </xdr:nvGrpSpPr>
      <xdr:grpSpPr bwMode="auto">
        <a:xfrm rot="860099">
          <a:off x="3213846" y="85975622"/>
          <a:ext cx="190207" cy="189216"/>
          <a:chOff x="3494882" y="6020720"/>
          <a:chExt cx="153760" cy="144236"/>
        </a:xfrm>
      </xdr:grpSpPr>
      <xdr:sp macro="" textlink="">
        <xdr:nvSpPr>
          <xdr:cNvPr id="1961" name="Oval 1960">
            <a:extLst>
              <a:ext uri="{FF2B5EF4-FFF2-40B4-BE49-F238E27FC236}">
                <a16:creationId xmlns:a16="http://schemas.microsoft.com/office/drawing/2014/main" id="{F4A1F06D-55EB-0439-EDDB-2DA7E660F5A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2" name="Straight Connector 1961">
            <a:extLst>
              <a:ext uri="{FF2B5EF4-FFF2-40B4-BE49-F238E27FC236}">
                <a16:creationId xmlns:a16="http://schemas.microsoft.com/office/drawing/2014/main" id="{C715FF85-C18A-2BA1-5F02-DAEE56F0BACC}"/>
              </a:ext>
            </a:extLst>
          </xdr:cNvPr>
          <xdr:cNvCxnSpPr>
            <a:stCxn id="1961" idx="1"/>
            <a:endCxn id="196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3" name="Straight Connector 1962">
            <a:extLst>
              <a:ext uri="{FF2B5EF4-FFF2-40B4-BE49-F238E27FC236}">
                <a16:creationId xmlns:a16="http://schemas.microsoft.com/office/drawing/2014/main" id="{9D3D735C-6C79-3551-09B4-BE7B1ECD2AD0}"/>
              </a:ext>
            </a:extLst>
          </xdr:cNvPr>
          <xdr:cNvCxnSpPr>
            <a:stCxn id="1961" idx="3"/>
            <a:endCxn id="196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278295</xdr:colOff>
      <xdr:row>517</xdr:row>
      <xdr:rowOff>71230</xdr:rowOff>
    </xdr:from>
    <xdr:to>
      <xdr:col>11</xdr:col>
      <xdr:colOff>87502</xdr:colOff>
      <xdr:row>518</xdr:row>
      <xdr:rowOff>70432</xdr:rowOff>
    </xdr:to>
    <xdr:grpSp>
      <xdr:nvGrpSpPr>
        <xdr:cNvPr id="1964" name="Group 211">
          <a:extLst>
            <a:ext uri="{FF2B5EF4-FFF2-40B4-BE49-F238E27FC236}">
              <a16:creationId xmlns:a16="http://schemas.microsoft.com/office/drawing/2014/main" id="{CE474B75-089F-41A2-B329-41E71E09E181}"/>
            </a:ext>
          </a:extLst>
        </xdr:cNvPr>
        <xdr:cNvGrpSpPr>
          <a:grpSpLocks/>
        </xdr:cNvGrpSpPr>
      </xdr:nvGrpSpPr>
      <xdr:grpSpPr bwMode="auto">
        <a:xfrm rot="860099">
          <a:off x="4368442" y="85841054"/>
          <a:ext cx="190207" cy="178496"/>
          <a:chOff x="3494882" y="6020720"/>
          <a:chExt cx="153760" cy="144236"/>
        </a:xfrm>
      </xdr:grpSpPr>
      <xdr:sp macro="" textlink="">
        <xdr:nvSpPr>
          <xdr:cNvPr id="1965" name="Oval 1964">
            <a:extLst>
              <a:ext uri="{FF2B5EF4-FFF2-40B4-BE49-F238E27FC236}">
                <a16:creationId xmlns:a16="http://schemas.microsoft.com/office/drawing/2014/main" id="{956CDA0A-9D4C-C48B-6F26-0E68B04C9BD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6" name="Straight Connector 1965">
            <a:extLst>
              <a:ext uri="{FF2B5EF4-FFF2-40B4-BE49-F238E27FC236}">
                <a16:creationId xmlns:a16="http://schemas.microsoft.com/office/drawing/2014/main" id="{47084683-D86A-C233-92FE-0E1E92F6DAA5}"/>
              </a:ext>
            </a:extLst>
          </xdr:cNvPr>
          <xdr:cNvCxnSpPr>
            <a:stCxn id="1965" idx="1"/>
            <a:endCxn id="196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7" name="Straight Connector 1966">
            <a:extLst>
              <a:ext uri="{FF2B5EF4-FFF2-40B4-BE49-F238E27FC236}">
                <a16:creationId xmlns:a16="http://schemas.microsoft.com/office/drawing/2014/main" id="{E5B88904-6E73-1C88-A3B7-90CDC1D35B7C}"/>
              </a:ext>
            </a:extLst>
          </xdr:cNvPr>
          <xdr:cNvCxnSpPr>
            <a:stCxn id="1965" idx="3"/>
            <a:endCxn id="196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41412</xdr:colOff>
      <xdr:row>521</xdr:row>
      <xdr:rowOff>140804</xdr:rowOff>
    </xdr:from>
    <xdr:to>
      <xdr:col>13</xdr:col>
      <xdr:colOff>3019</xdr:colOff>
      <xdr:row>523</xdr:row>
      <xdr:rowOff>24050</xdr:rowOff>
    </xdr:to>
    <xdr:grpSp>
      <xdr:nvGrpSpPr>
        <xdr:cNvPr id="1968" name="Group 211">
          <a:extLst>
            <a:ext uri="{FF2B5EF4-FFF2-40B4-BE49-F238E27FC236}">
              <a16:creationId xmlns:a16="http://schemas.microsoft.com/office/drawing/2014/main" id="{B86A1F97-F785-464D-BDB0-8F9C12E5C19A}"/>
            </a:ext>
          </a:extLst>
        </xdr:cNvPr>
        <xdr:cNvGrpSpPr>
          <a:grpSpLocks/>
        </xdr:cNvGrpSpPr>
      </xdr:nvGrpSpPr>
      <xdr:grpSpPr bwMode="auto">
        <a:xfrm rot="860099">
          <a:off x="4893559" y="86560569"/>
          <a:ext cx="185725" cy="197010"/>
          <a:chOff x="3494882" y="6020720"/>
          <a:chExt cx="153760" cy="144236"/>
        </a:xfrm>
      </xdr:grpSpPr>
      <xdr:sp macro="" textlink="">
        <xdr:nvSpPr>
          <xdr:cNvPr id="1969" name="Oval 1968">
            <a:extLst>
              <a:ext uri="{FF2B5EF4-FFF2-40B4-BE49-F238E27FC236}">
                <a16:creationId xmlns:a16="http://schemas.microsoft.com/office/drawing/2014/main" id="{130AAF81-4B33-9CDA-1926-D1EBA9ED49B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70" name="Straight Connector 1969">
            <a:extLst>
              <a:ext uri="{FF2B5EF4-FFF2-40B4-BE49-F238E27FC236}">
                <a16:creationId xmlns:a16="http://schemas.microsoft.com/office/drawing/2014/main" id="{39DDEED6-C047-781E-B2AD-E9C9CF5DEF8F}"/>
              </a:ext>
            </a:extLst>
          </xdr:cNvPr>
          <xdr:cNvCxnSpPr>
            <a:stCxn id="1969" idx="1"/>
            <a:endCxn id="196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26D6E739-B45B-CA0A-6858-FA81F7690E9E}"/>
              </a:ext>
            </a:extLst>
          </xdr:cNvPr>
          <xdr:cNvCxnSpPr>
            <a:stCxn id="1969" idx="3"/>
            <a:endCxn id="196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251790</xdr:colOff>
      <xdr:row>526</xdr:row>
      <xdr:rowOff>110987</xdr:rowOff>
    </xdr:from>
    <xdr:to>
      <xdr:col>15</xdr:col>
      <xdr:colOff>69280</xdr:colOff>
      <xdr:row>527</xdr:row>
      <xdr:rowOff>143320</xdr:rowOff>
    </xdr:to>
    <xdr:grpSp>
      <xdr:nvGrpSpPr>
        <xdr:cNvPr id="1972" name="Group 211">
          <a:extLst>
            <a:ext uri="{FF2B5EF4-FFF2-40B4-BE49-F238E27FC236}">
              <a16:creationId xmlns:a16="http://schemas.microsoft.com/office/drawing/2014/main" id="{63EFE828-A29E-45B9-B0F8-8B973C0BEDB6}"/>
            </a:ext>
          </a:extLst>
        </xdr:cNvPr>
        <xdr:cNvGrpSpPr>
          <a:grpSpLocks/>
        </xdr:cNvGrpSpPr>
      </xdr:nvGrpSpPr>
      <xdr:grpSpPr bwMode="auto">
        <a:xfrm rot="860099">
          <a:off x="5709055" y="87337575"/>
          <a:ext cx="187284" cy="189216"/>
          <a:chOff x="3494882" y="6020720"/>
          <a:chExt cx="153760" cy="144236"/>
        </a:xfrm>
      </xdr:grpSpPr>
      <xdr:sp macro="" textlink="">
        <xdr:nvSpPr>
          <xdr:cNvPr id="1973" name="Oval 1972">
            <a:extLst>
              <a:ext uri="{FF2B5EF4-FFF2-40B4-BE49-F238E27FC236}">
                <a16:creationId xmlns:a16="http://schemas.microsoft.com/office/drawing/2014/main" id="{BE55CC9C-71E2-39C7-C5E4-7D81BD38EC5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74" name="Straight Connector 1973">
            <a:extLst>
              <a:ext uri="{FF2B5EF4-FFF2-40B4-BE49-F238E27FC236}">
                <a16:creationId xmlns:a16="http://schemas.microsoft.com/office/drawing/2014/main" id="{005771F0-576E-D371-5B75-A1EEBE6FC8A5}"/>
              </a:ext>
            </a:extLst>
          </xdr:cNvPr>
          <xdr:cNvCxnSpPr>
            <a:stCxn id="1973" idx="1"/>
            <a:endCxn id="197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5" name="Straight Connector 1974">
            <a:extLst>
              <a:ext uri="{FF2B5EF4-FFF2-40B4-BE49-F238E27FC236}">
                <a16:creationId xmlns:a16="http://schemas.microsoft.com/office/drawing/2014/main" id="{B3F092DF-5A6D-F771-717B-E81A39897FEB}"/>
              </a:ext>
            </a:extLst>
          </xdr:cNvPr>
          <xdr:cNvCxnSpPr>
            <a:stCxn id="1973" idx="3"/>
            <a:endCxn id="197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81170</xdr:colOff>
      <xdr:row>532</xdr:row>
      <xdr:rowOff>6626</xdr:rowOff>
    </xdr:from>
    <xdr:to>
      <xdr:col>17</xdr:col>
      <xdr:colOff>271377</xdr:colOff>
      <xdr:row>533</xdr:row>
      <xdr:rowOff>38959</xdr:rowOff>
    </xdr:to>
    <xdr:grpSp>
      <xdr:nvGrpSpPr>
        <xdr:cNvPr id="1976" name="Group 211">
          <a:extLst>
            <a:ext uri="{FF2B5EF4-FFF2-40B4-BE49-F238E27FC236}">
              <a16:creationId xmlns:a16="http://schemas.microsoft.com/office/drawing/2014/main" id="{BE62D60B-4C04-4A91-87E6-3056F6D440EF}"/>
            </a:ext>
          </a:extLst>
        </xdr:cNvPr>
        <xdr:cNvGrpSpPr>
          <a:grpSpLocks/>
        </xdr:cNvGrpSpPr>
      </xdr:nvGrpSpPr>
      <xdr:grpSpPr bwMode="auto">
        <a:xfrm rot="860099">
          <a:off x="6670229" y="88174508"/>
          <a:ext cx="190207" cy="189216"/>
          <a:chOff x="3494882" y="6020720"/>
          <a:chExt cx="153760" cy="144236"/>
        </a:xfrm>
      </xdr:grpSpPr>
      <xdr:sp macro="" textlink="">
        <xdr:nvSpPr>
          <xdr:cNvPr id="1977" name="Oval 1976">
            <a:extLst>
              <a:ext uri="{FF2B5EF4-FFF2-40B4-BE49-F238E27FC236}">
                <a16:creationId xmlns:a16="http://schemas.microsoft.com/office/drawing/2014/main" id="{7C1C2223-FF3C-7099-8F66-A7432CCB8D9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C2A0F933-4A58-C316-10D1-1F880D60744D}"/>
              </a:ext>
            </a:extLst>
          </xdr:cNvPr>
          <xdr:cNvCxnSpPr>
            <a:stCxn id="1977" idx="1"/>
            <a:endCxn id="197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9" name="Straight Connector 1978">
            <a:extLst>
              <a:ext uri="{FF2B5EF4-FFF2-40B4-BE49-F238E27FC236}">
                <a16:creationId xmlns:a16="http://schemas.microsoft.com/office/drawing/2014/main" id="{A5C9B6CA-BAB6-64B1-FEDF-F689C1CACFBB}"/>
              </a:ext>
            </a:extLst>
          </xdr:cNvPr>
          <xdr:cNvCxnSpPr>
            <a:stCxn id="1977" idx="3"/>
            <a:endCxn id="197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91109</xdr:colOff>
      <xdr:row>585</xdr:row>
      <xdr:rowOff>74545</xdr:rowOff>
    </xdr:from>
    <xdr:to>
      <xdr:col>3</xdr:col>
      <xdr:colOff>281316</xdr:colOff>
      <xdr:row>586</xdr:row>
      <xdr:rowOff>106878</xdr:rowOff>
    </xdr:to>
    <xdr:grpSp>
      <xdr:nvGrpSpPr>
        <xdr:cNvPr id="1980" name="Group 211">
          <a:extLst>
            <a:ext uri="{FF2B5EF4-FFF2-40B4-BE49-F238E27FC236}">
              <a16:creationId xmlns:a16="http://schemas.microsoft.com/office/drawing/2014/main" id="{BFA864A9-2E6E-4FBB-A05E-7CF83B3A4F68}"/>
            </a:ext>
          </a:extLst>
        </xdr:cNvPr>
        <xdr:cNvGrpSpPr>
          <a:grpSpLocks/>
        </xdr:cNvGrpSpPr>
      </xdr:nvGrpSpPr>
      <xdr:grpSpPr bwMode="auto">
        <a:xfrm rot="860099">
          <a:off x="1514256" y="97027839"/>
          <a:ext cx="190207" cy="189215"/>
          <a:chOff x="3494882" y="6020720"/>
          <a:chExt cx="153760" cy="144236"/>
        </a:xfrm>
      </xdr:grpSpPr>
      <xdr:sp macro="" textlink="">
        <xdr:nvSpPr>
          <xdr:cNvPr id="1981" name="Oval 1980">
            <a:extLst>
              <a:ext uri="{FF2B5EF4-FFF2-40B4-BE49-F238E27FC236}">
                <a16:creationId xmlns:a16="http://schemas.microsoft.com/office/drawing/2014/main" id="{C4F7F6D9-91C5-E106-C77B-0F0457551CE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82" name="Straight Connector 1981">
            <a:extLst>
              <a:ext uri="{FF2B5EF4-FFF2-40B4-BE49-F238E27FC236}">
                <a16:creationId xmlns:a16="http://schemas.microsoft.com/office/drawing/2014/main" id="{458B4A85-2B1F-81E9-3FF8-876AC389EDB6}"/>
              </a:ext>
            </a:extLst>
          </xdr:cNvPr>
          <xdr:cNvCxnSpPr>
            <a:stCxn id="1981" idx="1"/>
            <a:endCxn id="198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3" name="Straight Connector 1982">
            <a:extLst>
              <a:ext uri="{FF2B5EF4-FFF2-40B4-BE49-F238E27FC236}">
                <a16:creationId xmlns:a16="http://schemas.microsoft.com/office/drawing/2014/main" id="{FCE51482-641C-29A1-E8CA-38C03D9B700E}"/>
              </a:ext>
            </a:extLst>
          </xdr:cNvPr>
          <xdr:cNvCxnSpPr>
            <a:stCxn id="1981" idx="3"/>
            <a:endCxn id="198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160683</xdr:colOff>
      <xdr:row>580</xdr:row>
      <xdr:rowOff>36445</xdr:rowOff>
    </xdr:from>
    <xdr:to>
      <xdr:col>5</xdr:col>
      <xdr:colOff>350890</xdr:colOff>
      <xdr:row>581</xdr:row>
      <xdr:rowOff>68778</xdr:rowOff>
    </xdr:to>
    <xdr:grpSp>
      <xdr:nvGrpSpPr>
        <xdr:cNvPr id="1984" name="Group 211">
          <a:extLst>
            <a:ext uri="{FF2B5EF4-FFF2-40B4-BE49-F238E27FC236}">
              <a16:creationId xmlns:a16="http://schemas.microsoft.com/office/drawing/2014/main" id="{8B0606CB-15DE-4FA5-B027-2122A93BB2AE}"/>
            </a:ext>
          </a:extLst>
        </xdr:cNvPr>
        <xdr:cNvGrpSpPr>
          <a:grpSpLocks/>
        </xdr:cNvGrpSpPr>
      </xdr:nvGrpSpPr>
      <xdr:grpSpPr bwMode="auto">
        <a:xfrm rot="860099">
          <a:off x="2345830" y="96182916"/>
          <a:ext cx="190207" cy="211627"/>
          <a:chOff x="3494882" y="6020720"/>
          <a:chExt cx="153760" cy="144236"/>
        </a:xfrm>
      </xdr:grpSpPr>
      <xdr:sp macro="" textlink="">
        <xdr:nvSpPr>
          <xdr:cNvPr id="1985" name="Oval 1984">
            <a:extLst>
              <a:ext uri="{FF2B5EF4-FFF2-40B4-BE49-F238E27FC236}">
                <a16:creationId xmlns:a16="http://schemas.microsoft.com/office/drawing/2014/main" id="{80DAE8D2-E839-C991-1F9B-D5853225B51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86" name="Straight Connector 1985">
            <a:extLst>
              <a:ext uri="{FF2B5EF4-FFF2-40B4-BE49-F238E27FC236}">
                <a16:creationId xmlns:a16="http://schemas.microsoft.com/office/drawing/2014/main" id="{AEA453AD-A00C-99BC-1DE0-8DE2C0958E38}"/>
              </a:ext>
            </a:extLst>
          </xdr:cNvPr>
          <xdr:cNvCxnSpPr>
            <a:stCxn id="1985" idx="1"/>
            <a:endCxn id="198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7" name="Straight Connector 1986">
            <a:extLst>
              <a:ext uri="{FF2B5EF4-FFF2-40B4-BE49-F238E27FC236}">
                <a16:creationId xmlns:a16="http://schemas.microsoft.com/office/drawing/2014/main" id="{8FF16D92-F746-B7D3-7799-11BCF7F36F20}"/>
              </a:ext>
            </a:extLst>
          </xdr:cNvPr>
          <xdr:cNvCxnSpPr>
            <a:stCxn id="1985" idx="3"/>
            <a:endCxn id="198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296517</xdr:colOff>
      <xdr:row>574</xdr:row>
      <xdr:rowOff>6628</xdr:rowOff>
    </xdr:from>
    <xdr:to>
      <xdr:col>7</xdr:col>
      <xdr:colOff>105724</xdr:colOff>
      <xdr:row>575</xdr:row>
      <xdr:rowOff>38961</xdr:rowOff>
    </xdr:to>
    <xdr:grpSp>
      <xdr:nvGrpSpPr>
        <xdr:cNvPr id="1988" name="Group 211">
          <a:extLst>
            <a:ext uri="{FF2B5EF4-FFF2-40B4-BE49-F238E27FC236}">
              <a16:creationId xmlns:a16="http://schemas.microsoft.com/office/drawing/2014/main" id="{C027E3C4-AC9B-438B-A6FD-0E7C2623E664}"/>
            </a:ext>
          </a:extLst>
        </xdr:cNvPr>
        <xdr:cNvGrpSpPr>
          <a:grpSpLocks/>
        </xdr:cNvGrpSpPr>
      </xdr:nvGrpSpPr>
      <xdr:grpSpPr bwMode="auto">
        <a:xfrm rot="860099">
          <a:off x="2862664" y="95211804"/>
          <a:ext cx="190207" cy="189216"/>
          <a:chOff x="3494882" y="6020720"/>
          <a:chExt cx="153760" cy="144236"/>
        </a:xfrm>
      </xdr:grpSpPr>
      <xdr:sp macro="" textlink="">
        <xdr:nvSpPr>
          <xdr:cNvPr id="1989" name="Oval 1988">
            <a:extLst>
              <a:ext uri="{FF2B5EF4-FFF2-40B4-BE49-F238E27FC236}">
                <a16:creationId xmlns:a16="http://schemas.microsoft.com/office/drawing/2014/main" id="{7919A0C3-A704-62AD-9819-37396AE9DFD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90" name="Straight Connector 1989">
            <a:extLst>
              <a:ext uri="{FF2B5EF4-FFF2-40B4-BE49-F238E27FC236}">
                <a16:creationId xmlns:a16="http://schemas.microsoft.com/office/drawing/2014/main" id="{1C9257FC-F030-F805-51DA-E419D845A92E}"/>
              </a:ext>
            </a:extLst>
          </xdr:cNvPr>
          <xdr:cNvCxnSpPr>
            <a:stCxn id="1989" idx="1"/>
            <a:endCxn id="198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1" name="Straight Connector 1990">
            <a:extLst>
              <a:ext uri="{FF2B5EF4-FFF2-40B4-BE49-F238E27FC236}">
                <a16:creationId xmlns:a16="http://schemas.microsoft.com/office/drawing/2014/main" id="{1F03D74E-3D83-05A2-231C-B949EE83E91D}"/>
              </a:ext>
            </a:extLst>
          </xdr:cNvPr>
          <xdr:cNvCxnSpPr>
            <a:stCxn id="1989" idx="3"/>
            <a:endCxn id="198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299830</xdr:colOff>
      <xdr:row>571</xdr:row>
      <xdr:rowOff>101050</xdr:rowOff>
    </xdr:from>
    <xdr:to>
      <xdr:col>10</xdr:col>
      <xdr:colOff>109037</xdr:colOff>
      <xdr:row>572</xdr:row>
      <xdr:rowOff>100252</xdr:rowOff>
    </xdr:to>
    <xdr:grpSp>
      <xdr:nvGrpSpPr>
        <xdr:cNvPr id="1992" name="Group 211">
          <a:extLst>
            <a:ext uri="{FF2B5EF4-FFF2-40B4-BE49-F238E27FC236}">
              <a16:creationId xmlns:a16="http://schemas.microsoft.com/office/drawing/2014/main" id="{B818EE0D-D88C-47DE-B2AA-028966F927C8}"/>
            </a:ext>
          </a:extLst>
        </xdr:cNvPr>
        <xdr:cNvGrpSpPr>
          <a:grpSpLocks/>
        </xdr:cNvGrpSpPr>
      </xdr:nvGrpSpPr>
      <xdr:grpSpPr bwMode="auto">
        <a:xfrm rot="860099">
          <a:off x="4008977" y="94790756"/>
          <a:ext cx="190207" cy="178496"/>
          <a:chOff x="3494882" y="6020720"/>
          <a:chExt cx="153760" cy="144236"/>
        </a:xfrm>
      </xdr:grpSpPr>
      <xdr:sp macro="" textlink="">
        <xdr:nvSpPr>
          <xdr:cNvPr id="1993" name="Oval 1992">
            <a:extLst>
              <a:ext uri="{FF2B5EF4-FFF2-40B4-BE49-F238E27FC236}">
                <a16:creationId xmlns:a16="http://schemas.microsoft.com/office/drawing/2014/main" id="{D28591E0-2B89-027A-A94F-80E9A5BB43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94" name="Straight Connector 1993">
            <a:extLst>
              <a:ext uri="{FF2B5EF4-FFF2-40B4-BE49-F238E27FC236}">
                <a16:creationId xmlns:a16="http://schemas.microsoft.com/office/drawing/2014/main" id="{84DC5D4A-AAC2-DFBF-1987-689D1A80ED39}"/>
              </a:ext>
            </a:extLst>
          </xdr:cNvPr>
          <xdr:cNvCxnSpPr>
            <a:stCxn id="1993" idx="1"/>
            <a:endCxn id="199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5" name="Straight Connector 1994">
            <a:extLst>
              <a:ext uri="{FF2B5EF4-FFF2-40B4-BE49-F238E27FC236}">
                <a16:creationId xmlns:a16="http://schemas.microsoft.com/office/drawing/2014/main" id="{6FB9B926-E47B-E5D7-E86B-ED380B9F65B5}"/>
              </a:ext>
            </a:extLst>
          </xdr:cNvPr>
          <xdr:cNvCxnSpPr>
            <a:stCxn id="1993" idx="3"/>
            <a:endCxn id="199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120927</xdr:colOff>
      <xdr:row>569</xdr:row>
      <xdr:rowOff>104363</xdr:rowOff>
    </xdr:from>
    <xdr:to>
      <xdr:col>13</xdr:col>
      <xdr:colOff>79221</xdr:colOff>
      <xdr:row>570</xdr:row>
      <xdr:rowOff>103565</xdr:rowOff>
    </xdr:to>
    <xdr:grpSp>
      <xdr:nvGrpSpPr>
        <xdr:cNvPr id="1996" name="Group 211">
          <a:extLst>
            <a:ext uri="{FF2B5EF4-FFF2-40B4-BE49-F238E27FC236}">
              <a16:creationId xmlns:a16="http://schemas.microsoft.com/office/drawing/2014/main" id="{B9A8B6DA-76C6-434A-B1FA-C2E2DE82002C}"/>
            </a:ext>
          </a:extLst>
        </xdr:cNvPr>
        <xdr:cNvGrpSpPr>
          <a:grpSpLocks/>
        </xdr:cNvGrpSpPr>
      </xdr:nvGrpSpPr>
      <xdr:grpSpPr bwMode="auto">
        <a:xfrm rot="860099">
          <a:off x="4973074" y="94435481"/>
          <a:ext cx="182412" cy="178496"/>
          <a:chOff x="3494882" y="6020720"/>
          <a:chExt cx="153760" cy="144236"/>
        </a:xfrm>
      </xdr:grpSpPr>
      <xdr:sp macro="" textlink="">
        <xdr:nvSpPr>
          <xdr:cNvPr id="1997" name="Oval 1996">
            <a:extLst>
              <a:ext uri="{FF2B5EF4-FFF2-40B4-BE49-F238E27FC236}">
                <a16:creationId xmlns:a16="http://schemas.microsoft.com/office/drawing/2014/main" id="{AC79BAAD-FC68-27DE-1067-D97F31F276D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98" name="Straight Connector 1997">
            <a:extLst>
              <a:ext uri="{FF2B5EF4-FFF2-40B4-BE49-F238E27FC236}">
                <a16:creationId xmlns:a16="http://schemas.microsoft.com/office/drawing/2014/main" id="{56A26402-0824-D367-2BEC-5DC559F35965}"/>
              </a:ext>
            </a:extLst>
          </xdr:cNvPr>
          <xdr:cNvCxnSpPr>
            <a:stCxn id="1997" idx="1"/>
            <a:endCxn id="199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93DF9564-03B0-A730-CD72-70B3CBD40662}"/>
              </a:ext>
            </a:extLst>
          </xdr:cNvPr>
          <xdr:cNvCxnSpPr>
            <a:stCxn id="1997" idx="3"/>
            <a:endCxn id="199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198784</xdr:colOff>
      <xdr:row>567</xdr:row>
      <xdr:rowOff>82827</xdr:rowOff>
    </xdr:from>
    <xdr:to>
      <xdr:col>16</xdr:col>
      <xdr:colOff>7991</xdr:colOff>
      <xdr:row>568</xdr:row>
      <xdr:rowOff>82030</xdr:rowOff>
    </xdr:to>
    <xdr:grpSp>
      <xdr:nvGrpSpPr>
        <xdr:cNvPr id="2000" name="Group 211">
          <a:extLst>
            <a:ext uri="{FF2B5EF4-FFF2-40B4-BE49-F238E27FC236}">
              <a16:creationId xmlns:a16="http://schemas.microsoft.com/office/drawing/2014/main" id="{B9B8AC82-3DF4-43E3-9F09-5E62912A1287}"/>
            </a:ext>
          </a:extLst>
        </xdr:cNvPr>
        <xdr:cNvGrpSpPr>
          <a:grpSpLocks/>
        </xdr:cNvGrpSpPr>
      </xdr:nvGrpSpPr>
      <xdr:grpSpPr bwMode="auto">
        <a:xfrm rot="860099">
          <a:off x="6025843" y="94055356"/>
          <a:ext cx="190207" cy="178498"/>
          <a:chOff x="3494882" y="6020720"/>
          <a:chExt cx="153760" cy="144236"/>
        </a:xfrm>
      </xdr:grpSpPr>
      <xdr:sp macro="" textlink="">
        <xdr:nvSpPr>
          <xdr:cNvPr id="2001" name="Oval 2000">
            <a:extLst>
              <a:ext uri="{FF2B5EF4-FFF2-40B4-BE49-F238E27FC236}">
                <a16:creationId xmlns:a16="http://schemas.microsoft.com/office/drawing/2014/main" id="{B2402E02-34F5-08E2-44CE-22380521955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2" name="Straight Connector 2001">
            <a:extLst>
              <a:ext uri="{FF2B5EF4-FFF2-40B4-BE49-F238E27FC236}">
                <a16:creationId xmlns:a16="http://schemas.microsoft.com/office/drawing/2014/main" id="{062D3361-78C6-67CA-9A0B-4901AD3DF2E0}"/>
              </a:ext>
            </a:extLst>
          </xdr:cNvPr>
          <xdr:cNvCxnSpPr>
            <a:stCxn id="2001" idx="1"/>
            <a:endCxn id="200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3" name="Straight Connector 2002">
            <a:extLst>
              <a:ext uri="{FF2B5EF4-FFF2-40B4-BE49-F238E27FC236}">
                <a16:creationId xmlns:a16="http://schemas.microsoft.com/office/drawing/2014/main" id="{24D5D6F4-0983-7CC3-BA68-FCD94BDA4EE6}"/>
              </a:ext>
            </a:extLst>
          </xdr:cNvPr>
          <xdr:cNvCxnSpPr>
            <a:stCxn id="2001" idx="3"/>
            <a:endCxn id="200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376031</xdr:colOff>
      <xdr:row>565</xdr:row>
      <xdr:rowOff>86141</xdr:rowOff>
    </xdr:from>
    <xdr:to>
      <xdr:col>18</xdr:col>
      <xdr:colOff>185238</xdr:colOff>
      <xdr:row>566</xdr:row>
      <xdr:rowOff>85344</xdr:rowOff>
    </xdr:to>
    <xdr:grpSp>
      <xdr:nvGrpSpPr>
        <xdr:cNvPr id="2004" name="Group 211">
          <a:extLst>
            <a:ext uri="{FF2B5EF4-FFF2-40B4-BE49-F238E27FC236}">
              <a16:creationId xmlns:a16="http://schemas.microsoft.com/office/drawing/2014/main" id="{7D75E341-0069-4869-8D4E-C2BAAD4C87C7}"/>
            </a:ext>
          </a:extLst>
        </xdr:cNvPr>
        <xdr:cNvGrpSpPr>
          <a:grpSpLocks/>
        </xdr:cNvGrpSpPr>
      </xdr:nvGrpSpPr>
      <xdr:grpSpPr bwMode="auto">
        <a:xfrm rot="860099">
          <a:off x="6965090" y="93700082"/>
          <a:ext cx="190207" cy="178497"/>
          <a:chOff x="3494882" y="6020720"/>
          <a:chExt cx="153760" cy="144236"/>
        </a:xfrm>
      </xdr:grpSpPr>
      <xdr:sp macro="" textlink="">
        <xdr:nvSpPr>
          <xdr:cNvPr id="2005" name="Oval 2004">
            <a:extLst>
              <a:ext uri="{FF2B5EF4-FFF2-40B4-BE49-F238E27FC236}">
                <a16:creationId xmlns:a16="http://schemas.microsoft.com/office/drawing/2014/main" id="{6E23D204-B085-795A-A52D-D0F71F9B9A4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6" name="Straight Connector 2005">
            <a:extLst>
              <a:ext uri="{FF2B5EF4-FFF2-40B4-BE49-F238E27FC236}">
                <a16:creationId xmlns:a16="http://schemas.microsoft.com/office/drawing/2014/main" id="{2F2F9C4F-EBE2-B87C-F870-C9982A155E4F}"/>
              </a:ext>
            </a:extLst>
          </xdr:cNvPr>
          <xdr:cNvCxnSpPr>
            <a:stCxn id="2005" idx="1"/>
            <a:endCxn id="200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7" name="Straight Connector 2006">
            <a:extLst>
              <a:ext uri="{FF2B5EF4-FFF2-40B4-BE49-F238E27FC236}">
                <a16:creationId xmlns:a16="http://schemas.microsoft.com/office/drawing/2014/main" id="{9F24FF1E-71B8-E9E7-F12F-03D493A626D3}"/>
              </a:ext>
            </a:extLst>
          </xdr:cNvPr>
          <xdr:cNvCxnSpPr>
            <a:stCxn id="2005" idx="3"/>
            <a:endCxn id="200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114301</xdr:colOff>
      <xdr:row>563</xdr:row>
      <xdr:rowOff>122584</xdr:rowOff>
    </xdr:from>
    <xdr:to>
      <xdr:col>20</xdr:col>
      <xdr:colOff>304508</xdr:colOff>
      <xdr:row>564</xdr:row>
      <xdr:rowOff>121787</xdr:rowOff>
    </xdr:to>
    <xdr:grpSp>
      <xdr:nvGrpSpPr>
        <xdr:cNvPr id="2008" name="Group 211">
          <a:extLst>
            <a:ext uri="{FF2B5EF4-FFF2-40B4-BE49-F238E27FC236}">
              <a16:creationId xmlns:a16="http://schemas.microsoft.com/office/drawing/2014/main" id="{DD44F674-EE4C-4676-9510-1D58C0A51FD4}"/>
            </a:ext>
          </a:extLst>
        </xdr:cNvPr>
        <xdr:cNvGrpSpPr>
          <a:grpSpLocks/>
        </xdr:cNvGrpSpPr>
      </xdr:nvGrpSpPr>
      <xdr:grpSpPr bwMode="auto">
        <a:xfrm rot="860099">
          <a:off x="7846360" y="93377937"/>
          <a:ext cx="190207" cy="178497"/>
          <a:chOff x="3494882" y="6020720"/>
          <a:chExt cx="153760" cy="144236"/>
        </a:xfrm>
      </xdr:grpSpPr>
      <xdr:sp macro="" textlink="">
        <xdr:nvSpPr>
          <xdr:cNvPr id="2009" name="Oval 2008">
            <a:extLst>
              <a:ext uri="{FF2B5EF4-FFF2-40B4-BE49-F238E27FC236}">
                <a16:creationId xmlns:a16="http://schemas.microsoft.com/office/drawing/2014/main" id="{EAA07713-5989-BEC4-212F-845E4AD9CE9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10" name="Straight Connector 2009">
            <a:extLst>
              <a:ext uri="{FF2B5EF4-FFF2-40B4-BE49-F238E27FC236}">
                <a16:creationId xmlns:a16="http://schemas.microsoft.com/office/drawing/2014/main" id="{5FE019DC-7CD8-7D5A-560A-53AC26E4E7F7}"/>
              </a:ext>
            </a:extLst>
          </xdr:cNvPr>
          <xdr:cNvCxnSpPr>
            <a:stCxn id="2009" idx="1"/>
            <a:endCxn id="200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1" name="Straight Connector 2010">
            <a:extLst>
              <a:ext uri="{FF2B5EF4-FFF2-40B4-BE49-F238E27FC236}">
                <a16:creationId xmlns:a16="http://schemas.microsoft.com/office/drawing/2014/main" id="{3BAD1558-3862-F4D3-C1EE-27601DB01AD5}"/>
              </a:ext>
            </a:extLst>
          </xdr:cNvPr>
          <xdr:cNvCxnSpPr>
            <a:stCxn id="2009" idx="3"/>
            <a:endCxn id="200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314739</xdr:colOff>
      <xdr:row>607</xdr:row>
      <xdr:rowOff>57978</xdr:rowOff>
    </xdr:from>
    <xdr:to>
      <xdr:col>11</xdr:col>
      <xdr:colOff>123946</xdr:colOff>
      <xdr:row>608</xdr:row>
      <xdr:rowOff>90312</xdr:rowOff>
    </xdr:to>
    <xdr:grpSp>
      <xdr:nvGrpSpPr>
        <xdr:cNvPr id="2012" name="Group 211">
          <a:extLst>
            <a:ext uri="{FF2B5EF4-FFF2-40B4-BE49-F238E27FC236}">
              <a16:creationId xmlns:a16="http://schemas.microsoft.com/office/drawing/2014/main" id="{1B3DABA4-37B0-4B3B-BB80-E4E396C71C5D}"/>
            </a:ext>
          </a:extLst>
        </xdr:cNvPr>
        <xdr:cNvGrpSpPr>
          <a:grpSpLocks/>
        </xdr:cNvGrpSpPr>
      </xdr:nvGrpSpPr>
      <xdr:grpSpPr bwMode="auto">
        <a:xfrm rot="860099">
          <a:off x="4404886" y="100462684"/>
          <a:ext cx="190207" cy="189216"/>
          <a:chOff x="3494882" y="6020720"/>
          <a:chExt cx="153760" cy="144236"/>
        </a:xfrm>
      </xdr:grpSpPr>
      <xdr:sp macro="" textlink="">
        <xdr:nvSpPr>
          <xdr:cNvPr id="2013" name="Oval 2012">
            <a:extLst>
              <a:ext uri="{FF2B5EF4-FFF2-40B4-BE49-F238E27FC236}">
                <a16:creationId xmlns:a16="http://schemas.microsoft.com/office/drawing/2014/main" id="{5D509243-AD96-22C9-2B2F-F89751E2D3B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14" name="Straight Connector 2013">
            <a:extLst>
              <a:ext uri="{FF2B5EF4-FFF2-40B4-BE49-F238E27FC236}">
                <a16:creationId xmlns:a16="http://schemas.microsoft.com/office/drawing/2014/main" id="{3D18DE46-B5A6-3523-22BC-A72BDEE342E0}"/>
              </a:ext>
            </a:extLst>
          </xdr:cNvPr>
          <xdr:cNvCxnSpPr>
            <a:stCxn id="2013" idx="1"/>
            <a:endCxn id="201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5" name="Straight Connector 2014">
            <a:extLst>
              <a:ext uri="{FF2B5EF4-FFF2-40B4-BE49-F238E27FC236}">
                <a16:creationId xmlns:a16="http://schemas.microsoft.com/office/drawing/2014/main" id="{39627168-9D2B-99CC-1B62-444287AE2E97}"/>
              </a:ext>
            </a:extLst>
          </xdr:cNvPr>
          <xdr:cNvCxnSpPr>
            <a:stCxn id="2013" idx="3"/>
            <a:endCxn id="201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19878</xdr:colOff>
      <xdr:row>612</xdr:row>
      <xdr:rowOff>69574</xdr:rowOff>
    </xdr:from>
    <xdr:to>
      <xdr:col>12</xdr:col>
      <xdr:colOff>210085</xdr:colOff>
      <xdr:row>613</xdr:row>
      <xdr:rowOff>68777</xdr:rowOff>
    </xdr:to>
    <xdr:grpSp>
      <xdr:nvGrpSpPr>
        <xdr:cNvPr id="2016" name="Group 211">
          <a:extLst>
            <a:ext uri="{FF2B5EF4-FFF2-40B4-BE49-F238E27FC236}">
              <a16:creationId xmlns:a16="http://schemas.microsoft.com/office/drawing/2014/main" id="{9DBC0AF9-4383-4F46-82FF-B9A27775B7AC}"/>
            </a:ext>
          </a:extLst>
        </xdr:cNvPr>
        <xdr:cNvGrpSpPr>
          <a:grpSpLocks/>
        </xdr:cNvGrpSpPr>
      </xdr:nvGrpSpPr>
      <xdr:grpSpPr bwMode="auto">
        <a:xfrm rot="860099">
          <a:off x="4872025" y="101348339"/>
          <a:ext cx="190207" cy="178497"/>
          <a:chOff x="3494882" y="6020720"/>
          <a:chExt cx="153760" cy="144236"/>
        </a:xfrm>
      </xdr:grpSpPr>
      <xdr:sp macro="" textlink="">
        <xdr:nvSpPr>
          <xdr:cNvPr id="2017" name="Oval 2016">
            <a:extLst>
              <a:ext uri="{FF2B5EF4-FFF2-40B4-BE49-F238E27FC236}">
                <a16:creationId xmlns:a16="http://schemas.microsoft.com/office/drawing/2014/main" id="{48D2E2ED-C5EB-91F4-11F9-CEA179F9BB3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18" name="Straight Connector 2017">
            <a:extLst>
              <a:ext uri="{FF2B5EF4-FFF2-40B4-BE49-F238E27FC236}">
                <a16:creationId xmlns:a16="http://schemas.microsoft.com/office/drawing/2014/main" id="{82B6414B-4192-7050-F9D5-3C54CB8B7DD4}"/>
              </a:ext>
            </a:extLst>
          </xdr:cNvPr>
          <xdr:cNvCxnSpPr>
            <a:stCxn id="2017" idx="1"/>
            <a:endCxn id="201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9" name="Straight Connector 2018">
            <a:extLst>
              <a:ext uri="{FF2B5EF4-FFF2-40B4-BE49-F238E27FC236}">
                <a16:creationId xmlns:a16="http://schemas.microsoft.com/office/drawing/2014/main" id="{838C4158-6614-40AF-333D-B3A9C529097B}"/>
              </a:ext>
            </a:extLst>
          </xdr:cNvPr>
          <xdr:cNvCxnSpPr>
            <a:stCxn id="2017" idx="3"/>
            <a:endCxn id="201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57978</xdr:colOff>
      <xdr:row>618</xdr:row>
      <xdr:rowOff>165653</xdr:rowOff>
    </xdr:from>
    <xdr:to>
      <xdr:col>14</xdr:col>
      <xdr:colOff>248185</xdr:colOff>
      <xdr:row>619</xdr:row>
      <xdr:rowOff>164855</xdr:rowOff>
    </xdr:to>
    <xdr:grpSp>
      <xdr:nvGrpSpPr>
        <xdr:cNvPr id="2020" name="Group 211">
          <a:extLst>
            <a:ext uri="{FF2B5EF4-FFF2-40B4-BE49-F238E27FC236}">
              <a16:creationId xmlns:a16="http://schemas.microsoft.com/office/drawing/2014/main" id="{303B67E2-F1A6-4054-9BCC-3490040B79BB}"/>
            </a:ext>
          </a:extLst>
        </xdr:cNvPr>
        <xdr:cNvGrpSpPr>
          <a:grpSpLocks/>
        </xdr:cNvGrpSpPr>
      </xdr:nvGrpSpPr>
      <xdr:grpSpPr bwMode="auto">
        <a:xfrm rot="860099">
          <a:off x="5515243" y="102520182"/>
          <a:ext cx="190207" cy="178497"/>
          <a:chOff x="3494882" y="6020720"/>
          <a:chExt cx="153760" cy="144236"/>
        </a:xfrm>
      </xdr:grpSpPr>
      <xdr:sp macro="" textlink="">
        <xdr:nvSpPr>
          <xdr:cNvPr id="2021" name="Oval 2020">
            <a:extLst>
              <a:ext uri="{FF2B5EF4-FFF2-40B4-BE49-F238E27FC236}">
                <a16:creationId xmlns:a16="http://schemas.microsoft.com/office/drawing/2014/main" id="{F6B50F72-2747-DCAC-7A87-FB0CFA985B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22" name="Straight Connector 2021">
            <a:extLst>
              <a:ext uri="{FF2B5EF4-FFF2-40B4-BE49-F238E27FC236}">
                <a16:creationId xmlns:a16="http://schemas.microsoft.com/office/drawing/2014/main" id="{1EB44116-0053-17D6-46D8-BB73D5E21FE5}"/>
              </a:ext>
            </a:extLst>
          </xdr:cNvPr>
          <xdr:cNvCxnSpPr>
            <a:stCxn id="2021" idx="1"/>
            <a:endCxn id="202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3" name="Straight Connector 2022">
            <a:extLst>
              <a:ext uri="{FF2B5EF4-FFF2-40B4-BE49-F238E27FC236}">
                <a16:creationId xmlns:a16="http://schemas.microsoft.com/office/drawing/2014/main" id="{8B6D4B65-F020-A8C0-C4B2-3083DA95DB68}"/>
              </a:ext>
            </a:extLst>
          </xdr:cNvPr>
          <xdr:cNvCxnSpPr>
            <a:stCxn id="2021" idx="3"/>
            <a:endCxn id="202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102704</xdr:colOff>
      <xdr:row>623</xdr:row>
      <xdr:rowOff>53010</xdr:rowOff>
    </xdr:from>
    <xdr:to>
      <xdr:col>15</xdr:col>
      <xdr:colOff>292911</xdr:colOff>
      <xdr:row>624</xdr:row>
      <xdr:rowOff>52212</xdr:rowOff>
    </xdr:to>
    <xdr:grpSp>
      <xdr:nvGrpSpPr>
        <xdr:cNvPr id="2024" name="Group 211">
          <a:extLst>
            <a:ext uri="{FF2B5EF4-FFF2-40B4-BE49-F238E27FC236}">
              <a16:creationId xmlns:a16="http://schemas.microsoft.com/office/drawing/2014/main" id="{DA8CABAB-2B83-4881-94DC-56EA16A9B81B}"/>
            </a:ext>
          </a:extLst>
        </xdr:cNvPr>
        <xdr:cNvGrpSpPr>
          <a:grpSpLocks/>
        </xdr:cNvGrpSpPr>
      </xdr:nvGrpSpPr>
      <xdr:grpSpPr bwMode="auto">
        <a:xfrm rot="860099">
          <a:off x="5929763" y="103304010"/>
          <a:ext cx="190207" cy="178496"/>
          <a:chOff x="3494882" y="6020720"/>
          <a:chExt cx="153760" cy="144236"/>
        </a:xfrm>
      </xdr:grpSpPr>
      <xdr:sp macro="" textlink="">
        <xdr:nvSpPr>
          <xdr:cNvPr id="2025" name="Oval 2024">
            <a:extLst>
              <a:ext uri="{FF2B5EF4-FFF2-40B4-BE49-F238E27FC236}">
                <a16:creationId xmlns:a16="http://schemas.microsoft.com/office/drawing/2014/main" id="{F17DB3F5-C252-D73C-F601-8DE77CE5F00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26" name="Straight Connector 2025">
            <a:extLst>
              <a:ext uri="{FF2B5EF4-FFF2-40B4-BE49-F238E27FC236}">
                <a16:creationId xmlns:a16="http://schemas.microsoft.com/office/drawing/2014/main" id="{8D487F0F-65C8-F03F-6D06-621541AA1930}"/>
              </a:ext>
            </a:extLst>
          </xdr:cNvPr>
          <xdr:cNvCxnSpPr>
            <a:stCxn id="2025" idx="1"/>
            <a:endCxn id="202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C02D5F4B-BE15-BE27-B763-9F65135E86CC}"/>
              </a:ext>
            </a:extLst>
          </xdr:cNvPr>
          <xdr:cNvCxnSpPr>
            <a:stCxn id="2025" idx="3"/>
            <a:endCxn id="202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114300</xdr:colOff>
      <xdr:row>627</xdr:row>
      <xdr:rowOff>64606</xdr:rowOff>
    </xdr:from>
    <xdr:to>
      <xdr:col>16</xdr:col>
      <xdr:colOff>304507</xdr:colOff>
      <xdr:row>628</xdr:row>
      <xdr:rowOff>63809</xdr:rowOff>
    </xdr:to>
    <xdr:grpSp>
      <xdr:nvGrpSpPr>
        <xdr:cNvPr id="2028" name="Group 211">
          <a:extLst>
            <a:ext uri="{FF2B5EF4-FFF2-40B4-BE49-F238E27FC236}">
              <a16:creationId xmlns:a16="http://schemas.microsoft.com/office/drawing/2014/main" id="{F26F736B-CB7B-4359-96C4-445885BBA111}"/>
            </a:ext>
          </a:extLst>
        </xdr:cNvPr>
        <xdr:cNvGrpSpPr>
          <a:grpSpLocks/>
        </xdr:cNvGrpSpPr>
      </xdr:nvGrpSpPr>
      <xdr:grpSpPr bwMode="auto">
        <a:xfrm rot="860099">
          <a:off x="6322359" y="104032782"/>
          <a:ext cx="190207" cy="178498"/>
          <a:chOff x="3494882" y="6020720"/>
          <a:chExt cx="153760" cy="144236"/>
        </a:xfrm>
      </xdr:grpSpPr>
      <xdr:sp macro="" textlink="">
        <xdr:nvSpPr>
          <xdr:cNvPr id="2029" name="Oval 2028">
            <a:extLst>
              <a:ext uri="{FF2B5EF4-FFF2-40B4-BE49-F238E27FC236}">
                <a16:creationId xmlns:a16="http://schemas.microsoft.com/office/drawing/2014/main" id="{0838843B-7D17-4E0B-B73D-FF0018DBC14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30" name="Straight Connector 2029">
            <a:extLst>
              <a:ext uri="{FF2B5EF4-FFF2-40B4-BE49-F238E27FC236}">
                <a16:creationId xmlns:a16="http://schemas.microsoft.com/office/drawing/2014/main" id="{7B5426FC-BBC3-858F-F843-BD87B0B39B7F}"/>
              </a:ext>
            </a:extLst>
          </xdr:cNvPr>
          <xdr:cNvCxnSpPr>
            <a:stCxn id="2029" idx="1"/>
            <a:endCxn id="202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1" name="Straight Connector 2030">
            <a:extLst>
              <a:ext uri="{FF2B5EF4-FFF2-40B4-BE49-F238E27FC236}">
                <a16:creationId xmlns:a16="http://schemas.microsoft.com/office/drawing/2014/main" id="{766899A1-0D5D-0A47-C1F2-D7442F2B0C85}"/>
              </a:ext>
            </a:extLst>
          </xdr:cNvPr>
          <xdr:cNvCxnSpPr>
            <a:stCxn id="2029" idx="3"/>
            <a:endCxn id="202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223630</xdr:colOff>
      <xdr:row>634</xdr:row>
      <xdr:rowOff>41412</xdr:rowOff>
    </xdr:from>
    <xdr:to>
      <xdr:col>15</xdr:col>
      <xdr:colOff>41120</xdr:colOff>
      <xdr:row>635</xdr:row>
      <xdr:rowOff>73745</xdr:rowOff>
    </xdr:to>
    <xdr:grpSp>
      <xdr:nvGrpSpPr>
        <xdr:cNvPr id="2032" name="Group 211">
          <a:extLst>
            <a:ext uri="{FF2B5EF4-FFF2-40B4-BE49-F238E27FC236}">
              <a16:creationId xmlns:a16="http://schemas.microsoft.com/office/drawing/2014/main" id="{788C2648-13D3-429D-A514-1DF92E7985EA}"/>
            </a:ext>
          </a:extLst>
        </xdr:cNvPr>
        <xdr:cNvGrpSpPr>
          <a:grpSpLocks/>
        </xdr:cNvGrpSpPr>
      </xdr:nvGrpSpPr>
      <xdr:grpSpPr bwMode="auto">
        <a:xfrm rot="860099">
          <a:off x="5680895" y="105130177"/>
          <a:ext cx="187284" cy="189215"/>
          <a:chOff x="3494882" y="6020720"/>
          <a:chExt cx="153760" cy="144236"/>
        </a:xfrm>
      </xdr:grpSpPr>
      <xdr:sp macro="" textlink="">
        <xdr:nvSpPr>
          <xdr:cNvPr id="2033" name="Oval 2032">
            <a:extLst>
              <a:ext uri="{FF2B5EF4-FFF2-40B4-BE49-F238E27FC236}">
                <a16:creationId xmlns:a16="http://schemas.microsoft.com/office/drawing/2014/main" id="{145C0737-2C0E-F037-319F-B9F80EA785D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CFDB2798-9E1A-FB30-E6F1-EF42FDC783ED}"/>
              </a:ext>
            </a:extLst>
          </xdr:cNvPr>
          <xdr:cNvCxnSpPr>
            <a:stCxn id="2033" idx="1"/>
            <a:endCxn id="203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5" name="Straight Connector 2034">
            <a:extLst>
              <a:ext uri="{FF2B5EF4-FFF2-40B4-BE49-F238E27FC236}">
                <a16:creationId xmlns:a16="http://schemas.microsoft.com/office/drawing/2014/main" id="{8250F729-4331-6B4E-A76A-2F2325953A34}"/>
              </a:ext>
            </a:extLst>
          </xdr:cNvPr>
          <xdr:cNvCxnSpPr>
            <a:stCxn id="2033" idx="3"/>
            <a:endCxn id="203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140804</xdr:colOff>
      <xdr:row>640</xdr:row>
      <xdr:rowOff>124239</xdr:rowOff>
    </xdr:from>
    <xdr:to>
      <xdr:col>14</xdr:col>
      <xdr:colOff>331011</xdr:colOff>
      <xdr:row>642</xdr:row>
      <xdr:rowOff>7485</xdr:rowOff>
    </xdr:to>
    <xdr:grpSp>
      <xdr:nvGrpSpPr>
        <xdr:cNvPr id="2036" name="Group 211">
          <a:extLst>
            <a:ext uri="{FF2B5EF4-FFF2-40B4-BE49-F238E27FC236}">
              <a16:creationId xmlns:a16="http://schemas.microsoft.com/office/drawing/2014/main" id="{AB6440C5-248B-4383-8CF6-4F06177B225B}"/>
            </a:ext>
          </a:extLst>
        </xdr:cNvPr>
        <xdr:cNvGrpSpPr>
          <a:grpSpLocks/>
        </xdr:cNvGrpSpPr>
      </xdr:nvGrpSpPr>
      <xdr:grpSpPr bwMode="auto">
        <a:xfrm rot="860099">
          <a:off x="5598069" y="106176710"/>
          <a:ext cx="190207" cy="197010"/>
          <a:chOff x="3494882" y="6020720"/>
          <a:chExt cx="153760" cy="144236"/>
        </a:xfrm>
      </xdr:grpSpPr>
      <xdr:sp macro="" textlink="">
        <xdr:nvSpPr>
          <xdr:cNvPr id="2037" name="Oval 2036">
            <a:extLst>
              <a:ext uri="{FF2B5EF4-FFF2-40B4-BE49-F238E27FC236}">
                <a16:creationId xmlns:a16="http://schemas.microsoft.com/office/drawing/2014/main" id="{281240CC-DDED-4B5B-2A10-E76A23F8ED4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38" name="Straight Connector 2037">
            <a:extLst>
              <a:ext uri="{FF2B5EF4-FFF2-40B4-BE49-F238E27FC236}">
                <a16:creationId xmlns:a16="http://schemas.microsoft.com/office/drawing/2014/main" id="{35E9B8FB-CF85-C2FF-401A-59CDE727C59F}"/>
              </a:ext>
            </a:extLst>
          </xdr:cNvPr>
          <xdr:cNvCxnSpPr>
            <a:stCxn id="2037" idx="1"/>
            <a:endCxn id="203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9" name="Straight Connector 2038">
            <a:extLst>
              <a:ext uri="{FF2B5EF4-FFF2-40B4-BE49-F238E27FC236}">
                <a16:creationId xmlns:a16="http://schemas.microsoft.com/office/drawing/2014/main" id="{B9612744-1FD9-4120-599C-5F0237C9C4EA}"/>
              </a:ext>
            </a:extLst>
          </xdr:cNvPr>
          <xdr:cNvCxnSpPr>
            <a:stCxn id="2037" idx="3"/>
            <a:endCxn id="203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177246</xdr:colOff>
      <xdr:row>646</xdr:row>
      <xdr:rowOff>86140</xdr:rowOff>
    </xdr:from>
    <xdr:to>
      <xdr:col>13</xdr:col>
      <xdr:colOff>367453</xdr:colOff>
      <xdr:row>647</xdr:row>
      <xdr:rowOff>118473</xdr:rowOff>
    </xdr:to>
    <xdr:grpSp>
      <xdr:nvGrpSpPr>
        <xdr:cNvPr id="2040" name="Group 211">
          <a:extLst>
            <a:ext uri="{FF2B5EF4-FFF2-40B4-BE49-F238E27FC236}">
              <a16:creationId xmlns:a16="http://schemas.microsoft.com/office/drawing/2014/main" id="{F8FDCF2C-7A8B-46BC-B718-0CA4558E87DE}"/>
            </a:ext>
          </a:extLst>
        </xdr:cNvPr>
        <xdr:cNvGrpSpPr>
          <a:grpSpLocks/>
        </xdr:cNvGrpSpPr>
      </xdr:nvGrpSpPr>
      <xdr:grpSpPr bwMode="auto">
        <a:xfrm rot="860099">
          <a:off x="5253511" y="107079905"/>
          <a:ext cx="190207" cy="189215"/>
          <a:chOff x="3494882" y="6020720"/>
          <a:chExt cx="153760" cy="144236"/>
        </a:xfrm>
      </xdr:grpSpPr>
      <xdr:sp macro="" textlink="">
        <xdr:nvSpPr>
          <xdr:cNvPr id="2041" name="Oval 2040">
            <a:extLst>
              <a:ext uri="{FF2B5EF4-FFF2-40B4-BE49-F238E27FC236}">
                <a16:creationId xmlns:a16="http://schemas.microsoft.com/office/drawing/2014/main" id="{D66A5E00-F4BC-5D62-53A6-D3226F02174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42" name="Straight Connector 2041">
            <a:extLst>
              <a:ext uri="{FF2B5EF4-FFF2-40B4-BE49-F238E27FC236}">
                <a16:creationId xmlns:a16="http://schemas.microsoft.com/office/drawing/2014/main" id="{0C1BC00F-EA84-09F2-B622-189F07631BE0}"/>
              </a:ext>
            </a:extLst>
          </xdr:cNvPr>
          <xdr:cNvCxnSpPr>
            <a:stCxn id="2041" idx="1"/>
            <a:endCxn id="204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3" name="Straight Connector 2042">
            <a:extLst>
              <a:ext uri="{FF2B5EF4-FFF2-40B4-BE49-F238E27FC236}">
                <a16:creationId xmlns:a16="http://schemas.microsoft.com/office/drawing/2014/main" id="{7D53DBB2-3AC9-8CB2-4B54-BE102DE19BD1}"/>
              </a:ext>
            </a:extLst>
          </xdr:cNvPr>
          <xdr:cNvCxnSpPr>
            <a:stCxn id="2041" idx="3"/>
            <a:endCxn id="204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205407</xdr:colOff>
      <xdr:row>652</xdr:row>
      <xdr:rowOff>130866</xdr:rowOff>
    </xdr:from>
    <xdr:to>
      <xdr:col>12</xdr:col>
      <xdr:colOff>14614</xdr:colOff>
      <xdr:row>653</xdr:row>
      <xdr:rowOff>146633</xdr:rowOff>
    </xdr:to>
    <xdr:grpSp>
      <xdr:nvGrpSpPr>
        <xdr:cNvPr id="2044" name="Group 211">
          <a:extLst>
            <a:ext uri="{FF2B5EF4-FFF2-40B4-BE49-F238E27FC236}">
              <a16:creationId xmlns:a16="http://schemas.microsoft.com/office/drawing/2014/main" id="{9F21B0FE-2617-4BFD-B4F1-46DEC07A579B}"/>
            </a:ext>
          </a:extLst>
        </xdr:cNvPr>
        <xdr:cNvGrpSpPr>
          <a:grpSpLocks/>
        </xdr:cNvGrpSpPr>
      </xdr:nvGrpSpPr>
      <xdr:grpSpPr bwMode="auto">
        <a:xfrm rot="860099">
          <a:off x="4676554" y="108065925"/>
          <a:ext cx="190207" cy="172649"/>
          <a:chOff x="3494882" y="6020720"/>
          <a:chExt cx="153760" cy="144236"/>
        </a:xfrm>
      </xdr:grpSpPr>
      <xdr:sp macro="" textlink="">
        <xdr:nvSpPr>
          <xdr:cNvPr id="2045" name="Oval 2044">
            <a:extLst>
              <a:ext uri="{FF2B5EF4-FFF2-40B4-BE49-F238E27FC236}">
                <a16:creationId xmlns:a16="http://schemas.microsoft.com/office/drawing/2014/main" id="{44619BE3-87EE-25AB-275E-D7A40860BA7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46" name="Straight Connector 2045">
            <a:extLst>
              <a:ext uri="{FF2B5EF4-FFF2-40B4-BE49-F238E27FC236}">
                <a16:creationId xmlns:a16="http://schemas.microsoft.com/office/drawing/2014/main" id="{30F043F9-3B9B-BF72-06E3-DD1B0594F7A5}"/>
              </a:ext>
            </a:extLst>
          </xdr:cNvPr>
          <xdr:cNvCxnSpPr>
            <a:stCxn id="2045" idx="1"/>
            <a:endCxn id="204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7" name="Straight Connector 2046">
            <a:extLst>
              <a:ext uri="{FF2B5EF4-FFF2-40B4-BE49-F238E27FC236}">
                <a16:creationId xmlns:a16="http://schemas.microsoft.com/office/drawing/2014/main" id="{BB6F0A5E-65E3-3D94-2FA5-422C928A963D}"/>
              </a:ext>
            </a:extLst>
          </xdr:cNvPr>
          <xdr:cNvCxnSpPr>
            <a:stCxn id="2045" idx="3"/>
            <a:endCxn id="204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95250</xdr:colOff>
      <xdr:row>127</xdr:row>
      <xdr:rowOff>19050</xdr:rowOff>
    </xdr:from>
    <xdr:to>
      <xdr:col>6</xdr:col>
      <xdr:colOff>305442</xdr:colOff>
      <xdr:row>131</xdr:row>
      <xdr:rowOff>47625</xdr:rowOff>
    </xdr:to>
    <xdr:sp macro="" textlink="">
      <xdr:nvSpPr>
        <xdr:cNvPr id="2048" name="TextBox 2047">
          <a:extLst>
            <a:ext uri="{FF2B5EF4-FFF2-40B4-BE49-F238E27FC236}">
              <a16:creationId xmlns:a16="http://schemas.microsoft.com/office/drawing/2014/main" id="{2C3E87D4-92C9-4CBD-93C8-EB373CD9784D}"/>
            </a:ext>
          </a:extLst>
        </xdr:cNvPr>
        <xdr:cNvSpPr txBox="1"/>
      </xdr:nvSpPr>
      <xdr:spPr>
        <a:xfrm>
          <a:off x="1895475" y="21088350"/>
          <a:ext cx="972192" cy="7524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</a:t>
          </a:r>
          <a:r>
            <a:rPr lang="id-ID" sz="800" b="1" u="sng" baseline="0">
              <a:solidFill>
                <a:sysClr val="windowText" lastClr="000000"/>
              </a:solidFill>
            </a:rPr>
            <a:t> .....</a:t>
          </a:r>
          <a:r>
            <a:rPr lang="en-US" sz="800" b="1" u="sng" baseline="0">
              <a:solidFill>
                <a:sysClr val="windowText" lastClr="000000"/>
              </a:solidFill>
            </a:rPr>
            <a:t>/26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</a:t>
          </a:r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1-</a:t>
          </a:r>
          <a:r>
            <a:rPr lang="id-ID" sz="800" baseline="0">
              <a:solidFill>
                <a:sysClr val="windowText" lastClr="000000"/>
              </a:solidFill>
            </a:rPr>
            <a:t>200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7</xdr:col>
      <xdr:colOff>273504</xdr:colOff>
      <xdr:row>228</xdr:row>
      <xdr:rowOff>72583</xdr:rowOff>
    </xdr:from>
    <xdr:to>
      <xdr:col>8</xdr:col>
      <xdr:colOff>82711</xdr:colOff>
      <xdr:row>229</xdr:row>
      <xdr:rowOff>74505</xdr:rowOff>
    </xdr:to>
    <xdr:grpSp>
      <xdr:nvGrpSpPr>
        <xdr:cNvPr id="2049" name="Group 211">
          <a:extLst>
            <a:ext uri="{FF2B5EF4-FFF2-40B4-BE49-F238E27FC236}">
              <a16:creationId xmlns:a16="http://schemas.microsoft.com/office/drawing/2014/main" id="{6C076150-BADC-4CB9-864B-6918FE164A53}"/>
            </a:ext>
          </a:extLst>
        </xdr:cNvPr>
        <xdr:cNvGrpSpPr>
          <a:grpSpLocks/>
        </xdr:cNvGrpSpPr>
      </xdr:nvGrpSpPr>
      <xdr:grpSpPr bwMode="auto">
        <a:xfrm rot="328820">
          <a:off x="3220651" y="37836407"/>
          <a:ext cx="190207" cy="181216"/>
          <a:chOff x="3494882" y="6020720"/>
          <a:chExt cx="153760" cy="144236"/>
        </a:xfrm>
      </xdr:grpSpPr>
      <xdr:sp macro="" textlink="">
        <xdr:nvSpPr>
          <xdr:cNvPr id="2050" name="Oval 2049">
            <a:extLst>
              <a:ext uri="{FF2B5EF4-FFF2-40B4-BE49-F238E27FC236}">
                <a16:creationId xmlns:a16="http://schemas.microsoft.com/office/drawing/2014/main" id="{46676B5C-EA26-362E-3BFF-1B4139D9CC0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51" name="Straight Connector 2050">
            <a:extLst>
              <a:ext uri="{FF2B5EF4-FFF2-40B4-BE49-F238E27FC236}">
                <a16:creationId xmlns:a16="http://schemas.microsoft.com/office/drawing/2014/main" id="{B4DC9294-2A49-F785-FF96-0E6E9DFF58A0}"/>
              </a:ext>
            </a:extLst>
          </xdr:cNvPr>
          <xdr:cNvCxnSpPr>
            <a:stCxn id="2050" idx="1"/>
            <a:endCxn id="205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2" name="Straight Connector 2051">
            <a:extLst>
              <a:ext uri="{FF2B5EF4-FFF2-40B4-BE49-F238E27FC236}">
                <a16:creationId xmlns:a16="http://schemas.microsoft.com/office/drawing/2014/main" id="{AC80911B-13E9-96C9-5A60-1D1E1F2B9528}"/>
              </a:ext>
            </a:extLst>
          </xdr:cNvPr>
          <xdr:cNvCxnSpPr>
            <a:stCxn id="2050" idx="3"/>
            <a:endCxn id="205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235404</xdr:colOff>
      <xdr:row>230</xdr:row>
      <xdr:rowOff>15434</xdr:rowOff>
    </xdr:from>
    <xdr:to>
      <xdr:col>11</xdr:col>
      <xdr:colOff>44611</xdr:colOff>
      <xdr:row>231</xdr:row>
      <xdr:rowOff>17356</xdr:rowOff>
    </xdr:to>
    <xdr:grpSp>
      <xdr:nvGrpSpPr>
        <xdr:cNvPr id="2053" name="Group 211">
          <a:extLst>
            <a:ext uri="{FF2B5EF4-FFF2-40B4-BE49-F238E27FC236}">
              <a16:creationId xmlns:a16="http://schemas.microsoft.com/office/drawing/2014/main" id="{FCF959E5-DC04-43BC-8D08-C17B885DCF27}"/>
            </a:ext>
          </a:extLst>
        </xdr:cNvPr>
        <xdr:cNvGrpSpPr>
          <a:grpSpLocks/>
        </xdr:cNvGrpSpPr>
      </xdr:nvGrpSpPr>
      <xdr:grpSpPr bwMode="auto">
        <a:xfrm rot="328820">
          <a:off x="4325551" y="38137846"/>
          <a:ext cx="190207" cy="181216"/>
          <a:chOff x="3494882" y="6020720"/>
          <a:chExt cx="153760" cy="144236"/>
        </a:xfrm>
      </xdr:grpSpPr>
      <xdr:sp macro="" textlink="">
        <xdr:nvSpPr>
          <xdr:cNvPr id="2054" name="Oval 2053">
            <a:extLst>
              <a:ext uri="{FF2B5EF4-FFF2-40B4-BE49-F238E27FC236}">
                <a16:creationId xmlns:a16="http://schemas.microsoft.com/office/drawing/2014/main" id="{E6E9B55E-AE5B-2F95-A902-D4D7F9A6EEF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1BCE881C-2D5A-6E37-CB19-05F1A198BDE9}"/>
              </a:ext>
            </a:extLst>
          </xdr:cNvPr>
          <xdr:cNvCxnSpPr>
            <a:stCxn id="2054" idx="1"/>
            <a:endCxn id="205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6" name="Straight Connector 2055">
            <a:extLst>
              <a:ext uri="{FF2B5EF4-FFF2-40B4-BE49-F238E27FC236}">
                <a16:creationId xmlns:a16="http://schemas.microsoft.com/office/drawing/2014/main" id="{A52190AA-46DE-8CF5-F3F0-9B698D1BBA77}"/>
              </a:ext>
            </a:extLst>
          </xdr:cNvPr>
          <xdr:cNvCxnSpPr>
            <a:stCxn id="2054" idx="3"/>
            <a:endCxn id="205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197304</xdr:colOff>
      <xdr:row>230</xdr:row>
      <xdr:rowOff>24959</xdr:rowOff>
    </xdr:from>
    <xdr:to>
      <xdr:col>15</xdr:col>
      <xdr:colOff>16036</xdr:colOff>
      <xdr:row>231</xdr:row>
      <xdr:rowOff>26881</xdr:rowOff>
    </xdr:to>
    <xdr:grpSp>
      <xdr:nvGrpSpPr>
        <xdr:cNvPr id="2057" name="Group 211">
          <a:extLst>
            <a:ext uri="{FF2B5EF4-FFF2-40B4-BE49-F238E27FC236}">
              <a16:creationId xmlns:a16="http://schemas.microsoft.com/office/drawing/2014/main" id="{2C55DF7D-444B-4DB1-A34F-76592F4F7463}"/>
            </a:ext>
          </a:extLst>
        </xdr:cNvPr>
        <xdr:cNvGrpSpPr>
          <a:grpSpLocks/>
        </xdr:cNvGrpSpPr>
      </xdr:nvGrpSpPr>
      <xdr:grpSpPr bwMode="auto">
        <a:xfrm rot="328820">
          <a:off x="5654569" y="38147371"/>
          <a:ext cx="188526" cy="181216"/>
          <a:chOff x="3494882" y="6020720"/>
          <a:chExt cx="153760" cy="144236"/>
        </a:xfrm>
      </xdr:grpSpPr>
      <xdr:sp macro="" textlink="">
        <xdr:nvSpPr>
          <xdr:cNvPr id="2058" name="Oval 2057">
            <a:extLst>
              <a:ext uri="{FF2B5EF4-FFF2-40B4-BE49-F238E27FC236}">
                <a16:creationId xmlns:a16="http://schemas.microsoft.com/office/drawing/2014/main" id="{7964F127-F4C1-9626-6F85-F162C9C2B38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59" name="Straight Connector 2058">
            <a:extLst>
              <a:ext uri="{FF2B5EF4-FFF2-40B4-BE49-F238E27FC236}">
                <a16:creationId xmlns:a16="http://schemas.microsoft.com/office/drawing/2014/main" id="{72117875-AA78-AF3D-B6CE-AC24B24EF246}"/>
              </a:ext>
            </a:extLst>
          </xdr:cNvPr>
          <xdr:cNvCxnSpPr>
            <a:stCxn id="2058" idx="1"/>
            <a:endCxn id="205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0" name="Straight Connector 2059">
            <a:extLst>
              <a:ext uri="{FF2B5EF4-FFF2-40B4-BE49-F238E27FC236}">
                <a16:creationId xmlns:a16="http://schemas.microsoft.com/office/drawing/2014/main" id="{D101F8F8-020F-19E3-1A7B-85958B95C37C}"/>
              </a:ext>
            </a:extLst>
          </xdr:cNvPr>
          <xdr:cNvCxnSpPr>
            <a:stCxn id="2058" idx="3"/>
            <a:endCxn id="205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378628</xdr:colOff>
      <xdr:row>25</xdr:row>
      <xdr:rowOff>104384</xdr:rowOff>
    </xdr:from>
    <xdr:to>
      <xdr:col>16</xdr:col>
      <xdr:colOff>150028</xdr:colOff>
      <xdr:row>26</xdr:row>
      <xdr:rowOff>104100</xdr:rowOff>
    </xdr:to>
    <xdr:grpSp>
      <xdr:nvGrpSpPr>
        <xdr:cNvPr id="2061" name="Group 211">
          <a:extLst>
            <a:ext uri="{FF2B5EF4-FFF2-40B4-BE49-F238E27FC236}">
              <a16:creationId xmlns:a16="http://schemas.microsoft.com/office/drawing/2014/main" id="{433BC472-010B-4834-B5C0-A05C45EB32EE}"/>
            </a:ext>
          </a:extLst>
        </xdr:cNvPr>
        <xdr:cNvGrpSpPr>
          <a:grpSpLocks/>
        </xdr:cNvGrpSpPr>
      </xdr:nvGrpSpPr>
      <xdr:grpSpPr bwMode="auto">
        <a:xfrm>
          <a:off x="6205687" y="4474678"/>
          <a:ext cx="152400" cy="156598"/>
          <a:chOff x="3494882" y="6020720"/>
          <a:chExt cx="153760" cy="144236"/>
        </a:xfrm>
      </xdr:grpSpPr>
      <xdr:sp macro="" textlink="">
        <xdr:nvSpPr>
          <xdr:cNvPr id="2062" name="Oval 2061">
            <a:extLst>
              <a:ext uri="{FF2B5EF4-FFF2-40B4-BE49-F238E27FC236}">
                <a16:creationId xmlns:a16="http://schemas.microsoft.com/office/drawing/2014/main" id="{592E18FD-D67B-1D81-3318-E26A9362916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63" name="Straight Connector 2062">
            <a:extLst>
              <a:ext uri="{FF2B5EF4-FFF2-40B4-BE49-F238E27FC236}">
                <a16:creationId xmlns:a16="http://schemas.microsoft.com/office/drawing/2014/main" id="{F1EE8C4C-2C16-13BA-8246-CA3EC4A09BDC}"/>
              </a:ext>
            </a:extLst>
          </xdr:cNvPr>
          <xdr:cNvCxnSpPr>
            <a:stCxn id="2062" idx="1"/>
            <a:endCxn id="206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4" name="Straight Connector 2063">
            <a:extLst>
              <a:ext uri="{FF2B5EF4-FFF2-40B4-BE49-F238E27FC236}">
                <a16:creationId xmlns:a16="http://schemas.microsoft.com/office/drawing/2014/main" id="{5983E798-54DB-EE2B-D948-9126F4F6A94C}"/>
              </a:ext>
            </a:extLst>
          </xdr:cNvPr>
          <xdr:cNvCxnSpPr>
            <a:stCxn id="2062" idx="3"/>
            <a:endCxn id="206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340527</xdr:colOff>
      <xdr:row>27</xdr:row>
      <xdr:rowOff>138544</xdr:rowOff>
    </xdr:from>
    <xdr:to>
      <xdr:col>18</xdr:col>
      <xdr:colOff>111927</xdr:colOff>
      <xdr:row>28</xdr:row>
      <xdr:rowOff>138260</xdr:rowOff>
    </xdr:to>
    <xdr:grpSp>
      <xdr:nvGrpSpPr>
        <xdr:cNvPr id="2065" name="Group 211">
          <a:extLst>
            <a:ext uri="{FF2B5EF4-FFF2-40B4-BE49-F238E27FC236}">
              <a16:creationId xmlns:a16="http://schemas.microsoft.com/office/drawing/2014/main" id="{2F5E41A8-AFF8-4246-8CF4-FFF1E78E596E}"/>
            </a:ext>
          </a:extLst>
        </xdr:cNvPr>
        <xdr:cNvGrpSpPr>
          <a:grpSpLocks/>
        </xdr:cNvGrpSpPr>
      </xdr:nvGrpSpPr>
      <xdr:grpSpPr bwMode="auto">
        <a:xfrm>
          <a:off x="6929586" y="4822603"/>
          <a:ext cx="152400" cy="156598"/>
          <a:chOff x="3494882" y="6020720"/>
          <a:chExt cx="153760" cy="144236"/>
        </a:xfrm>
      </xdr:grpSpPr>
      <xdr:sp macro="" textlink="">
        <xdr:nvSpPr>
          <xdr:cNvPr id="2066" name="Oval 2065">
            <a:extLst>
              <a:ext uri="{FF2B5EF4-FFF2-40B4-BE49-F238E27FC236}">
                <a16:creationId xmlns:a16="http://schemas.microsoft.com/office/drawing/2014/main" id="{38EEFDCC-3759-F737-B88F-CA0D56A1322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67" name="Straight Connector 2066">
            <a:extLst>
              <a:ext uri="{FF2B5EF4-FFF2-40B4-BE49-F238E27FC236}">
                <a16:creationId xmlns:a16="http://schemas.microsoft.com/office/drawing/2014/main" id="{663C6F3C-472F-8309-BB05-BFEB3D9A8BD8}"/>
              </a:ext>
            </a:extLst>
          </xdr:cNvPr>
          <xdr:cNvCxnSpPr>
            <a:stCxn id="2066" idx="1"/>
            <a:endCxn id="206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8" name="Straight Connector 2067">
            <a:extLst>
              <a:ext uri="{FF2B5EF4-FFF2-40B4-BE49-F238E27FC236}">
                <a16:creationId xmlns:a16="http://schemas.microsoft.com/office/drawing/2014/main" id="{4184E0B2-730A-3929-E3DB-D29FE515D604}"/>
              </a:ext>
            </a:extLst>
          </xdr:cNvPr>
          <xdr:cNvCxnSpPr>
            <a:stCxn id="2066" idx="3"/>
            <a:endCxn id="206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249621</xdr:colOff>
      <xdr:row>27</xdr:row>
      <xdr:rowOff>6570</xdr:rowOff>
    </xdr:from>
    <xdr:to>
      <xdr:col>18</xdr:col>
      <xdr:colOff>52552</xdr:colOff>
      <xdr:row>29</xdr:row>
      <xdr:rowOff>32846</xdr:rowOff>
    </xdr:to>
    <xdr:cxnSp macro="">
      <xdr:nvCxnSpPr>
        <xdr:cNvPr id="2069" name="Straight Connector 2068">
          <a:extLst>
            <a:ext uri="{FF2B5EF4-FFF2-40B4-BE49-F238E27FC236}">
              <a16:creationId xmlns:a16="http://schemas.microsoft.com/office/drawing/2014/main" id="{9528DAD7-0613-45CC-88F3-6568B16B56FB}"/>
            </a:ext>
          </a:extLst>
        </xdr:cNvPr>
        <xdr:cNvCxnSpPr/>
      </xdr:nvCxnSpPr>
      <xdr:spPr>
        <a:xfrm flipV="1">
          <a:off x="6840921" y="4711920"/>
          <a:ext cx="183931" cy="331076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7884</xdr:colOff>
      <xdr:row>27</xdr:row>
      <xdr:rowOff>93280</xdr:rowOff>
    </xdr:from>
    <xdr:to>
      <xdr:col>18</xdr:col>
      <xdr:colOff>191815</xdr:colOff>
      <xdr:row>29</xdr:row>
      <xdr:rowOff>119556</xdr:rowOff>
    </xdr:to>
    <xdr:cxnSp macro="">
      <xdr:nvCxnSpPr>
        <xdr:cNvPr id="2070" name="Straight Connector 2069">
          <a:extLst>
            <a:ext uri="{FF2B5EF4-FFF2-40B4-BE49-F238E27FC236}">
              <a16:creationId xmlns:a16="http://schemas.microsoft.com/office/drawing/2014/main" id="{7B4F9C20-198B-4371-991D-0BDCDB58ABBC}"/>
            </a:ext>
          </a:extLst>
        </xdr:cNvPr>
        <xdr:cNvCxnSpPr/>
      </xdr:nvCxnSpPr>
      <xdr:spPr>
        <a:xfrm flipV="1">
          <a:off x="6980184" y="4798630"/>
          <a:ext cx="183931" cy="331076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29097</xdr:colOff>
      <xdr:row>664</xdr:row>
      <xdr:rowOff>63499</xdr:rowOff>
    </xdr:from>
    <xdr:to>
      <xdr:col>29</xdr:col>
      <xdr:colOff>314854</xdr:colOff>
      <xdr:row>676</xdr:row>
      <xdr:rowOff>9523</xdr:rowOff>
    </xdr:to>
    <xdr:grpSp>
      <xdr:nvGrpSpPr>
        <xdr:cNvPr id="2086" name="Group 2085">
          <a:extLst>
            <a:ext uri="{FF2B5EF4-FFF2-40B4-BE49-F238E27FC236}">
              <a16:creationId xmlns:a16="http://schemas.microsoft.com/office/drawing/2014/main" id="{7D223AE5-791A-4D77-9480-5EA649583447}"/>
            </a:ext>
          </a:extLst>
        </xdr:cNvPr>
        <xdr:cNvGrpSpPr/>
      </xdr:nvGrpSpPr>
      <xdr:grpSpPr>
        <a:xfrm>
          <a:off x="10416950" y="109925970"/>
          <a:ext cx="1507198" cy="2097553"/>
          <a:chOff x="9713886" y="808452"/>
          <a:chExt cx="1342558" cy="1766630"/>
        </a:xfrm>
      </xdr:grpSpPr>
      <xdr:grpSp>
        <xdr:nvGrpSpPr>
          <xdr:cNvPr id="2087" name="Group 13">
            <a:extLst>
              <a:ext uri="{FF2B5EF4-FFF2-40B4-BE49-F238E27FC236}">
                <a16:creationId xmlns:a16="http://schemas.microsoft.com/office/drawing/2014/main" id="{09659D3E-ED98-84CD-5033-26ED7763B00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46" name="Oval 1">
              <a:extLst>
                <a:ext uri="{FF2B5EF4-FFF2-40B4-BE49-F238E27FC236}">
                  <a16:creationId xmlns:a16="http://schemas.microsoft.com/office/drawing/2014/main" id="{25B701FD-6CBF-6822-27DB-45552C54CD3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47" name="Straight Connector 3">
              <a:extLst>
                <a:ext uri="{FF2B5EF4-FFF2-40B4-BE49-F238E27FC236}">
                  <a16:creationId xmlns:a16="http://schemas.microsoft.com/office/drawing/2014/main" id="{0128D529-8153-2428-C8AA-1BEEFB2E8DB7}"/>
                </a:ext>
              </a:extLst>
            </xdr:cNvPr>
            <xdr:cNvCxnSpPr>
              <a:stCxn id="2103" idx="1"/>
              <a:endCxn id="210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8" name="Straight Connector 7">
              <a:extLst>
                <a:ext uri="{FF2B5EF4-FFF2-40B4-BE49-F238E27FC236}">
                  <a16:creationId xmlns:a16="http://schemas.microsoft.com/office/drawing/2014/main" id="{3BB90EC8-0627-A425-3FA3-F1544D2B1890}"/>
                </a:ext>
              </a:extLst>
            </xdr:cNvPr>
            <xdr:cNvCxnSpPr>
              <a:stCxn id="2103" idx="3"/>
              <a:endCxn id="210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88" name="Oval 2087">
            <a:extLst>
              <a:ext uri="{FF2B5EF4-FFF2-40B4-BE49-F238E27FC236}">
                <a16:creationId xmlns:a16="http://schemas.microsoft.com/office/drawing/2014/main" id="{4C2EF480-EFD6-DB28-5556-B38D8DADBE2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089" name="Group 2088">
            <a:extLst>
              <a:ext uri="{FF2B5EF4-FFF2-40B4-BE49-F238E27FC236}">
                <a16:creationId xmlns:a16="http://schemas.microsoft.com/office/drawing/2014/main" id="{E447C481-8A95-129E-2CF8-CD9C41ACCE59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43" name="Oval 2142">
              <a:extLst>
                <a:ext uri="{FF2B5EF4-FFF2-40B4-BE49-F238E27FC236}">
                  <a16:creationId xmlns:a16="http://schemas.microsoft.com/office/drawing/2014/main" id="{28ED5C17-563B-344C-B9BB-165545E0CD9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44" name="Straight Connector 2143">
              <a:extLst>
                <a:ext uri="{FF2B5EF4-FFF2-40B4-BE49-F238E27FC236}">
                  <a16:creationId xmlns:a16="http://schemas.microsoft.com/office/drawing/2014/main" id="{7A5B3048-5D16-A568-4C94-2644AAC5E875}"/>
                </a:ext>
              </a:extLst>
            </xdr:cNvPr>
            <xdr:cNvCxnSpPr>
              <a:stCxn id="2143" idx="1"/>
              <a:endCxn id="214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5" name="Straight Connector 2144">
              <a:extLst>
                <a:ext uri="{FF2B5EF4-FFF2-40B4-BE49-F238E27FC236}">
                  <a16:creationId xmlns:a16="http://schemas.microsoft.com/office/drawing/2014/main" id="{C14B32C4-B2C5-EB2E-2E90-F2C0F507C94E}"/>
                </a:ext>
              </a:extLst>
            </xdr:cNvPr>
            <xdr:cNvCxnSpPr>
              <a:stCxn id="2143" idx="3"/>
              <a:endCxn id="214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90" name="Oval 2089">
            <a:extLst>
              <a:ext uri="{FF2B5EF4-FFF2-40B4-BE49-F238E27FC236}">
                <a16:creationId xmlns:a16="http://schemas.microsoft.com/office/drawing/2014/main" id="{06F9D5F3-F06C-6531-1819-43C49A347323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1" name="Straight Connector 2090">
            <a:extLst>
              <a:ext uri="{FF2B5EF4-FFF2-40B4-BE49-F238E27FC236}">
                <a16:creationId xmlns:a16="http://schemas.microsoft.com/office/drawing/2014/main" id="{195F4BBC-E277-FF64-D9CB-54AB53C5AE4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2" name="Straight Connector 2091">
            <a:extLst>
              <a:ext uri="{FF2B5EF4-FFF2-40B4-BE49-F238E27FC236}">
                <a16:creationId xmlns:a16="http://schemas.microsoft.com/office/drawing/2014/main" id="{3CD623F2-5720-2498-0064-5F6F1B1A60A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3" name="Straight Connector 2092">
            <a:extLst>
              <a:ext uri="{FF2B5EF4-FFF2-40B4-BE49-F238E27FC236}">
                <a16:creationId xmlns:a16="http://schemas.microsoft.com/office/drawing/2014/main" id="{33B4C6CB-B48C-3D5B-C218-CB9F3F2152D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4" name="Straight Connector 2093">
            <a:extLst>
              <a:ext uri="{FF2B5EF4-FFF2-40B4-BE49-F238E27FC236}">
                <a16:creationId xmlns:a16="http://schemas.microsoft.com/office/drawing/2014/main" id="{67F188C6-6040-D72E-52E5-A060E459CA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5" name="Straight Connector 2094">
            <a:extLst>
              <a:ext uri="{FF2B5EF4-FFF2-40B4-BE49-F238E27FC236}">
                <a16:creationId xmlns:a16="http://schemas.microsoft.com/office/drawing/2014/main" id="{F954F86C-310F-4CC8-2727-52F44395B10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6" name="Straight Connector 2095">
            <a:extLst>
              <a:ext uri="{FF2B5EF4-FFF2-40B4-BE49-F238E27FC236}">
                <a16:creationId xmlns:a16="http://schemas.microsoft.com/office/drawing/2014/main" id="{5368031D-2F0A-58B6-5899-70CC6FDEEE4C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8C5919DA-ECD2-7CD3-E4BD-8397AE5BE1C3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8" name="Straight Connector 2097">
            <a:extLst>
              <a:ext uri="{FF2B5EF4-FFF2-40B4-BE49-F238E27FC236}">
                <a16:creationId xmlns:a16="http://schemas.microsoft.com/office/drawing/2014/main" id="{2EFB6848-7BCB-DBEC-CB77-27E732772AB8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9" name="Straight Connector 2098">
            <a:extLst>
              <a:ext uri="{FF2B5EF4-FFF2-40B4-BE49-F238E27FC236}">
                <a16:creationId xmlns:a16="http://schemas.microsoft.com/office/drawing/2014/main" id="{180A7BF7-CA09-4C32-B3DD-A96008F3840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0" name="Straight Connector 2099">
            <a:extLst>
              <a:ext uri="{FF2B5EF4-FFF2-40B4-BE49-F238E27FC236}">
                <a16:creationId xmlns:a16="http://schemas.microsoft.com/office/drawing/2014/main" id="{D0FD6EB3-85AD-38EE-C754-21DAE366BB88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1" name="Straight Connector 2100">
            <a:extLst>
              <a:ext uri="{FF2B5EF4-FFF2-40B4-BE49-F238E27FC236}">
                <a16:creationId xmlns:a16="http://schemas.microsoft.com/office/drawing/2014/main" id="{457EDB40-4384-00C2-382C-400C833B350C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2" name="Straight Connector 2101">
            <a:extLst>
              <a:ext uri="{FF2B5EF4-FFF2-40B4-BE49-F238E27FC236}">
                <a16:creationId xmlns:a16="http://schemas.microsoft.com/office/drawing/2014/main" id="{7AD40F54-DBC0-6679-CCA8-B4B7B5BC9C8A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3" name="Straight Connector 50">
            <a:extLst>
              <a:ext uri="{FF2B5EF4-FFF2-40B4-BE49-F238E27FC236}">
                <a16:creationId xmlns:a16="http://schemas.microsoft.com/office/drawing/2014/main" id="{CF306415-DBD0-E799-91D8-91E085154E91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1F895B44-5008-84CC-5A9F-44B14F0F64DA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5" name="Straight Connector 52">
            <a:extLst>
              <a:ext uri="{FF2B5EF4-FFF2-40B4-BE49-F238E27FC236}">
                <a16:creationId xmlns:a16="http://schemas.microsoft.com/office/drawing/2014/main" id="{F98531D1-51E2-8DC7-8621-DA138312E395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6" name="Straight Connector 2105">
            <a:extLst>
              <a:ext uri="{FF2B5EF4-FFF2-40B4-BE49-F238E27FC236}">
                <a16:creationId xmlns:a16="http://schemas.microsoft.com/office/drawing/2014/main" id="{D1F919B3-7163-48CF-1C19-FC75DCFBD01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7" name="Straight Connector 2106">
            <a:extLst>
              <a:ext uri="{FF2B5EF4-FFF2-40B4-BE49-F238E27FC236}">
                <a16:creationId xmlns:a16="http://schemas.microsoft.com/office/drawing/2014/main" id="{45DF4C5D-B54A-C125-21E5-86C063D47687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8" name="Straight Connector 2107">
            <a:extLst>
              <a:ext uri="{FF2B5EF4-FFF2-40B4-BE49-F238E27FC236}">
                <a16:creationId xmlns:a16="http://schemas.microsoft.com/office/drawing/2014/main" id="{05A4F751-C82F-B0EF-B5B5-693B9212C02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9" name="Straight Connector 2108">
            <a:extLst>
              <a:ext uri="{FF2B5EF4-FFF2-40B4-BE49-F238E27FC236}">
                <a16:creationId xmlns:a16="http://schemas.microsoft.com/office/drawing/2014/main" id="{E9891950-549C-E1A2-35B4-9CEA85FD1A5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0" name="Straight Connector 2109">
            <a:extLst>
              <a:ext uri="{FF2B5EF4-FFF2-40B4-BE49-F238E27FC236}">
                <a16:creationId xmlns:a16="http://schemas.microsoft.com/office/drawing/2014/main" id="{46B31454-5917-AFF0-FF44-5EA73CA5F3A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9D5ED188-1860-E076-0634-282879EA544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2" name="Straight Connector 2111">
            <a:extLst>
              <a:ext uri="{FF2B5EF4-FFF2-40B4-BE49-F238E27FC236}">
                <a16:creationId xmlns:a16="http://schemas.microsoft.com/office/drawing/2014/main" id="{68039E29-D3D9-C3EB-E42B-E65A20F4B2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13" name="Isosceles Triangle 2112">
            <a:extLst>
              <a:ext uri="{FF2B5EF4-FFF2-40B4-BE49-F238E27FC236}">
                <a16:creationId xmlns:a16="http://schemas.microsoft.com/office/drawing/2014/main" id="{8BCE7EC0-67F4-95BE-803D-99B85F9D538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14" name="Isosceles Triangle 2113">
            <a:extLst>
              <a:ext uri="{FF2B5EF4-FFF2-40B4-BE49-F238E27FC236}">
                <a16:creationId xmlns:a16="http://schemas.microsoft.com/office/drawing/2014/main" id="{2C9A024C-4AE6-8D20-7B9C-D5365C147502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115" name="Group 73">
            <a:extLst>
              <a:ext uri="{FF2B5EF4-FFF2-40B4-BE49-F238E27FC236}">
                <a16:creationId xmlns:a16="http://schemas.microsoft.com/office/drawing/2014/main" id="{DE5E9D9A-9D7B-F84D-BF9A-BA1BECDE709B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141" name="TextBox 2140">
              <a:extLst>
                <a:ext uri="{FF2B5EF4-FFF2-40B4-BE49-F238E27FC236}">
                  <a16:creationId xmlns:a16="http://schemas.microsoft.com/office/drawing/2014/main" id="{0C6E9696-C0DD-9B59-95FF-D958FF854D6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42" name="Straight Connector 2141">
              <a:extLst>
                <a:ext uri="{FF2B5EF4-FFF2-40B4-BE49-F238E27FC236}">
                  <a16:creationId xmlns:a16="http://schemas.microsoft.com/office/drawing/2014/main" id="{6DE4070B-A0BB-C252-B7A4-63FA9DDBEF1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116" name="Group 74">
            <a:extLst>
              <a:ext uri="{FF2B5EF4-FFF2-40B4-BE49-F238E27FC236}">
                <a16:creationId xmlns:a16="http://schemas.microsoft.com/office/drawing/2014/main" id="{4547AF96-FCCD-957F-DDFF-F0CF77ED096C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139" name="TextBox 2138">
              <a:extLst>
                <a:ext uri="{FF2B5EF4-FFF2-40B4-BE49-F238E27FC236}">
                  <a16:creationId xmlns:a16="http://schemas.microsoft.com/office/drawing/2014/main" id="{DB20093F-59E5-436F-5F84-C1DEFBAE759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140" name="Straight Connector 2139">
              <a:extLst>
                <a:ext uri="{FF2B5EF4-FFF2-40B4-BE49-F238E27FC236}">
                  <a16:creationId xmlns:a16="http://schemas.microsoft.com/office/drawing/2014/main" id="{2A7F98D5-B4B7-C191-5571-2A9311A26B2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117" name="Group 89">
            <a:extLst>
              <a:ext uri="{FF2B5EF4-FFF2-40B4-BE49-F238E27FC236}">
                <a16:creationId xmlns:a16="http://schemas.microsoft.com/office/drawing/2014/main" id="{CC63ED0C-A2BF-E936-D1D1-6B4FAD1B4F1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135" name="Straight Connector 2134">
              <a:extLst>
                <a:ext uri="{FF2B5EF4-FFF2-40B4-BE49-F238E27FC236}">
                  <a16:creationId xmlns:a16="http://schemas.microsoft.com/office/drawing/2014/main" id="{22545D48-557C-6CDB-F4C7-2F0CC5BA6CD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6" name="Straight Connector 79">
              <a:extLst>
                <a:ext uri="{FF2B5EF4-FFF2-40B4-BE49-F238E27FC236}">
                  <a16:creationId xmlns:a16="http://schemas.microsoft.com/office/drawing/2014/main" id="{5BC5DC71-4E8E-AA45-77ED-5F75CBCD177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7" name="Straight Connector 80">
              <a:extLst>
                <a:ext uri="{FF2B5EF4-FFF2-40B4-BE49-F238E27FC236}">
                  <a16:creationId xmlns:a16="http://schemas.microsoft.com/office/drawing/2014/main" id="{0BAB9AFF-8809-D29B-7DB9-6526345D3BC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8" name="Straight Connector 88">
              <a:extLst>
                <a:ext uri="{FF2B5EF4-FFF2-40B4-BE49-F238E27FC236}">
                  <a16:creationId xmlns:a16="http://schemas.microsoft.com/office/drawing/2014/main" id="{71CBD731-9243-95B3-0A21-4B8ADA6ED7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118" name="Group 90">
            <a:extLst>
              <a:ext uri="{FF2B5EF4-FFF2-40B4-BE49-F238E27FC236}">
                <a16:creationId xmlns:a16="http://schemas.microsoft.com/office/drawing/2014/main" id="{A5B1618B-3C67-C669-22FF-E0B9F21A2D1A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131" name="Straight Connector 2130">
              <a:extLst>
                <a:ext uri="{FF2B5EF4-FFF2-40B4-BE49-F238E27FC236}">
                  <a16:creationId xmlns:a16="http://schemas.microsoft.com/office/drawing/2014/main" id="{9249567C-B7B4-0189-A66A-8D1A0B36DE5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2" name="Straight Connector 2131">
              <a:extLst>
                <a:ext uri="{FF2B5EF4-FFF2-40B4-BE49-F238E27FC236}">
                  <a16:creationId xmlns:a16="http://schemas.microsoft.com/office/drawing/2014/main" id="{922D1A6C-4A76-EF20-B21E-5BEE899C3A1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3" name="Straight Connector 2132">
              <a:extLst>
                <a:ext uri="{FF2B5EF4-FFF2-40B4-BE49-F238E27FC236}">
                  <a16:creationId xmlns:a16="http://schemas.microsoft.com/office/drawing/2014/main" id="{E332F8EE-E9D1-E192-383E-2F76EFB7474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4" name="Straight Connector 2133">
              <a:extLst>
                <a:ext uri="{FF2B5EF4-FFF2-40B4-BE49-F238E27FC236}">
                  <a16:creationId xmlns:a16="http://schemas.microsoft.com/office/drawing/2014/main" id="{B770F60F-3505-24D0-26AA-519618F8CE2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119" name="Straight Connector 2118">
            <a:extLst>
              <a:ext uri="{FF2B5EF4-FFF2-40B4-BE49-F238E27FC236}">
                <a16:creationId xmlns:a16="http://schemas.microsoft.com/office/drawing/2014/main" id="{0127D4A8-DB85-F028-FD39-0C1F50791E0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0" name="Straight Connector 2119">
            <a:extLst>
              <a:ext uri="{FF2B5EF4-FFF2-40B4-BE49-F238E27FC236}">
                <a16:creationId xmlns:a16="http://schemas.microsoft.com/office/drawing/2014/main" id="{2B9E0870-C097-4080-497A-2E5E036919C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1" name="Straight Arrow Connector 2120">
            <a:extLst>
              <a:ext uri="{FF2B5EF4-FFF2-40B4-BE49-F238E27FC236}">
                <a16:creationId xmlns:a16="http://schemas.microsoft.com/office/drawing/2014/main" id="{033DB21E-AE8A-08FD-81FD-459595BCAF9E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2" name="Straight Arrow Connector 2121">
            <a:extLst>
              <a:ext uri="{FF2B5EF4-FFF2-40B4-BE49-F238E27FC236}">
                <a16:creationId xmlns:a16="http://schemas.microsoft.com/office/drawing/2014/main" id="{B805893D-4539-F394-AB38-4CA50EE5A3C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23" name="Group 155">
            <a:extLst>
              <a:ext uri="{FF2B5EF4-FFF2-40B4-BE49-F238E27FC236}">
                <a16:creationId xmlns:a16="http://schemas.microsoft.com/office/drawing/2014/main" id="{FDD36BE7-B28F-DF73-CACC-A005E9A2F39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128" name="Isosceles Triangle 2127">
              <a:extLst>
                <a:ext uri="{FF2B5EF4-FFF2-40B4-BE49-F238E27FC236}">
                  <a16:creationId xmlns:a16="http://schemas.microsoft.com/office/drawing/2014/main" id="{9C38D766-A83F-E982-D016-6822514BAC27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129" name="Isosceles Triangle 2128">
              <a:extLst>
                <a:ext uri="{FF2B5EF4-FFF2-40B4-BE49-F238E27FC236}">
                  <a16:creationId xmlns:a16="http://schemas.microsoft.com/office/drawing/2014/main" id="{89CC156A-F872-9844-C94D-3A5204E4FF2B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130" name="Isosceles Triangle 2129">
              <a:extLst>
                <a:ext uri="{FF2B5EF4-FFF2-40B4-BE49-F238E27FC236}">
                  <a16:creationId xmlns:a16="http://schemas.microsoft.com/office/drawing/2014/main" id="{0E34FEB0-B487-5C4C-E326-7D81930A84C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124" name="Group 134">
            <a:extLst>
              <a:ext uri="{FF2B5EF4-FFF2-40B4-BE49-F238E27FC236}">
                <a16:creationId xmlns:a16="http://schemas.microsoft.com/office/drawing/2014/main" id="{B2DF9FB7-95A5-C7BA-20BA-D6465A07304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125" name="Isosceles Triangle 2124">
              <a:extLst>
                <a:ext uri="{FF2B5EF4-FFF2-40B4-BE49-F238E27FC236}">
                  <a16:creationId xmlns:a16="http://schemas.microsoft.com/office/drawing/2014/main" id="{599C614B-842B-F5A0-8B29-3C4B3A96D9B2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126" name="Isosceles Triangle 2125">
              <a:extLst>
                <a:ext uri="{FF2B5EF4-FFF2-40B4-BE49-F238E27FC236}">
                  <a16:creationId xmlns:a16="http://schemas.microsoft.com/office/drawing/2014/main" id="{4D892BFE-BE0A-2CB6-DCE8-AE1A4AFC9AB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127" name="Isosceles Triangle 2126">
              <a:extLst>
                <a:ext uri="{FF2B5EF4-FFF2-40B4-BE49-F238E27FC236}">
                  <a16:creationId xmlns:a16="http://schemas.microsoft.com/office/drawing/2014/main" id="{3FC52284-2A8A-48F0-5F8B-C4E94DE0CED8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407214</xdr:colOff>
      <xdr:row>660</xdr:row>
      <xdr:rowOff>133971</xdr:rowOff>
    </xdr:from>
    <xdr:ext cx="466938" cy="475545"/>
    <xdr:pic>
      <xdr:nvPicPr>
        <xdr:cNvPr id="2149" name="Picture 2148" descr="A black and white compass&#10;&#10;Description automatically generated">
          <a:extLst>
            <a:ext uri="{FF2B5EF4-FFF2-40B4-BE49-F238E27FC236}">
              <a16:creationId xmlns:a16="http://schemas.microsoft.com/office/drawing/2014/main" id="{57C050AA-1405-4E19-9DCC-02E45E0E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36071" y="97887685"/>
          <a:ext cx="466938" cy="475545"/>
        </a:xfrm>
        <a:prstGeom prst="rect">
          <a:avLst/>
        </a:prstGeom>
      </xdr:spPr>
    </xdr:pic>
    <xdr:clientData/>
  </xdr:oneCellAnchor>
  <xdr:twoCellAnchor>
    <xdr:from>
      <xdr:col>2</xdr:col>
      <xdr:colOff>220842</xdr:colOff>
      <xdr:row>679</xdr:row>
      <xdr:rowOff>6209</xdr:rowOff>
    </xdr:from>
    <xdr:to>
      <xdr:col>20</xdr:col>
      <xdr:colOff>369347</xdr:colOff>
      <xdr:row>693</xdr:row>
      <xdr:rowOff>143919</xdr:rowOff>
    </xdr:to>
    <xdr:sp macro="" textlink="">
      <xdr:nvSpPr>
        <xdr:cNvPr id="2282" name="Freeform: Shape 2281">
          <a:extLst>
            <a:ext uri="{FF2B5EF4-FFF2-40B4-BE49-F238E27FC236}">
              <a16:creationId xmlns:a16="http://schemas.microsoft.com/office/drawing/2014/main" id="{45C2A0EE-D7CE-4D3D-89EE-F4B460CB8B5E}"/>
            </a:ext>
          </a:extLst>
        </xdr:cNvPr>
        <xdr:cNvSpPr/>
      </xdr:nvSpPr>
      <xdr:spPr>
        <a:xfrm>
          <a:off x="697092" y="109802245"/>
          <a:ext cx="7401112" cy="2342067"/>
        </a:xfrm>
        <a:custGeom>
          <a:avLst/>
          <a:gdLst>
            <a:gd name="connsiteX0" fmla="*/ 7015369 w 7015369"/>
            <a:gd name="connsiteY0" fmla="*/ 173935 h 2277717"/>
            <a:gd name="connsiteX1" fmla="*/ 5880652 w 7015369"/>
            <a:gd name="connsiteY1" fmla="*/ 16565 h 2277717"/>
            <a:gd name="connsiteX2" fmla="*/ 5615608 w 7015369"/>
            <a:gd name="connsiteY2" fmla="*/ 0 h 2277717"/>
            <a:gd name="connsiteX3" fmla="*/ 5317434 w 7015369"/>
            <a:gd name="connsiteY3" fmla="*/ 24848 h 2277717"/>
            <a:gd name="connsiteX4" fmla="*/ 4663108 w 7015369"/>
            <a:gd name="connsiteY4" fmla="*/ 207065 h 2277717"/>
            <a:gd name="connsiteX5" fmla="*/ 4282108 w 7015369"/>
            <a:gd name="connsiteY5" fmla="*/ 339587 h 2277717"/>
            <a:gd name="connsiteX6" fmla="*/ 4116456 w 7015369"/>
            <a:gd name="connsiteY6" fmla="*/ 447261 h 2277717"/>
            <a:gd name="connsiteX7" fmla="*/ 3942521 w 7015369"/>
            <a:gd name="connsiteY7" fmla="*/ 571500 h 2277717"/>
            <a:gd name="connsiteX8" fmla="*/ 3752021 w 7015369"/>
            <a:gd name="connsiteY8" fmla="*/ 853109 h 2277717"/>
            <a:gd name="connsiteX9" fmla="*/ 3594652 w 7015369"/>
            <a:gd name="connsiteY9" fmla="*/ 1018761 h 2277717"/>
            <a:gd name="connsiteX10" fmla="*/ 3429000 w 7015369"/>
            <a:gd name="connsiteY10" fmla="*/ 1134717 h 2277717"/>
            <a:gd name="connsiteX11" fmla="*/ 3238500 w 7015369"/>
            <a:gd name="connsiteY11" fmla="*/ 1225826 h 2277717"/>
            <a:gd name="connsiteX12" fmla="*/ 2907195 w 7015369"/>
            <a:gd name="connsiteY12" fmla="*/ 1275522 h 2277717"/>
            <a:gd name="connsiteX13" fmla="*/ 2559326 w 7015369"/>
            <a:gd name="connsiteY13" fmla="*/ 1283804 h 2277717"/>
            <a:gd name="connsiteX14" fmla="*/ 1946413 w 7015369"/>
            <a:gd name="connsiteY14" fmla="*/ 1316935 h 2277717"/>
            <a:gd name="connsiteX15" fmla="*/ 1697934 w 7015369"/>
            <a:gd name="connsiteY15" fmla="*/ 1325217 h 2277717"/>
            <a:gd name="connsiteX16" fmla="*/ 1490869 w 7015369"/>
            <a:gd name="connsiteY16" fmla="*/ 1366631 h 2277717"/>
            <a:gd name="connsiteX17" fmla="*/ 1217543 w 7015369"/>
            <a:gd name="connsiteY17" fmla="*/ 1482587 h 2277717"/>
            <a:gd name="connsiteX18" fmla="*/ 0 w 7015369"/>
            <a:gd name="connsiteY18" fmla="*/ 2277717 h 2277717"/>
            <a:gd name="connsiteX0" fmla="*/ 7015369 w 7015369"/>
            <a:gd name="connsiteY0" fmla="*/ 173935 h 2277717"/>
            <a:gd name="connsiteX1" fmla="*/ 5880652 w 7015369"/>
            <a:gd name="connsiteY1" fmla="*/ 16565 h 2277717"/>
            <a:gd name="connsiteX2" fmla="*/ 5615608 w 7015369"/>
            <a:gd name="connsiteY2" fmla="*/ 0 h 2277717"/>
            <a:gd name="connsiteX3" fmla="*/ 5269005 w 7015369"/>
            <a:gd name="connsiteY3" fmla="*/ 52976 h 2277717"/>
            <a:gd name="connsiteX4" fmla="*/ 4663108 w 7015369"/>
            <a:gd name="connsiteY4" fmla="*/ 207065 h 2277717"/>
            <a:gd name="connsiteX5" fmla="*/ 4282108 w 7015369"/>
            <a:gd name="connsiteY5" fmla="*/ 339587 h 2277717"/>
            <a:gd name="connsiteX6" fmla="*/ 4116456 w 7015369"/>
            <a:gd name="connsiteY6" fmla="*/ 447261 h 2277717"/>
            <a:gd name="connsiteX7" fmla="*/ 3942521 w 7015369"/>
            <a:gd name="connsiteY7" fmla="*/ 571500 h 2277717"/>
            <a:gd name="connsiteX8" fmla="*/ 3752021 w 7015369"/>
            <a:gd name="connsiteY8" fmla="*/ 853109 h 2277717"/>
            <a:gd name="connsiteX9" fmla="*/ 3594652 w 7015369"/>
            <a:gd name="connsiteY9" fmla="*/ 1018761 h 2277717"/>
            <a:gd name="connsiteX10" fmla="*/ 3429000 w 7015369"/>
            <a:gd name="connsiteY10" fmla="*/ 1134717 h 2277717"/>
            <a:gd name="connsiteX11" fmla="*/ 3238500 w 7015369"/>
            <a:gd name="connsiteY11" fmla="*/ 1225826 h 2277717"/>
            <a:gd name="connsiteX12" fmla="*/ 2907195 w 7015369"/>
            <a:gd name="connsiteY12" fmla="*/ 1275522 h 2277717"/>
            <a:gd name="connsiteX13" fmla="*/ 2559326 w 7015369"/>
            <a:gd name="connsiteY13" fmla="*/ 1283804 h 2277717"/>
            <a:gd name="connsiteX14" fmla="*/ 1946413 w 7015369"/>
            <a:gd name="connsiteY14" fmla="*/ 1316935 h 2277717"/>
            <a:gd name="connsiteX15" fmla="*/ 1697934 w 7015369"/>
            <a:gd name="connsiteY15" fmla="*/ 1325217 h 2277717"/>
            <a:gd name="connsiteX16" fmla="*/ 1490869 w 7015369"/>
            <a:gd name="connsiteY16" fmla="*/ 1366631 h 2277717"/>
            <a:gd name="connsiteX17" fmla="*/ 1217543 w 7015369"/>
            <a:gd name="connsiteY17" fmla="*/ 1482587 h 2277717"/>
            <a:gd name="connsiteX18" fmla="*/ 0 w 7015369"/>
            <a:gd name="connsiteY18" fmla="*/ 2277717 h 2277717"/>
            <a:gd name="connsiteX0" fmla="*/ 7015369 w 7015369"/>
            <a:gd name="connsiteY0" fmla="*/ 166904 h 2270686"/>
            <a:gd name="connsiteX1" fmla="*/ 5880652 w 7015369"/>
            <a:gd name="connsiteY1" fmla="*/ 9534 h 2270686"/>
            <a:gd name="connsiteX2" fmla="*/ 5643281 w 7015369"/>
            <a:gd name="connsiteY2" fmla="*/ 0 h 2270686"/>
            <a:gd name="connsiteX3" fmla="*/ 5269005 w 7015369"/>
            <a:gd name="connsiteY3" fmla="*/ 45945 h 2270686"/>
            <a:gd name="connsiteX4" fmla="*/ 4663108 w 7015369"/>
            <a:gd name="connsiteY4" fmla="*/ 200034 h 2270686"/>
            <a:gd name="connsiteX5" fmla="*/ 4282108 w 7015369"/>
            <a:gd name="connsiteY5" fmla="*/ 332556 h 2270686"/>
            <a:gd name="connsiteX6" fmla="*/ 4116456 w 7015369"/>
            <a:gd name="connsiteY6" fmla="*/ 440230 h 2270686"/>
            <a:gd name="connsiteX7" fmla="*/ 3942521 w 7015369"/>
            <a:gd name="connsiteY7" fmla="*/ 564469 h 2270686"/>
            <a:gd name="connsiteX8" fmla="*/ 3752021 w 7015369"/>
            <a:gd name="connsiteY8" fmla="*/ 846078 h 2270686"/>
            <a:gd name="connsiteX9" fmla="*/ 3594652 w 7015369"/>
            <a:gd name="connsiteY9" fmla="*/ 1011730 h 2270686"/>
            <a:gd name="connsiteX10" fmla="*/ 3429000 w 7015369"/>
            <a:gd name="connsiteY10" fmla="*/ 1127686 h 2270686"/>
            <a:gd name="connsiteX11" fmla="*/ 3238500 w 7015369"/>
            <a:gd name="connsiteY11" fmla="*/ 1218795 h 2270686"/>
            <a:gd name="connsiteX12" fmla="*/ 2907195 w 7015369"/>
            <a:gd name="connsiteY12" fmla="*/ 1268491 h 2270686"/>
            <a:gd name="connsiteX13" fmla="*/ 2559326 w 7015369"/>
            <a:gd name="connsiteY13" fmla="*/ 1276773 h 2270686"/>
            <a:gd name="connsiteX14" fmla="*/ 1946413 w 7015369"/>
            <a:gd name="connsiteY14" fmla="*/ 1309904 h 2270686"/>
            <a:gd name="connsiteX15" fmla="*/ 1697934 w 7015369"/>
            <a:gd name="connsiteY15" fmla="*/ 1318186 h 2270686"/>
            <a:gd name="connsiteX16" fmla="*/ 1490869 w 7015369"/>
            <a:gd name="connsiteY16" fmla="*/ 1359600 h 2270686"/>
            <a:gd name="connsiteX17" fmla="*/ 1217543 w 7015369"/>
            <a:gd name="connsiteY17" fmla="*/ 1475556 h 2270686"/>
            <a:gd name="connsiteX18" fmla="*/ 0 w 7015369"/>
            <a:gd name="connsiteY18" fmla="*/ 2270686 h 2270686"/>
            <a:gd name="connsiteX0" fmla="*/ 7015369 w 7015369"/>
            <a:gd name="connsiteY0" fmla="*/ 187999 h 2291781"/>
            <a:gd name="connsiteX1" fmla="*/ 5880652 w 7015369"/>
            <a:gd name="connsiteY1" fmla="*/ 30629 h 2291781"/>
            <a:gd name="connsiteX2" fmla="*/ 5594852 w 7015369"/>
            <a:gd name="connsiteY2" fmla="*/ 0 h 2291781"/>
            <a:gd name="connsiteX3" fmla="*/ 5269005 w 7015369"/>
            <a:gd name="connsiteY3" fmla="*/ 67040 h 2291781"/>
            <a:gd name="connsiteX4" fmla="*/ 4663108 w 7015369"/>
            <a:gd name="connsiteY4" fmla="*/ 221129 h 2291781"/>
            <a:gd name="connsiteX5" fmla="*/ 4282108 w 7015369"/>
            <a:gd name="connsiteY5" fmla="*/ 353651 h 2291781"/>
            <a:gd name="connsiteX6" fmla="*/ 4116456 w 7015369"/>
            <a:gd name="connsiteY6" fmla="*/ 461325 h 2291781"/>
            <a:gd name="connsiteX7" fmla="*/ 3942521 w 7015369"/>
            <a:gd name="connsiteY7" fmla="*/ 585564 h 2291781"/>
            <a:gd name="connsiteX8" fmla="*/ 3752021 w 7015369"/>
            <a:gd name="connsiteY8" fmla="*/ 867173 h 2291781"/>
            <a:gd name="connsiteX9" fmla="*/ 3594652 w 7015369"/>
            <a:gd name="connsiteY9" fmla="*/ 1032825 h 2291781"/>
            <a:gd name="connsiteX10" fmla="*/ 3429000 w 7015369"/>
            <a:gd name="connsiteY10" fmla="*/ 1148781 h 2291781"/>
            <a:gd name="connsiteX11" fmla="*/ 3238500 w 7015369"/>
            <a:gd name="connsiteY11" fmla="*/ 1239890 h 2291781"/>
            <a:gd name="connsiteX12" fmla="*/ 2907195 w 7015369"/>
            <a:gd name="connsiteY12" fmla="*/ 1289586 h 2291781"/>
            <a:gd name="connsiteX13" fmla="*/ 2559326 w 7015369"/>
            <a:gd name="connsiteY13" fmla="*/ 1297868 h 2291781"/>
            <a:gd name="connsiteX14" fmla="*/ 1946413 w 7015369"/>
            <a:gd name="connsiteY14" fmla="*/ 1330999 h 2291781"/>
            <a:gd name="connsiteX15" fmla="*/ 1697934 w 7015369"/>
            <a:gd name="connsiteY15" fmla="*/ 1339281 h 2291781"/>
            <a:gd name="connsiteX16" fmla="*/ 1490869 w 7015369"/>
            <a:gd name="connsiteY16" fmla="*/ 1380695 h 2291781"/>
            <a:gd name="connsiteX17" fmla="*/ 1217543 w 7015369"/>
            <a:gd name="connsiteY17" fmla="*/ 1496651 h 2291781"/>
            <a:gd name="connsiteX18" fmla="*/ 0 w 7015369"/>
            <a:gd name="connsiteY18" fmla="*/ 2291781 h 2291781"/>
            <a:gd name="connsiteX0" fmla="*/ 7015369 w 7015369"/>
            <a:gd name="connsiteY0" fmla="*/ 187999 h 2291781"/>
            <a:gd name="connsiteX1" fmla="*/ 5880652 w 7015369"/>
            <a:gd name="connsiteY1" fmla="*/ 30629 h 2291781"/>
            <a:gd name="connsiteX2" fmla="*/ 5594852 w 7015369"/>
            <a:gd name="connsiteY2" fmla="*/ 0 h 2291781"/>
            <a:gd name="connsiteX3" fmla="*/ 5269005 w 7015369"/>
            <a:gd name="connsiteY3" fmla="*/ 67040 h 2291781"/>
            <a:gd name="connsiteX4" fmla="*/ 4663108 w 7015369"/>
            <a:gd name="connsiteY4" fmla="*/ 221129 h 2291781"/>
            <a:gd name="connsiteX5" fmla="*/ 4282108 w 7015369"/>
            <a:gd name="connsiteY5" fmla="*/ 353651 h 2291781"/>
            <a:gd name="connsiteX6" fmla="*/ 4116456 w 7015369"/>
            <a:gd name="connsiteY6" fmla="*/ 461325 h 2291781"/>
            <a:gd name="connsiteX7" fmla="*/ 3942521 w 7015369"/>
            <a:gd name="connsiteY7" fmla="*/ 585564 h 2291781"/>
            <a:gd name="connsiteX8" fmla="*/ 3752021 w 7015369"/>
            <a:gd name="connsiteY8" fmla="*/ 867173 h 2291781"/>
            <a:gd name="connsiteX9" fmla="*/ 3594652 w 7015369"/>
            <a:gd name="connsiteY9" fmla="*/ 1032825 h 2291781"/>
            <a:gd name="connsiteX10" fmla="*/ 3429000 w 7015369"/>
            <a:gd name="connsiteY10" fmla="*/ 1148781 h 2291781"/>
            <a:gd name="connsiteX11" fmla="*/ 3238500 w 7015369"/>
            <a:gd name="connsiteY11" fmla="*/ 1239890 h 2291781"/>
            <a:gd name="connsiteX12" fmla="*/ 2907195 w 7015369"/>
            <a:gd name="connsiteY12" fmla="*/ 1289586 h 2291781"/>
            <a:gd name="connsiteX13" fmla="*/ 2559326 w 7015369"/>
            <a:gd name="connsiteY13" fmla="*/ 1297868 h 2291781"/>
            <a:gd name="connsiteX14" fmla="*/ 1946413 w 7015369"/>
            <a:gd name="connsiteY14" fmla="*/ 1330999 h 2291781"/>
            <a:gd name="connsiteX15" fmla="*/ 1697934 w 7015369"/>
            <a:gd name="connsiteY15" fmla="*/ 1339281 h 2291781"/>
            <a:gd name="connsiteX16" fmla="*/ 1490869 w 7015369"/>
            <a:gd name="connsiteY16" fmla="*/ 1380695 h 2291781"/>
            <a:gd name="connsiteX17" fmla="*/ 1217543 w 7015369"/>
            <a:gd name="connsiteY17" fmla="*/ 1496651 h 2291781"/>
            <a:gd name="connsiteX18" fmla="*/ 0 w 7015369"/>
            <a:gd name="connsiteY18" fmla="*/ 2291781 h 2291781"/>
            <a:gd name="connsiteX0" fmla="*/ 7015369 w 7015369"/>
            <a:gd name="connsiteY0" fmla="*/ 164651 h 2268433"/>
            <a:gd name="connsiteX1" fmla="*/ 5880652 w 7015369"/>
            <a:gd name="connsiteY1" fmla="*/ 7281 h 2268433"/>
            <a:gd name="connsiteX2" fmla="*/ 5269005 w 7015369"/>
            <a:gd name="connsiteY2" fmla="*/ 43692 h 2268433"/>
            <a:gd name="connsiteX3" fmla="*/ 4663108 w 7015369"/>
            <a:gd name="connsiteY3" fmla="*/ 197781 h 2268433"/>
            <a:gd name="connsiteX4" fmla="*/ 4282108 w 7015369"/>
            <a:gd name="connsiteY4" fmla="*/ 330303 h 2268433"/>
            <a:gd name="connsiteX5" fmla="*/ 4116456 w 7015369"/>
            <a:gd name="connsiteY5" fmla="*/ 437977 h 2268433"/>
            <a:gd name="connsiteX6" fmla="*/ 3942521 w 7015369"/>
            <a:gd name="connsiteY6" fmla="*/ 562216 h 2268433"/>
            <a:gd name="connsiteX7" fmla="*/ 3752021 w 7015369"/>
            <a:gd name="connsiteY7" fmla="*/ 843825 h 2268433"/>
            <a:gd name="connsiteX8" fmla="*/ 3594652 w 7015369"/>
            <a:gd name="connsiteY8" fmla="*/ 1009477 h 2268433"/>
            <a:gd name="connsiteX9" fmla="*/ 3429000 w 7015369"/>
            <a:gd name="connsiteY9" fmla="*/ 1125433 h 2268433"/>
            <a:gd name="connsiteX10" fmla="*/ 3238500 w 7015369"/>
            <a:gd name="connsiteY10" fmla="*/ 1216542 h 2268433"/>
            <a:gd name="connsiteX11" fmla="*/ 2907195 w 7015369"/>
            <a:gd name="connsiteY11" fmla="*/ 1266238 h 2268433"/>
            <a:gd name="connsiteX12" fmla="*/ 2559326 w 7015369"/>
            <a:gd name="connsiteY12" fmla="*/ 1274520 h 2268433"/>
            <a:gd name="connsiteX13" fmla="*/ 1946413 w 7015369"/>
            <a:gd name="connsiteY13" fmla="*/ 1307651 h 2268433"/>
            <a:gd name="connsiteX14" fmla="*/ 1697934 w 7015369"/>
            <a:gd name="connsiteY14" fmla="*/ 1315933 h 2268433"/>
            <a:gd name="connsiteX15" fmla="*/ 1490869 w 7015369"/>
            <a:gd name="connsiteY15" fmla="*/ 1357347 h 2268433"/>
            <a:gd name="connsiteX16" fmla="*/ 1217543 w 7015369"/>
            <a:gd name="connsiteY16" fmla="*/ 1473303 h 2268433"/>
            <a:gd name="connsiteX17" fmla="*/ 0 w 7015369"/>
            <a:gd name="connsiteY17" fmla="*/ 2268433 h 2268433"/>
            <a:gd name="connsiteX0" fmla="*/ 6987695 w 6987695"/>
            <a:gd name="connsiteY0" fmla="*/ 234969 h 2268433"/>
            <a:gd name="connsiteX1" fmla="*/ 5880652 w 6987695"/>
            <a:gd name="connsiteY1" fmla="*/ 7281 h 2268433"/>
            <a:gd name="connsiteX2" fmla="*/ 5269005 w 6987695"/>
            <a:gd name="connsiteY2" fmla="*/ 43692 h 2268433"/>
            <a:gd name="connsiteX3" fmla="*/ 4663108 w 6987695"/>
            <a:gd name="connsiteY3" fmla="*/ 197781 h 2268433"/>
            <a:gd name="connsiteX4" fmla="*/ 4282108 w 6987695"/>
            <a:gd name="connsiteY4" fmla="*/ 330303 h 2268433"/>
            <a:gd name="connsiteX5" fmla="*/ 4116456 w 6987695"/>
            <a:gd name="connsiteY5" fmla="*/ 437977 h 2268433"/>
            <a:gd name="connsiteX6" fmla="*/ 3942521 w 6987695"/>
            <a:gd name="connsiteY6" fmla="*/ 562216 h 2268433"/>
            <a:gd name="connsiteX7" fmla="*/ 3752021 w 6987695"/>
            <a:gd name="connsiteY7" fmla="*/ 843825 h 2268433"/>
            <a:gd name="connsiteX8" fmla="*/ 3594652 w 6987695"/>
            <a:gd name="connsiteY8" fmla="*/ 1009477 h 2268433"/>
            <a:gd name="connsiteX9" fmla="*/ 3429000 w 6987695"/>
            <a:gd name="connsiteY9" fmla="*/ 1125433 h 2268433"/>
            <a:gd name="connsiteX10" fmla="*/ 3238500 w 6987695"/>
            <a:gd name="connsiteY10" fmla="*/ 1216542 h 2268433"/>
            <a:gd name="connsiteX11" fmla="*/ 2907195 w 6987695"/>
            <a:gd name="connsiteY11" fmla="*/ 1266238 h 2268433"/>
            <a:gd name="connsiteX12" fmla="*/ 2559326 w 6987695"/>
            <a:gd name="connsiteY12" fmla="*/ 1274520 h 2268433"/>
            <a:gd name="connsiteX13" fmla="*/ 1946413 w 6987695"/>
            <a:gd name="connsiteY13" fmla="*/ 1307651 h 2268433"/>
            <a:gd name="connsiteX14" fmla="*/ 1697934 w 6987695"/>
            <a:gd name="connsiteY14" fmla="*/ 1315933 h 2268433"/>
            <a:gd name="connsiteX15" fmla="*/ 1490869 w 6987695"/>
            <a:gd name="connsiteY15" fmla="*/ 1357347 h 2268433"/>
            <a:gd name="connsiteX16" fmla="*/ 1217543 w 6987695"/>
            <a:gd name="connsiteY16" fmla="*/ 1473303 h 2268433"/>
            <a:gd name="connsiteX17" fmla="*/ 0 w 6987695"/>
            <a:gd name="connsiteY17" fmla="*/ 2268433 h 2268433"/>
            <a:gd name="connsiteX0" fmla="*/ 6980776 w 6980776"/>
            <a:gd name="connsiteY0" fmla="*/ 199809 h 2268433"/>
            <a:gd name="connsiteX1" fmla="*/ 5880652 w 6980776"/>
            <a:gd name="connsiteY1" fmla="*/ 7281 h 2268433"/>
            <a:gd name="connsiteX2" fmla="*/ 5269005 w 6980776"/>
            <a:gd name="connsiteY2" fmla="*/ 43692 h 2268433"/>
            <a:gd name="connsiteX3" fmla="*/ 4663108 w 6980776"/>
            <a:gd name="connsiteY3" fmla="*/ 197781 h 2268433"/>
            <a:gd name="connsiteX4" fmla="*/ 4282108 w 6980776"/>
            <a:gd name="connsiteY4" fmla="*/ 330303 h 2268433"/>
            <a:gd name="connsiteX5" fmla="*/ 4116456 w 6980776"/>
            <a:gd name="connsiteY5" fmla="*/ 437977 h 2268433"/>
            <a:gd name="connsiteX6" fmla="*/ 3942521 w 6980776"/>
            <a:gd name="connsiteY6" fmla="*/ 562216 h 2268433"/>
            <a:gd name="connsiteX7" fmla="*/ 3752021 w 6980776"/>
            <a:gd name="connsiteY7" fmla="*/ 843825 h 2268433"/>
            <a:gd name="connsiteX8" fmla="*/ 3594652 w 6980776"/>
            <a:gd name="connsiteY8" fmla="*/ 1009477 h 2268433"/>
            <a:gd name="connsiteX9" fmla="*/ 3429000 w 6980776"/>
            <a:gd name="connsiteY9" fmla="*/ 1125433 h 2268433"/>
            <a:gd name="connsiteX10" fmla="*/ 3238500 w 6980776"/>
            <a:gd name="connsiteY10" fmla="*/ 1216542 h 2268433"/>
            <a:gd name="connsiteX11" fmla="*/ 2907195 w 6980776"/>
            <a:gd name="connsiteY11" fmla="*/ 1266238 h 2268433"/>
            <a:gd name="connsiteX12" fmla="*/ 2559326 w 6980776"/>
            <a:gd name="connsiteY12" fmla="*/ 1274520 h 2268433"/>
            <a:gd name="connsiteX13" fmla="*/ 1946413 w 6980776"/>
            <a:gd name="connsiteY13" fmla="*/ 1307651 h 2268433"/>
            <a:gd name="connsiteX14" fmla="*/ 1697934 w 6980776"/>
            <a:gd name="connsiteY14" fmla="*/ 1315933 h 2268433"/>
            <a:gd name="connsiteX15" fmla="*/ 1490869 w 6980776"/>
            <a:gd name="connsiteY15" fmla="*/ 1357347 h 2268433"/>
            <a:gd name="connsiteX16" fmla="*/ 1217543 w 6980776"/>
            <a:gd name="connsiteY16" fmla="*/ 1473303 h 2268433"/>
            <a:gd name="connsiteX17" fmla="*/ 0 w 6980776"/>
            <a:gd name="connsiteY17" fmla="*/ 2268433 h 2268433"/>
            <a:gd name="connsiteX0" fmla="*/ 6980776 w 6980776"/>
            <a:gd name="connsiteY0" fmla="*/ 199809 h 2268433"/>
            <a:gd name="connsiteX1" fmla="*/ 5880652 w 6980776"/>
            <a:gd name="connsiteY1" fmla="*/ 7281 h 2268433"/>
            <a:gd name="connsiteX2" fmla="*/ 5269005 w 6980776"/>
            <a:gd name="connsiteY2" fmla="*/ 43692 h 2268433"/>
            <a:gd name="connsiteX3" fmla="*/ 4663108 w 6980776"/>
            <a:gd name="connsiteY3" fmla="*/ 197781 h 2268433"/>
            <a:gd name="connsiteX4" fmla="*/ 4282108 w 6980776"/>
            <a:gd name="connsiteY4" fmla="*/ 330303 h 2268433"/>
            <a:gd name="connsiteX5" fmla="*/ 4116456 w 6980776"/>
            <a:gd name="connsiteY5" fmla="*/ 437977 h 2268433"/>
            <a:gd name="connsiteX6" fmla="*/ 3942522 w 6980776"/>
            <a:gd name="connsiteY6" fmla="*/ 611439 h 2268433"/>
            <a:gd name="connsiteX7" fmla="*/ 3752021 w 6980776"/>
            <a:gd name="connsiteY7" fmla="*/ 843825 h 2268433"/>
            <a:gd name="connsiteX8" fmla="*/ 3594652 w 6980776"/>
            <a:gd name="connsiteY8" fmla="*/ 1009477 h 2268433"/>
            <a:gd name="connsiteX9" fmla="*/ 3429000 w 6980776"/>
            <a:gd name="connsiteY9" fmla="*/ 1125433 h 2268433"/>
            <a:gd name="connsiteX10" fmla="*/ 3238500 w 6980776"/>
            <a:gd name="connsiteY10" fmla="*/ 1216542 h 2268433"/>
            <a:gd name="connsiteX11" fmla="*/ 2907195 w 6980776"/>
            <a:gd name="connsiteY11" fmla="*/ 1266238 h 2268433"/>
            <a:gd name="connsiteX12" fmla="*/ 2559326 w 6980776"/>
            <a:gd name="connsiteY12" fmla="*/ 1274520 h 2268433"/>
            <a:gd name="connsiteX13" fmla="*/ 1946413 w 6980776"/>
            <a:gd name="connsiteY13" fmla="*/ 1307651 h 2268433"/>
            <a:gd name="connsiteX14" fmla="*/ 1697934 w 6980776"/>
            <a:gd name="connsiteY14" fmla="*/ 1315933 h 2268433"/>
            <a:gd name="connsiteX15" fmla="*/ 1490869 w 6980776"/>
            <a:gd name="connsiteY15" fmla="*/ 1357347 h 2268433"/>
            <a:gd name="connsiteX16" fmla="*/ 1217543 w 6980776"/>
            <a:gd name="connsiteY16" fmla="*/ 1473303 h 2268433"/>
            <a:gd name="connsiteX17" fmla="*/ 0 w 6980776"/>
            <a:gd name="connsiteY17" fmla="*/ 2268433 h 2268433"/>
            <a:gd name="connsiteX0" fmla="*/ 6980776 w 6980776"/>
            <a:gd name="connsiteY0" fmla="*/ 199809 h 2268433"/>
            <a:gd name="connsiteX1" fmla="*/ 5880652 w 6980776"/>
            <a:gd name="connsiteY1" fmla="*/ 7281 h 2268433"/>
            <a:gd name="connsiteX2" fmla="*/ 5269005 w 6980776"/>
            <a:gd name="connsiteY2" fmla="*/ 43692 h 2268433"/>
            <a:gd name="connsiteX3" fmla="*/ 4663108 w 6980776"/>
            <a:gd name="connsiteY3" fmla="*/ 197781 h 2268433"/>
            <a:gd name="connsiteX4" fmla="*/ 4282108 w 6980776"/>
            <a:gd name="connsiteY4" fmla="*/ 330303 h 2268433"/>
            <a:gd name="connsiteX5" fmla="*/ 4116456 w 6980776"/>
            <a:gd name="connsiteY5" fmla="*/ 437977 h 2268433"/>
            <a:gd name="connsiteX6" fmla="*/ 3942522 w 6980776"/>
            <a:gd name="connsiteY6" fmla="*/ 611439 h 2268433"/>
            <a:gd name="connsiteX7" fmla="*/ 3752021 w 6980776"/>
            <a:gd name="connsiteY7" fmla="*/ 843825 h 2268433"/>
            <a:gd name="connsiteX8" fmla="*/ 3594652 w 6980776"/>
            <a:gd name="connsiteY8" fmla="*/ 1009477 h 2268433"/>
            <a:gd name="connsiteX9" fmla="*/ 3429000 w 6980776"/>
            <a:gd name="connsiteY9" fmla="*/ 1125433 h 2268433"/>
            <a:gd name="connsiteX10" fmla="*/ 3238500 w 6980776"/>
            <a:gd name="connsiteY10" fmla="*/ 1216542 h 2268433"/>
            <a:gd name="connsiteX11" fmla="*/ 2907195 w 6980776"/>
            <a:gd name="connsiteY11" fmla="*/ 1266238 h 2268433"/>
            <a:gd name="connsiteX12" fmla="*/ 2559326 w 6980776"/>
            <a:gd name="connsiteY12" fmla="*/ 1274520 h 2268433"/>
            <a:gd name="connsiteX13" fmla="*/ 1946413 w 6980776"/>
            <a:gd name="connsiteY13" fmla="*/ 1307651 h 2268433"/>
            <a:gd name="connsiteX14" fmla="*/ 1697934 w 6980776"/>
            <a:gd name="connsiteY14" fmla="*/ 1315933 h 2268433"/>
            <a:gd name="connsiteX15" fmla="*/ 1490869 w 6980776"/>
            <a:gd name="connsiteY15" fmla="*/ 1357347 h 2268433"/>
            <a:gd name="connsiteX16" fmla="*/ 1217543 w 6980776"/>
            <a:gd name="connsiteY16" fmla="*/ 1425024 h 2268433"/>
            <a:gd name="connsiteX17" fmla="*/ 0 w 6980776"/>
            <a:gd name="connsiteY17" fmla="*/ 2268433 h 2268433"/>
            <a:gd name="connsiteX0" fmla="*/ 6980776 w 6980776"/>
            <a:gd name="connsiteY0" fmla="*/ 199809 h 2268433"/>
            <a:gd name="connsiteX1" fmla="*/ 5880652 w 6980776"/>
            <a:gd name="connsiteY1" fmla="*/ 7281 h 2268433"/>
            <a:gd name="connsiteX2" fmla="*/ 5269005 w 6980776"/>
            <a:gd name="connsiteY2" fmla="*/ 43692 h 2268433"/>
            <a:gd name="connsiteX3" fmla="*/ 4663108 w 6980776"/>
            <a:gd name="connsiteY3" fmla="*/ 197781 h 2268433"/>
            <a:gd name="connsiteX4" fmla="*/ 4282108 w 6980776"/>
            <a:gd name="connsiteY4" fmla="*/ 330303 h 2268433"/>
            <a:gd name="connsiteX5" fmla="*/ 4116456 w 6980776"/>
            <a:gd name="connsiteY5" fmla="*/ 437977 h 2268433"/>
            <a:gd name="connsiteX6" fmla="*/ 3942522 w 6980776"/>
            <a:gd name="connsiteY6" fmla="*/ 611439 h 2268433"/>
            <a:gd name="connsiteX7" fmla="*/ 3752021 w 6980776"/>
            <a:gd name="connsiteY7" fmla="*/ 843825 h 2268433"/>
            <a:gd name="connsiteX8" fmla="*/ 3594652 w 6980776"/>
            <a:gd name="connsiteY8" fmla="*/ 1009477 h 2268433"/>
            <a:gd name="connsiteX9" fmla="*/ 3429000 w 6980776"/>
            <a:gd name="connsiteY9" fmla="*/ 1125433 h 2268433"/>
            <a:gd name="connsiteX10" fmla="*/ 3238500 w 6980776"/>
            <a:gd name="connsiteY10" fmla="*/ 1216542 h 2268433"/>
            <a:gd name="connsiteX11" fmla="*/ 2907195 w 6980776"/>
            <a:gd name="connsiteY11" fmla="*/ 1266238 h 2268433"/>
            <a:gd name="connsiteX12" fmla="*/ 2559326 w 6980776"/>
            <a:gd name="connsiteY12" fmla="*/ 1274520 h 2268433"/>
            <a:gd name="connsiteX13" fmla="*/ 1946413 w 6980776"/>
            <a:gd name="connsiteY13" fmla="*/ 1307651 h 2268433"/>
            <a:gd name="connsiteX14" fmla="*/ 1697934 w 6980776"/>
            <a:gd name="connsiteY14" fmla="*/ 1315933 h 2268433"/>
            <a:gd name="connsiteX15" fmla="*/ 1490869 w 6980776"/>
            <a:gd name="connsiteY15" fmla="*/ 1301021 h 2268433"/>
            <a:gd name="connsiteX16" fmla="*/ 1217543 w 6980776"/>
            <a:gd name="connsiteY16" fmla="*/ 1425024 h 2268433"/>
            <a:gd name="connsiteX17" fmla="*/ 0 w 6980776"/>
            <a:gd name="connsiteY17" fmla="*/ 2268433 h 2268433"/>
            <a:gd name="connsiteX0" fmla="*/ 6980776 w 6980776"/>
            <a:gd name="connsiteY0" fmla="*/ 199809 h 2268433"/>
            <a:gd name="connsiteX1" fmla="*/ 5880652 w 6980776"/>
            <a:gd name="connsiteY1" fmla="*/ 7281 h 2268433"/>
            <a:gd name="connsiteX2" fmla="*/ 5269005 w 6980776"/>
            <a:gd name="connsiteY2" fmla="*/ 43692 h 2268433"/>
            <a:gd name="connsiteX3" fmla="*/ 4663108 w 6980776"/>
            <a:gd name="connsiteY3" fmla="*/ 197781 h 2268433"/>
            <a:gd name="connsiteX4" fmla="*/ 4282108 w 6980776"/>
            <a:gd name="connsiteY4" fmla="*/ 330303 h 2268433"/>
            <a:gd name="connsiteX5" fmla="*/ 4116456 w 6980776"/>
            <a:gd name="connsiteY5" fmla="*/ 437977 h 2268433"/>
            <a:gd name="connsiteX6" fmla="*/ 3942522 w 6980776"/>
            <a:gd name="connsiteY6" fmla="*/ 611439 h 2268433"/>
            <a:gd name="connsiteX7" fmla="*/ 3752021 w 6980776"/>
            <a:gd name="connsiteY7" fmla="*/ 843825 h 2268433"/>
            <a:gd name="connsiteX8" fmla="*/ 3594652 w 6980776"/>
            <a:gd name="connsiteY8" fmla="*/ 1009477 h 2268433"/>
            <a:gd name="connsiteX9" fmla="*/ 3429000 w 6980776"/>
            <a:gd name="connsiteY9" fmla="*/ 1125433 h 2268433"/>
            <a:gd name="connsiteX10" fmla="*/ 3238500 w 6980776"/>
            <a:gd name="connsiteY10" fmla="*/ 1216542 h 2268433"/>
            <a:gd name="connsiteX11" fmla="*/ 2907195 w 6980776"/>
            <a:gd name="connsiteY11" fmla="*/ 1266238 h 2268433"/>
            <a:gd name="connsiteX12" fmla="*/ 2559326 w 6980776"/>
            <a:gd name="connsiteY12" fmla="*/ 1274520 h 2268433"/>
            <a:gd name="connsiteX13" fmla="*/ 1946413 w 6980776"/>
            <a:gd name="connsiteY13" fmla="*/ 1307651 h 2268433"/>
            <a:gd name="connsiteX14" fmla="*/ 1697934 w 6980776"/>
            <a:gd name="connsiteY14" fmla="*/ 1315933 h 2268433"/>
            <a:gd name="connsiteX15" fmla="*/ 1490869 w 6980776"/>
            <a:gd name="connsiteY15" fmla="*/ 1341254 h 2268433"/>
            <a:gd name="connsiteX16" fmla="*/ 1217543 w 6980776"/>
            <a:gd name="connsiteY16" fmla="*/ 1425024 h 2268433"/>
            <a:gd name="connsiteX17" fmla="*/ 0 w 6980776"/>
            <a:gd name="connsiteY17" fmla="*/ 2268433 h 2268433"/>
            <a:gd name="connsiteX0" fmla="*/ 6980776 w 6980776"/>
            <a:gd name="connsiteY0" fmla="*/ 199809 h 2268433"/>
            <a:gd name="connsiteX1" fmla="*/ 5880652 w 6980776"/>
            <a:gd name="connsiteY1" fmla="*/ 7281 h 2268433"/>
            <a:gd name="connsiteX2" fmla="*/ 5269005 w 6980776"/>
            <a:gd name="connsiteY2" fmla="*/ 43692 h 2268433"/>
            <a:gd name="connsiteX3" fmla="*/ 4663108 w 6980776"/>
            <a:gd name="connsiteY3" fmla="*/ 197781 h 2268433"/>
            <a:gd name="connsiteX4" fmla="*/ 4282108 w 6980776"/>
            <a:gd name="connsiteY4" fmla="*/ 330303 h 2268433"/>
            <a:gd name="connsiteX5" fmla="*/ 4116456 w 6980776"/>
            <a:gd name="connsiteY5" fmla="*/ 437977 h 2268433"/>
            <a:gd name="connsiteX6" fmla="*/ 3942522 w 6980776"/>
            <a:gd name="connsiteY6" fmla="*/ 611439 h 2268433"/>
            <a:gd name="connsiteX7" fmla="*/ 3752021 w 6980776"/>
            <a:gd name="connsiteY7" fmla="*/ 843825 h 2268433"/>
            <a:gd name="connsiteX8" fmla="*/ 3594652 w 6980776"/>
            <a:gd name="connsiteY8" fmla="*/ 1009477 h 2268433"/>
            <a:gd name="connsiteX9" fmla="*/ 3429000 w 6980776"/>
            <a:gd name="connsiteY9" fmla="*/ 1125433 h 2268433"/>
            <a:gd name="connsiteX10" fmla="*/ 3238500 w 6980776"/>
            <a:gd name="connsiteY10" fmla="*/ 1216542 h 2268433"/>
            <a:gd name="connsiteX11" fmla="*/ 2907195 w 6980776"/>
            <a:gd name="connsiteY11" fmla="*/ 1266238 h 2268433"/>
            <a:gd name="connsiteX12" fmla="*/ 2559326 w 6980776"/>
            <a:gd name="connsiteY12" fmla="*/ 1274520 h 2268433"/>
            <a:gd name="connsiteX13" fmla="*/ 1946413 w 6980776"/>
            <a:gd name="connsiteY13" fmla="*/ 1307651 h 2268433"/>
            <a:gd name="connsiteX14" fmla="*/ 1697934 w 6980776"/>
            <a:gd name="connsiteY14" fmla="*/ 1315933 h 2268433"/>
            <a:gd name="connsiteX15" fmla="*/ 1490869 w 6980776"/>
            <a:gd name="connsiteY15" fmla="*/ 1341254 h 2268433"/>
            <a:gd name="connsiteX16" fmla="*/ 1217543 w 6980776"/>
            <a:gd name="connsiteY16" fmla="*/ 1425024 h 2268433"/>
            <a:gd name="connsiteX17" fmla="*/ 0 w 6980776"/>
            <a:gd name="connsiteY17" fmla="*/ 2268433 h 2268433"/>
            <a:gd name="connsiteX0" fmla="*/ 7082408 w 7082408"/>
            <a:gd name="connsiteY0" fmla="*/ 199809 h 2324760"/>
            <a:gd name="connsiteX1" fmla="*/ 5982284 w 7082408"/>
            <a:gd name="connsiteY1" fmla="*/ 7281 h 2324760"/>
            <a:gd name="connsiteX2" fmla="*/ 5370637 w 7082408"/>
            <a:gd name="connsiteY2" fmla="*/ 43692 h 2324760"/>
            <a:gd name="connsiteX3" fmla="*/ 4764740 w 7082408"/>
            <a:gd name="connsiteY3" fmla="*/ 197781 h 2324760"/>
            <a:gd name="connsiteX4" fmla="*/ 4383740 w 7082408"/>
            <a:gd name="connsiteY4" fmla="*/ 330303 h 2324760"/>
            <a:gd name="connsiteX5" fmla="*/ 4218088 w 7082408"/>
            <a:gd name="connsiteY5" fmla="*/ 437977 h 2324760"/>
            <a:gd name="connsiteX6" fmla="*/ 4044154 w 7082408"/>
            <a:gd name="connsiteY6" fmla="*/ 611439 h 2324760"/>
            <a:gd name="connsiteX7" fmla="*/ 3853653 w 7082408"/>
            <a:gd name="connsiteY7" fmla="*/ 843825 h 2324760"/>
            <a:gd name="connsiteX8" fmla="*/ 3696284 w 7082408"/>
            <a:gd name="connsiteY8" fmla="*/ 1009477 h 2324760"/>
            <a:gd name="connsiteX9" fmla="*/ 3530632 w 7082408"/>
            <a:gd name="connsiteY9" fmla="*/ 1125433 h 2324760"/>
            <a:gd name="connsiteX10" fmla="*/ 3340132 w 7082408"/>
            <a:gd name="connsiteY10" fmla="*/ 1216542 h 2324760"/>
            <a:gd name="connsiteX11" fmla="*/ 3008827 w 7082408"/>
            <a:gd name="connsiteY11" fmla="*/ 1266238 h 2324760"/>
            <a:gd name="connsiteX12" fmla="*/ 2660958 w 7082408"/>
            <a:gd name="connsiteY12" fmla="*/ 1274520 h 2324760"/>
            <a:gd name="connsiteX13" fmla="*/ 2048045 w 7082408"/>
            <a:gd name="connsiteY13" fmla="*/ 1307651 h 2324760"/>
            <a:gd name="connsiteX14" fmla="*/ 1799566 w 7082408"/>
            <a:gd name="connsiteY14" fmla="*/ 1315933 h 2324760"/>
            <a:gd name="connsiteX15" fmla="*/ 1592501 w 7082408"/>
            <a:gd name="connsiteY15" fmla="*/ 1341254 h 2324760"/>
            <a:gd name="connsiteX16" fmla="*/ 1319175 w 7082408"/>
            <a:gd name="connsiteY16" fmla="*/ 1425024 h 2324760"/>
            <a:gd name="connsiteX17" fmla="*/ 0 w 7082408"/>
            <a:gd name="connsiteY17" fmla="*/ 2324760 h 2324760"/>
            <a:gd name="connsiteX0" fmla="*/ 6996412 w 6996412"/>
            <a:gd name="connsiteY0" fmla="*/ 248088 h 2324760"/>
            <a:gd name="connsiteX1" fmla="*/ 5982284 w 6996412"/>
            <a:gd name="connsiteY1" fmla="*/ 7281 h 2324760"/>
            <a:gd name="connsiteX2" fmla="*/ 5370637 w 6996412"/>
            <a:gd name="connsiteY2" fmla="*/ 43692 h 2324760"/>
            <a:gd name="connsiteX3" fmla="*/ 4764740 w 6996412"/>
            <a:gd name="connsiteY3" fmla="*/ 197781 h 2324760"/>
            <a:gd name="connsiteX4" fmla="*/ 4383740 w 6996412"/>
            <a:gd name="connsiteY4" fmla="*/ 330303 h 2324760"/>
            <a:gd name="connsiteX5" fmla="*/ 4218088 w 6996412"/>
            <a:gd name="connsiteY5" fmla="*/ 437977 h 2324760"/>
            <a:gd name="connsiteX6" fmla="*/ 4044154 w 6996412"/>
            <a:gd name="connsiteY6" fmla="*/ 611439 h 2324760"/>
            <a:gd name="connsiteX7" fmla="*/ 3853653 w 6996412"/>
            <a:gd name="connsiteY7" fmla="*/ 843825 h 2324760"/>
            <a:gd name="connsiteX8" fmla="*/ 3696284 w 6996412"/>
            <a:gd name="connsiteY8" fmla="*/ 1009477 h 2324760"/>
            <a:gd name="connsiteX9" fmla="*/ 3530632 w 6996412"/>
            <a:gd name="connsiteY9" fmla="*/ 1125433 h 2324760"/>
            <a:gd name="connsiteX10" fmla="*/ 3340132 w 6996412"/>
            <a:gd name="connsiteY10" fmla="*/ 1216542 h 2324760"/>
            <a:gd name="connsiteX11" fmla="*/ 3008827 w 6996412"/>
            <a:gd name="connsiteY11" fmla="*/ 1266238 h 2324760"/>
            <a:gd name="connsiteX12" fmla="*/ 2660958 w 6996412"/>
            <a:gd name="connsiteY12" fmla="*/ 1274520 h 2324760"/>
            <a:gd name="connsiteX13" fmla="*/ 2048045 w 6996412"/>
            <a:gd name="connsiteY13" fmla="*/ 1307651 h 2324760"/>
            <a:gd name="connsiteX14" fmla="*/ 1799566 w 6996412"/>
            <a:gd name="connsiteY14" fmla="*/ 1315933 h 2324760"/>
            <a:gd name="connsiteX15" fmla="*/ 1592501 w 6996412"/>
            <a:gd name="connsiteY15" fmla="*/ 1341254 h 2324760"/>
            <a:gd name="connsiteX16" fmla="*/ 1319175 w 6996412"/>
            <a:gd name="connsiteY16" fmla="*/ 1425024 h 2324760"/>
            <a:gd name="connsiteX17" fmla="*/ 0 w 6996412"/>
            <a:gd name="connsiteY17" fmla="*/ 2324760 h 2324760"/>
            <a:gd name="connsiteX0" fmla="*/ 6996412 w 6996412"/>
            <a:gd name="connsiteY0" fmla="*/ 223949 h 2324760"/>
            <a:gd name="connsiteX1" fmla="*/ 5982284 w 6996412"/>
            <a:gd name="connsiteY1" fmla="*/ 7281 h 2324760"/>
            <a:gd name="connsiteX2" fmla="*/ 5370637 w 6996412"/>
            <a:gd name="connsiteY2" fmla="*/ 43692 h 2324760"/>
            <a:gd name="connsiteX3" fmla="*/ 4764740 w 6996412"/>
            <a:gd name="connsiteY3" fmla="*/ 197781 h 2324760"/>
            <a:gd name="connsiteX4" fmla="*/ 4383740 w 6996412"/>
            <a:gd name="connsiteY4" fmla="*/ 330303 h 2324760"/>
            <a:gd name="connsiteX5" fmla="*/ 4218088 w 6996412"/>
            <a:gd name="connsiteY5" fmla="*/ 437977 h 2324760"/>
            <a:gd name="connsiteX6" fmla="*/ 4044154 w 6996412"/>
            <a:gd name="connsiteY6" fmla="*/ 611439 h 2324760"/>
            <a:gd name="connsiteX7" fmla="*/ 3853653 w 6996412"/>
            <a:gd name="connsiteY7" fmla="*/ 843825 h 2324760"/>
            <a:gd name="connsiteX8" fmla="*/ 3696284 w 6996412"/>
            <a:gd name="connsiteY8" fmla="*/ 1009477 h 2324760"/>
            <a:gd name="connsiteX9" fmla="*/ 3530632 w 6996412"/>
            <a:gd name="connsiteY9" fmla="*/ 1125433 h 2324760"/>
            <a:gd name="connsiteX10" fmla="*/ 3340132 w 6996412"/>
            <a:gd name="connsiteY10" fmla="*/ 1216542 h 2324760"/>
            <a:gd name="connsiteX11" fmla="*/ 3008827 w 6996412"/>
            <a:gd name="connsiteY11" fmla="*/ 1266238 h 2324760"/>
            <a:gd name="connsiteX12" fmla="*/ 2660958 w 6996412"/>
            <a:gd name="connsiteY12" fmla="*/ 1274520 h 2324760"/>
            <a:gd name="connsiteX13" fmla="*/ 2048045 w 6996412"/>
            <a:gd name="connsiteY13" fmla="*/ 1307651 h 2324760"/>
            <a:gd name="connsiteX14" fmla="*/ 1799566 w 6996412"/>
            <a:gd name="connsiteY14" fmla="*/ 1315933 h 2324760"/>
            <a:gd name="connsiteX15" fmla="*/ 1592501 w 6996412"/>
            <a:gd name="connsiteY15" fmla="*/ 1341254 h 2324760"/>
            <a:gd name="connsiteX16" fmla="*/ 1319175 w 6996412"/>
            <a:gd name="connsiteY16" fmla="*/ 1425024 h 2324760"/>
            <a:gd name="connsiteX17" fmla="*/ 0 w 6996412"/>
            <a:gd name="connsiteY17" fmla="*/ 2324760 h 23247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6996412" h="2324760">
              <a:moveTo>
                <a:pt x="6996412" y="223949"/>
              </a:moveTo>
              <a:lnTo>
                <a:pt x="5982284" y="7281"/>
              </a:lnTo>
              <a:cubicBezTo>
                <a:pt x="5691223" y="-12879"/>
                <a:pt x="5573561" y="11942"/>
                <a:pt x="5370637" y="43692"/>
              </a:cubicBezTo>
              <a:lnTo>
                <a:pt x="4764740" y="197781"/>
              </a:lnTo>
              <a:lnTo>
                <a:pt x="4383740" y="330303"/>
              </a:lnTo>
              <a:lnTo>
                <a:pt x="4218088" y="437977"/>
              </a:lnTo>
              <a:lnTo>
                <a:pt x="4044154" y="611439"/>
              </a:lnTo>
              <a:lnTo>
                <a:pt x="3853653" y="843825"/>
              </a:lnTo>
              <a:lnTo>
                <a:pt x="3696284" y="1009477"/>
              </a:lnTo>
              <a:lnTo>
                <a:pt x="3530632" y="1125433"/>
              </a:lnTo>
              <a:lnTo>
                <a:pt x="3340132" y="1216542"/>
              </a:lnTo>
              <a:lnTo>
                <a:pt x="3008827" y="1266238"/>
              </a:lnTo>
              <a:lnTo>
                <a:pt x="2660958" y="1274520"/>
              </a:lnTo>
              <a:lnTo>
                <a:pt x="2048045" y="1307651"/>
              </a:lnTo>
              <a:lnTo>
                <a:pt x="1799566" y="1315933"/>
              </a:lnTo>
              <a:lnTo>
                <a:pt x="1592501" y="1341254"/>
              </a:lnTo>
              <a:cubicBezTo>
                <a:pt x="1501392" y="1345039"/>
                <a:pt x="1410284" y="1397101"/>
                <a:pt x="1319175" y="1425024"/>
              </a:cubicBezTo>
              <a:lnTo>
                <a:pt x="0" y="2324760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106984</xdr:colOff>
      <xdr:row>677</xdr:row>
      <xdr:rowOff>102239</xdr:rowOff>
    </xdr:from>
    <xdr:to>
      <xdr:col>18</xdr:col>
      <xdr:colOff>305110</xdr:colOff>
      <xdr:row>678</xdr:row>
      <xdr:rowOff>102196</xdr:rowOff>
    </xdr:to>
    <xdr:grpSp>
      <xdr:nvGrpSpPr>
        <xdr:cNvPr id="2283" name="Group 211">
          <a:extLst>
            <a:ext uri="{FF2B5EF4-FFF2-40B4-BE49-F238E27FC236}">
              <a16:creationId xmlns:a16="http://schemas.microsoft.com/office/drawing/2014/main" id="{AD0A9217-E2DB-4EDE-A443-9A62E6024683}"/>
            </a:ext>
          </a:extLst>
        </xdr:cNvPr>
        <xdr:cNvGrpSpPr>
          <a:grpSpLocks/>
        </xdr:cNvGrpSpPr>
      </xdr:nvGrpSpPr>
      <xdr:grpSpPr bwMode="auto">
        <a:xfrm>
          <a:off x="7077043" y="112295533"/>
          <a:ext cx="198126" cy="179251"/>
          <a:chOff x="3494882" y="6020720"/>
          <a:chExt cx="153760" cy="144236"/>
        </a:xfrm>
      </xdr:grpSpPr>
      <xdr:sp macro="" textlink="">
        <xdr:nvSpPr>
          <xdr:cNvPr id="2284" name="Oval 2283">
            <a:extLst>
              <a:ext uri="{FF2B5EF4-FFF2-40B4-BE49-F238E27FC236}">
                <a16:creationId xmlns:a16="http://schemas.microsoft.com/office/drawing/2014/main" id="{807FF3EA-490E-6BE5-538B-7B4EEC4C2AE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85" name="Straight Connector 2284">
            <a:extLst>
              <a:ext uri="{FF2B5EF4-FFF2-40B4-BE49-F238E27FC236}">
                <a16:creationId xmlns:a16="http://schemas.microsoft.com/office/drawing/2014/main" id="{56F85055-9BEC-03BB-3B11-8B110A705309}"/>
              </a:ext>
            </a:extLst>
          </xdr:cNvPr>
          <xdr:cNvCxnSpPr>
            <a:stCxn id="2284" idx="1"/>
            <a:endCxn id="228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6" name="Straight Connector 2285">
            <a:extLst>
              <a:ext uri="{FF2B5EF4-FFF2-40B4-BE49-F238E27FC236}">
                <a16:creationId xmlns:a16="http://schemas.microsoft.com/office/drawing/2014/main" id="{D17236FE-3338-1FD4-CE48-935D0F5EB9E5}"/>
              </a:ext>
            </a:extLst>
          </xdr:cNvPr>
          <xdr:cNvCxnSpPr>
            <a:stCxn id="2284" idx="3"/>
            <a:endCxn id="228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90147</xdr:colOff>
      <xdr:row>678</xdr:row>
      <xdr:rowOff>22344</xdr:rowOff>
    </xdr:from>
    <xdr:to>
      <xdr:col>15</xdr:col>
      <xdr:colOff>288273</xdr:colOff>
      <xdr:row>679</xdr:row>
      <xdr:rowOff>22302</xdr:rowOff>
    </xdr:to>
    <xdr:grpSp>
      <xdr:nvGrpSpPr>
        <xdr:cNvPr id="2287" name="Group 211">
          <a:extLst>
            <a:ext uri="{FF2B5EF4-FFF2-40B4-BE49-F238E27FC236}">
              <a16:creationId xmlns:a16="http://schemas.microsoft.com/office/drawing/2014/main" id="{5B89EA43-0659-42F7-9262-033B36E58070}"/>
            </a:ext>
          </a:extLst>
        </xdr:cNvPr>
        <xdr:cNvGrpSpPr>
          <a:grpSpLocks/>
        </xdr:cNvGrpSpPr>
      </xdr:nvGrpSpPr>
      <xdr:grpSpPr bwMode="auto">
        <a:xfrm rot="21082652">
          <a:off x="5917206" y="112394932"/>
          <a:ext cx="198126" cy="179252"/>
          <a:chOff x="3494882" y="6020720"/>
          <a:chExt cx="153760" cy="144236"/>
        </a:xfrm>
      </xdr:grpSpPr>
      <xdr:sp macro="" textlink="">
        <xdr:nvSpPr>
          <xdr:cNvPr id="2288" name="Oval 2287">
            <a:extLst>
              <a:ext uri="{FF2B5EF4-FFF2-40B4-BE49-F238E27FC236}">
                <a16:creationId xmlns:a16="http://schemas.microsoft.com/office/drawing/2014/main" id="{F6603F0D-C9D4-647B-9231-254CD5E4129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89" name="Straight Connector 2288">
            <a:extLst>
              <a:ext uri="{FF2B5EF4-FFF2-40B4-BE49-F238E27FC236}">
                <a16:creationId xmlns:a16="http://schemas.microsoft.com/office/drawing/2014/main" id="{9361E759-C1BD-2FD3-95DE-4E58A5A08244}"/>
              </a:ext>
            </a:extLst>
          </xdr:cNvPr>
          <xdr:cNvCxnSpPr>
            <a:stCxn id="2288" idx="1"/>
            <a:endCxn id="228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0" name="Straight Connector 2289">
            <a:extLst>
              <a:ext uri="{FF2B5EF4-FFF2-40B4-BE49-F238E27FC236}">
                <a16:creationId xmlns:a16="http://schemas.microsoft.com/office/drawing/2014/main" id="{41FF801F-16C5-0F24-F32B-9236820E9153}"/>
              </a:ext>
            </a:extLst>
          </xdr:cNvPr>
          <xdr:cNvCxnSpPr>
            <a:stCxn id="2288" idx="3"/>
            <a:endCxn id="228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380912</xdr:colOff>
      <xdr:row>680</xdr:row>
      <xdr:rowOff>72990</xdr:rowOff>
    </xdr:from>
    <xdr:to>
      <xdr:col>12</xdr:col>
      <xdr:colOff>197446</xdr:colOff>
      <xdr:row>681</xdr:row>
      <xdr:rowOff>72947</xdr:rowOff>
    </xdr:to>
    <xdr:grpSp>
      <xdr:nvGrpSpPr>
        <xdr:cNvPr id="2291" name="Group 211">
          <a:extLst>
            <a:ext uri="{FF2B5EF4-FFF2-40B4-BE49-F238E27FC236}">
              <a16:creationId xmlns:a16="http://schemas.microsoft.com/office/drawing/2014/main" id="{1B0C1BB8-A762-4A1E-80AD-5D038FFFF913}"/>
            </a:ext>
          </a:extLst>
        </xdr:cNvPr>
        <xdr:cNvGrpSpPr>
          <a:grpSpLocks/>
        </xdr:cNvGrpSpPr>
      </xdr:nvGrpSpPr>
      <xdr:grpSpPr bwMode="auto">
        <a:xfrm>
          <a:off x="4852059" y="112804166"/>
          <a:ext cx="197534" cy="179252"/>
          <a:chOff x="3494882" y="6020720"/>
          <a:chExt cx="153760" cy="144236"/>
        </a:xfrm>
      </xdr:grpSpPr>
      <xdr:sp macro="" textlink="">
        <xdr:nvSpPr>
          <xdr:cNvPr id="2292" name="Oval 2291">
            <a:extLst>
              <a:ext uri="{FF2B5EF4-FFF2-40B4-BE49-F238E27FC236}">
                <a16:creationId xmlns:a16="http://schemas.microsoft.com/office/drawing/2014/main" id="{04F230A4-B9D3-CA8E-F56E-5AB6B9F15F9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93" name="Straight Connector 2292">
            <a:extLst>
              <a:ext uri="{FF2B5EF4-FFF2-40B4-BE49-F238E27FC236}">
                <a16:creationId xmlns:a16="http://schemas.microsoft.com/office/drawing/2014/main" id="{90168771-18E6-03B3-E3B6-217B91C6F0CE}"/>
              </a:ext>
            </a:extLst>
          </xdr:cNvPr>
          <xdr:cNvCxnSpPr>
            <a:stCxn id="2292" idx="1"/>
            <a:endCxn id="229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E6FF1CB5-C36C-EC7B-E6F7-50FBCBFDB2FD}"/>
              </a:ext>
            </a:extLst>
          </xdr:cNvPr>
          <xdr:cNvCxnSpPr>
            <a:stCxn id="2292" idx="3"/>
            <a:endCxn id="229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268086</xdr:colOff>
      <xdr:row>682</xdr:row>
      <xdr:rowOff>141157</xdr:rowOff>
    </xdr:from>
    <xdr:to>
      <xdr:col>10</xdr:col>
      <xdr:colOff>85212</xdr:colOff>
      <xdr:row>684</xdr:row>
      <xdr:rowOff>18650</xdr:rowOff>
    </xdr:to>
    <xdr:grpSp>
      <xdr:nvGrpSpPr>
        <xdr:cNvPr id="2295" name="Group 211">
          <a:extLst>
            <a:ext uri="{FF2B5EF4-FFF2-40B4-BE49-F238E27FC236}">
              <a16:creationId xmlns:a16="http://schemas.microsoft.com/office/drawing/2014/main" id="{D722C59C-4D84-4AA0-888B-C3059D2CBDBD}"/>
            </a:ext>
          </a:extLst>
        </xdr:cNvPr>
        <xdr:cNvGrpSpPr>
          <a:grpSpLocks/>
        </xdr:cNvGrpSpPr>
      </xdr:nvGrpSpPr>
      <xdr:grpSpPr bwMode="auto">
        <a:xfrm>
          <a:off x="3977233" y="113230922"/>
          <a:ext cx="198126" cy="191257"/>
          <a:chOff x="3494882" y="6020720"/>
          <a:chExt cx="153760" cy="144236"/>
        </a:xfrm>
      </xdr:grpSpPr>
      <xdr:sp macro="" textlink="">
        <xdr:nvSpPr>
          <xdr:cNvPr id="2296" name="Oval 2295">
            <a:extLst>
              <a:ext uri="{FF2B5EF4-FFF2-40B4-BE49-F238E27FC236}">
                <a16:creationId xmlns:a16="http://schemas.microsoft.com/office/drawing/2014/main" id="{816A0550-AF28-7CEA-66B8-FE89B5EE1D5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97" name="Straight Connector 2296">
            <a:extLst>
              <a:ext uri="{FF2B5EF4-FFF2-40B4-BE49-F238E27FC236}">
                <a16:creationId xmlns:a16="http://schemas.microsoft.com/office/drawing/2014/main" id="{FD09BFD7-3F75-2FCD-4772-EB9228A21AB1}"/>
              </a:ext>
            </a:extLst>
          </xdr:cNvPr>
          <xdr:cNvCxnSpPr>
            <a:stCxn id="2296" idx="1"/>
            <a:endCxn id="229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8" name="Straight Connector 2297">
            <a:extLst>
              <a:ext uri="{FF2B5EF4-FFF2-40B4-BE49-F238E27FC236}">
                <a16:creationId xmlns:a16="http://schemas.microsoft.com/office/drawing/2014/main" id="{60D3AF84-5D6F-496E-018C-BE1BFCDE6518}"/>
              </a:ext>
            </a:extLst>
          </xdr:cNvPr>
          <xdr:cNvCxnSpPr>
            <a:stCxn id="2296" idx="3"/>
            <a:endCxn id="229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279029</xdr:colOff>
      <xdr:row>651</xdr:row>
      <xdr:rowOff>5024</xdr:rowOff>
    </xdr:from>
    <xdr:to>
      <xdr:col>9</xdr:col>
      <xdr:colOff>82368</xdr:colOff>
      <xdr:row>652</xdr:row>
      <xdr:rowOff>39599</xdr:rowOff>
    </xdr:to>
    <xdr:grpSp>
      <xdr:nvGrpSpPr>
        <xdr:cNvPr id="1690" name="Group 211">
          <a:extLst>
            <a:ext uri="{FF2B5EF4-FFF2-40B4-BE49-F238E27FC236}">
              <a16:creationId xmlns:a16="http://schemas.microsoft.com/office/drawing/2014/main" id="{BBB9194D-4ACA-42C6-9A96-9C29F89C4F3C}"/>
            </a:ext>
          </a:extLst>
        </xdr:cNvPr>
        <xdr:cNvGrpSpPr>
          <a:grpSpLocks/>
        </xdr:cNvGrpSpPr>
      </xdr:nvGrpSpPr>
      <xdr:grpSpPr bwMode="auto">
        <a:xfrm rot="837160">
          <a:off x="3607176" y="107783200"/>
          <a:ext cx="184339" cy="191458"/>
          <a:chOff x="3494882" y="6020720"/>
          <a:chExt cx="153760" cy="144236"/>
        </a:xfrm>
      </xdr:grpSpPr>
      <xdr:sp macro="" textlink="">
        <xdr:nvSpPr>
          <xdr:cNvPr id="1691" name="Oval 1690">
            <a:extLst>
              <a:ext uri="{FF2B5EF4-FFF2-40B4-BE49-F238E27FC236}">
                <a16:creationId xmlns:a16="http://schemas.microsoft.com/office/drawing/2014/main" id="{3A943285-69B4-6059-9273-20A2D14BF93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92" name="Straight Connector 1691">
            <a:extLst>
              <a:ext uri="{FF2B5EF4-FFF2-40B4-BE49-F238E27FC236}">
                <a16:creationId xmlns:a16="http://schemas.microsoft.com/office/drawing/2014/main" id="{C4D784F0-6E1C-CF1E-37BE-6D858A949139}"/>
              </a:ext>
            </a:extLst>
          </xdr:cNvPr>
          <xdr:cNvCxnSpPr>
            <a:stCxn id="1691" idx="1"/>
            <a:endCxn id="169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3" name="Straight Connector 1692">
            <a:extLst>
              <a:ext uri="{FF2B5EF4-FFF2-40B4-BE49-F238E27FC236}">
                <a16:creationId xmlns:a16="http://schemas.microsoft.com/office/drawing/2014/main" id="{4B9794EC-87E4-D1AA-24A8-F974DD322E03}"/>
              </a:ext>
            </a:extLst>
          </xdr:cNvPr>
          <xdr:cNvCxnSpPr>
            <a:stCxn id="1691" idx="3"/>
            <a:endCxn id="169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352721</xdr:colOff>
      <xdr:row>678</xdr:row>
      <xdr:rowOff>3077</xdr:rowOff>
    </xdr:from>
    <xdr:to>
      <xdr:col>20</xdr:col>
      <xdr:colOff>177959</xdr:colOff>
      <xdr:row>682</xdr:row>
      <xdr:rowOff>83419</xdr:rowOff>
    </xdr:to>
    <xdr:cxnSp macro="">
      <xdr:nvCxnSpPr>
        <xdr:cNvPr id="2318" name="Straight Arrow Connector 2317">
          <a:extLst>
            <a:ext uri="{FF2B5EF4-FFF2-40B4-BE49-F238E27FC236}">
              <a16:creationId xmlns:a16="http://schemas.microsoft.com/office/drawing/2014/main" id="{F23DC428-4937-45FF-9C38-C68DA10C7903}"/>
            </a:ext>
          </a:extLst>
        </xdr:cNvPr>
        <xdr:cNvCxnSpPr/>
      </xdr:nvCxnSpPr>
      <xdr:spPr>
        <a:xfrm flipV="1">
          <a:off x="7700578" y="109622220"/>
          <a:ext cx="206238" cy="787913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27214</xdr:colOff>
      <xdr:row>678</xdr:row>
      <xdr:rowOff>83418</xdr:rowOff>
    </xdr:from>
    <xdr:ext cx="773203" cy="718466"/>
    <xdr:sp macro="" textlink="">
      <xdr:nvSpPr>
        <xdr:cNvPr id="2319" name="Rectangle 2318">
          <a:extLst>
            <a:ext uri="{FF2B5EF4-FFF2-40B4-BE49-F238E27FC236}">
              <a16:creationId xmlns:a16="http://schemas.microsoft.com/office/drawing/2014/main" id="{6A9FA8CC-2FBD-4E04-AB4D-5A5F2009617F}"/>
            </a:ext>
          </a:extLst>
        </xdr:cNvPr>
        <xdr:cNvSpPr/>
      </xdr:nvSpPr>
      <xdr:spPr>
        <a:xfrm>
          <a:off x="7756071" y="109702561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M'</a:t>
          </a:r>
        </a:p>
      </xdr:txBody>
    </xdr:sp>
    <xdr:clientData/>
  </xdr:oneCellAnchor>
  <xdr:twoCellAnchor>
    <xdr:from>
      <xdr:col>18</xdr:col>
      <xdr:colOff>305110</xdr:colOff>
      <xdr:row>678</xdr:row>
      <xdr:rowOff>11109</xdr:rowOff>
    </xdr:from>
    <xdr:to>
      <xdr:col>20</xdr:col>
      <xdr:colOff>408215</xdr:colOff>
      <xdr:row>679</xdr:row>
      <xdr:rowOff>25438</xdr:rowOff>
    </xdr:to>
    <xdr:cxnSp macro="">
      <xdr:nvCxnSpPr>
        <xdr:cNvPr id="2320" name="Straight Connector 2319">
          <a:extLst>
            <a:ext uri="{FF2B5EF4-FFF2-40B4-BE49-F238E27FC236}">
              <a16:creationId xmlns:a16="http://schemas.microsoft.com/office/drawing/2014/main" id="{C1F0ADBA-2924-4DF3-89C6-0CB0CE04301F}"/>
            </a:ext>
          </a:extLst>
        </xdr:cNvPr>
        <xdr:cNvCxnSpPr>
          <a:stCxn id="2284" idx="6"/>
        </xdr:cNvCxnSpPr>
      </xdr:nvCxnSpPr>
      <xdr:spPr>
        <a:xfrm>
          <a:off x="7271967" y="109630252"/>
          <a:ext cx="865105" cy="191222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287153</xdr:colOff>
      <xdr:row>678</xdr:row>
      <xdr:rowOff>11109</xdr:rowOff>
    </xdr:from>
    <xdr:to>
      <xdr:col>18</xdr:col>
      <xdr:colOff>106984</xdr:colOff>
      <xdr:row>678</xdr:row>
      <xdr:rowOff>98580</xdr:rowOff>
    </xdr:to>
    <xdr:cxnSp macro="">
      <xdr:nvCxnSpPr>
        <xdr:cNvPr id="2324" name="Straight Connector 2323">
          <a:extLst>
            <a:ext uri="{FF2B5EF4-FFF2-40B4-BE49-F238E27FC236}">
              <a16:creationId xmlns:a16="http://schemas.microsoft.com/office/drawing/2014/main" id="{66C926E3-83BD-48E8-A4F4-16591497CC90}"/>
            </a:ext>
          </a:extLst>
        </xdr:cNvPr>
        <xdr:cNvCxnSpPr>
          <a:stCxn id="2284" idx="2"/>
          <a:endCxn id="2288" idx="6"/>
        </xdr:cNvCxnSpPr>
      </xdr:nvCxnSpPr>
      <xdr:spPr>
        <a:xfrm flipH="1">
          <a:off x="6111010" y="109630252"/>
          <a:ext cx="962831" cy="8747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358520</xdr:colOff>
      <xdr:row>685</xdr:row>
      <xdr:rowOff>120950</xdr:rowOff>
    </xdr:from>
    <xdr:to>
      <xdr:col>7</xdr:col>
      <xdr:colOff>260834</xdr:colOff>
      <xdr:row>696</xdr:row>
      <xdr:rowOff>63895</xdr:rowOff>
    </xdr:to>
    <xdr:cxnSp macro="">
      <xdr:nvCxnSpPr>
        <xdr:cNvPr id="2337" name="Straight Connector 2336">
          <a:extLst>
            <a:ext uri="{FF2B5EF4-FFF2-40B4-BE49-F238E27FC236}">
              <a16:creationId xmlns:a16="http://schemas.microsoft.com/office/drawing/2014/main" id="{139DCAA7-8203-4709-B9B3-05B44D964639}"/>
            </a:ext>
          </a:extLst>
        </xdr:cNvPr>
        <xdr:cNvCxnSpPr>
          <a:stCxn id="2300" idx="7"/>
        </xdr:cNvCxnSpPr>
      </xdr:nvCxnSpPr>
      <xdr:spPr>
        <a:xfrm flipH="1">
          <a:off x="834770" y="110896700"/>
          <a:ext cx="2365207" cy="161662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91723</xdr:colOff>
      <xdr:row>685</xdr:row>
      <xdr:rowOff>91924</xdr:rowOff>
    </xdr:from>
    <xdr:to>
      <xdr:col>7</xdr:col>
      <xdr:colOff>289849</xdr:colOff>
      <xdr:row>686</xdr:row>
      <xdr:rowOff>135120</xdr:rowOff>
    </xdr:to>
    <xdr:grpSp>
      <xdr:nvGrpSpPr>
        <xdr:cNvPr id="2299" name="Group 211">
          <a:extLst>
            <a:ext uri="{FF2B5EF4-FFF2-40B4-BE49-F238E27FC236}">
              <a16:creationId xmlns:a16="http://schemas.microsoft.com/office/drawing/2014/main" id="{2599D2D0-CC78-4F48-9090-C601309A1AFF}"/>
            </a:ext>
          </a:extLst>
        </xdr:cNvPr>
        <xdr:cNvGrpSpPr>
          <a:grpSpLocks/>
        </xdr:cNvGrpSpPr>
      </xdr:nvGrpSpPr>
      <xdr:grpSpPr bwMode="auto">
        <a:xfrm>
          <a:off x="3038870" y="113652336"/>
          <a:ext cx="198126" cy="200078"/>
          <a:chOff x="3494882" y="6020720"/>
          <a:chExt cx="153760" cy="144236"/>
        </a:xfrm>
      </xdr:grpSpPr>
      <xdr:sp macro="" textlink="">
        <xdr:nvSpPr>
          <xdr:cNvPr id="2300" name="Oval 2299">
            <a:extLst>
              <a:ext uri="{FF2B5EF4-FFF2-40B4-BE49-F238E27FC236}">
                <a16:creationId xmlns:a16="http://schemas.microsoft.com/office/drawing/2014/main" id="{5A912ECF-F05D-33FD-F62A-87620B09118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92AF6FAC-C009-4715-6C7C-0A93847F895C}"/>
              </a:ext>
            </a:extLst>
          </xdr:cNvPr>
          <xdr:cNvCxnSpPr>
            <a:stCxn id="2300" idx="1"/>
            <a:endCxn id="230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2" name="Straight Connector 2301">
            <a:extLst>
              <a:ext uri="{FF2B5EF4-FFF2-40B4-BE49-F238E27FC236}">
                <a16:creationId xmlns:a16="http://schemas.microsoft.com/office/drawing/2014/main" id="{8C3DB724-E537-1AC7-1EAE-97C002AFEBB8}"/>
              </a:ext>
            </a:extLst>
          </xdr:cNvPr>
          <xdr:cNvCxnSpPr>
            <a:stCxn id="2300" idx="3"/>
            <a:endCxn id="230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564894</xdr:colOff>
      <xdr:row>694</xdr:row>
      <xdr:rowOff>54217</xdr:rowOff>
    </xdr:from>
    <xdr:to>
      <xdr:col>2</xdr:col>
      <xdr:colOff>763020</xdr:colOff>
      <xdr:row>695</xdr:row>
      <xdr:rowOff>103329</xdr:rowOff>
    </xdr:to>
    <xdr:grpSp>
      <xdr:nvGrpSpPr>
        <xdr:cNvPr id="2341" name="Group 211">
          <a:extLst>
            <a:ext uri="{FF2B5EF4-FFF2-40B4-BE49-F238E27FC236}">
              <a16:creationId xmlns:a16="http://schemas.microsoft.com/office/drawing/2014/main" id="{786AABBF-A2AF-47FB-AAFC-079DA7F952B0}"/>
            </a:ext>
          </a:extLst>
        </xdr:cNvPr>
        <xdr:cNvGrpSpPr>
          <a:grpSpLocks/>
        </xdr:cNvGrpSpPr>
      </xdr:nvGrpSpPr>
      <xdr:grpSpPr bwMode="auto">
        <a:xfrm>
          <a:off x="1046747" y="115048982"/>
          <a:ext cx="198126" cy="205994"/>
          <a:chOff x="3494882" y="6020720"/>
          <a:chExt cx="153760" cy="144236"/>
        </a:xfrm>
      </xdr:grpSpPr>
      <xdr:sp macro="" textlink="">
        <xdr:nvSpPr>
          <xdr:cNvPr id="2342" name="Oval 2341">
            <a:extLst>
              <a:ext uri="{FF2B5EF4-FFF2-40B4-BE49-F238E27FC236}">
                <a16:creationId xmlns:a16="http://schemas.microsoft.com/office/drawing/2014/main" id="{7B3C4A4F-3E65-0CD9-E8DE-9AEFA63E57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2F4D9B33-CE4A-C6F2-D1CE-2991CDD60F59}"/>
              </a:ext>
            </a:extLst>
          </xdr:cNvPr>
          <xdr:cNvCxnSpPr>
            <a:stCxn id="2342" idx="1"/>
            <a:endCxn id="234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4" name="Straight Connector 2343">
            <a:extLst>
              <a:ext uri="{FF2B5EF4-FFF2-40B4-BE49-F238E27FC236}">
                <a16:creationId xmlns:a16="http://schemas.microsoft.com/office/drawing/2014/main" id="{E43EABA4-396B-4B4D-77D3-32E074732233}"/>
              </a:ext>
            </a:extLst>
          </xdr:cNvPr>
          <xdr:cNvCxnSpPr>
            <a:stCxn id="2342" idx="3"/>
            <a:endCxn id="234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238559</xdr:colOff>
      <xdr:row>689</xdr:row>
      <xdr:rowOff>142011</xdr:rowOff>
    </xdr:from>
    <xdr:to>
      <xdr:col>5</xdr:col>
      <xdr:colOff>55685</xdr:colOff>
      <xdr:row>691</xdr:row>
      <xdr:rowOff>8907</xdr:rowOff>
    </xdr:to>
    <xdr:grpSp>
      <xdr:nvGrpSpPr>
        <xdr:cNvPr id="2303" name="Group 211">
          <a:extLst>
            <a:ext uri="{FF2B5EF4-FFF2-40B4-BE49-F238E27FC236}">
              <a16:creationId xmlns:a16="http://schemas.microsoft.com/office/drawing/2014/main" id="{E9220263-B753-41E6-AB8D-91F989B7F665}"/>
            </a:ext>
          </a:extLst>
        </xdr:cNvPr>
        <xdr:cNvGrpSpPr>
          <a:grpSpLocks/>
        </xdr:cNvGrpSpPr>
      </xdr:nvGrpSpPr>
      <xdr:grpSpPr bwMode="auto">
        <a:xfrm>
          <a:off x="2042706" y="114352364"/>
          <a:ext cx="198126" cy="180661"/>
          <a:chOff x="3494882" y="6020720"/>
          <a:chExt cx="153760" cy="144236"/>
        </a:xfrm>
      </xdr:grpSpPr>
      <xdr:sp macro="" textlink="">
        <xdr:nvSpPr>
          <xdr:cNvPr id="2304" name="Oval 2303">
            <a:extLst>
              <a:ext uri="{FF2B5EF4-FFF2-40B4-BE49-F238E27FC236}">
                <a16:creationId xmlns:a16="http://schemas.microsoft.com/office/drawing/2014/main" id="{50FB4CEB-411F-F6FD-E87A-F1ABEBAD2D6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05" name="Straight Connector 2304">
            <a:extLst>
              <a:ext uri="{FF2B5EF4-FFF2-40B4-BE49-F238E27FC236}">
                <a16:creationId xmlns:a16="http://schemas.microsoft.com/office/drawing/2014/main" id="{0DE76763-C963-8A9C-B077-FEC117F28DF3}"/>
              </a:ext>
            </a:extLst>
          </xdr:cNvPr>
          <xdr:cNvCxnSpPr>
            <a:stCxn id="2304" idx="1"/>
            <a:endCxn id="230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6" name="Straight Connector 2305">
            <a:extLst>
              <a:ext uri="{FF2B5EF4-FFF2-40B4-BE49-F238E27FC236}">
                <a16:creationId xmlns:a16="http://schemas.microsoft.com/office/drawing/2014/main" id="{5E38D489-69A7-D874-2C9E-D7D8C69694CC}"/>
              </a:ext>
            </a:extLst>
          </xdr:cNvPr>
          <xdr:cNvCxnSpPr>
            <a:stCxn id="2304" idx="3"/>
            <a:endCxn id="230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192868</xdr:colOff>
      <xdr:row>670</xdr:row>
      <xdr:rowOff>160921</xdr:rowOff>
    </xdr:from>
    <xdr:to>
      <xdr:col>20</xdr:col>
      <xdr:colOff>14756</xdr:colOff>
      <xdr:row>676</xdr:row>
      <xdr:rowOff>44491</xdr:rowOff>
    </xdr:to>
    <xdr:sp macro="" textlink="">
      <xdr:nvSpPr>
        <xdr:cNvPr id="2347" name="TextBox 2346">
          <a:extLst>
            <a:ext uri="{FF2B5EF4-FFF2-40B4-BE49-F238E27FC236}">
              <a16:creationId xmlns:a16="http://schemas.microsoft.com/office/drawing/2014/main" id="{4C901E07-19F2-4070-AEE8-523189DEB846}"/>
            </a:ext>
          </a:extLst>
        </xdr:cNvPr>
        <xdr:cNvSpPr txBox="1"/>
      </xdr:nvSpPr>
      <xdr:spPr>
        <a:xfrm>
          <a:off x="6778725" y="108364921"/>
          <a:ext cx="964888" cy="94492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13</xdr:col>
      <xdr:colOff>146485</xdr:colOff>
      <xdr:row>670</xdr:row>
      <xdr:rowOff>119863</xdr:rowOff>
    </xdr:from>
    <xdr:to>
      <xdr:col>15</xdr:col>
      <xdr:colOff>357656</xdr:colOff>
      <xdr:row>675</xdr:row>
      <xdr:rowOff>175002</xdr:rowOff>
    </xdr:to>
    <xdr:sp macro="" textlink="">
      <xdr:nvSpPr>
        <xdr:cNvPr id="2348" name="TextBox 2347">
          <a:extLst>
            <a:ext uri="{FF2B5EF4-FFF2-40B4-BE49-F238E27FC236}">
              <a16:creationId xmlns:a16="http://schemas.microsoft.com/office/drawing/2014/main" id="{8E9709F6-CCAA-4E09-BB38-9233FE7FA004}"/>
            </a:ext>
          </a:extLst>
        </xdr:cNvPr>
        <xdr:cNvSpPr txBox="1"/>
      </xdr:nvSpPr>
      <xdr:spPr>
        <a:xfrm>
          <a:off x="5221949" y="108323863"/>
          <a:ext cx="959564" cy="93960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18</xdr:col>
      <xdr:colOff>206047</xdr:colOff>
      <xdr:row>676</xdr:row>
      <xdr:rowOff>83417</xdr:rowOff>
    </xdr:from>
    <xdr:to>
      <xdr:col>18</xdr:col>
      <xdr:colOff>225998</xdr:colOff>
      <xdr:row>677</xdr:row>
      <xdr:rowOff>102239</xdr:rowOff>
    </xdr:to>
    <xdr:cxnSp macro="">
      <xdr:nvCxnSpPr>
        <xdr:cNvPr id="2349" name="Straight Connector 2348">
          <a:extLst>
            <a:ext uri="{FF2B5EF4-FFF2-40B4-BE49-F238E27FC236}">
              <a16:creationId xmlns:a16="http://schemas.microsoft.com/office/drawing/2014/main" id="{AA33A88A-9EBA-4087-8921-7834795A0827}"/>
            </a:ext>
          </a:extLst>
        </xdr:cNvPr>
        <xdr:cNvCxnSpPr>
          <a:stCxn id="2284" idx="0"/>
        </xdr:cNvCxnSpPr>
      </xdr:nvCxnSpPr>
      <xdr:spPr>
        <a:xfrm flipV="1">
          <a:off x="7172904" y="109348774"/>
          <a:ext cx="19951" cy="19571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93476</xdr:colOff>
      <xdr:row>677</xdr:row>
      <xdr:rowOff>592</xdr:rowOff>
    </xdr:from>
    <xdr:to>
      <xdr:col>15</xdr:col>
      <xdr:colOff>175554</xdr:colOff>
      <xdr:row>678</xdr:row>
      <xdr:rowOff>23374</xdr:rowOff>
    </xdr:to>
    <xdr:cxnSp macro="">
      <xdr:nvCxnSpPr>
        <xdr:cNvPr id="2353" name="Straight Connector 2352">
          <a:extLst>
            <a:ext uri="{FF2B5EF4-FFF2-40B4-BE49-F238E27FC236}">
              <a16:creationId xmlns:a16="http://schemas.microsoft.com/office/drawing/2014/main" id="{7CE15F9D-E885-4939-B87B-8321F651D9C8}"/>
            </a:ext>
          </a:extLst>
        </xdr:cNvPr>
        <xdr:cNvCxnSpPr>
          <a:stCxn id="2288" idx="0"/>
        </xdr:cNvCxnSpPr>
      </xdr:nvCxnSpPr>
      <xdr:spPr>
        <a:xfrm flipH="1" flipV="1">
          <a:off x="5917333" y="109442842"/>
          <a:ext cx="82078" cy="19967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101758</xdr:colOff>
      <xdr:row>676</xdr:row>
      <xdr:rowOff>25439</xdr:rowOff>
    </xdr:from>
    <xdr:to>
      <xdr:col>13</xdr:col>
      <xdr:colOff>72733</xdr:colOff>
      <xdr:row>679</xdr:row>
      <xdr:rowOff>141396</xdr:rowOff>
    </xdr:to>
    <xdr:sp macro="" textlink="">
      <xdr:nvSpPr>
        <xdr:cNvPr id="2356" name="TextBox 2355">
          <a:extLst>
            <a:ext uri="{FF2B5EF4-FFF2-40B4-BE49-F238E27FC236}">
              <a16:creationId xmlns:a16="http://schemas.microsoft.com/office/drawing/2014/main" id="{9E7F0245-EB7D-4778-8559-D11E861E49CB}"/>
            </a:ext>
          </a:extLst>
        </xdr:cNvPr>
        <xdr:cNvSpPr txBox="1"/>
      </xdr:nvSpPr>
      <xdr:spPr>
        <a:xfrm>
          <a:off x="4183901" y="109290796"/>
          <a:ext cx="964296" cy="64663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7</xdr:col>
      <xdr:colOff>221027</xdr:colOff>
      <xdr:row>678</xdr:row>
      <xdr:rowOff>86730</xdr:rowOff>
    </xdr:from>
    <xdr:to>
      <xdr:col>10</xdr:col>
      <xdr:colOff>42915</xdr:colOff>
      <xdr:row>682</xdr:row>
      <xdr:rowOff>20470</xdr:rowOff>
    </xdr:to>
    <xdr:sp macro="" textlink="">
      <xdr:nvSpPr>
        <xdr:cNvPr id="2357" name="TextBox 2356">
          <a:extLst>
            <a:ext uri="{FF2B5EF4-FFF2-40B4-BE49-F238E27FC236}">
              <a16:creationId xmlns:a16="http://schemas.microsoft.com/office/drawing/2014/main" id="{8A83DD7C-9B87-4B58-9B15-9386C5D01F1E}"/>
            </a:ext>
          </a:extLst>
        </xdr:cNvPr>
        <xdr:cNvSpPr txBox="1"/>
      </xdr:nvSpPr>
      <xdr:spPr>
        <a:xfrm>
          <a:off x="3160170" y="109705873"/>
          <a:ext cx="964888" cy="64131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4</xdr:col>
      <xdr:colOff>149799</xdr:colOff>
      <xdr:row>679</xdr:row>
      <xdr:rowOff>56916</xdr:rowOff>
    </xdr:from>
    <xdr:to>
      <xdr:col>6</xdr:col>
      <xdr:colOff>352687</xdr:colOff>
      <xdr:row>685</xdr:row>
      <xdr:rowOff>22129</xdr:rowOff>
    </xdr:to>
    <xdr:sp macro="" textlink="">
      <xdr:nvSpPr>
        <xdr:cNvPr id="2358" name="TextBox 2357">
          <a:extLst>
            <a:ext uri="{FF2B5EF4-FFF2-40B4-BE49-F238E27FC236}">
              <a16:creationId xmlns:a16="http://schemas.microsoft.com/office/drawing/2014/main" id="{E2C2AD2D-0B2F-4B13-91DC-7022977B3AE5}"/>
            </a:ext>
          </a:extLst>
        </xdr:cNvPr>
        <xdr:cNvSpPr txBox="1"/>
      </xdr:nvSpPr>
      <xdr:spPr>
        <a:xfrm>
          <a:off x="1945942" y="109852952"/>
          <a:ext cx="964888" cy="94492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7</xdr:col>
      <xdr:colOff>43780</xdr:colOff>
      <xdr:row>684</xdr:row>
      <xdr:rowOff>71586</xdr:rowOff>
    </xdr:from>
    <xdr:to>
      <xdr:col>7</xdr:col>
      <xdr:colOff>154019</xdr:colOff>
      <xdr:row>685</xdr:row>
      <xdr:rowOff>108330</xdr:rowOff>
    </xdr:to>
    <xdr:cxnSp macro="">
      <xdr:nvCxnSpPr>
        <xdr:cNvPr id="2359" name="Straight Connector 2358">
          <a:extLst>
            <a:ext uri="{FF2B5EF4-FFF2-40B4-BE49-F238E27FC236}">
              <a16:creationId xmlns:a16="http://schemas.microsoft.com/office/drawing/2014/main" id="{6B149935-E121-4CBB-BB61-67201E37DC6C}"/>
            </a:ext>
          </a:extLst>
        </xdr:cNvPr>
        <xdr:cNvCxnSpPr/>
      </xdr:nvCxnSpPr>
      <xdr:spPr>
        <a:xfrm flipH="1" flipV="1">
          <a:off x="2982923" y="110697657"/>
          <a:ext cx="110239" cy="186423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176302</xdr:colOff>
      <xdr:row>690</xdr:row>
      <xdr:rowOff>140804</xdr:rowOff>
    </xdr:from>
    <xdr:to>
      <xdr:col>7</xdr:col>
      <xdr:colOff>379190</xdr:colOff>
      <xdr:row>695</xdr:row>
      <xdr:rowOff>30764</xdr:rowOff>
    </xdr:to>
    <xdr:sp macro="" textlink="">
      <xdr:nvSpPr>
        <xdr:cNvPr id="2361" name="TextBox 2360">
          <a:extLst>
            <a:ext uri="{FF2B5EF4-FFF2-40B4-BE49-F238E27FC236}">
              <a16:creationId xmlns:a16="http://schemas.microsoft.com/office/drawing/2014/main" id="{D7AA35F8-D52D-47F6-A83E-952DBCBA0F3D}"/>
            </a:ext>
          </a:extLst>
        </xdr:cNvPr>
        <xdr:cNvSpPr txBox="1"/>
      </xdr:nvSpPr>
      <xdr:spPr>
        <a:xfrm>
          <a:off x="2353445" y="111664947"/>
          <a:ext cx="964888" cy="6655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709703</xdr:colOff>
      <xdr:row>696</xdr:row>
      <xdr:rowOff>25794</xdr:rowOff>
    </xdr:from>
    <xdr:to>
      <xdr:col>4</xdr:col>
      <xdr:colOff>349373</xdr:colOff>
      <xdr:row>700</xdr:row>
      <xdr:rowOff>72532</xdr:rowOff>
    </xdr:to>
    <xdr:sp macro="" textlink="">
      <xdr:nvSpPr>
        <xdr:cNvPr id="2362" name="TextBox 2361">
          <a:extLst>
            <a:ext uri="{FF2B5EF4-FFF2-40B4-BE49-F238E27FC236}">
              <a16:creationId xmlns:a16="http://schemas.microsoft.com/office/drawing/2014/main" id="{CC24E026-6F06-4666-81A8-B69244D63581}"/>
            </a:ext>
          </a:extLst>
        </xdr:cNvPr>
        <xdr:cNvSpPr txBox="1"/>
      </xdr:nvSpPr>
      <xdr:spPr>
        <a:xfrm>
          <a:off x="1185953" y="112475223"/>
          <a:ext cx="959563" cy="65905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126607</xdr:colOff>
      <xdr:row>692</xdr:row>
      <xdr:rowOff>30765</xdr:rowOff>
    </xdr:from>
    <xdr:to>
      <xdr:col>2</xdr:col>
      <xdr:colOff>540737</xdr:colOff>
      <xdr:row>696</xdr:row>
      <xdr:rowOff>102823</xdr:rowOff>
    </xdr:to>
    <xdr:cxnSp macro="">
      <xdr:nvCxnSpPr>
        <xdr:cNvPr id="2364" name="Straight Arrow Connector 2363">
          <a:extLst>
            <a:ext uri="{FF2B5EF4-FFF2-40B4-BE49-F238E27FC236}">
              <a16:creationId xmlns:a16="http://schemas.microsoft.com/office/drawing/2014/main" id="{AF2440F0-ECD8-4DA2-B8CC-82790133CE6E}"/>
            </a:ext>
          </a:extLst>
        </xdr:cNvPr>
        <xdr:cNvCxnSpPr/>
      </xdr:nvCxnSpPr>
      <xdr:spPr>
        <a:xfrm flipH="1" flipV="1">
          <a:off x="602857" y="111881479"/>
          <a:ext cx="414130" cy="670773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86849</xdr:colOff>
      <xdr:row>692</xdr:row>
      <xdr:rowOff>61410</xdr:rowOff>
    </xdr:from>
    <xdr:ext cx="773203" cy="718466"/>
    <xdr:sp macro="" textlink="">
      <xdr:nvSpPr>
        <xdr:cNvPr id="2365" name="Rectangle 2364">
          <a:extLst>
            <a:ext uri="{FF2B5EF4-FFF2-40B4-BE49-F238E27FC236}">
              <a16:creationId xmlns:a16="http://schemas.microsoft.com/office/drawing/2014/main" id="{27B7771F-59DE-4B8C-98B3-213DD806D77D}"/>
            </a:ext>
          </a:extLst>
        </xdr:cNvPr>
        <xdr:cNvSpPr/>
      </xdr:nvSpPr>
      <xdr:spPr>
        <a:xfrm>
          <a:off x="86849" y="111912124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</a:t>
          </a:r>
        </a:p>
      </xdr:txBody>
    </xdr:sp>
    <xdr:clientData/>
  </xdr:oneCellAnchor>
  <xdr:twoCellAnchor>
    <xdr:from>
      <xdr:col>26</xdr:col>
      <xdr:colOff>29097</xdr:colOff>
      <xdr:row>719</xdr:row>
      <xdr:rowOff>63499</xdr:rowOff>
    </xdr:from>
    <xdr:to>
      <xdr:col>29</xdr:col>
      <xdr:colOff>314854</xdr:colOff>
      <xdr:row>731</xdr:row>
      <xdr:rowOff>9523</xdr:rowOff>
    </xdr:to>
    <xdr:grpSp>
      <xdr:nvGrpSpPr>
        <xdr:cNvPr id="2368" name="Group 2367">
          <a:extLst>
            <a:ext uri="{FF2B5EF4-FFF2-40B4-BE49-F238E27FC236}">
              <a16:creationId xmlns:a16="http://schemas.microsoft.com/office/drawing/2014/main" id="{5C5D5005-5A46-4837-99DB-D8820D275732}"/>
            </a:ext>
          </a:extLst>
        </xdr:cNvPr>
        <xdr:cNvGrpSpPr/>
      </xdr:nvGrpSpPr>
      <xdr:grpSpPr>
        <a:xfrm>
          <a:off x="10416950" y="119025146"/>
          <a:ext cx="1507198" cy="2097553"/>
          <a:chOff x="9713886" y="808452"/>
          <a:chExt cx="1342558" cy="1766630"/>
        </a:xfrm>
      </xdr:grpSpPr>
      <xdr:grpSp>
        <xdr:nvGrpSpPr>
          <xdr:cNvPr id="2369" name="Group 13">
            <a:extLst>
              <a:ext uri="{FF2B5EF4-FFF2-40B4-BE49-F238E27FC236}">
                <a16:creationId xmlns:a16="http://schemas.microsoft.com/office/drawing/2014/main" id="{E19F6994-17A4-41A7-F9E2-5CDBFC58994D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428" name="Oval 1">
              <a:extLst>
                <a:ext uri="{FF2B5EF4-FFF2-40B4-BE49-F238E27FC236}">
                  <a16:creationId xmlns:a16="http://schemas.microsoft.com/office/drawing/2014/main" id="{9762BBE6-CB1C-0EA8-5FB4-A39BD558480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429" name="Straight Connector 3">
              <a:extLst>
                <a:ext uri="{FF2B5EF4-FFF2-40B4-BE49-F238E27FC236}">
                  <a16:creationId xmlns:a16="http://schemas.microsoft.com/office/drawing/2014/main" id="{B2609582-6B19-2BD3-6ECA-C59E1AAE3C19}"/>
                </a:ext>
              </a:extLst>
            </xdr:cNvPr>
            <xdr:cNvCxnSpPr>
              <a:stCxn id="2385" idx="1"/>
              <a:endCxn id="238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0" name="Straight Connector 7">
              <a:extLst>
                <a:ext uri="{FF2B5EF4-FFF2-40B4-BE49-F238E27FC236}">
                  <a16:creationId xmlns:a16="http://schemas.microsoft.com/office/drawing/2014/main" id="{057AEE2F-6453-84DD-36B0-59A96BB71E53}"/>
                </a:ext>
              </a:extLst>
            </xdr:cNvPr>
            <xdr:cNvCxnSpPr>
              <a:stCxn id="2385" idx="3"/>
              <a:endCxn id="238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0" name="Oval 2369">
            <a:extLst>
              <a:ext uri="{FF2B5EF4-FFF2-40B4-BE49-F238E27FC236}">
                <a16:creationId xmlns:a16="http://schemas.microsoft.com/office/drawing/2014/main" id="{DE9C693F-0F95-3AD6-D7BE-DDEAFF30BF6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71" name="Group 2370">
            <a:extLst>
              <a:ext uri="{FF2B5EF4-FFF2-40B4-BE49-F238E27FC236}">
                <a16:creationId xmlns:a16="http://schemas.microsoft.com/office/drawing/2014/main" id="{BD17F645-01BE-2C15-F3A5-41072BB2A9E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425" name="Oval 2424">
              <a:extLst>
                <a:ext uri="{FF2B5EF4-FFF2-40B4-BE49-F238E27FC236}">
                  <a16:creationId xmlns:a16="http://schemas.microsoft.com/office/drawing/2014/main" id="{918C0198-4792-812F-62AF-502BAD2B91D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426" name="Straight Connector 2425">
              <a:extLst>
                <a:ext uri="{FF2B5EF4-FFF2-40B4-BE49-F238E27FC236}">
                  <a16:creationId xmlns:a16="http://schemas.microsoft.com/office/drawing/2014/main" id="{99A7B237-9991-5A0C-0AB2-9CBEDAE762EC}"/>
                </a:ext>
              </a:extLst>
            </xdr:cNvPr>
            <xdr:cNvCxnSpPr>
              <a:stCxn id="2425" idx="1"/>
              <a:endCxn id="24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7" name="Straight Connector 2426">
              <a:extLst>
                <a:ext uri="{FF2B5EF4-FFF2-40B4-BE49-F238E27FC236}">
                  <a16:creationId xmlns:a16="http://schemas.microsoft.com/office/drawing/2014/main" id="{19C17F78-833E-B399-6620-275F00D99012}"/>
                </a:ext>
              </a:extLst>
            </xdr:cNvPr>
            <xdr:cNvCxnSpPr>
              <a:stCxn id="2425" idx="3"/>
              <a:endCxn id="24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2" name="Oval 2371">
            <a:extLst>
              <a:ext uri="{FF2B5EF4-FFF2-40B4-BE49-F238E27FC236}">
                <a16:creationId xmlns:a16="http://schemas.microsoft.com/office/drawing/2014/main" id="{600C2A4C-DD17-8928-C3F4-3B8294EE5E8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73" name="Straight Connector 2372">
            <a:extLst>
              <a:ext uri="{FF2B5EF4-FFF2-40B4-BE49-F238E27FC236}">
                <a16:creationId xmlns:a16="http://schemas.microsoft.com/office/drawing/2014/main" id="{288BDDAD-B9B2-2F9E-5FE4-ACBF3802300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4" name="Straight Connector 2373">
            <a:extLst>
              <a:ext uri="{FF2B5EF4-FFF2-40B4-BE49-F238E27FC236}">
                <a16:creationId xmlns:a16="http://schemas.microsoft.com/office/drawing/2014/main" id="{94B7ACCF-70C0-44B7-F154-9E728B320D81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5" name="Straight Connector 2374">
            <a:extLst>
              <a:ext uri="{FF2B5EF4-FFF2-40B4-BE49-F238E27FC236}">
                <a16:creationId xmlns:a16="http://schemas.microsoft.com/office/drawing/2014/main" id="{03B19705-60E5-BAD3-BD04-40B332041BE9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6" name="Straight Connector 2375">
            <a:extLst>
              <a:ext uri="{FF2B5EF4-FFF2-40B4-BE49-F238E27FC236}">
                <a16:creationId xmlns:a16="http://schemas.microsoft.com/office/drawing/2014/main" id="{300E82AC-573A-558E-F03C-E8DFF911095B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7" name="Straight Connector 2376">
            <a:extLst>
              <a:ext uri="{FF2B5EF4-FFF2-40B4-BE49-F238E27FC236}">
                <a16:creationId xmlns:a16="http://schemas.microsoft.com/office/drawing/2014/main" id="{4A3421F8-10FF-6403-8569-09339F7816A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17609D39-FDC2-D872-2109-836162C1FA05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9" name="Straight Connector 2378">
            <a:extLst>
              <a:ext uri="{FF2B5EF4-FFF2-40B4-BE49-F238E27FC236}">
                <a16:creationId xmlns:a16="http://schemas.microsoft.com/office/drawing/2014/main" id="{C9D19ED5-6001-BA48-C91A-73909371CB94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0" name="Straight Connector 2379">
            <a:extLst>
              <a:ext uri="{FF2B5EF4-FFF2-40B4-BE49-F238E27FC236}">
                <a16:creationId xmlns:a16="http://schemas.microsoft.com/office/drawing/2014/main" id="{1578656E-E98F-C35E-7338-FAB65808A95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1" name="Straight Connector 2380">
            <a:extLst>
              <a:ext uri="{FF2B5EF4-FFF2-40B4-BE49-F238E27FC236}">
                <a16:creationId xmlns:a16="http://schemas.microsoft.com/office/drawing/2014/main" id="{94CB3416-6245-B2B1-22A1-357C382A15C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2" name="Straight Connector 2381">
            <a:extLst>
              <a:ext uri="{FF2B5EF4-FFF2-40B4-BE49-F238E27FC236}">
                <a16:creationId xmlns:a16="http://schemas.microsoft.com/office/drawing/2014/main" id="{94557B25-C863-D2B6-4B95-4F5702666021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3" name="Straight Connector 2382">
            <a:extLst>
              <a:ext uri="{FF2B5EF4-FFF2-40B4-BE49-F238E27FC236}">
                <a16:creationId xmlns:a16="http://schemas.microsoft.com/office/drawing/2014/main" id="{B677E988-7A7F-02C7-BF0B-F6D4115CD0E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4" name="Straight Connector 2383">
            <a:extLst>
              <a:ext uri="{FF2B5EF4-FFF2-40B4-BE49-F238E27FC236}">
                <a16:creationId xmlns:a16="http://schemas.microsoft.com/office/drawing/2014/main" id="{681F93C8-5462-5575-1ACB-93AC560E3FC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5" name="Straight Connector 50">
            <a:extLst>
              <a:ext uri="{FF2B5EF4-FFF2-40B4-BE49-F238E27FC236}">
                <a16:creationId xmlns:a16="http://schemas.microsoft.com/office/drawing/2014/main" id="{555FC49B-ACA6-406B-C798-6B5114ECCA0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6" name="Straight Connector 2385">
            <a:extLst>
              <a:ext uri="{FF2B5EF4-FFF2-40B4-BE49-F238E27FC236}">
                <a16:creationId xmlns:a16="http://schemas.microsoft.com/office/drawing/2014/main" id="{30BF6D5A-9EA3-1F2E-4706-9105FB602E4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7" name="Straight Connector 52">
            <a:extLst>
              <a:ext uri="{FF2B5EF4-FFF2-40B4-BE49-F238E27FC236}">
                <a16:creationId xmlns:a16="http://schemas.microsoft.com/office/drawing/2014/main" id="{BC2C6EF9-54FD-A0FE-033D-939F4375798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8" name="Straight Connector 2387">
            <a:extLst>
              <a:ext uri="{FF2B5EF4-FFF2-40B4-BE49-F238E27FC236}">
                <a16:creationId xmlns:a16="http://schemas.microsoft.com/office/drawing/2014/main" id="{9A3712D1-9CA1-C46E-AD55-D21F596FA14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9" name="Straight Connector 2388">
            <a:extLst>
              <a:ext uri="{FF2B5EF4-FFF2-40B4-BE49-F238E27FC236}">
                <a16:creationId xmlns:a16="http://schemas.microsoft.com/office/drawing/2014/main" id="{E86A17A3-311D-7708-EED6-161443D46B4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0" name="Straight Connector 2389">
            <a:extLst>
              <a:ext uri="{FF2B5EF4-FFF2-40B4-BE49-F238E27FC236}">
                <a16:creationId xmlns:a16="http://schemas.microsoft.com/office/drawing/2014/main" id="{D2CD7140-F098-1E7A-EF27-8DF73F26226D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1" name="Straight Connector 2390">
            <a:extLst>
              <a:ext uri="{FF2B5EF4-FFF2-40B4-BE49-F238E27FC236}">
                <a16:creationId xmlns:a16="http://schemas.microsoft.com/office/drawing/2014/main" id="{D282A180-2EB9-C070-050B-A286A7EA080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D29ECF4-41AD-E375-F879-0A7030A09986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3" name="Straight Connector 2392">
            <a:extLst>
              <a:ext uri="{FF2B5EF4-FFF2-40B4-BE49-F238E27FC236}">
                <a16:creationId xmlns:a16="http://schemas.microsoft.com/office/drawing/2014/main" id="{ABA04A92-300C-BF73-11CA-43A21CE9B9E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4" name="Straight Connector 2393">
            <a:extLst>
              <a:ext uri="{FF2B5EF4-FFF2-40B4-BE49-F238E27FC236}">
                <a16:creationId xmlns:a16="http://schemas.microsoft.com/office/drawing/2014/main" id="{771FD30C-B2D7-8371-E2FF-E6EE9A58208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95" name="Isosceles Triangle 2394">
            <a:extLst>
              <a:ext uri="{FF2B5EF4-FFF2-40B4-BE49-F238E27FC236}">
                <a16:creationId xmlns:a16="http://schemas.microsoft.com/office/drawing/2014/main" id="{1BAEFB43-106D-0DFE-2F63-D994940D2F4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96" name="Isosceles Triangle 2395">
            <a:extLst>
              <a:ext uri="{FF2B5EF4-FFF2-40B4-BE49-F238E27FC236}">
                <a16:creationId xmlns:a16="http://schemas.microsoft.com/office/drawing/2014/main" id="{BBAA581A-D81D-CCC2-4712-69443C10166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97" name="Group 73">
            <a:extLst>
              <a:ext uri="{FF2B5EF4-FFF2-40B4-BE49-F238E27FC236}">
                <a16:creationId xmlns:a16="http://schemas.microsoft.com/office/drawing/2014/main" id="{CE4CFE51-18BD-84FD-24DD-32BCFB1BE577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423" name="TextBox 2422">
              <a:extLst>
                <a:ext uri="{FF2B5EF4-FFF2-40B4-BE49-F238E27FC236}">
                  <a16:creationId xmlns:a16="http://schemas.microsoft.com/office/drawing/2014/main" id="{47991866-744D-D7AB-DC8D-C808130F7B7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424" name="Straight Connector 2423">
              <a:extLst>
                <a:ext uri="{FF2B5EF4-FFF2-40B4-BE49-F238E27FC236}">
                  <a16:creationId xmlns:a16="http://schemas.microsoft.com/office/drawing/2014/main" id="{B1358B94-FFB8-D798-50DC-7F7EE9921927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98" name="Group 74">
            <a:extLst>
              <a:ext uri="{FF2B5EF4-FFF2-40B4-BE49-F238E27FC236}">
                <a16:creationId xmlns:a16="http://schemas.microsoft.com/office/drawing/2014/main" id="{15446C4A-4116-D0AF-4D15-06C66E04110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421" name="TextBox 2420">
              <a:extLst>
                <a:ext uri="{FF2B5EF4-FFF2-40B4-BE49-F238E27FC236}">
                  <a16:creationId xmlns:a16="http://schemas.microsoft.com/office/drawing/2014/main" id="{2906C074-EAB3-9D0B-D3BE-1AA38D615E5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422" name="Straight Connector 2421">
              <a:extLst>
                <a:ext uri="{FF2B5EF4-FFF2-40B4-BE49-F238E27FC236}">
                  <a16:creationId xmlns:a16="http://schemas.microsoft.com/office/drawing/2014/main" id="{25E144AC-E17A-A6B9-07EE-51FCB239EDEB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99" name="Group 89">
            <a:extLst>
              <a:ext uri="{FF2B5EF4-FFF2-40B4-BE49-F238E27FC236}">
                <a16:creationId xmlns:a16="http://schemas.microsoft.com/office/drawing/2014/main" id="{18102013-65D2-CF34-4CA3-730F7C05506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17" name="Straight Connector 2416">
              <a:extLst>
                <a:ext uri="{FF2B5EF4-FFF2-40B4-BE49-F238E27FC236}">
                  <a16:creationId xmlns:a16="http://schemas.microsoft.com/office/drawing/2014/main" id="{70A0FDD4-F2E7-C70C-17E8-9FD5EA3FE93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8" name="Straight Connector 79">
              <a:extLst>
                <a:ext uri="{FF2B5EF4-FFF2-40B4-BE49-F238E27FC236}">
                  <a16:creationId xmlns:a16="http://schemas.microsoft.com/office/drawing/2014/main" id="{06D7CF56-71D4-8F92-ECB7-1659BA67C63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9" name="Straight Connector 80">
              <a:extLst>
                <a:ext uri="{FF2B5EF4-FFF2-40B4-BE49-F238E27FC236}">
                  <a16:creationId xmlns:a16="http://schemas.microsoft.com/office/drawing/2014/main" id="{E0170313-0558-1D12-B7F7-399D55F61E3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0" name="Straight Connector 88">
              <a:extLst>
                <a:ext uri="{FF2B5EF4-FFF2-40B4-BE49-F238E27FC236}">
                  <a16:creationId xmlns:a16="http://schemas.microsoft.com/office/drawing/2014/main" id="{70347F0C-F853-2194-A4EF-EB55CD8A6EF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400" name="Group 90">
            <a:extLst>
              <a:ext uri="{FF2B5EF4-FFF2-40B4-BE49-F238E27FC236}">
                <a16:creationId xmlns:a16="http://schemas.microsoft.com/office/drawing/2014/main" id="{937E7E63-2A04-AE37-95E5-33167B726AD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13" name="Straight Connector 2412">
              <a:extLst>
                <a:ext uri="{FF2B5EF4-FFF2-40B4-BE49-F238E27FC236}">
                  <a16:creationId xmlns:a16="http://schemas.microsoft.com/office/drawing/2014/main" id="{3B86936A-B2BC-98BC-EFE8-414AE89C022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4" name="Straight Connector 2413">
              <a:extLst>
                <a:ext uri="{FF2B5EF4-FFF2-40B4-BE49-F238E27FC236}">
                  <a16:creationId xmlns:a16="http://schemas.microsoft.com/office/drawing/2014/main" id="{014F85F6-9322-2580-CACC-5EF49C2397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5" name="Straight Connector 2414">
              <a:extLst>
                <a:ext uri="{FF2B5EF4-FFF2-40B4-BE49-F238E27FC236}">
                  <a16:creationId xmlns:a16="http://schemas.microsoft.com/office/drawing/2014/main" id="{649A3AA8-FE24-47C2-23F9-420FB115F47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6" name="Straight Connector 2415">
              <a:extLst>
                <a:ext uri="{FF2B5EF4-FFF2-40B4-BE49-F238E27FC236}">
                  <a16:creationId xmlns:a16="http://schemas.microsoft.com/office/drawing/2014/main" id="{A4569FA8-BA92-2550-80B4-85817AA574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01" name="Straight Connector 2400">
            <a:extLst>
              <a:ext uri="{FF2B5EF4-FFF2-40B4-BE49-F238E27FC236}">
                <a16:creationId xmlns:a16="http://schemas.microsoft.com/office/drawing/2014/main" id="{39B3AABB-0AAB-EFC4-697B-C41885C8721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2" name="Straight Connector 2401">
            <a:extLst>
              <a:ext uri="{FF2B5EF4-FFF2-40B4-BE49-F238E27FC236}">
                <a16:creationId xmlns:a16="http://schemas.microsoft.com/office/drawing/2014/main" id="{8A94DF3E-3FAD-8C1A-5250-E77FF31A617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3" name="Straight Arrow Connector 2402">
            <a:extLst>
              <a:ext uri="{FF2B5EF4-FFF2-40B4-BE49-F238E27FC236}">
                <a16:creationId xmlns:a16="http://schemas.microsoft.com/office/drawing/2014/main" id="{24BE5450-B7E7-FA2F-2EBE-A6E6591AE29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4" name="Straight Arrow Connector 2403">
            <a:extLst>
              <a:ext uri="{FF2B5EF4-FFF2-40B4-BE49-F238E27FC236}">
                <a16:creationId xmlns:a16="http://schemas.microsoft.com/office/drawing/2014/main" id="{619D3CBD-00DF-C804-EF75-AC96B1851C91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05" name="Group 155">
            <a:extLst>
              <a:ext uri="{FF2B5EF4-FFF2-40B4-BE49-F238E27FC236}">
                <a16:creationId xmlns:a16="http://schemas.microsoft.com/office/drawing/2014/main" id="{C7A6E7D3-58C0-79A8-F725-67E7CA36630E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410" name="Isosceles Triangle 2409">
              <a:extLst>
                <a:ext uri="{FF2B5EF4-FFF2-40B4-BE49-F238E27FC236}">
                  <a16:creationId xmlns:a16="http://schemas.microsoft.com/office/drawing/2014/main" id="{86F2089A-3185-8CD2-B2BF-DD3232FFFC47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11" name="Isosceles Triangle 2410">
              <a:extLst>
                <a:ext uri="{FF2B5EF4-FFF2-40B4-BE49-F238E27FC236}">
                  <a16:creationId xmlns:a16="http://schemas.microsoft.com/office/drawing/2014/main" id="{A88A8649-47D9-8A5E-8E36-B9EEB8BDD66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12" name="Isosceles Triangle 2411">
              <a:extLst>
                <a:ext uri="{FF2B5EF4-FFF2-40B4-BE49-F238E27FC236}">
                  <a16:creationId xmlns:a16="http://schemas.microsoft.com/office/drawing/2014/main" id="{B0EAF9BE-3694-6170-058E-0C2C8221F14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406" name="Group 134">
            <a:extLst>
              <a:ext uri="{FF2B5EF4-FFF2-40B4-BE49-F238E27FC236}">
                <a16:creationId xmlns:a16="http://schemas.microsoft.com/office/drawing/2014/main" id="{B612FC30-675C-F002-5673-0F27D5EFB71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407" name="Isosceles Triangle 2406">
              <a:extLst>
                <a:ext uri="{FF2B5EF4-FFF2-40B4-BE49-F238E27FC236}">
                  <a16:creationId xmlns:a16="http://schemas.microsoft.com/office/drawing/2014/main" id="{10B0BF3E-2431-1C51-3086-84D5D9B3809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08" name="Isosceles Triangle 2407">
              <a:extLst>
                <a:ext uri="{FF2B5EF4-FFF2-40B4-BE49-F238E27FC236}">
                  <a16:creationId xmlns:a16="http://schemas.microsoft.com/office/drawing/2014/main" id="{4CB57705-4340-0FB9-9567-781EB7F28EF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09" name="Isosceles Triangle 2408">
              <a:extLst>
                <a:ext uri="{FF2B5EF4-FFF2-40B4-BE49-F238E27FC236}">
                  <a16:creationId xmlns:a16="http://schemas.microsoft.com/office/drawing/2014/main" id="{6401364C-866D-9E85-89CE-DACD418DD0E8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</xdr:col>
      <xdr:colOff>352785</xdr:colOff>
      <xdr:row>716</xdr:row>
      <xdr:rowOff>52328</xdr:rowOff>
    </xdr:from>
    <xdr:ext cx="466938" cy="475545"/>
    <xdr:pic>
      <xdr:nvPicPr>
        <xdr:cNvPr id="2431" name="Picture 2430" descr="A black and white compass&#10;&#10;Description automatically generated">
          <a:extLst>
            <a:ext uri="{FF2B5EF4-FFF2-40B4-BE49-F238E27FC236}">
              <a16:creationId xmlns:a16="http://schemas.microsoft.com/office/drawing/2014/main" id="{9AB9E606-936F-424B-9F43-05F7B0E92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8035" y="115563364"/>
          <a:ext cx="466938" cy="475545"/>
        </a:xfrm>
        <a:prstGeom prst="rect">
          <a:avLst/>
        </a:prstGeom>
      </xdr:spPr>
    </xdr:pic>
    <xdr:clientData/>
  </xdr:oneCellAnchor>
  <xdr:twoCellAnchor>
    <xdr:from>
      <xdr:col>19</xdr:col>
      <xdr:colOff>263848</xdr:colOff>
      <xdr:row>721</xdr:row>
      <xdr:rowOff>45916</xdr:rowOff>
    </xdr:from>
    <xdr:to>
      <xdr:col>20</xdr:col>
      <xdr:colOff>80974</xdr:colOff>
      <xdr:row>722</xdr:row>
      <xdr:rowOff>62491</xdr:rowOff>
    </xdr:to>
    <xdr:grpSp>
      <xdr:nvGrpSpPr>
        <xdr:cNvPr id="2480" name="Group 211">
          <a:extLst>
            <a:ext uri="{FF2B5EF4-FFF2-40B4-BE49-F238E27FC236}">
              <a16:creationId xmlns:a16="http://schemas.microsoft.com/office/drawing/2014/main" id="{AA40F390-B572-4C8B-979A-38B18E0F6F8A}"/>
            </a:ext>
          </a:extLst>
        </xdr:cNvPr>
        <xdr:cNvGrpSpPr>
          <a:grpSpLocks/>
        </xdr:cNvGrpSpPr>
      </xdr:nvGrpSpPr>
      <xdr:grpSpPr bwMode="auto">
        <a:xfrm>
          <a:off x="7614907" y="119366151"/>
          <a:ext cx="198126" cy="195869"/>
          <a:chOff x="3494882" y="6020720"/>
          <a:chExt cx="153760" cy="144236"/>
        </a:xfrm>
      </xdr:grpSpPr>
      <xdr:sp macro="" textlink="">
        <xdr:nvSpPr>
          <xdr:cNvPr id="2481" name="Oval 2480">
            <a:extLst>
              <a:ext uri="{FF2B5EF4-FFF2-40B4-BE49-F238E27FC236}">
                <a16:creationId xmlns:a16="http://schemas.microsoft.com/office/drawing/2014/main" id="{F3EC6EA9-3F34-B1B5-007E-3D89332FAD9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82" name="Straight Connector 2481">
            <a:extLst>
              <a:ext uri="{FF2B5EF4-FFF2-40B4-BE49-F238E27FC236}">
                <a16:creationId xmlns:a16="http://schemas.microsoft.com/office/drawing/2014/main" id="{93319E22-FCF7-5A55-58E9-94DC2B788756}"/>
              </a:ext>
            </a:extLst>
          </xdr:cNvPr>
          <xdr:cNvCxnSpPr>
            <a:stCxn id="2481" idx="1"/>
            <a:endCxn id="248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6DD2107A-59B5-99BA-3E76-55C6239B8495}"/>
              </a:ext>
            </a:extLst>
          </xdr:cNvPr>
          <xdr:cNvCxnSpPr>
            <a:stCxn id="2481" idx="3"/>
            <a:endCxn id="248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139364</xdr:colOff>
      <xdr:row>724</xdr:row>
      <xdr:rowOff>138222</xdr:rowOff>
    </xdr:from>
    <xdr:to>
      <xdr:col>17</xdr:col>
      <xdr:colOff>337490</xdr:colOff>
      <xdr:row>725</xdr:row>
      <xdr:rowOff>144902</xdr:rowOff>
    </xdr:to>
    <xdr:grpSp>
      <xdr:nvGrpSpPr>
        <xdr:cNvPr id="2484" name="Group 211">
          <a:extLst>
            <a:ext uri="{FF2B5EF4-FFF2-40B4-BE49-F238E27FC236}">
              <a16:creationId xmlns:a16="http://schemas.microsoft.com/office/drawing/2014/main" id="{03D13BFF-29E8-4148-95C1-1B6AAE3D1291}"/>
            </a:ext>
          </a:extLst>
        </xdr:cNvPr>
        <xdr:cNvGrpSpPr>
          <a:grpSpLocks/>
        </xdr:cNvGrpSpPr>
      </xdr:nvGrpSpPr>
      <xdr:grpSpPr bwMode="auto">
        <a:xfrm>
          <a:off x="6728423" y="119996340"/>
          <a:ext cx="198126" cy="185974"/>
          <a:chOff x="3494882" y="6020720"/>
          <a:chExt cx="153760" cy="144236"/>
        </a:xfrm>
      </xdr:grpSpPr>
      <xdr:sp macro="" textlink="">
        <xdr:nvSpPr>
          <xdr:cNvPr id="2485" name="Oval 2484">
            <a:extLst>
              <a:ext uri="{FF2B5EF4-FFF2-40B4-BE49-F238E27FC236}">
                <a16:creationId xmlns:a16="http://schemas.microsoft.com/office/drawing/2014/main" id="{46848226-7C40-C82F-88D3-EAA09E35BD1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86" name="Straight Connector 2485">
            <a:extLst>
              <a:ext uri="{FF2B5EF4-FFF2-40B4-BE49-F238E27FC236}">
                <a16:creationId xmlns:a16="http://schemas.microsoft.com/office/drawing/2014/main" id="{52C3A60B-F906-CEBF-54C7-7EB0B6AB3B68}"/>
              </a:ext>
            </a:extLst>
          </xdr:cNvPr>
          <xdr:cNvCxnSpPr>
            <a:stCxn id="2485" idx="1"/>
            <a:endCxn id="248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7" name="Straight Connector 2486">
            <a:extLst>
              <a:ext uri="{FF2B5EF4-FFF2-40B4-BE49-F238E27FC236}">
                <a16:creationId xmlns:a16="http://schemas.microsoft.com/office/drawing/2014/main" id="{2F4F735A-DEC1-24EB-A6D4-A2110F0C4F90}"/>
              </a:ext>
            </a:extLst>
          </xdr:cNvPr>
          <xdr:cNvCxnSpPr>
            <a:stCxn id="2485" idx="3"/>
            <a:endCxn id="248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173963</xdr:colOff>
      <xdr:row>728</xdr:row>
      <xdr:rowOff>162449</xdr:rowOff>
    </xdr:from>
    <xdr:to>
      <xdr:col>15</xdr:col>
      <xdr:colOff>4696</xdr:colOff>
      <xdr:row>729</xdr:row>
      <xdr:rowOff>174837</xdr:rowOff>
    </xdr:to>
    <xdr:grpSp>
      <xdr:nvGrpSpPr>
        <xdr:cNvPr id="2488" name="Group 211">
          <a:extLst>
            <a:ext uri="{FF2B5EF4-FFF2-40B4-BE49-F238E27FC236}">
              <a16:creationId xmlns:a16="http://schemas.microsoft.com/office/drawing/2014/main" id="{E31B3B71-DE23-4C19-957D-41627CDE7FDC}"/>
            </a:ext>
          </a:extLst>
        </xdr:cNvPr>
        <xdr:cNvGrpSpPr>
          <a:grpSpLocks/>
        </xdr:cNvGrpSpPr>
      </xdr:nvGrpSpPr>
      <xdr:grpSpPr bwMode="auto">
        <a:xfrm>
          <a:off x="5631228" y="120737743"/>
          <a:ext cx="200527" cy="191682"/>
          <a:chOff x="3494882" y="6020720"/>
          <a:chExt cx="153760" cy="144236"/>
        </a:xfrm>
      </xdr:grpSpPr>
      <xdr:sp macro="" textlink="">
        <xdr:nvSpPr>
          <xdr:cNvPr id="2489" name="Oval 2488">
            <a:extLst>
              <a:ext uri="{FF2B5EF4-FFF2-40B4-BE49-F238E27FC236}">
                <a16:creationId xmlns:a16="http://schemas.microsoft.com/office/drawing/2014/main" id="{490577D8-9B0E-8A33-2091-08C87EE067E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B04A8968-8617-73B9-63F5-6977BFC8AAB0}"/>
              </a:ext>
            </a:extLst>
          </xdr:cNvPr>
          <xdr:cNvCxnSpPr>
            <a:stCxn id="2489" idx="1"/>
            <a:endCxn id="248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1" name="Straight Connector 2490">
            <a:extLst>
              <a:ext uri="{FF2B5EF4-FFF2-40B4-BE49-F238E27FC236}">
                <a16:creationId xmlns:a16="http://schemas.microsoft.com/office/drawing/2014/main" id="{D8F42E41-44FC-8940-FB0E-CEFDFB3E1B91}"/>
              </a:ext>
            </a:extLst>
          </xdr:cNvPr>
          <xdr:cNvCxnSpPr>
            <a:stCxn id="2489" idx="3"/>
            <a:endCxn id="248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19773</xdr:colOff>
      <xdr:row>732</xdr:row>
      <xdr:rowOff>174021</xdr:rowOff>
    </xdr:from>
    <xdr:to>
      <xdr:col>11</xdr:col>
      <xdr:colOff>217899</xdr:colOff>
      <xdr:row>734</xdr:row>
      <xdr:rowOff>3806</xdr:rowOff>
    </xdr:to>
    <xdr:grpSp>
      <xdr:nvGrpSpPr>
        <xdr:cNvPr id="2492" name="Group 211">
          <a:extLst>
            <a:ext uri="{FF2B5EF4-FFF2-40B4-BE49-F238E27FC236}">
              <a16:creationId xmlns:a16="http://schemas.microsoft.com/office/drawing/2014/main" id="{7588CDA6-0779-42C6-ADB0-ED0B4176C259}"/>
            </a:ext>
          </a:extLst>
        </xdr:cNvPr>
        <xdr:cNvGrpSpPr>
          <a:grpSpLocks/>
        </xdr:cNvGrpSpPr>
      </xdr:nvGrpSpPr>
      <xdr:grpSpPr bwMode="auto">
        <a:xfrm rot="20848232">
          <a:off x="4490920" y="121466492"/>
          <a:ext cx="198126" cy="188373"/>
          <a:chOff x="3494882" y="6020720"/>
          <a:chExt cx="153760" cy="144236"/>
        </a:xfrm>
      </xdr:grpSpPr>
      <xdr:sp macro="" textlink="">
        <xdr:nvSpPr>
          <xdr:cNvPr id="2493" name="Oval 2492">
            <a:extLst>
              <a:ext uri="{FF2B5EF4-FFF2-40B4-BE49-F238E27FC236}">
                <a16:creationId xmlns:a16="http://schemas.microsoft.com/office/drawing/2014/main" id="{BC1DC216-4229-7C1B-0F6E-15B0E71AD6C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94" name="Straight Connector 2493">
            <a:extLst>
              <a:ext uri="{FF2B5EF4-FFF2-40B4-BE49-F238E27FC236}">
                <a16:creationId xmlns:a16="http://schemas.microsoft.com/office/drawing/2014/main" id="{14F0FCBF-0003-7AF4-C0A7-705ED0354122}"/>
              </a:ext>
            </a:extLst>
          </xdr:cNvPr>
          <xdr:cNvCxnSpPr>
            <a:stCxn id="2493" idx="1"/>
            <a:endCxn id="249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5" name="Straight Connector 2494">
            <a:extLst>
              <a:ext uri="{FF2B5EF4-FFF2-40B4-BE49-F238E27FC236}">
                <a16:creationId xmlns:a16="http://schemas.microsoft.com/office/drawing/2014/main" id="{B1CF6ECC-1B4B-3E25-B32A-A2642BF7C9F9}"/>
              </a:ext>
            </a:extLst>
          </xdr:cNvPr>
          <xdr:cNvCxnSpPr>
            <a:stCxn id="2493" idx="3"/>
            <a:endCxn id="249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108326</xdr:colOff>
      <xdr:row>728</xdr:row>
      <xdr:rowOff>81015</xdr:rowOff>
    </xdr:from>
    <xdr:to>
      <xdr:col>8</xdr:col>
      <xdr:colOff>306452</xdr:colOff>
      <xdr:row>729</xdr:row>
      <xdr:rowOff>101777</xdr:rowOff>
    </xdr:to>
    <xdr:grpSp>
      <xdr:nvGrpSpPr>
        <xdr:cNvPr id="2496" name="Group 211">
          <a:extLst>
            <a:ext uri="{FF2B5EF4-FFF2-40B4-BE49-F238E27FC236}">
              <a16:creationId xmlns:a16="http://schemas.microsoft.com/office/drawing/2014/main" id="{569BA876-FC99-4B01-9C71-4F924698A5B6}"/>
            </a:ext>
          </a:extLst>
        </xdr:cNvPr>
        <xdr:cNvGrpSpPr>
          <a:grpSpLocks/>
        </xdr:cNvGrpSpPr>
      </xdr:nvGrpSpPr>
      <xdr:grpSpPr bwMode="auto">
        <a:xfrm>
          <a:off x="3436473" y="120656309"/>
          <a:ext cx="198126" cy="200056"/>
          <a:chOff x="3494882" y="6020720"/>
          <a:chExt cx="153760" cy="144236"/>
        </a:xfrm>
      </xdr:grpSpPr>
      <xdr:sp macro="" textlink="">
        <xdr:nvSpPr>
          <xdr:cNvPr id="2497" name="Oval 2496">
            <a:extLst>
              <a:ext uri="{FF2B5EF4-FFF2-40B4-BE49-F238E27FC236}">
                <a16:creationId xmlns:a16="http://schemas.microsoft.com/office/drawing/2014/main" id="{4B1F5391-19EE-1703-1059-F4E8CFF3983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98" name="Straight Connector 2497">
            <a:extLst>
              <a:ext uri="{FF2B5EF4-FFF2-40B4-BE49-F238E27FC236}">
                <a16:creationId xmlns:a16="http://schemas.microsoft.com/office/drawing/2014/main" id="{62CF1630-80EA-5514-F573-38165EF0B6F5}"/>
              </a:ext>
            </a:extLst>
          </xdr:cNvPr>
          <xdr:cNvCxnSpPr>
            <a:stCxn id="2497" idx="1"/>
            <a:endCxn id="249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9" name="Straight Connector 2498">
            <a:extLst>
              <a:ext uri="{FF2B5EF4-FFF2-40B4-BE49-F238E27FC236}">
                <a16:creationId xmlns:a16="http://schemas.microsoft.com/office/drawing/2014/main" id="{CBD48D10-1223-C7C6-7F02-24CD6E3A2538}"/>
              </a:ext>
            </a:extLst>
          </xdr:cNvPr>
          <xdr:cNvCxnSpPr>
            <a:stCxn id="2497" idx="3"/>
            <a:endCxn id="249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157060</xdr:colOff>
      <xdr:row>718</xdr:row>
      <xdr:rowOff>135670</xdr:rowOff>
    </xdr:from>
    <xdr:to>
      <xdr:col>20</xdr:col>
      <xdr:colOff>303069</xdr:colOff>
      <xdr:row>732</xdr:row>
      <xdr:rowOff>175861</xdr:rowOff>
    </xdr:to>
    <xdr:sp macro="" textlink="">
      <xdr:nvSpPr>
        <xdr:cNvPr id="2508" name="Freeform: Shape 2507">
          <a:extLst>
            <a:ext uri="{FF2B5EF4-FFF2-40B4-BE49-F238E27FC236}">
              <a16:creationId xmlns:a16="http://schemas.microsoft.com/office/drawing/2014/main" id="{EC784479-5B7F-A17B-F519-8773FBD232E1}"/>
            </a:ext>
          </a:extLst>
        </xdr:cNvPr>
        <xdr:cNvSpPr/>
      </xdr:nvSpPr>
      <xdr:spPr>
        <a:xfrm>
          <a:off x="1953203" y="115973277"/>
          <a:ext cx="6078723" cy="2516691"/>
        </a:xfrm>
        <a:custGeom>
          <a:avLst/>
          <a:gdLst>
            <a:gd name="connsiteX0" fmla="*/ 6140823 w 6140823"/>
            <a:gd name="connsiteY0" fmla="*/ 0 h 2409265"/>
            <a:gd name="connsiteX1" fmla="*/ 2723029 w 6140823"/>
            <a:gd name="connsiteY1" fmla="*/ 2353236 h 2409265"/>
            <a:gd name="connsiteX2" fmla="*/ 2577353 w 6140823"/>
            <a:gd name="connsiteY2" fmla="*/ 2409265 h 2409265"/>
            <a:gd name="connsiteX3" fmla="*/ 2386853 w 6140823"/>
            <a:gd name="connsiteY3" fmla="*/ 2409265 h 2409265"/>
            <a:gd name="connsiteX4" fmla="*/ 2263588 w 6140823"/>
            <a:gd name="connsiteY4" fmla="*/ 2330824 h 2409265"/>
            <a:gd name="connsiteX5" fmla="*/ 2050676 w 6140823"/>
            <a:gd name="connsiteY5" fmla="*/ 2117912 h 2409265"/>
            <a:gd name="connsiteX6" fmla="*/ 1893794 w 6140823"/>
            <a:gd name="connsiteY6" fmla="*/ 1815353 h 2409265"/>
            <a:gd name="connsiteX7" fmla="*/ 1725705 w 6140823"/>
            <a:gd name="connsiteY7" fmla="*/ 1580030 h 2409265"/>
            <a:gd name="connsiteX8" fmla="*/ 874058 w 6140823"/>
            <a:gd name="connsiteY8" fmla="*/ 1714500 h 2409265"/>
            <a:gd name="connsiteX9" fmla="*/ 593911 w 6140823"/>
            <a:gd name="connsiteY9" fmla="*/ 1916206 h 2409265"/>
            <a:gd name="connsiteX10" fmla="*/ 313764 w 6140823"/>
            <a:gd name="connsiteY10" fmla="*/ 2207559 h 2409265"/>
            <a:gd name="connsiteX11" fmla="*/ 0 w 6140823"/>
            <a:gd name="connsiteY11" fmla="*/ 2364441 h 2409265"/>
            <a:gd name="connsiteX0" fmla="*/ 6140823 w 6140823"/>
            <a:gd name="connsiteY0" fmla="*/ 0 h 2409265"/>
            <a:gd name="connsiteX1" fmla="*/ 2723029 w 6140823"/>
            <a:gd name="connsiteY1" fmla="*/ 2353236 h 2409265"/>
            <a:gd name="connsiteX2" fmla="*/ 2577353 w 6140823"/>
            <a:gd name="connsiteY2" fmla="*/ 2409265 h 2409265"/>
            <a:gd name="connsiteX3" fmla="*/ 2386853 w 6140823"/>
            <a:gd name="connsiteY3" fmla="*/ 2409265 h 2409265"/>
            <a:gd name="connsiteX4" fmla="*/ 2263588 w 6140823"/>
            <a:gd name="connsiteY4" fmla="*/ 2330824 h 2409265"/>
            <a:gd name="connsiteX5" fmla="*/ 2050676 w 6140823"/>
            <a:gd name="connsiteY5" fmla="*/ 2117912 h 2409265"/>
            <a:gd name="connsiteX6" fmla="*/ 1893794 w 6140823"/>
            <a:gd name="connsiteY6" fmla="*/ 1815353 h 2409265"/>
            <a:gd name="connsiteX7" fmla="*/ 1703293 w 6140823"/>
            <a:gd name="connsiteY7" fmla="*/ 1546412 h 2409265"/>
            <a:gd name="connsiteX8" fmla="*/ 874058 w 6140823"/>
            <a:gd name="connsiteY8" fmla="*/ 1714500 h 2409265"/>
            <a:gd name="connsiteX9" fmla="*/ 593911 w 6140823"/>
            <a:gd name="connsiteY9" fmla="*/ 1916206 h 2409265"/>
            <a:gd name="connsiteX10" fmla="*/ 313764 w 6140823"/>
            <a:gd name="connsiteY10" fmla="*/ 2207559 h 2409265"/>
            <a:gd name="connsiteX11" fmla="*/ 0 w 6140823"/>
            <a:gd name="connsiteY11" fmla="*/ 2364441 h 2409265"/>
            <a:gd name="connsiteX0" fmla="*/ 6140823 w 6140823"/>
            <a:gd name="connsiteY0" fmla="*/ 0 h 2409265"/>
            <a:gd name="connsiteX1" fmla="*/ 2723029 w 6140823"/>
            <a:gd name="connsiteY1" fmla="*/ 2353236 h 2409265"/>
            <a:gd name="connsiteX2" fmla="*/ 2577353 w 6140823"/>
            <a:gd name="connsiteY2" fmla="*/ 2409265 h 2409265"/>
            <a:gd name="connsiteX3" fmla="*/ 2386853 w 6140823"/>
            <a:gd name="connsiteY3" fmla="*/ 2409265 h 2409265"/>
            <a:gd name="connsiteX4" fmla="*/ 2263588 w 6140823"/>
            <a:gd name="connsiteY4" fmla="*/ 2330824 h 2409265"/>
            <a:gd name="connsiteX5" fmla="*/ 2050676 w 6140823"/>
            <a:gd name="connsiteY5" fmla="*/ 2117912 h 2409265"/>
            <a:gd name="connsiteX6" fmla="*/ 1893794 w 6140823"/>
            <a:gd name="connsiteY6" fmla="*/ 1815353 h 2409265"/>
            <a:gd name="connsiteX7" fmla="*/ 1674718 w 6140823"/>
            <a:gd name="connsiteY7" fmla="*/ 1488794 h 2409265"/>
            <a:gd name="connsiteX8" fmla="*/ 874058 w 6140823"/>
            <a:gd name="connsiteY8" fmla="*/ 1714500 h 2409265"/>
            <a:gd name="connsiteX9" fmla="*/ 593911 w 6140823"/>
            <a:gd name="connsiteY9" fmla="*/ 1916206 h 2409265"/>
            <a:gd name="connsiteX10" fmla="*/ 313764 w 6140823"/>
            <a:gd name="connsiteY10" fmla="*/ 2207559 h 2409265"/>
            <a:gd name="connsiteX11" fmla="*/ 0 w 6140823"/>
            <a:gd name="connsiteY11" fmla="*/ 2364441 h 2409265"/>
            <a:gd name="connsiteX0" fmla="*/ 6140823 w 6140823"/>
            <a:gd name="connsiteY0" fmla="*/ 0 h 2409265"/>
            <a:gd name="connsiteX1" fmla="*/ 2723029 w 6140823"/>
            <a:gd name="connsiteY1" fmla="*/ 2353236 h 2409265"/>
            <a:gd name="connsiteX2" fmla="*/ 2577353 w 6140823"/>
            <a:gd name="connsiteY2" fmla="*/ 2409265 h 2409265"/>
            <a:gd name="connsiteX3" fmla="*/ 2386853 w 6140823"/>
            <a:gd name="connsiteY3" fmla="*/ 2409265 h 2409265"/>
            <a:gd name="connsiteX4" fmla="*/ 2263588 w 6140823"/>
            <a:gd name="connsiteY4" fmla="*/ 2330824 h 2409265"/>
            <a:gd name="connsiteX5" fmla="*/ 2050676 w 6140823"/>
            <a:gd name="connsiteY5" fmla="*/ 2117912 h 2409265"/>
            <a:gd name="connsiteX6" fmla="*/ 1893794 w 6140823"/>
            <a:gd name="connsiteY6" fmla="*/ 1815353 h 2409265"/>
            <a:gd name="connsiteX7" fmla="*/ 1674718 w 6140823"/>
            <a:gd name="connsiteY7" fmla="*/ 1488794 h 2409265"/>
            <a:gd name="connsiteX8" fmla="*/ 912158 w 6140823"/>
            <a:gd name="connsiteY8" fmla="*/ 1733706 h 2409265"/>
            <a:gd name="connsiteX9" fmla="*/ 593911 w 6140823"/>
            <a:gd name="connsiteY9" fmla="*/ 1916206 h 2409265"/>
            <a:gd name="connsiteX10" fmla="*/ 313764 w 6140823"/>
            <a:gd name="connsiteY10" fmla="*/ 2207559 h 2409265"/>
            <a:gd name="connsiteX11" fmla="*/ 0 w 6140823"/>
            <a:gd name="connsiteY11" fmla="*/ 2364441 h 2409265"/>
            <a:gd name="connsiteX0" fmla="*/ 6023820 w 6023820"/>
            <a:gd name="connsiteY0" fmla="*/ 0 h 2321489"/>
            <a:gd name="connsiteX1" fmla="*/ 2723029 w 6023820"/>
            <a:gd name="connsiteY1" fmla="*/ 2265460 h 2321489"/>
            <a:gd name="connsiteX2" fmla="*/ 2577353 w 6023820"/>
            <a:gd name="connsiteY2" fmla="*/ 2321489 h 2321489"/>
            <a:gd name="connsiteX3" fmla="*/ 2386853 w 6023820"/>
            <a:gd name="connsiteY3" fmla="*/ 2321489 h 2321489"/>
            <a:gd name="connsiteX4" fmla="*/ 2263588 w 6023820"/>
            <a:gd name="connsiteY4" fmla="*/ 2243048 h 2321489"/>
            <a:gd name="connsiteX5" fmla="*/ 2050676 w 6023820"/>
            <a:gd name="connsiteY5" fmla="*/ 2030136 h 2321489"/>
            <a:gd name="connsiteX6" fmla="*/ 1893794 w 6023820"/>
            <a:gd name="connsiteY6" fmla="*/ 1727577 h 2321489"/>
            <a:gd name="connsiteX7" fmla="*/ 1674718 w 6023820"/>
            <a:gd name="connsiteY7" fmla="*/ 1401018 h 2321489"/>
            <a:gd name="connsiteX8" fmla="*/ 912158 w 6023820"/>
            <a:gd name="connsiteY8" fmla="*/ 1645930 h 2321489"/>
            <a:gd name="connsiteX9" fmla="*/ 593911 w 6023820"/>
            <a:gd name="connsiteY9" fmla="*/ 1828430 h 2321489"/>
            <a:gd name="connsiteX10" fmla="*/ 313764 w 6023820"/>
            <a:gd name="connsiteY10" fmla="*/ 2119783 h 2321489"/>
            <a:gd name="connsiteX11" fmla="*/ 0 w 6023820"/>
            <a:gd name="connsiteY11" fmla="*/ 2276665 h 2321489"/>
            <a:gd name="connsiteX0" fmla="*/ 5994569 w 5994569"/>
            <a:gd name="connsiteY0" fmla="*/ 0 h 2343432"/>
            <a:gd name="connsiteX1" fmla="*/ 2723029 w 5994569"/>
            <a:gd name="connsiteY1" fmla="*/ 2287403 h 2343432"/>
            <a:gd name="connsiteX2" fmla="*/ 2577353 w 5994569"/>
            <a:gd name="connsiteY2" fmla="*/ 2343432 h 2343432"/>
            <a:gd name="connsiteX3" fmla="*/ 2386853 w 5994569"/>
            <a:gd name="connsiteY3" fmla="*/ 2343432 h 2343432"/>
            <a:gd name="connsiteX4" fmla="*/ 2263588 w 5994569"/>
            <a:gd name="connsiteY4" fmla="*/ 2264991 h 2343432"/>
            <a:gd name="connsiteX5" fmla="*/ 2050676 w 5994569"/>
            <a:gd name="connsiteY5" fmla="*/ 2052079 h 2343432"/>
            <a:gd name="connsiteX6" fmla="*/ 1893794 w 5994569"/>
            <a:gd name="connsiteY6" fmla="*/ 1749520 h 2343432"/>
            <a:gd name="connsiteX7" fmla="*/ 1674718 w 5994569"/>
            <a:gd name="connsiteY7" fmla="*/ 1422961 h 2343432"/>
            <a:gd name="connsiteX8" fmla="*/ 912158 w 5994569"/>
            <a:gd name="connsiteY8" fmla="*/ 1667873 h 2343432"/>
            <a:gd name="connsiteX9" fmla="*/ 593911 w 5994569"/>
            <a:gd name="connsiteY9" fmla="*/ 1850373 h 2343432"/>
            <a:gd name="connsiteX10" fmla="*/ 313764 w 5994569"/>
            <a:gd name="connsiteY10" fmla="*/ 2141726 h 2343432"/>
            <a:gd name="connsiteX11" fmla="*/ 0 w 5994569"/>
            <a:gd name="connsiteY11" fmla="*/ 2298608 h 2343432"/>
            <a:gd name="connsiteX0" fmla="*/ 5953263 w 5953263"/>
            <a:gd name="connsiteY0" fmla="*/ 0 h 2509272"/>
            <a:gd name="connsiteX1" fmla="*/ 2681723 w 5953263"/>
            <a:gd name="connsiteY1" fmla="*/ 2287403 h 2509272"/>
            <a:gd name="connsiteX2" fmla="*/ 2536047 w 5953263"/>
            <a:gd name="connsiteY2" fmla="*/ 2343432 h 2509272"/>
            <a:gd name="connsiteX3" fmla="*/ 2345547 w 5953263"/>
            <a:gd name="connsiteY3" fmla="*/ 2343432 h 2509272"/>
            <a:gd name="connsiteX4" fmla="*/ 2222282 w 5953263"/>
            <a:gd name="connsiteY4" fmla="*/ 2264991 h 2509272"/>
            <a:gd name="connsiteX5" fmla="*/ 2009370 w 5953263"/>
            <a:gd name="connsiteY5" fmla="*/ 2052079 h 2509272"/>
            <a:gd name="connsiteX6" fmla="*/ 1852488 w 5953263"/>
            <a:gd name="connsiteY6" fmla="*/ 1749520 h 2509272"/>
            <a:gd name="connsiteX7" fmla="*/ 1633412 w 5953263"/>
            <a:gd name="connsiteY7" fmla="*/ 1422961 h 2509272"/>
            <a:gd name="connsiteX8" fmla="*/ 870852 w 5953263"/>
            <a:gd name="connsiteY8" fmla="*/ 1667873 h 2509272"/>
            <a:gd name="connsiteX9" fmla="*/ 552605 w 5953263"/>
            <a:gd name="connsiteY9" fmla="*/ 1850373 h 2509272"/>
            <a:gd name="connsiteX10" fmla="*/ 272458 w 5953263"/>
            <a:gd name="connsiteY10" fmla="*/ 2141726 h 2509272"/>
            <a:gd name="connsiteX11" fmla="*/ 0 w 5953263"/>
            <a:gd name="connsiteY11" fmla="*/ 2509272 h 2509272"/>
            <a:gd name="connsiteX0" fmla="*/ 6068919 w 6068919"/>
            <a:gd name="connsiteY0" fmla="*/ 0 h 2593538"/>
            <a:gd name="connsiteX1" fmla="*/ 2797379 w 6068919"/>
            <a:gd name="connsiteY1" fmla="*/ 2287403 h 2593538"/>
            <a:gd name="connsiteX2" fmla="*/ 2651703 w 6068919"/>
            <a:gd name="connsiteY2" fmla="*/ 2343432 h 2593538"/>
            <a:gd name="connsiteX3" fmla="*/ 2461203 w 6068919"/>
            <a:gd name="connsiteY3" fmla="*/ 2343432 h 2593538"/>
            <a:gd name="connsiteX4" fmla="*/ 2337938 w 6068919"/>
            <a:gd name="connsiteY4" fmla="*/ 2264991 h 2593538"/>
            <a:gd name="connsiteX5" fmla="*/ 2125026 w 6068919"/>
            <a:gd name="connsiteY5" fmla="*/ 2052079 h 2593538"/>
            <a:gd name="connsiteX6" fmla="*/ 1968144 w 6068919"/>
            <a:gd name="connsiteY6" fmla="*/ 1749520 h 2593538"/>
            <a:gd name="connsiteX7" fmla="*/ 1749068 w 6068919"/>
            <a:gd name="connsiteY7" fmla="*/ 1422961 h 2593538"/>
            <a:gd name="connsiteX8" fmla="*/ 986508 w 6068919"/>
            <a:gd name="connsiteY8" fmla="*/ 1667873 h 2593538"/>
            <a:gd name="connsiteX9" fmla="*/ 668261 w 6068919"/>
            <a:gd name="connsiteY9" fmla="*/ 1850373 h 2593538"/>
            <a:gd name="connsiteX10" fmla="*/ 388114 w 6068919"/>
            <a:gd name="connsiteY10" fmla="*/ 2141726 h 2593538"/>
            <a:gd name="connsiteX11" fmla="*/ 0 w 6068919"/>
            <a:gd name="connsiteY11" fmla="*/ 2593538 h 2593538"/>
            <a:gd name="connsiteX0" fmla="*/ 6068919 w 6068919"/>
            <a:gd name="connsiteY0" fmla="*/ 0 h 2593538"/>
            <a:gd name="connsiteX1" fmla="*/ 2797379 w 6068919"/>
            <a:gd name="connsiteY1" fmla="*/ 2287403 h 2593538"/>
            <a:gd name="connsiteX2" fmla="*/ 2651703 w 6068919"/>
            <a:gd name="connsiteY2" fmla="*/ 2343432 h 2593538"/>
            <a:gd name="connsiteX3" fmla="*/ 2461203 w 6068919"/>
            <a:gd name="connsiteY3" fmla="*/ 2343432 h 2593538"/>
            <a:gd name="connsiteX4" fmla="*/ 2337938 w 6068919"/>
            <a:gd name="connsiteY4" fmla="*/ 2264991 h 2593538"/>
            <a:gd name="connsiteX5" fmla="*/ 2125026 w 6068919"/>
            <a:gd name="connsiteY5" fmla="*/ 2052079 h 2593538"/>
            <a:gd name="connsiteX6" fmla="*/ 1968144 w 6068919"/>
            <a:gd name="connsiteY6" fmla="*/ 1749520 h 2593538"/>
            <a:gd name="connsiteX7" fmla="*/ 1749068 w 6068919"/>
            <a:gd name="connsiteY7" fmla="*/ 1422961 h 2593538"/>
            <a:gd name="connsiteX8" fmla="*/ 986508 w 6068919"/>
            <a:gd name="connsiteY8" fmla="*/ 1667873 h 2593538"/>
            <a:gd name="connsiteX9" fmla="*/ 668261 w 6068919"/>
            <a:gd name="connsiteY9" fmla="*/ 1850373 h 2593538"/>
            <a:gd name="connsiteX10" fmla="*/ 388114 w 6068919"/>
            <a:gd name="connsiteY10" fmla="*/ 2141726 h 2593538"/>
            <a:gd name="connsiteX11" fmla="*/ 0 w 6068919"/>
            <a:gd name="connsiteY11" fmla="*/ 2593538 h 2593538"/>
            <a:gd name="connsiteX0" fmla="*/ 6068919 w 6068919"/>
            <a:gd name="connsiteY0" fmla="*/ 0 h 2593538"/>
            <a:gd name="connsiteX1" fmla="*/ 2797379 w 6068919"/>
            <a:gd name="connsiteY1" fmla="*/ 2287403 h 2593538"/>
            <a:gd name="connsiteX2" fmla="*/ 2651703 w 6068919"/>
            <a:gd name="connsiteY2" fmla="*/ 2343432 h 2593538"/>
            <a:gd name="connsiteX3" fmla="*/ 2461203 w 6068919"/>
            <a:gd name="connsiteY3" fmla="*/ 2343432 h 2593538"/>
            <a:gd name="connsiteX4" fmla="*/ 2337938 w 6068919"/>
            <a:gd name="connsiteY4" fmla="*/ 2264991 h 2593538"/>
            <a:gd name="connsiteX5" fmla="*/ 2125026 w 6068919"/>
            <a:gd name="connsiteY5" fmla="*/ 2052079 h 2593538"/>
            <a:gd name="connsiteX6" fmla="*/ 1968144 w 6068919"/>
            <a:gd name="connsiteY6" fmla="*/ 1749520 h 2593538"/>
            <a:gd name="connsiteX7" fmla="*/ 1749068 w 6068919"/>
            <a:gd name="connsiteY7" fmla="*/ 1422961 h 2593538"/>
            <a:gd name="connsiteX8" fmla="*/ 986508 w 6068919"/>
            <a:gd name="connsiteY8" fmla="*/ 1667873 h 2593538"/>
            <a:gd name="connsiteX9" fmla="*/ 668261 w 6068919"/>
            <a:gd name="connsiteY9" fmla="*/ 1850373 h 2593538"/>
            <a:gd name="connsiteX10" fmla="*/ 462465 w 6068919"/>
            <a:gd name="connsiteY10" fmla="*/ 2141726 h 2593538"/>
            <a:gd name="connsiteX11" fmla="*/ 0 w 6068919"/>
            <a:gd name="connsiteY11" fmla="*/ 2593538 h 2593538"/>
            <a:gd name="connsiteX0" fmla="*/ 6068919 w 6068919"/>
            <a:gd name="connsiteY0" fmla="*/ 0 h 2593538"/>
            <a:gd name="connsiteX1" fmla="*/ 2797379 w 6068919"/>
            <a:gd name="connsiteY1" fmla="*/ 2287403 h 2593538"/>
            <a:gd name="connsiteX2" fmla="*/ 2651703 w 6068919"/>
            <a:gd name="connsiteY2" fmla="*/ 2343432 h 2593538"/>
            <a:gd name="connsiteX3" fmla="*/ 2461203 w 6068919"/>
            <a:gd name="connsiteY3" fmla="*/ 2343432 h 2593538"/>
            <a:gd name="connsiteX4" fmla="*/ 2337938 w 6068919"/>
            <a:gd name="connsiteY4" fmla="*/ 2264991 h 2593538"/>
            <a:gd name="connsiteX5" fmla="*/ 2125026 w 6068919"/>
            <a:gd name="connsiteY5" fmla="*/ 2052079 h 2593538"/>
            <a:gd name="connsiteX6" fmla="*/ 1968144 w 6068919"/>
            <a:gd name="connsiteY6" fmla="*/ 1749520 h 2593538"/>
            <a:gd name="connsiteX7" fmla="*/ 1749068 w 6068919"/>
            <a:gd name="connsiteY7" fmla="*/ 1422961 h 2593538"/>
            <a:gd name="connsiteX8" fmla="*/ 986508 w 6068919"/>
            <a:gd name="connsiteY8" fmla="*/ 1667873 h 2593538"/>
            <a:gd name="connsiteX9" fmla="*/ 693045 w 6068919"/>
            <a:gd name="connsiteY9" fmla="*/ 1850373 h 2593538"/>
            <a:gd name="connsiteX10" fmla="*/ 462465 w 6068919"/>
            <a:gd name="connsiteY10" fmla="*/ 2141726 h 2593538"/>
            <a:gd name="connsiteX11" fmla="*/ 0 w 6068919"/>
            <a:gd name="connsiteY11" fmla="*/ 2593538 h 25935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6068919" h="2593538">
              <a:moveTo>
                <a:pt x="6068919" y="0"/>
              </a:moveTo>
              <a:lnTo>
                <a:pt x="2797379" y="2287403"/>
              </a:lnTo>
              <a:lnTo>
                <a:pt x="2651703" y="2343432"/>
              </a:lnTo>
              <a:lnTo>
                <a:pt x="2461203" y="2343432"/>
              </a:lnTo>
              <a:lnTo>
                <a:pt x="2337938" y="2264991"/>
              </a:lnTo>
              <a:lnTo>
                <a:pt x="2125026" y="2052079"/>
              </a:lnTo>
              <a:lnTo>
                <a:pt x="1968144" y="1749520"/>
              </a:lnTo>
              <a:lnTo>
                <a:pt x="1749068" y="1422961"/>
              </a:lnTo>
              <a:lnTo>
                <a:pt x="986508" y="1667873"/>
              </a:lnTo>
              <a:lnTo>
                <a:pt x="693045" y="1850373"/>
              </a:lnTo>
              <a:lnTo>
                <a:pt x="462465" y="2141726"/>
              </a:lnTo>
              <a:cubicBezTo>
                <a:pt x="333094" y="2292330"/>
                <a:pt x="311117" y="2316536"/>
                <a:pt x="0" y="2593538"/>
              </a:cubicBez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171693</xdr:colOff>
      <xdr:row>722</xdr:row>
      <xdr:rowOff>82981</xdr:rowOff>
    </xdr:from>
    <xdr:to>
      <xdr:col>9</xdr:col>
      <xdr:colOff>48429</xdr:colOff>
      <xdr:row>726</xdr:row>
      <xdr:rowOff>159840</xdr:rowOff>
    </xdr:to>
    <xdr:sp macro="" textlink="">
      <xdr:nvSpPr>
        <xdr:cNvPr id="2509" name="Freeform: Shape 2508">
          <a:extLst>
            <a:ext uri="{FF2B5EF4-FFF2-40B4-BE49-F238E27FC236}">
              <a16:creationId xmlns:a16="http://schemas.microsoft.com/office/drawing/2014/main" id="{8E2FBB1C-A3C8-8E33-FC92-311C733D31AD}"/>
            </a:ext>
          </a:extLst>
        </xdr:cNvPr>
        <xdr:cNvSpPr/>
      </xdr:nvSpPr>
      <xdr:spPr>
        <a:xfrm>
          <a:off x="3110836" y="116628160"/>
          <a:ext cx="638736" cy="784430"/>
        </a:xfrm>
        <a:custGeom>
          <a:avLst/>
          <a:gdLst>
            <a:gd name="connsiteX0" fmla="*/ 638736 w 638736"/>
            <a:gd name="connsiteY0" fmla="*/ 818030 h 818030"/>
            <a:gd name="connsiteX1" fmla="*/ 369794 w 638736"/>
            <a:gd name="connsiteY1" fmla="*/ 347383 h 818030"/>
            <a:gd name="connsiteX2" fmla="*/ 201706 w 638736"/>
            <a:gd name="connsiteY2" fmla="*/ 156883 h 818030"/>
            <a:gd name="connsiteX3" fmla="*/ 0 w 638736"/>
            <a:gd name="connsiteY3" fmla="*/ 0 h 8180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38736" h="818030">
              <a:moveTo>
                <a:pt x="638736" y="818030"/>
              </a:moveTo>
              <a:lnTo>
                <a:pt x="369794" y="347383"/>
              </a:lnTo>
              <a:lnTo>
                <a:pt x="201706" y="156883"/>
              </a:lnTo>
              <a:lnTo>
                <a:pt x="0" y="0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314784</xdr:colOff>
      <xdr:row>724</xdr:row>
      <xdr:rowOff>172382</xdr:rowOff>
    </xdr:from>
    <xdr:to>
      <xdr:col>10</xdr:col>
      <xdr:colOff>146696</xdr:colOff>
      <xdr:row>726</xdr:row>
      <xdr:rowOff>157684</xdr:rowOff>
    </xdr:to>
    <xdr:sp macro="" textlink="">
      <xdr:nvSpPr>
        <xdr:cNvPr id="2510" name="Freeform: Shape 2509">
          <a:extLst>
            <a:ext uri="{FF2B5EF4-FFF2-40B4-BE49-F238E27FC236}">
              <a16:creationId xmlns:a16="http://schemas.microsoft.com/office/drawing/2014/main" id="{50A356C6-4083-6C58-6EC3-913893002963}"/>
            </a:ext>
          </a:extLst>
        </xdr:cNvPr>
        <xdr:cNvSpPr/>
      </xdr:nvSpPr>
      <xdr:spPr>
        <a:xfrm>
          <a:off x="3634927" y="117071346"/>
          <a:ext cx="593912" cy="339088"/>
        </a:xfrm>
        <a:custGeom>
          <a:avLst/>
          <a:gdLst>
            <a:gd name="connsiteX0" fmla="*/ 0 w 593912"/>
            <a:gd name="connsiteY0" fmla="*/ 358589 h 358589"/>
            <a:gd name="connsiteX1" fmla="*/ 593912 w 593912"/>
            <a:gd name="connsiteY1" fmla="*/ 0 h 3585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593912" h="358589">
              <a:moveTo>
                <a:pt x="0" y="358589"/>
              </a:moveTo>
              <a:lnTo>
                <a:pt x="593912" y="0"/>
              </a:lnTo>
            </a:path>
          </a:pathLst>
        </a:custGeom>
        <a:noFill/>
        <a:ln w="2286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54069</xdr:colOff>
      <xdr:row>729</xdr:row>
      <xdr:rowOff>856</xdr:rowOff>
    </xdr:from>
    <xdr:to>
      <xdr:col>8</xdr:col>
      <xdr:colOff>108326</xdr:colOff>
      <xdr:row>729</xdr:row>
      <xdr:rowOff>42555</xdr:rowOff>
    </xdr:to>
    <xdr:cxnSp macro="">
      <xdr:nvCxnSpPr>
        <xdr:cNvPr id="2516" name="Straight Connector 2515">
          <a:extLst>
            <a:ext uri="{FF2B5EF4-FFF2-40B4-BE49-F238E27FC236}">
              <a16:creationId xmlns:a16="http://schemas.microsoft.com/office/drawing/2014/main" id="{AD03DA26-2037-47EB-BCDE-31DBCF04B320}"/>
            </a:ext>
          </a:extLst>
        </xdr:cNvPr>
        <xdr:cNvCxnSpPr>
          <a:stCxn id="2501" idx="7"/>
          <a:endCxn id="2497" idx="2"/>
        </xdr:cNvCxnSpPr>
      </xdr:nvCxnSpPr>
      <xdr:spPr>
        <a:xfrm flipV="1">
          <a:off x="2231212" y="117784285"/>
          <a:ext cx="1197257" cy="41699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277437</xdr:colOff>
      <xdr:row>729</xdr:row>
      <xdr:rowOff>72218</xdr:rowOff>
    </xdr:from>
    <xdr:to>
      <xdr:col>11</xdr:col>
      <xdr:colOff>36055</xdr:colOff>
      <xdr:row>733</xdr:row>
      <xdr:rowOff>41402</xdr:rowOff>
    </xdr:to>
    <xdr:cxnSp macro="">
      <xdr:nvCxnSpPr>
        <xdr:cNvPr id="2519" name="Straight Connector 2518">
          <a:extLst>
            <a:ext uri="{FF2B5EF4-FFF2-40B4-BE49-F238E27FC236}">
              <a16:creationId xmlns:a16="http://schemas.microsoft.com/office/drawing/2014/main" id="{D30F4746-4C77-459D-8FCC-616FE87F742D}"/>
            </a:ext>
          </a:extLst>
        </xdr:cNvPr>
        <xdr:cNvCxnSpPr>
          <a:stCxn id="2493" idx="1"/>
          <a:endCxn id="2497" idx="5"/>
        </xdr:cNvCxnSpPr>
      </xdr:nvCxnSpPr>
      <xdr:spPr>
        <a:xfrm flipH="1" flipV="1">
          <a:off x="3597580" y="117855647"/>
          <a:ext cx="901618" cy="676755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273326</xdr:colOff>
      <xdr:row>729</xdr:row>
      <xdr:rowOff>110047</xdr:rowOff>
    </xdr:from>
    <xdr:to>
      <xdr:col>4</xdr:col>
      <xdr:colOff>265958</xdr:colOff>
      <xdr:row>734</xdr:row>
      <xdr:rowOff>118324</xdr:rowOff>
    </xdr:to>
    <xdr:cxnSp macro="">
      <xdr:nvCxnSpPr>
        <xdr:cNvPr id="2524" name="Straight Connector 2523">
          <a:extLst>
            <a:ext uri="{FF2B5EF4-FFF2-40B4-BE49-F238E27FC236}">
              <a16:creationId xmlns:a16="http://schemas.microsoft.com/office/drawing/2014/main" id="{10B03057-212F-4566-B6F3-A92E612BC4E9}"/>
            </a:ext>
          </a:extLst>
        </xdr:cNvPr>
        <xdr:cNvCxnSpPr>
          <a:stCxn id="2501" idx="2"/>
        </xdr:cNvCxnSpPr>
      </xdr:nvCxnSpPr>
      <xdr:spPr>
        <a:xfrm flipH="1">
          <a:off x="749576" y="117893476"/>
          <a:ext cx="1312525" cy="892741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65942</xdr:colOff>
      <xdr:row>731</xdr:row>
      <xdr:rowOff>56523</xdr:rowOff>
    </xdr:from>
    <xdr:to>
      <xdr:col>16</xdr:col>
      <xdr:colOff>277112</xdr:colOff>
      <xdr:row>734</xdr:row>
      <xdr:rowOff>176530</xdr:rowOff>
    </xdr:to>
    <xdr:sp macro="" textlink="">
      <xdr:nvSpPr>
        <xdr:cNvPr id="2527" name="TextBox 2526">
          <a:extLst>
            <a:ext uri="{FF2B5EF4-FFF2-40B4-BE49-F238E27FC236}">
              <a16:creationId xmlns:a16="http://schemas.microsoft.com/office/drawing/2014/main" id="{6972288F-A3D5-4C6A-8E29-34FE2BAB2105}"/>
            </a:ext>
          </a:extLst>
        </xdr:cNvPr>
        <xdr:cNvSpPr txBox="1"/>
      </xdr:nvSpPr>
      <xdr:spPr>
        <a:xfrm>
          <a:off x="5522406" y="118193737"/>
          <a:ext cx="959563" cy="65068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330794</xdr:colOff>
      <xdr:row>726</xdr:row>
      <xdr:rowOff>158318</xdr:rowOff>
    </xdr:from>
    <xdr:to>
      <xdr:col>19</xdr:col>
      <xdr:colOff>153637</xdr:colOff>
      <xdr:row>730</xdr:row>
      <xdr:rowOff>103526</xdr:rowOff>
    </xdr:to>
    <xdr:sp macro="" textlink="">
      <xdr:nvSpPr>
        <xdr:cNvPr id="2528" name="TextBox 2527">
          <a:extLst>
            <a:ext uri="{FF2B5EF4-FFF2-40B4-BE49-F238E27FC236}">
              <a16:creationId xmlns:a16="http://schemas.microsoft.com/office/drawing/2014/main" id="{6433D183-5D4C-4BEA-8A95-A27E3C84ED0D}"/>
            </a:ext>
          </a:extLst>
        </xdr:cNvPr>
        <xdr:cNvSpPr txBox="1"/>
      </xdr:nvSpPr>
      <xdr:spPr>
        <a:xfrm>
          <a:off x="6535651" y="117411068"/>
          <a:ext cx="965843" cy="65277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19</xdr:col>
      <xdr:colOff>256060</xdr:colOff>
      <xdr:row>722</xdr:row>
      <xdr:rowOff>152028</xdr:rowOff>
    </xdr:from>
    <xdr:to>
      <xdr:col>21</xdr:col>
      <xdr:colOff>233360</xdr:colOff>
      <xdr:row>726</xdr:row>
      <xdr:rowOff>96871</xdr:rowOff>
    </xdr:to>
    <xdr:sp macro="" textlink="">
      <xdr:nvSpPr>
        <xdr:cNvPr id="2529" name="TextBox 2528">
          <a:extLst>
            <a:ext uri="{FF2B5EF4-FFF2-40B4-BE49-F238E27FC236}">
              <a16:creationId xmlns:a16="http://schemas.microsoft.com/office/drawing/2014/main" id="{DE327075-85CE-4F44-B531-340CAB653B3C}"/>
            </a:ext>
          </a:extLst>
        </xdr:cNvPr>
        <xdr:cNvSpPr txBox="1"/>
      </xdr:nvSpPr>
      <xdr:spPr>
        <a:xfrm>
          <a:off x="7603917" y="116697207"/>
          <a:ext cx="970622" cy="65241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/117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9</xdr:col>
      <xdr:colOff>359020</xdr:colOff>
      <xdr:row>735</xdr:row>
      <xdr:rowOff>80598</xdr:rowOff>
    </xdr:from>
    <xdr:to>
      <xdr:col>12</xdr:col>
      <xdr:colOff>181863</xdr:colOff>
      <xdr:row>741</xdr:row>
      <xdr:rowOff>123513</xdr:rowOff>
    </xdr:to>
    <xdr:sp macro="" textlink="">
      <xdr:nvSpPr>
        <xdr:cNvPr id="2530" name="TextBox 2529">
          <a:extLst>
            <a:ext uri="{FF2B5EF4-FFF2-40B4-BE49-F238E27FC236}">
              <a16:creationId xmlns:a16="http://schemas.microsoft.com/office/drawing/2014/main" id="{F25CB9E1-DC6E-4BA1-AEA1-19F39ED93E9C}"/>
            </a:ext>
          </a:extLst>
        </xdr:cNvPr>
        <xdr:cNvSpPr txBox="1"/>
      </xdr:nvSpPr>
      <xdr:spPr>
        <a:xfrm>
          <a:off x="4060163" y="118925384"/>
          <a:ext cx="965843" cy="9954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6</xdr:col>
      <xdr:colOff>203688</xdr:colOff>
      <xdr:row>730</xdr:row>
      <xdr:rowOff>173335</xdr:rowOff>
    </xdr:from>
    <xdr:to>
      <xdr:col>9</xdr:col>
      <xdr:colOff>26531</xdr:colOff>
      <xdr:row>736</xdr:row>
      <xdr:rowOff>103206</xdr:rowOff>
    </xdr:to>
    <xdr:sp macro="" textlink="">
      <xdr:nvSpPr>
        <xdr:cNvPr id="2540" name="TextBox 2539">
          <a:extLst>
            <a:ext uri="{FF2B5EF4-FFF2-40B4-BE49-F238E27FC236}">
              <a16:creationId xmlns:a16="http://schemas.microsoft.com/office/drawing/2014/main" id="{ABCEB471-CADF-405E-BAAF-144C21F3C6C3}"/>
            </a:ext>
          </a:extLst>
        </xdr:cNvPr>
        <xdr:cNvSpPr txBox="1"/>
      </xdr:nvSpPr>
      <xdr:spPr>
        <a:xfrm>
          <a:off x="2761831" y="118133656"/>
          <a:ext cx="965843" cy="9912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3</xdr:col>
      <xdr:colOff>216148</xdr:colOff>
      <xdr:row>721</xdr:row>
      <xdr:rowOff>128135</xdr:rowOff>
    </xdr:from>
    <xdr:to>
      <xdr:col>6</xdr:col>
      <xdr:colOff>32711</xdr:colOff>
      <xdr:row>727</xdr:row>
      <xdr:rowOff>53820</xdr:rowOff>
    </xdr:to>
    <xdr:sp macro="" textlink="">
      <xdr:nvSpPr>
        <xdr:cNvPr id="2541" name="TextBox 2540">
          <a:extLst>
            <a:ext uri="{FF2B5EF4-FFF2-40B4-BE49-F238E27FC236}">
              <a16:creationId xmlns:a16="http://schemas.microsoft.com/office/drawing/2014/main" id="{66D0A7D4-7456-48B5-900D-4195B99E034E}"/>
            </a:ext>
          </a:extLst>
        </xdr:cNvPr>
        <xdr:cNvSpPr txBox="1"/>
      </xdr:nvSpPr>
      <xdr:spPr>
        <a:xfrm>
          <a:off x="1631291" y="116496421"/>
          <a:ext cx="959563" cy="98704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4</xdr:col>
      <xdr:colOff>241789</xdr:colOff>
      <xdr:row>728</xdr:row>
      <xdr:rowOff>42915</xdr:rowOff>
    </xdr:from>
    <xdr:to>
      <xdr:col>4</xdr:col>
      <xdr:colOff>345958</xdr:colOff>
      <xdr:row>729</xdr:row>
      <xdr:rowOff>87505</xdr:rowOff>
    </xdr:to>
    <xdr:cxnSp macro="">
      <xdr:nvCxnSpPr>
        <xdr:cNvPr id="2542" name="Straight Connector 2541">
          <a:extLst>
            <a:ext uri="{FF2B5EF4-FFF2-40B4-BE49-F238E27FC236}">
              <a16:creationId xmlns:a16="http://schemas.microsoft.com/office/drawing/2014/main" id="{58DDAB91-A91D-421B-844F-366D8B9EDAFD}"/>
            </a:ext>
          </a:extLst>
        </xdr:cNvPr>
        <xdr:cNvCxnSpPr/>
      </xdr:nvCxnSpPr>
      <xdr:spPr>
        <a:xfrm flipH="1" flipV="1">
          <a:off x="2037932" y="117649451"/>
          <a:ext cx="104169" cy="221483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265958</xdr:colOff>
      <xdr:row>729</xdr:row>
      <xdr:rowOff>13609</xdr:rowOff>
    </xdr:from>
    <xdr:to>
      <xdr:col>5</xdr:col>
      <xdr:colOff>83084</xdr:colOff>
      <xdr:row>730</xdr:row>
      <xdr:rowOff>30185</xdr:rowOff>
    </xdr:to>
    <xdr:grpSp>
      <xdr:nvGrpSpPr>
        <xdr:cNvPr id="2500" name="Group 211">
          <a:extLst>
            <a:ext uri="{FF2B5EF4-FFF2-40B4-BE49-F238E27FC236}">
              <a16:creationId xmlns:a16="http://schemas.microsoft.com/office/drawing/2014/main" id="{8D82D508-A31C-49D4-AAAD-9F57906A3696}"/>
            </a:ext>
          </a:extLst>
        </xdr:cNvPr>
        <xdr:cNvGrpSpPr>
          <a:grpSpLocks/>
        </xdr:cNvGrpSpPr>
      </xdr:nvGrpSpPr>
      <xdr:grpSpPr bwMode="auto">
        <a:xfrm>
          <a:off x="2070105" y="120768197"/>
          <a:ext cx="198126" cy="195870"/>
          <a:chOff x="3494882" y="6020720"/>
          <a:chExt cx="153760" cy="144236"/>
        </a:xfrm>
      </xdr:grpSpPr>
      <xdr:sp macro="" textlink="">
        <xdr:nvSpPr>
          <xdr:cNvPr id="2501" name="Oval 2500">
            <a:extLst>
              <a:ext uri="{FF2B5EF4-FFF2-40B4-BE49-F238E27FC236}">
                <a16:creationId xmlns:a16="http://schemas.microsoft.com/office/drawing/2014/main" id="{E0B06E97-E4E8-4B85-98C8-4D67BE981A8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02" name="Straight Connector 2501">
            <a:extLst>
              <a:ext uri="{FF2B5EF4-FFF2-40B4-BE49-F238E27FC236}">
                <a16:creationId xmlns:a16="http://schemas.microsoft.com/office/drawing/2014/main" id="{40C5E5F8-06C6-B3FD-C170-6C9C6E3AA03D}"/>
              </a:ext>
            </a:extLst>
          </xdr:cNvPr>
          <xdr:cNvCxnSpPr>
            <a:stCxn id="2501" idx="1"/>
            <a:endCxn id="250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3" name="Straight Connector 2502">
            <a:extLst>
              <a:ext uri="{FF2B5EF4-FFF2-40B4-BE49-F238E27FC236}">
                <a16:creationId xmlns:a16="http://schemas.microsoft.com/office/drawing/2014/main" id="{75DFDC84-E9E0-3F4C-FF33-093DF8AD50BF}"/>
              </a:ext>
            </a:extLst>
          </xdr:cNvPr>
          <xdr:cNvCxnSpPr>
            <a:stCxn id="2501" idx="3"/>
            <a:endCxn id="250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554269</xdr:colOff>
      <xdr:row>732</xdr:row>
      <xdr:rowOff>96201</xdr:rowOff>
    </xdr:from>
    <xdr:to>
      <xdr:col>2</xdr:col>
      <xdr:colOff>752395</xdr:colOff>
      <xdr:row>733</xdr:row>
      <xdr:rowOff>118098</xdr:rowOff>
    </xdr:to>
    <xdr:grpSp>
      <xdr:nvGrpSpPr>
        <xdr:cNvPr id="2504" name="Group 211">
          <a:extLst>
            <a:ext uri="{FF2B5EF4-FFF2-40B4-BE49-F238E27FC236}">
              <a16:creationId xmlns:a16="http://schemas.microsoft.com/office/drawing/2014/main" id="{E639EB06-4701-4868-BB5A-13D7D61D9026}"/>
            </a:ext>
          </a:extLst>
        </xdr:cNvPr>
        <xdr:cNvGrpSpPr>
          <a:grpSpLocks/>
        </xdr:cNvGrpSpPr>
      </xdr:nvGrpSpPr>
      <xdr:grpSpPr bwMode="auto">
        <a:xfrm>
          <a:off x="1036122" y="121388672"/>
          <a:ext cx="198126" cy="201191"/>
          <a:chOff x="3494882" y="6020720"/>
          <a:chExt cx="153760" cy="144236"/>
        </a:xfrm>
      </xdr:grpSpPr>
      <xdr:sp macro="" textlink="">
        <xdr:nvSpPr>
          <xdr:cNvPr id="2505" name="Oval 2504">
            <a:extLst>
              <a:ext uri="{FF2B5EF4-FFF2-40B4-BE49-F238E27FC236}">
                <a16:creationId xmlns:a16="http://schemas.microsoft.com/office/drawing/2014/main" id="{A2D8F402-BB1B-D0DB-F82C-148EA5E2814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06" name="Straight Connector 2505">
            <a:extLst>
              <a:ext uri="{FF2B5EF4-FFF2-40B4-BE49-F238E27FC236}">
                <a16:creationId xmlns:a16="http://schemas.microsoft.com/office/drawing/2014/main" id="{25BCF05B-3A82-26FC-4CD0-60FAFF3FF06E}"/>
              </a:ext>
            </a:extLst>
          </xdr:cNvPr>
          <xdr:cNvCxnSpPr>
            <a:stCxn id="2505" idx="1"/>
            <a:endCxn id="250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7" name="Straight Connector 2506">
            <a:extLst>
              <a:ext uri="{FF2B5EF4-FFF2-40B4-BE49-F238E27FC236}">
                <a16:creationId xmlns:a16="http://schemas.microsoft.com/office/drawing/2014/main" id="{47A0131E-B0A9-E69A-D411-F6768C9E3F8D}"/>
              </a:ext>
            </a:extLst>
          </xdr:cNvPr>
          <xdr:cNvCxnSpPr>
            <a:stCxn id="2505" idx="3"/>
            <a:endCxn id="250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74543</xdr:colOff>
      <xdr:row>727</xdr:row>
      <xdr:rowOff>115366</xdr:rowOff>
    </xdr:from>
    <xdr:to>
      <xdr:col>3</xdr:col>
      <xdr:colOff>100537</xdr:colOff>
      <xdr:row>731</xdr:row>
      <xdr:rowOff>64396</xdr:rowOff>
    </xdr:to>
    <xdr:sp macro="" textlink="">
      <xdr:nvSpPr>
        <xdr:cNvPr id="2551" name="TextBox 2550">
          <a:extLst>
            <a:ext uri="{FF2B5EF4-FFF2-40B4-BE49-F238E27FC236}">
              <a16:creationId xmlns:a16="http://schemas.microsoft.com/office/drawing/2014/main" id="{C52531B8-A9A7-4FB0-8BC3-6E268401972C}"/>
            </a:ext>
          </a:extLst>
        </xdr:cNvPr>
        <xdr:cNvSpPr txBox="1"/>
      </xdr:nvSpPr>
      <xdr:spPr>
        <a:xfrm>
          <a:off x="550793" y="117545009"/>
          <a:ext cx="964887" cy="65660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19</xdr:col>
      <xdr:colOff>304801</xdr:colOff>
      <xdr:row>717</xdr:row>
      <xdr:rowOff>44964</xdr:rowOff>
    </xdr:from>
    <xdr:to>
      <xdr:col>20</xdr:col>
      <xdr:colOff>397565</xdr:colOff>
      <xdr:row>721</xdr:row>
      <xdr:rowOff>20116</xdr:rowOff>
    </xdr:to>
    <xdr:cxnSp macro="">
      <xdr:nvCxnSpPr>
        <xdr:cNvPr id="2552" name="Straight Arrow Connector 2551">
          <a:extLst>
            <a:ext uri="{FF2B5EF4-FFF2-40B4-BE49-F238E27FC236}">
              <a16:creationId xmlns:a16="http://schemas.microsoft.com/office/drawing/2014/main" id="{E096D98E-00BD-4FDD-A710-5174F29362D8}"/>
            </a:ext>
          </a:extLst>
        </xdr:cNvPr>
        <xdr:cNvCxnSpPr/>
      </xdr:nvCxnSpPr>
      <xdr:spPr>
        <a:xfrm flipH="1" flipV="1">
          <a:off x="7652658" y="115705678"/>
          <a:ext cx="473764" cy="682724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71585</xdr:colOff>
      <xdr:row>715</xdr:row>
      <xdr:rowOff>69101</xdr:rowOff>
    </xdr:from>
    <xdr:ext cx="773203" cy="718466"/>
    <xdr:sp macro="" textlink="">
      <xdr:nvSpPr>
        <xdr:cNvPr id="2553" name="Rectangle 2552">
          <a:extLst>
            <a:ext uri="{FF2B5EF4-FFF2-40B4-BE49-F238E27FC236}">
              <a16:creationId xmlns:a16="http://schemas.microsoft.com/office/drawing/2014/main" id="{DB74D245-90E3-4296-B483-888339DF11C5}"/>
            </a:ext>
          </a:extLst>
        </xdr:cNvPr>
        <xdr:cNvSpPr/>
      </xdr:nvSpPr>
      <xdr:spPr>
        <a:xfrm>
          <a:off x="7800442" y="115416851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N'</a:t>
          </a:r>
        </a:p>
      </xdr:txBody>
    </xdr:sp>
    <xdr:clientData/>
  </xdr:oneCellAnchor>
  <xdr:twoCellAnchor>
    <xdr:from>
      <xdr:col>2</xdr:col>
      <xdr:colOff>163286</xdr:colOff>
      <xdr:row>732</xdr:row>
      <xdr:rowOff>16684</xdr:rowOff>
    </xdr:from>
    <xdr:to>
      <xdr:col>2</xdr:col>
      <xdr:colOff>637050</xdr:colOff>
      <xdr:row>735</xdr:row>
      <xdr:rowOff>168729</xdr:rowOff>
    </xdr:to>
    <xdr:cxnSp macro="">
      <xdr:nvCxnSpPr>
        <xdr:cNvPr id="2555" name="Straight Arrow Connector 2554">
          <a:extLst>
            <a:ext uri="{FF2B5EF4-FFF2-40B4-BE49-F238E27FC236}">
              <a16:creationId xmlns:a16="http://schemas.microsoft.com/office/drawing/2014/main" id="{B9B0AAB9-B02D-4A18-B062-A874C72E63F2}"/>
            </a:ext>
          </a:extLst>
        </xdr:cNvPr>
        <xdr:cNvCxnSpPr/>
      </xdr:nvCxnSpPr>
      <xdr:spPr>
        <a:xfrm flipH="1" flipV="1">
          <a:off x="639536" y="118330791"/>
          <a:ext cx="473764" cy="682724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38927</xdr:colOff>
      <xdr:row>733</xdr:row>
      <xdr:rowOff>0</xdr:rowOff>
    </xdr:from>
    <xdr:ext cx="773203" cy="718466"/>
    <xdr:sp macro="" textlink="">
      <xdr:nvSpPr>
        <xdr:cNvPr id="2556" name="Rectangle 2555">
          <a:extLst>
            <a:ext uri="{FF2B5EF4-FFF2-40B4-BE49-F238E27FC236}">
              <a16:creationId xmlns:a16="http://schemas.microsoft.com/office/drawing/2014/main" id="{5E8E7CAF-BF72-496C-9E20-0B9DA3F7C9E7}"/>
            </a:ext>
          </a:extLst>
        </xdr:cNvPr>
        <xdr:cNvSpPr/>
      </xdr:nvSpPr>
      <xdr:spPr>
        <a:xfrm>
          <a:off x="134177" y="118491000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</a:t>
          </a:r>
        </a:p>
      </xdr:txBody>
    </xdr:sp>
    <xdr:clientData/>
  </xdr:oneCellAnchor>
  <xdr:twoCellAnchor>
    <xdr:from>
      <xdr:col>4</xdr:col>
      <xdr:colOff>280147</xdr:colOff>
      <xdr:row>749</xdr:row>
      <xdr:rowOff>100853</xdr:rowOff>
    </xdr:from>
    <xdr:to>
      <xdr:col>10</xdr:col>
      <xdr:colOff>56029</xdr:colOff>
      <xdr:row>765</xdr:row>
      <xdr:rowOff>68863</xdr:rowOff>
    </xdr:to>
    <xdr:sp macro="" textlink="">
      <xdr:nvSpPr>
        <xdr:cNvPr id="2558" name="Freeform: Shape 2557">
          <a:extLst>
            <a:ext uri="{FF2B5EF4-FFF2-40B4-BE49-F238E27FC236}">
              <a16:creationId xmlns:a16="http://schemas.microsoft.com/office/drawing/2014/main" id="{E954FDA8-B6BF-721C-F4CC-7B1780F3EE30}"/>
            </a:ext>
          </a:extLst>
        </xdr:cNvPr>
        <xdr:cNvSpPr/>
      </xdr:nvSpPr>
      <xdr:spPr>
        <a:xfrm>
          <a:off x="2085756" y="122617201"/>
          <a:ext cx="2061882" cy="2386532"/>
        </a:xfrm>
        <a:custGeom>
          <a:avLst/>
          <a:gdLst>
            <a:gd name="connsiteX0" fmla="*/ 1636058 w 2061882"/>
            <a:gd name="connsiteY0" fmla="*/ 2521324 h 2521324"/>
            <a:gd name="connsiteX1" fmla="*/ 1669676 w 2061882"/>
            <a:gd name="connsiteY1" fmla="*/ 2476500 h 2521324"/>
            <a:gd name="connsiteX2" fmla="*/ 2061882 w 2061882"/>
            <a:gd name="connsiteY2" fmla="*/ 2274794 h 2521324"/>
            <a:gd name="connsiteX3" fmla="*/ 1165411 w 2061882"/>
            <a:gd name="connsiteY3" fmla="*/ 414618 h 2521324"/>
            <a:gd name="connsiteX4" fmla="*/ 930088 w 2061882"/>
            <a:gd name="connsiteY4" fmla="*/ 0 h 2521324"/>
            <a:gd name="connsiteX5" fmla="*/ 0 w 2061882"/>
            <a:gd name="connsiteY5" fmla="*/ 448236 h 2521324"/>
            <a:gd name="connsiteX6" fmla="*/ 605117 w 2061882"/>
            <a:gd name="connsiteY6" fmla="*/ 1434353 h 2521324"/>
            <a:gd name="connsiteX7" fmla="*/ 1075764 w 2061882"/>
            <a:gd name="connsiteY7" fmla="*/ 2017059 h 2521324"/>
            <a:gd name="connsiteX8" fmla="*/ 1636058 w 2061882"/>
            <a:gd name="connsiteY8" fmla="*/ 2521324 h 2521324"/>
            <a:gd name="connsiteX0" fmla="*/ 1075764 w 2061882"/>
            <a:gd name="connsiteY0" fmla="*/ 2017059 h 2476500"/>
            <a:gd name="connsiteX1" fmla="*/ 1669676 w 2061882"/>
            <a:gd name="connsiteY1" fmla="*/ 2476500 h 2476500"/>
            <a:gd name="connsiteX2" fmla="*/ 2061882 w 2061882"/>
            <a:gd name="connsiteY2" fmla="*/ 2274794 h 2476500"/>
            <a:gd name="connsiteX3" fmla="*/ 1165411 w 2061882"/>
            <a:gd name="connsiteY3" fmla="*/ 414618 h 2476500"/>
            <a:gd name="connsiteX4" fmla="*/ 930088 w 2061882"/>
            <a:gd name="connsiteY4" fmla="*/ 0 h 2476500"/>
            <a:gd name="connsiteX5" fmla="*/ 0 w 2061882"/>
            <a:gd name="connsiteY5" fmla="*/ 448236 h 2476500"/>
            <a:gd name="connsiteX6" fmla="*/ 605117 w 2061882"/>
            <a:gd name="connsiteY6" fmla="*/ 1434353 h 2476500"/>
            <a:gd name="connsiteX7" fmla="*/ 1075764 w 2061882"/>
            <a:gd name="connsiteY7" fmla="*/ 2017059 h 2476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061882" h="2476500">
              <a:moveTo>
                <a:pt x="1075764" y="2017059"/>
              </a:moveTo>
              <a:lnTo>
                <a:pt x="1669676" y="2476500"/>
              </a:lnTo>
              <a:lnTo>
                <a:pt x="2061882" y="2274794"/>
              </a:lnTo>
              <a:lnTo>
                <a:pt x="1165411" y="414618"/>
              </a:lnTo>
              <a:lnTo>
                <a:pt x="930088" y="0"/>
              </a:lnTo>
              <a:lnTo>
                <a:pt x="0" y="448236"/>
              </a:lnTo>
              <a:lnTo>
                <a:pt x="605117" y="1434353"/>
              </a:lnTo>
              <a:lnTo>
                <a:pt x="1075764" y="2017059"/>
              </a:lnTo>
              <a:close/>
            </a:path>
          </a:pathLst>
        </a:cu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281608</xdr:colOff>
      <xdr:row>759</xdr:row>
      <xdr:rowOff>7623</xdr:rowOff>
    </xdr:from>
    <xdr:to>
      <xdr:col>10</xdr:col>
      <xdr:colOff>81814</xdr:colOff>
      <xdr:row>759</xdr:row>
      <xdr:rowOff>124239</xdr:rowOff>
    </xdr:to>
    <xdr:cxnSp macro="">
      <xdr:nvCxnSpPr>
        <xdr:cNvPr id="2559" name="Straight Connector 2558">
          <a:extLst>
            <a:ext uri="{FF2B5EF4-FFF2-40B4-BE49-F238E27FC236}">
              <a16:creationId xmlns:a16="http://schemas.microsoft.com/office/drawing/2014/main" id="{362170CD-2F02-4CB3-A97B-5AF4FAD8F2B0}"/>
            </a:ext>
          </a:extLst>
        </xdr:cNvPr>
        <xdr:cNvCxnSpPr>
          <a:stCxn id="2570" idx="2"/>
        </xdr:cNvCxnSpPr>
      </xdr:nvCxnSpPr>
      <xdr:spPr>
        <a:xfrm flipH="1">
          <a:off x="3992217" y="124031406"/>
          <a:ext cx="181206" cy="116616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245507</xdr:colOff>
      <xdr:row>746</xdr:row>
      <xdr:rowOff>89647</xdr:rowOff>
    </xdr:from>
    <xdr:to>
      <xdr:col>18</xdr:col>
      <xdr:colOff>123265</xdr:colOff>
      <xdr:row>758</xdr:row>
      <xdr:rowOff>45092</xdr:rowOff>
    </xdr:to>
    <xdr:cxnSp macro="">
      <xdr:nvCxnSpPr>
        <xdr:cNvPr id="2560" name="Straight Connector 2559">
          <a:extLst>
            <a:ext uri="{FF2B5EF4-FFF2-40B4-BE49-F238E27FC236}">
              <a16:creationId xmlns:a16="http://schemas.microsoft.com/office/drawing/2014/main" id="{14B771AE-C91A-4F8E-9C17-8AABCE9AE1C2}"/>
            </a:ext>
          </a:extLst>
        </xdr:cNvPr>
        <xdr:cNvCxnSpPr>
          <a:endCxn id="2570" idx="6"/>
        </xdr:cNvCxnSpPr>
      </xdr:nvCxnSpPr>
      <xdr:spPr>
        <a:xfrm flipH="1">
          <a:off x="4337116" y="122158734"/>
          <a:ext cx="2768388" cy="1761054"/>
        </a:xfrm>
        <a:prstGeom prst="line">
          <a:avLst/>
        </a:prstGeom>
        <a:ln w="1905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184188</xdr:colOff>
      <xdr:row>748</xdr:row>
      <xdr:rowOff>109283</xdr:rowOff>
    </xdr:from>
    <xdr:to>
      <xdr:col>17</xdr:col>
      <xdr:colOff>1314</xdr:colOff>
      <xdr:row>749</xdr:row>
      <xdr:rowOff>138375</xdr:rowOff>
    </xdr:to>
    <xdr:grpSp>
      <xdr:nvGrpSpPr>
        <xdr:cNvPr id="2561" name="Group 211">
          <a:extLst>
            <a:ext uri="{FF2B5EF4-FFF2-40B4-BE49-F238E27FC236}">
              <a16:creationId xmlns:a16="http://schemas.microsoft.com/office/drawing/2014/main" id="{3E3D254A-39DE-4A21-9E54-57C5D2B52383}"/>
            </a:ext>
          </a:extLst>
        </xdr:cNvPr>
        <xdr:cNvGrpSpPr>
          <a:grpSpLocks/>
        </xdr:cNvGrpSpPr>
      </xdr:nvGrpSpPr>
      <xdr:grpSpPr bwMode="auto">
        <a:xfrm>
          <a:off x="6392247" y="124046342"/>
          <a:ext cx="198126" cy="185974"/>
          <a:chOff x="3494882" y="6020720"/>
          <a:chExt cx="153760" cy="144236"/>
        </a:xfrm>
      </xdr:grpSpPr>
      <xdr:sp macro="" textlink="">
        <xdr:nvSpPr>
          <xdr:cNvPr id="2562" name="Oval 2561">
            <a:extLst>
              <a:ext uri="{FF2B5EF4-FFF2-40B4-BE49-F238E27FC236}">
                <a16:creationId xmlns:a16="http://schemas.microsoft.com/office/drawing/2014/main" id="{E0C5805F-346F-B959-10AB-DA2CB0885EA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63" name="Straight Connector 2562">
            <a:extLst>
              <a:ext uri="{FF2B5EF4-FFF2-40B4-BE49-F238E27FC236}">
                <a16:creationId xmlns:a16="http://schemas.microsoft.com/office/drawing/2014/main" id="{B0A3F948-1F57-9811-9148-59B7D3FBEEFA}"/>
              </a:ext>
            </a:extLst>
          </xdr:cNvPr>
          <xdr:cNvCxnSpPr>
            <a:stCxn id="2562" idx="1"/>
            <a:endCxn id="256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4" name="Straight Connector 2563">
            <a:extLst>
              <a:ext uri="{FF2B5EF4-FFF2-40B4-BE49-F238E27FC236}">
                <a16:creationId xmlns:a16="http://schemas.microsoft.com/office/drawing/2014/main" id="{4A7D0F31-9D90-5D57-9493-4770ED624626}"/>
              </a:ext>
            </a:extLst>
          </xdr:cNvPr>
          <xdr:cNvCxnSpPr>
            <a:stCxn id="2562" idx="3"/>
            <a:endCxn id="256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169091</xdr:colOff>
      <xdr:row>753</xdr:row>
      <xdr:rowOff>66274</xdr:rowOff>
    </xdr:from>
    <xdr:to>
      <xdr:col>13</xdr:col>
      <xdr:colOff>369618</xdr:colOff>
      <xdr:row>754</xdr:row>
      <xdr:rowOff>101074</xdr:rowOff>
    </xdr:to>
    <xdr:grpSp>
      <xdr:nvGrpSpPr>
        <xdr:cNvPr id="2565" name="Group 211">
          <a:extLst>
            <a:ext uri="{FF2B5EF4-FFF2-40B4-BE49-F238E27FC236}">
              <a16:creationId xmlns:a16="http://schemas.microsoft.com/office/drawing/2014/main" id="{9A846A04-5B61-4293-8FD1-9AE04A186C17}"/>
            </a:ext>
          </a:extLst>
        </xdr:cNvPr>
        <xdr:cNvGrpSpPr>
          <a:grpSpLocks/>
        </xdr:cNvGrpSpPr>
      </xdr:nvGrpSpPr>
      <xdr:grpSpPr bwMode="auto">
        <a:xfrm>
          <a:off x="5245356" y="124787745"/>
          <a:ext cx="200527" cy="191682"/>
          <a:chOff x="3494882" y="6020720"/>
          <a:chExt cx="153760" cy="144236"/>
        </a:xfrm>
      </xdr:grpSpPr>
      <xdr:sp macro="" textlink="">
        <xdr:nvSpPr>
          <xdr:cNvPr id="2566" name="Oval 2565">
            <a:extLst>
              <a:ext uri="{FF2B5EF4-FFF2-40B4-BE49-F238E27FC236}">
                <a16:creationId xmlns:a16="http://schemas.microsoft.com/office/drawing/2014/main" id="{F0235147-23E4-A368-A30C-1C04E1B9475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6BA0C107-3354-2C93-7869-075E626A434F}"/>
              </a:ext>
            </a:extLst>
          </xdr:cNvPr>
          <xdr:cNvCxnSpPr>
            <a:stCxn id="2566" idx="1"/>
            <a:endCxn id="256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8" name="Straight Connector 2567">
            <a:extLst>
              <a:ext uri="{FF2B5EF4-FFF2-40B4-BE49-F238E27FC236}">
                <a16:creationId xmlns:a16="http://schemas.microsoft.com/office/drawing/2014/main" id="{302C71AB-ED68-FDB1-D82F-3C82D8B34084}"/>
              </a:ext>
            </a:extLst>
          </xdr:cNvPr>
          <xdr:cNvCxnSpPr>
            <a:stCxn id="2566" idx="3"/>
            <a:endCxn id="256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64597</xdr:colOff>
      <xdr:row>758</xdr:row>
      <xdr:rowOff>10612</xdr:rowOff>
    </xdr:from>
    <xdr:to>
      <xdr:col>10</xdr:col>
      <xdr:colOff>262723</xdr:colOff>
      <xdr:row>759</xdr:row>
      <xdr:rowOff>42102</xdr:rowOff>
    </xdr:to>
    <xdr:grpSp>
      <xdr:nvGrpSpPr>
        <xdr:cNvPr id="2569" name="Group 211">
          <a:extLst>
            <a:ext uri="{FF2B5EF4-FFF2-40B4-BE49-F238E27FC236}">
              <a16:creationId xmlns:a16="http://schemas.microsoft.com/office/drawing/2014/main" id="{884D7386-00B8-4093-A75E-CC6A922BA14B}"/>
            </a:ext>
          </a:extLst>
        </xdr:cNvPr>
        <xdr:cNvGrpSpPr>
          <a:grpSpLocks/>
        </xdr:cNvGrpSpPr>
      </xdr:nvGrpSpPr>
      <xdr:grpSpPr bwMode="auto">
        <a:xfrm rot="19542663">
          <a:off x="4154744" y="125516494"/>
          <a:ext cx="198126" cy="188373"/>
          <a:chOff x="3494882" y="6020720"/>
          <a:chExt cx="153760" cy="144236"/>
        </a:xfrm>
      </xdr:grpSpPr>
      <xdr:sp macro="" textlink="">
        <xdr:nvSpPr>
          <xdr:cNvPr id="2570" name="Oval 2569">
            <a:extLst>
              <a:ext uri="{FF2B5EF4-FFF2-40B4-BE49-F238E27FC236}">
                <a16:creationId xmlns:a16="http://schemas.microsoft.com/office/drawing/2014/main" id="{E0014C07-261E-A9F7-4197-ED45BA54DC0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71" name="Straight Connector 2570">
            <a:extLst>
              <a:ext uri="{FF2B5EF4-FFF2-40B4-BE49-F238E27FC236}">
                <a16:creationId xmlns:a16="http://schemas.microsoft.com/office/drawing/2014/main" id="{E85519FE-1757-D762-B417-8E873EDF945F}"/>
              </a:ext>
            </a:extLst>
          </xdr:cNvPr>
          <xdr:cNvCxnSpPr>
            <a:stCxn id="2570" idx="1"/>
            <a:endCxn id="257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2" name="Straight Connector 2571">
            <a:extLst>
              <a:ext uri="{FF2B5EF4-FFF2-40B4-BE49-F238E27FC236}">
                <a16:creationId xmlns:a16="http://schemas.microsoft.com/office/drawing/2014/main" id="{795D8759-7CC2-E9C6-6874-5B2341D898B9}"/>
              </a:ext>
            </a:extLst>
          </xdr:cNvPr>
          <xdr:cNvCxnSpPr>
            <a:stCxn id="2570" idx="3"/>
            <a:endCxn id="257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157683</xdr:colOff>
      <xdr:row>715</xdr:row>
      <xdr:rowOff>41497</xdr:rowOff>
    </xdr:from>
    <xdr:to>
      <xdr:col>2</xdr:col>
      <xdr:colOff>631447</xdr:colOff>
      <xdr:row>719</xdr:row>
      <xdr:rowOff>59071</xdr:rowOff>
    </xdr:to>
    <xdr:cxnSp macro="">
      <xdr:nvCxnSpPr>
        <xdr:cNvPr id="2575" name="Straight Arrow Connector 2574">
          <a:extLst>
            <a:ext uri="{FF2B5EF4-FFF2-40B4-BE49-F238E27FC236}">
              <a16:creationId xmlns:a16="http://schemas.microsoft.com/office/drawing/2014/main" id="{02FAD45E-A0CF-42D0-A165-EE609FDC50F6}"/>
            </a:ext>
          </a:extLst>
        </xdr:cNvPr>
        <xdr:cNvCxnSpPr/>
      </xdr:nvCxnSpPr>
      <xdr:spPr>
        <a:xfrm flipH="1" flipV="1">
          <a:off x="639536" y="118330791"/>
          <a:ext cx="473764" cy="689927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33324</xdr:colOff>
      <xdr:row>716</xdr:row>
      <xdr:rowOff>47225</xdr:rowOff>
    </xdr:from>
    <xdr:ext cx="773203" cy="718466"/>
    <xdr:sp macro="" textlink="">
      <xdr:nvSpPr>
        <xdr:cNvPr id="2576" name="Rectangle 2575">
          <a:extLst>
            <a:ext uri="{FF2B5EF4-FFF2-40B4-BE49-F238E27FC236}">
              <a16:creationId xmlns:a16="http://schemas.microsoft.com/office/drawing/2014/main" id="{305E1F6E-E2C5-47CA-B9BC-2F8B12C1504B}"/>
            </a:ext>
          </a:extLst>
        </xdr:cNvPr>
        <xdr:cNvSpPr/>
      </xdr:nvSpPr>
      <xdr:spPr>
        <a:xfrm>
          <a:off x="134177" y="118493401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</a:t>
          </a:r>
        </a:p>
      </xdr:txBody>
    </xdr:sp>
    <xdr:clientData/>
  </xdr:oneCellAnchor>
  <xdr:twoCellAnchor>
    <xdr:from>
      <xdr:col>17</xdr:col>
      <xdr:colOff>124359</xdr:colOff>
      <xdr:row>744</xdr:row>
      <xdr:rowOff>156881</xdr:rowOff>
    </xdr:from>
    <xdr:to>
      <xdr:col>18</xdr:col>
      <xdr:colOff>246529</xdr:colOff>
      <xdr:row>749</xdr:row>
      <xdr:rowOff>44824</xdr:rowOff>
    </xdr:to>
    <xdr:cxnSp macro="">
      <xdr:nvCxnSpPr>
        <xdr:cNvPr id="2577" name="Straight Arrow Connector 2576">
          <a:extLst>
            <a:ext uri="{FF2B5EF4-FFF2-40B4-BE49-F238E27FC236}">
              <a16:creationId xmlns:a16="http://schemas.microsoft.com/office/drawing/2014/main" id="{A06113FA-72F6-4562-9ED3-C5A46411B528}"/>
            </a:ext>
          </a:extLst>
        </xdr:cNvPr>
        <xdr:cNvCxnSpPr/>
      </xdr:nvCxnSpPr>
      <xdr:spPr>
        <a:xfrm flipH="1" flipV="1">
          <a:off x="6713418" y="123443999"/>
          <a:ext cx="503170" cy="694766"/>
        </a:xfrm>
        <a:prstGeom prst="straightConnector1">
          <a:avLst/>
        </a:prstGeom>
        <a:ln w="50800" cmpd="dbl">
          <a:solidFill>
            <a:srgbClr val="0070C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358588</xdr:colOff>
      <xdr:row>743</xdr:row>
      <xdr:rowOff>72963</xdr:rowOff>
    </xdr:from>
    <xdr:ext cx="773203" cy="718466"/>
    <xdr:sp macro="" textlink="">
      <xdr:nvSpPr>
        <xdr:cNvPr id="2578" name="Rectangle 2577">
          <a:extLst>
            <a:ext uri="{FF2B5EF4-FFF2-40B4-BE49-F238E27FC236}">
              <a16:creationId xmlns:a16="http://schemas.microsoft.com/office/drawing/2014/main" id="{3C4598C2-4B3E-47FD-83A5-D6F96506D598}"/>
            </a:ext>
          </a:extLst>
        </xdr:cNvPr>
        <xdr:cNvSpPr/>
      </xdr:nvSpPr>
      <xdr:spPr>
        <a:xfrm>
          <a:off x="6947647" y="123203198"/>
          <a:ext cx="773203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</a:t>
          </a:r>
        </a:p>
      </xdr:txBody>
    </xdr:sp>
    <xdr:clientData/>
  </xdr:oneCellAnchor>
  <xdr:twoCellAnchor>
    <xdr:from>
      <xdr:col>14</xdr:col>
      <xdr:colOff>63396</xdr:colOff>
      <xdr:row>743</xdr:row>
      <xdr:rowOff>81553</xdr:rowOff>
    </xdr:from>
    <xdr:to>
      <xdr:col>16</xdr:col>
      <xdr:colOff>277491</xdr:colOff>
      <xdr:row>747</xdr:row>
      <xdr:rowOff>83580</xdr:rowOff>
    </xdr:to>
    <xdr:sp macro="" textlink="">
      <xdr:nvSpPr>
        <xdr:cNvPr id="2582" name="TextBox 2581">
          <a:extLst>
            <a:ext uri="{FF2B5EF4-FFF2-40B4-BE49-F238E27FC236}">
              <a16:creationId xmlns:a16="http://schemas.microsoft.com/office/drawing/2014/main" id="{0C133847-FCAB-4384-8545-389EFEEF3966}"/>
            </a:ext>
          </a:extLst>
        </xdr:cNvPr>
        <xdr:cNvSpPr txBox="1"/>
      </xdr:nvSpPr>
      <xdr:spPr>
        <a:xfrm>
          <a:off x="5529918" y="121670249"/>
          <a:ext cx="967812" cy="6315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11</xdr:col>
      <xdr:colOff>33578</xdr:colOff>
      <xdr:row>748</xdr:row>
      <xdr:rowOff>47581</xdr:rowOff>
    </xdr:from>
    <xdr:to>
      <xdr:col>14</xdr:col>
      <xdr:colOff>7477</xdr:colOff>
      <xdr:row>752</xdr:row>
      <xdr:rowOff>116045</xdr:rowOff>
    </xdr:to>
    <xdr:sp macro="" textlink="">
      <xdr:nvSpPr>
        <xdr:cNvPr id="2583" name="TextBox 2582">
          <a:extLst>
            <a:ext uri="{FF2B5EF4-FFF2-40B4-BE49-F238E27FC236}">
              <a16:creationId xmlns:a16="http://schemas.microsoft.com/office/drawing/2014/main" id="{2E7F4C97-30F3-4BBA-A53F-DE89D75EACCE}"/>
            </a:ext>
          </a:extLst>
        </xdr:cNvPr>
        <xdr:cNvSpPr txBox="1"/>
      </xdr:nvSpPr>
      <xdr:spPr>
        <a:xfrm>
          <a:off x="4506187" y="122414842"/>
          <a:ext cx="967812" cy="66481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8</xdr:col>
      <xdr:colOff>16566</xdr:colOff>
      <xdr:row>749</xdr:row>
      <xdr:rowOff>99391</xdr:rowOff>
    </xdr:from>
    <xdr:to>
      <xdr:col>10</xdr:col>
      <xdr:colOff>231414</xdr:colOff>
      <xdr:row>757</xdr:row>
      <xdr:rowOff>0</xdr:rowOff>
    </xdr:to>
    <xdr:sp macro="" textlink="">
      <xdr:nvSpPr>
        <xdr:cNvPr id="2584" name="TextBox 2583">
          <a:extLst>
            <a:ext uri="{FF2B5EF4-FFF2-40B4-BE49-F238E27FC236}">
              <a16:creationId xmlns:a16="http://schemas.microsoft.com/office/drawing/2014/main" id="{13C2F79D-ADFB-4F7E-9946-4A61C2DB4AA5}"/>
            </a:ext>
          </a:extLst>
        </xdr:cNvPr>
        <xdr:cNvSpPr txBox="1"/>
      </xdr:nvSpPr>
      <xdr:spPr>
        <a:xfrm>
          <a:off x="3346175" y="122615739"/>
          <a:ext cx="976848" cy="1109870"/>
        </a:xfrm>
        <a:prstGeom prst="rect">
          <a:avLst/>
        </a:prstGeom>
        <a:solidFill>
          <a:sysClr val="window" lastClr="FFFFFF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</a:t>
          </a:r>
          <a:r>
            <a:rPr lang="id-ID" sz="800" b="1" u="sng" baseline="0">
              <a:solidFill>
                <a:srgbClr val="FF0000"/>
              </a:solidFill>
            </a:rPr>
            <a:t> .....</a:t>
          </a:r>
          <a:r>
            <a:rPr lang="en-US" sz="800" b="1" u="sng" baseline="0">
              <a:solidFill>
                <a:srgbClr val="FF0000"/>
              </a:solidFill>
            </a:rPr>
            <a:t>/128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APP TR 82,5 </a:t>
          </a:r>
        </a:p>
      </xdr:txBody>
    </xdr:sp>
    <xdr:clientData/>
  </xdr:twoCellAnchor>
  <xdr:twoCellAnchor>
    <xdr:from>
      <xdr:col>4</xdr:col>
      <xdr:colOff>183887</xdr:colOff>
      <xdr:row>753</xdr:row>
      <xdr:rowOff>6616</xdr:rowOff>
    </xdr:from>
    <xdr:to>
      <xdr:col>9</xdr:col>
      <xdr:colOff>164742</xdr:colOff>
      <xdr:row>758</xdr:row>
      <xdr:rowOff>40503</xdr:rowOff>
    </xdr:to>
    <xdr:sp macro="" textlink="">
      <xdr:nvSpPr>
        <xdr:cNvPr id="2585" name="TextBox 2584">
          <a:extLst>
            <a:ext uri="{FF2B5EF4-FFF2-40B4-BE49-F238E27FC236}">
              <a16:creationId xmlns:a16="http://schemas.microsoft.com/office/drawing/2014/main" id="{749C6B52-8EF6-4BDE-9E97-EDAC7D7893C2}"/>
            </a:ext>
          </a:extLst>
        </xdr:cNvPr>
        <xdr:cNvSpPr txBox="1"/>
      </xdr:nvSpPr>
      <xdr:spPr>
        <a:xfrm>
          <a:off x="1989496" y="123135877"/>
          <a:ext cx="1885855" cy="779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200" b="1" u="none">
              <a:solidFill>
                <a:schemeClr val="bg1"/>
              </a:solidFill>
            </a:rPr>
            <a:t>KANTOR</a:t>
          </a:r>
        </a:p>
        <a:p>
          <a:pPr algn="ctr"/>
          <a:r>
            <a:rPr lang="en-US" sz="1200" b="1" u="none" baseline="0">
              <a:solidFill>
                <a:schemeClr val="bg1"/>
              </a:solidFill>
            </a:rPr>
            <a:t> BENDUNG</a:t>
          </a:r>
        </a:p>
        <a:p>
          <a:pPr algn="ctr"/>
          <a:r>
            <a:rPr lang="en-US" sz="1200" b="1" u="none" baseline="0">
              <a:solidFill>
                <a:schemeClr val="bg1"/>
              </a:solidFill>
            </a:rPr>
            <a:t> JRAGUNG</a:t>
          </a:r>
          <a:endParaRPr lang="en-US" sz="1200" u="none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364435</xdr:colOff>
      <xdr:row>757</xdr:row>
      <xdr:rowOff>57978</xdr:rowOff>
    </xdr:from>
    <xdr:to>
      <xdr:col>10</xdr:col>
      <xdr:colOff>152513</xdr:colOff>
      <xdr:row>758</xdr:row>
      <xdr:rowOff>24283</xdr:rowOff>
    </xdr:to>
    <xdr:sp macro="" textlink="">
      <xdr:nvSpPr>
        <xdr:cNvPr id="2586" name="TextBox 2585">
          <a:extLst>
            <a:ext uri="{FF2B5EF4-FFF2-40B4-BE49-F238E27FC236}">
              <a16:creationId xmlns:a16="http://schemas.microsoft.com/office/drawing/2014/main" id="{1B698A5F-21F0-4C50-B2E1-BDF14957B673}"/>
            </a:ext>
          </a:extLst>
        </xdr:cNvPr>
        <xdr:cNvSpPr txBox="1"/>
      </xdr:nvSpPr>
      <xdr:spPr>
        <a:xfrm rot="8701310">
          <a:off x="4075044" y="123783587"/>
          <a:ext cx="169078" cy="115392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12043</xdr:colOff>
      <xdr:row>754</xdr:row>
      <xdr:rowOff>108872</xdr:rowOff>
    </xdr:from>
    <xdr:to>
      <xdr:col>12</xdr:col>
      <xdr:colOff>99391</xdr:colOff>
      <xdr:row>756</xdr:row>
      <xdr:rowOff>33130</xdr:rowOff>
    </xdr:to>
    <xdr:sp macro="" textlink="">
      <xdr:nvSpPr>
        <xdr:cNvPr id="2587" name="TextBox 2586">
          <a:extLst>
            <a:ext uri="{FF2B5EF4-FFF2-40B4-BE49-F238E27FC236}">
              <a16:creationId xmlns:a16="http://schemas.microsoft.com/office/drawing/2014/main" id="{5C6BF08E-F266-470D-8B62-DEAAF83643FF}"/>
            </a:ext>
          </a:extLst>
        </xdr:cNvPr>
        <xdr:cNvSpPr txBox="1"/>
      </xdr:nvSpPr>
      <xdr:spPr>
        <a:xfrm rot="19720815">
          <a:off x="4484652" y="123387220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16</xdr:col>
      <xdr:colOff>247269</xdr:colOff>
      <xdr:row>746</xdr:row>
      <xdr:rowOff>37642</xdr:rowOff>
    </xdr:from>
    <xdr:to>
      <xdr:col>17</xdr:col>
      <xdr:colOff>334617</xdr:colOff>
      <xdr:row>747</xdr:row>
      <xdr:rowOff>110987</xdr:rowOff>
    </xdr:to>
    <xdr:sp macro="" textlink="">
      <xdr:nvSpPr>
        <xdr:cNvPr id="2588" name="TextBox 2587">
          <a:extLst>
            <a:ext uri="{FF2B5EF4-FFF2-40B4-BE49-F238E27FC236}">
              <a16:creationId xmlns:a16="http://schemas.microsoft.com/office/drawing/2014/main" id="{1D98C9DE-A531-4D6B-B96A-F5F5BED3266F}"/>
            </a:ext>
          </a:extLst>
        </xdr:cNvPr>
        <xdr:cNvSpPr txBox="1"/>
      </xdr:nvSpPr>
      <xdr:spPr>
        <a:xfrm rot="19720815">
          <a:off x="6467508" y="122106729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14</xdr:col>
      <xdr:colOff>142908</xdr:colOff>
      <xdr:row>750</xdr:row>
      <xdr:rowOff>7824</xdr:rowOff>
    </xdr:from>
    <xdr:to>
      <xdr:col>15</xdr:col>
      <xdr:colOff>238539</xdr:colOff>
      <xdr:row>751</xdr:row>
      <xdr:rowOff>81169</xdr:rowOff>
    </xdr:to>
    <xdr:sp macro="" textlink="">
      <xdr:nvSpPr>
        <xdr:cNvPr id="2589" name="TextBox 2588">
          <a:extLst>
            <a:ext uri="{FF2B5EF4-FFF2-40B4-BE49-F238E27FC236}">
              <a16:creationId xmlns:a16="http://schemas.microsoft.com/office/drawing/2014/main" id="{ED84D009-EECD-4AFB-AF17-820470275F26}"/>
            </a:ext>
          </a:extLst>
        </xdr:cNvPr>
        <xdr:cNvSpPr txBox="1"/>
      </xdr:nvSpPr>
      <xdr:spPr>
        <a:xfrm rot="19720815">
          <a:off x="5609430" y="122673259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18</xdr:col>
      <xdr:colOff>157370</xdr:colOff>
      <xdr:row>723</xdr:row>
      <xdr:rowOff>115957</xdr:rowOff>
    </xdr:from>
    <xdr:to>
      <xdr:col>19</xdr:col>
      <xdr:colOff>244718</xdr:colOff>
      <xdr:row>724</xdr:row>
      <xdr:rowOff>156171</xdr:rowOff>
    </xdr:to>
    <xdr:sp macro="" textlink="">
      <xdr:nvSpPr>
        <xdr:cNvPr id="2590" name="TextBox 2589">
          <a:extLst>
            <a:ext uri="{FF2B5EF4-FFF2-40B4-BE49-F238E27FC236}">
              <a16:creationId xmlns:a16="http://schemas.microsoft.com/office/drawing/2014/main" id="{8FD17FE7-B9AF-4D20-829D-44BBA003DE3F}"/>
            </a:ext>
          </a:extLst>
        </xdr:cNvPr>
        <xdr:cNvSpPr txBox="1"/>
      </xdr:nvSpPr>
      <xdr:spPr>
        <a:xfrm rot="19664853">
          <a:off x="7139609" y="118259087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15</xdr:col>
      <xdr:colOff>268358</xdr:colOff>
      <xdr:row>727</xdr:row>
      <xdr:rowOff>69574</xdr:rowOff>
    </xdr:from>
    <xdr:to>
      <xdr:col>16</xdr:col>
      <xdr:colOff>355706</xdr:colOff>
      <xdr:row>728</xdr:row>
      <xdr:rowOff>109789</xdr:rowOff>
    </xdr:to>
    <xdr:sp macro="" textlink="">
      <xdr:nvSpPr>
        <xdr:cNvPr id="2591" name="TextBox 2590">
          <a:extLst>
            <a:ext uri="{FF2B5EF4-FFF2-40B4-BE49-F238E27FC236}">
              <a16:creationId xmlns:a16="http://schemas.microsoft.com/office/drawing/2014/main" id="{ADC9C8F8-BDD9-4EBA-961F-4879EE7DC011}"/>
            </a:ext>
          </a:extLst>
        </xdr:cNvPr>
        <xdr:cNvSpPr txBox="1"/>
      </xdr:nvSpPr>
      <xdr:spPr>
        <a:xfrm rot="19664853">
          <a:off x="6107597" y="118941574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12</xdr:col>
      <xdr:colOff>172279</xdr:colOff>
      <xdr:row>731</xdr:row>
      <xdr:rowOff>122583</xdr:rowOff>
    </xdr:from>
    <xdr:to>
      <xdr:col>14</xdr:col>
      <xdr:colOff>27714</xdr:colOff>
      <xdr:row>732</xdr:row>
      <xdr:rowOff>162798</xdr:rowOff>
    </xdr:to>
    <xdr:sp macro="" textlink="">
      <xdr:nvSpPr>
        <xdr:cNvPr id="2592" name="TextBox 2591">
          <a:extLst>
            <a:ext uri="{FF2B5EF4-FFF2-40B4-BE49-F238E27FC236}">
              <a16:creationId xmlns:a16="http://schemas.microsoft.com/office/drawing/2014/main" id="{B727EE9B-DA3B-478B-8116-0CFAD7E49F9C}"/>
            </a:ext>
          </a:extLst>
        </xdr:cNvPr>
        <xdr:cNvSpPr txBox="1"/>
      </xdr:nvSpPr>
      <xdr:spPr>
        <a:xfrm rot="19664853">
          <a:off x="5025888" y="119723453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3</xdr:col>
      <xdr:colOff>84482</xdr:colOff>
      <xdr:row>729</xdr:row>
      <xdr:rowOff>51353</xdr:rowOff>
    </xdr:from>
    <xdr:to>
      <xdr:col>4</xdr:col>
      <xdr:colOff>171830</xdr:colOff>
      <xdr:row>730</xdr:row>
      <xdr:rowOff>91568</xdr:rowOff>
    </xdr:to>
    <xdr:sp macro="" textlink="">
      <xdr:nvSpPr>
        <xdr:cNvPr id="2593" name="TextBox 2592">
          <a:extLst>
            <a:ext uri="{FF2B5EF4-FFF2-40B4-BE49-F238E27FC236}">
              <a16:creationId xmlns:a16="http://schemas.microsoft.com/office/drawing/2014/main" id="{E9968BAE-362A-4F87-A2CF-FEC277085C28}"/>
            </a:ext>
          </a:extLst>
        </xdr:cNvPr>
        <xdr:cNvSpPr txBox="1"/>
      </xdr:nvSpPr>
      <xdr:spPr>
        <a:xfrm rot="19664853">
          <a:off x="1509091" y="119287788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6</xdr:col>
      <xdr:colOff>120926</xdr:colOff>
      <xdr:row>729</xdr:row>
      <xdr:rowOff>13254</xdr:rowOff>
    </xdr:from>
    <xdr:to>
      <xdr:col>7</xdr:col>
      <xdr:colOff>208274</xdr:colOff>
      <xdr:row>730</xdr:row>
      <xdr:rowOff>53469</xdr:rowOff>
    </xdr:to>
    <xdr:sp macro="" textlink="">
      <xdr:nvSpPr>
        <xdr:cNvPr id="2594" name="TextBox 2593">
          <a:extLst>
            <a:ext uri="{FF2B5EF4-FFF2-40B4-BE49-F238E27FC236}">
              <a16:creationId xmlns:a16="http://schemas.microsoft.com/office/drawing/2014/main" id="{21D3CA88-754F-42C2-9358-7D418044D1E1}"/>
            </a:ext>
          </a:extLst>
        </xdr:cNvPr>
        <xdr:cNvSpPr txBox="1"/>
      </xdr:nvSpPr>
      <xdr:spPr>
        <a:xfrm>
          <a:off x="2688535" y="119249689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9</xdr:col>
      <xdr:colOff>82826</xdr:colOff>
      <xdr:row>731</xdr:row>
      <xdr:rowOff>115958</xdr:rowOff>
    </xdr:from>
    <xdr:to>
      <xdr:col>10</xdr:col>
      <xdr:colOff>170174</xdr:colOff>
      <xdr:row>732</xdr:row>
      <xdr:rowOff>156173</xdr:rowOff>
    </xdr:to>
    <xdr:sp macro="" textlink="">
      <xdr:nvSpPr>
        <xdr:cNvPr id="2595" name="TextBox 2594">
          <a:extLst>
            <a:ext uri="{FF2B5EF4-FFF2-40B4-BE49-F238E27FC236}">
              <a16:creationId xmlns:a16="http://schemas.microsoft.com/office/drawing/2014/main" id="{5DC9992A-2102-43C9-97A3-97009368E5FF}"/>
            </a:ext>
          </a:extLst>
        </xdr:cNvPr>
        <xdr:cNvSpPr txBox="1"/>
      </xdr:nvSpPr>
      <xdr:spPr>
        <a:xfrm rot="2224781">
          <a:off x="3793435" y="119716828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9</xdr:col>
      <xdr:colOff>231913</xdr:colOff>
      <xdr:row>650</xdr:row>
      <xdr:rowOff>91109</xdr:rowOff>
    </xdr:from>
    <xdr:to>
      <xdr:col>10</xdr:col>
      <xdr:colOff>319261</xdr:colOff>
      <xdr:row>652</xdr:row>
      <xdr:rowOff>15367</xdr:rowOff>
    </xdr:to>
    <xdr:sp macro="" textlink="">
      <xdr:nvSpPr>
        <xdr:cNvPr id="2596" name="TextBox 2595">
          <a:extLst>
            <a:ext uri="{FF2B5EF4-FFF2-40B4-BE49-F238E27FC236}">
              <a16:creationId xmlns:a16="http://schemas.microsoft.com/office/drawing/2014/main" id="{BDE785DF-EBF2-4223-B858-AD76F3757D8C}"/>
            </a:ext>
          </a:extLst>
        </xdr:cNvPr>
        <xdr:cNvSpPr txBox="1"/>
      </xdr:nvSpPr>
      <xdr:spPr>
        <a:xfrm rot="977826">
          <a:off x="3942522" y="106307283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19</xdr:col>
      <xdr:colOff>74543</xdr:colOff>
      <xdr:row>677</xdr:row>
      <xdr:rowOff>8283</xdr:rowOff>
    </xdr:from>
    <xdr:to>
      <xdr:col>20</xdr:col>
      <xdr:colOff>161891</xdr:colOff>
      <xdr:row>678</xdr:row>
      <xdr:rowOff>48497</xdr:rowOff>
    </xdr:to>
    <xdr:sp macro="" textlink="">
      <xdr:nvSpPr>
        <xdr:cNvPr id="2597" name="TextBox 2596">
          <a:extLst>
            <a:ext uri="{FF2B5EF4-FFF2-40B4-BE49-F238E27FC236}">
              <a16:creationId xmlns:a16="http://schemas.microsoft.com/office/drawing/2014/main" id="{05349E1E-9BD5-4BA5-8DCA-05ADBB51E34A}"/>
            </a:ext>
          </a:extLst>
        </xdr:cNvPr>
        <xdr:cNvSpPr txBox="1"/>
      </xdr:nvSpPr>
      <xdr:spPr>
        <a:xfrm rot="932736">
          <a:off x="7437782" y="110813022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16</xdr:col>
      <xdr:colOff>36443</xdr:colOff>
      <xdr:row>676</xdr:row>
      <xdr:rowOff>135834</xdr:rowOff>
    </xdr:from>
    <xdr:to>
      <xdr:col>17</xdr:col>
      <xdr:colOff>123791</xdr:colOff>
      <xdr:row>677</xdr:row>
      <xdr:rowOff>176049</xdr:rowOff>
    </xdr:to>
    <xdr:sp macro="" textlink="">
      <xdr:nvSpPr>
        <xdr:cNvPr id="2598" name="TextBox 2597">
          <a:extLst>
            <a:ext uri="{FF2B5EF4-FFF2-40B4-BE49-F238E27FC236}">
              <a16:creationId xmlns:a16="http://schemas.microsoft.com/office/drawing/2014/main" id="{69C004F8-1898-41B0-80FB-3CE67048FE9A}"/>
            </a:ext>
          </a:extLst>
        </xdr:cNvPr>
        <xdr:cNvSpPr txBox="1"/>
      </xdr:nvSpPr>
      <xdr:spPr>
        <a:xfrm rot="21358856">
          <a:off x="6256682" y="110758356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13</xdr:col>
      <xdr:colOff>31473</xdr:colOff>
      <xdr:row>678</xdr:row>
      <xdr:rowOff>89451</xdr:rowOff>
    </xdr:from>
    <xdr:to>
      <xdr:col>14</xdr:col>
      <xdr:colOff>118821</xdr:colOff>
      <xdr:row>679</xdr:row>
      <xdr:rowOff>129666</xdr:rowOff>
    </xdr:to>
    <xdr:sp macro="" textlink="">
      <xdr:nvSpPr>
        <xdr:cNvPr id="2599" name="TextBox 2598">
          <a:extLst>
            <a:ext uri="{FF2B5EF4-FFF2-40B4-BE49-F238E27FC236}">
              <a16:creationId xmlns:a16="http://schemas.microsoft.com/office/drawing/2014/main" id="{6050DD23-4F2E-43BB-B4A3-76F8BD2AA2F2}"/>
            </a:ext>
          </a:extLst>
        </xdr:cNvPr>
        <xdr:cNvSpPr txBox="1"/>
      </xdr:nvSpPr>
      <xdr:spPr>
        <a:xfrm rot="20103816">
          <a:off x="5116995" y="111076408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10</xdr:col>
      <xdr:colOff>159025</xdr:colOff>
      <xdr:row>680</xdr:row>
      <xdr:rowOff>117612</xdr:rowOff>
    </xdr:from>
    <xdr:to>
      <xdr:col>11</xdr:col>
      <xdr:colOff>246373</xdr:colOff>
      <xdr:row>681</xdr:row>
      <xdr:rowOff>157826</xdr:rowOff>
    </xdr:to>
    <xdr:sp macro="" textlink="">
      <xdr:nvSpPr>
        <xdr:cNvPr id="2600" name="TextBox 2599">
          <a:extLst>
            <a:ext uri="{FF2B5EF4-FFF2-40B4-BE49-F238E27FC236}">
              <a16:creationId xmlns:a16="http://schemas.microsoft.com/office/drawing/2014/main" id="{3D39B9B4-A00C-4A24-BEB0-1FF9CA3B1044}"/>
            </a:ext>
          </a:extLst>
        </xdr:cNvPr>
        <xdr:cNvSpPr txBox="1"/>
      </xdr:nvSpPr>
      <xdr:spPr>
        <a:xfrm rot="20103816">
          <a:off x="4250634" y="111469003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7</xdr:col>
      <xdr:colOff>369403</xdr:colOff>
      <xdr:row>683</xdr:row>
      <xdr:rowOff>13252</xdr:rowOff>
    </xdr:from>
    <xdr:to>
      <xdr:col>9</xdr:col>
      <xdr:colOff>75751</xdr:colOff>
      <xdr:row>684</xdr:row>
      <xdr:rowOff>86597</xdr:rowOff>
    </xdr:to>
    <xdr:sp macro="" textlink="">
      <xdr:nvSpPr>
        <xdr:cNvPr id="2601" name="TextBox 2600">
          <a:extLst>
            <a:ext uri="{FF2B5EF4-FFF2-40B4-BE49-F238E27FC236}">
              <a16:creationId xmlns:a16="http://schemas.microsoft.com/office/drawing/2014/main" id="{31EEAA48-C4B0-44C0-87B5-19F7818099C3}"/>
            </a:ext>
          </a:extLst>
        </xdr:cNvPr>
        <xdr:cNvSpPr txBox="1"/>
      </xdr:nvSpPr>
      <xdr:spPr>
        <a:xfrm rot="20103816">
          <a:off x="3318012" y="111878165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4</xdr:col>
      <xdr:colOff>356151</xdr:colOff>
      <xdr:row>687</xdr:row>
      <xdr:rowOff>124239</xdr:rowOff>
    </xdr:from>
    <xdr:to>
      <xdr:col>6</xdr:col>
      <xdr:colOff>62499</xdr:colOff>
      <xdr:row>689</xdr:row>
      <xdr:rowOff>15367</xdr:rowOff>
    </xdr:to>
    <xdr:sp macro="" textlink="">
      <xdr:nvSpPr>
        <xdr:cNvPr id="2602" name="TextBox 2601">
          <a:extLst>
            <a:ext uri="{FF2B5EF4-FFF2-40B4-BE49-F238E27FC236}">
              <a16:creationId xmlns:a16="http://schemas.microsoft.com/office/drawing/2014/main" id="{B93FD317-9256-49B5-9CDD-C23DC3166A7B}"/>
            </a:ext>
          </a:extLst>
        </xdr:cNvPr>
        <xdr:cNvSpPr txBox="1"/>
      </xdr:nvSpPr>
      <xdr:spPr>
        <a:xfrm rot="19579691">
          <a:off x="2161760" y="112585500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2</xdr:col>
      <xdr:colOff>815008</xdr:colOff>
      <xdr:row>691</xdr:row>
      <xdr:rowOff>69574</xdr:rowOff>
    </xdr:from>
    <xdr:to>
      <xdr:col>3</xdr:col>
      <xdr:colOff>339138</xdr:colOff>
      <xdr:row>692</xdr:row>
      <xdr:rowOff>142919</xdr:rowOff>
    </xdr:to>
    <xdr:sp macro="" textlink="">
      <xdr:nvSpPr>
        <xdr:cNvPr id="2603" name="TextBox 2602">
          <a:extLst>
            <a:ext uri="{FF2B5EF4-FFF2-40B4-BE49-F238E27FC236}">
              <a16:creationId xmlns:a16="http://schemas.microsoft.com/office/drawing/2014/main" id="{88C79723-06CF-4D73-9AB8-9DD4145956A9}"/>
            </a:ext>
          </a:extLst>
        </xdr:cNvPr>
        <xdr:cNvSpPr txBox="1"/>
      </xdr:nvSpPr>
      <xdr:spPr>
        <a:xfrm rot="19579691">
          <a:off x="1295399" y="113160313"/>
          <a:ext cx="468348" cy="22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Mtr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23819</xdr:colOff>
      <xdr:row>10</xdr:row>
      <xdr:rowOff>19830</xdr:rowOff>
    </xdr:from>
    <xdr:to>
      <xdr:col>31</xdr:col>
      <xdr:colOff>51534</xdr:colOff>
      <xdr:row>10</xdr:row>
      <xdr:rowOff>24633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2D37BAE-EEC3-40D2-9F2A-F642C4CD74F9}"/>
            </a:ext>
          </a:extLst>
        </xdr:cNvPr>
        <xdr:cNvCxnSpPr>
          <a:stCxn id="8" idx="3"/>
        </xdr:cNvCxnSpPr>
      </xdr:nvCxnSpPr>
      <xdr:spPr>
        <a:xfrm>
          <a:off x="1757369" y="1705755"/>
          <a:ext cx="5971315" cy="4803"/>
        </a:xfrm>
        <a:prstGeom prst="line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181283</xdr:colOff>
      <xdr:row>24</xdr:row>
      <xdr:rowOff>121075</xdr:rowOff>
    </xdr:from>
    <xdr:to>
      <xdr:col>29</xdr:col>
      <xdr:colOff>183173</xdr:colOff>
      <xdr:row>29</xdr:row>
      <xdr:rowOff>73270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174D93DD-7855-4C44-9AF8-6BC006C4594F}"/>
            </a:ext>
          </a:extLst>
        </xdr:cNvPr>
        <xdr:cNvSpPr/>
      </xdr:nvSpPr>
      <xdr:spPr>
        <a:xfrm>
          <a:off x="5134283" y="4073950"/>
          <a:ext cx="2230740" cy="761820"/>
        </a:xfrm>
        <a:prstGeom prst="wedgeRectCallout">
          <a:avLst>
            <a:gd name="adj1" fmla="val -83173"/>
            <a:gd name="adj2" fmla="val -32809"/>
          </a:avLst>
        </a:prstGeom>
        <a:solidFill>
          <a:schemeClr val="accent3">
            <a:lumMod val="60000"/>
            <a:lumOff val="40000"/>
          </a:schemeClr>
        </a:solidFill>
        <a:ln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* Upgrading 1 phs  - 3 phs 4,20 KMS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* Pembangunan TM 0,80 KMS</a:t>
          </a:r>
        </a:p>
      </xdr:txBody>
    </xdr:sp>
    <xdr:clientData/>
  </xdr:twoCellAnchor>
  <xdr:twoCellAnchor>
    <xdr:from>
      <xdr:col>17</xdr:col>
      <xdr:colOff>130032</xdr:colOff>
      <xdr:row>11</xdr:row>
      <xdr:rowOff>13111</xdr:rowOff>
    </xdr:from>
    <xdr:to>
      <xdr:col>22</xdr:col>
      <xdr:colOff>5952</xdr:colOff>
      <xdr:row>13</xdr:row>
      <xdr:rowOff>142875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1E5002-D4CA-4820-8A3B-B2B0FDD00FED}"/>
            </a:ext>
          </a:extLst>
        </xdr:cNvPr>
        <xdr:cNvSpPr/>
      </xdr:nvSpPr>
      <xdr:spPr>
        <a:xfrm>
          <a:off x="4340082" y="1860961"/>
          <a:ext cx="1114170" cy="4536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T1-241/111</a:t>
          </a:r>
        </a:p>
      </xdr:txBody>
    </xdr:sp>
    <xdr:clientData/>
  </xdr:twoCellAnchor>
  <xdr:twoCellAnchor>
    <xdr:from>
      <xdr:col>0</xdr:col>
      <xdr:colOff>108752</xdr:colOff>
      <xdr:row>4</xdr:row>
      <xdr:rowOff>72677</xdr:rowOff>
    </xdr:from>
    <xdr:to>
      <xdr:col>5</xdr:col>
      <xdr:colOff>146317</xdr:colOff>
      <xdr:row>8</xdr:row>
      <xdr:rowOff>53455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84D43A2-13DC-448D-9343-DB12F5114BD3}"/>
            </a:ext>
          </a:extLst>
        </xdr:cNvPr>
        <xdr:cNvSpPr/>
      </xdr:nvSpPr>
      <xdr:spPr>
        <a:xfrm>
          <a:off x="108752" y="787052"/>
          <a:ext cx="1275815" cy="6284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Trafo II</a:t>
          </a:r>
        </a:p>
        <a:p>
          <a:pPr algn="ctr"/>
          <a:r>
            <a:rPr lang="en-US" sz="1100" b="1">
              <a:solidFill>
                <a:sysClr val="windowText" lastClr="000000"/>
              </a:solidFill>
            </a:rPr>
            <a:t>60 MVA</a:t>
          </a:r>
        </a:p>
      </xdr:txBody>
    </xdr:sp>
    <xdr:clientData/>
  </xdr:twoCellAnchor>
  <xdr:twoCellAnchor>
    <xdr:from>
      <xdr:col>1</xdr:col>
      <xdr:colOff>61632</xdr:colOff>
      <xdr:row>4</xdr:row>
      <xdr:rowOff>5443</xdr:rowOff>
    </xdr:from>
    <xdr:to>
      <xdr:col>4</xdr:col>
      <xdr:colOff>221696</xdr:colOff>
      <xdr:row>8</xdr:row>
      <xdr:rowOff>130294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6E9CFAC4-3A68-4D5E-A79B-FC9EAB89D9E2}"/>
            </a:ext>
          </a:extLst>
        </xdr:cNvPr>
        <xdr:cNvSpPr/>
      </xdr:nvSpPr>
      <xdr:spPr>
        <a:xfrm>
          <a:off x="309282" y="719818"/>
          <a:ext cx="903014" cy="772551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212321</xdr:colOff>
      <xdr:row>8</xdr:row>
      <xdr:rowOff>139898</xdr:rowOff>
    </xdr:from>
    <xdr:to>
      <xdr:col>4</xdr:col>
      <xdr:colOff>127501</xdr:colOff>
      <xdr:row>10</xdr:row>
      <xdr:rowOff>34237</xdr:rowOff>
    </xdr:to>
    <xdr:sp macro="" textlink="">
      <xdr:nvSpPr>
        <xdr:cNvPr id="7" name="Freeform: Shape 6">
          <a:extLst>
            <a:ext uri="{FF2B5EF4-FFF2-40B4-BE49-F238E27FC236}">
              <a16:creationId xmlns:a16="http://schemas.microsoft.com/office/drawing/2014/main" id="{F1B32DC3-EF60-4C72-9D97-4777C8371C6E}"/>
            </a:ext>
          </a:extLst>
        </xdr:cNvPr>
        <xdr:cNvSpPr/>
      </xdr:nvSpPr>
      <xdr:spPr>
        <a:xfrm>
          <a:off x="707621" y="1501973"/>
          <a:ext cx="410480" cy="218189"/>
        </a:xfrm>
        <a:custGeom>
          <a:avLst/>
          <a:gdLst>
            <a:gd name="connsiteX0" fmla="*/ 0 w 409575"/>
            <a:gd name="connsiteY0" fmla="*/ 0 h 219075"/>
            <a:gd name="connsiteX1" fmla="*/ 0 w 409575"/>
            <a:gd name="connsiteY1" fmla="*/ 219075 h 219075"/>
            <a:gd name="connsiteX2" fmla="*/ 409575 w 409575"/>
            <a:gd name="connsiteY2" fmla="*/ 219075 h 219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09575" h="219075">
              <a:moveTo>
                <a:pt x="0" y="0"/>
              </a:moveTo>
              <a:lnTo>
                <a:pt x="0" y="219075"/>
              </a:lnTo>
              <a:lnTo>
                <a:pt x="409575" y="219075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33307</xdr:colOff>
      <xdr:row>9</xdr:row>
      <xdr:rowOff>63055</xdr:rowOff>
    </xdr:from>
    <xdr:to>
      <xdr:col>7</xdr:col>
      <xdr:colOff>23819</xdr:colOff>
      <xdr:row>10</xdr:row>
      <xdr:rowOff>139890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3B12ED7-6DD4-4247-90A3-04D501959BF5}"/>
            </a:ext>
          </a:extLst>
        </xdr:cNvPr>
        <xdr:cNvSpPr/>
      </xdr:nvSpPr>
      <xdr:spPr>
        <a:xfrm>
          <a:off x="1023907" y="1587055"/>
          <a:ext cx="733462" cy="23876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MGN-04</a:t>
          </a:r>
        </a:p>
      </xdr:txBody>
    </xdr:sp>
    <xdr:clientData/>
  </xdr:twoCellAnchor>
  <xdr:twoCellAnchor>
    <xdr:from>
      <xdr:col>17</xdr:col>
      <xdr:colOff>89808</xdr:colOff>
      <xdr:row>10</xdr:row>
      <xdr:rowOff>34018</xdr:rowOff>
    </xdr:from>
    <xdr:to>
      <xdr:col>17</xdr:col>
      <xdr:colOff>108858</xdr:colOff>
      <xdr:row>21</xdr:row>
      <xdr:rowOff>73479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2AC5DB5A-305B-4D49-8127-662F403FFEB1}"/>
            </a:ext>
          </a:extLst>
        </xdr:cNvPr>
        <xdr:cNvCxnSpPr/>
      </xdr:nvCxnSpPr>
      <xdr:spPr>
        <a:xfrm>
          <a:off x="4299858" y="1719943"/>
          <a:ext cx="19050" cy="1820636"/>
        </a:xfrm>
        <a:prstGeom prst="line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125710</xdr:colOff>
      <xdr:row>21</xdr:row>
      <xdr:rowOff>83004</xdr:rowOff>
    </xdr:from>
    <xdr:to>
      <xdr:col>17</xdr:col>
      <xdr:colOff>139211</xdr:colOff>
      <xdr:row>33</xdr:row>
      <xdr:rowOff>14654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1C905259-B311-4C95-8A66-569D89003208}"/>
            </a:ext>
          </a:extLst>
        </xdr:cNvPr>
        <xdr:cNvCxnSpPr/>
      </xdr:nvCxnSpPr>
      <xdr:spPr>
        <a:xfrm>
          <a:off x="4335760" y="3550104"/>
          <a:ext cx="13501" cy="1874750"/>
        </a:xfrm>
        <a:prstGeom prst="line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161986</xdr:colOff>
      <xdr:row>11</xdr:row>
      <xdr:rowOff>151157</xdr:rowOff>
    </xdr:from>
    <xdr:to>
      <xdr:col>17</xdr:col>
      <xdr:colOff>240196</xdr:colOff>
      <xdr:row>11</xdr:row>
      <xdr:rowOff>155003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971C636-0550-4466-A6D8-C8611A27F321}"/>
            </a:ext>
          </a:extLst>
        </xdr:cNvPr>
        <xdr:cNvCxnSpPr/>
      </xdr:nvCxnSpPr>
      <xdr:spPr>
        <a:xfrm flipV="1">
          <a:off x="4124386" y="1999007"/>
          <a:ext cx="325860" cy="3846"/>
        </a:xfrm>
        <a:prstGeom prst="line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177205</xdr:colOff>
      <xdr:row>13</xdr:row>
      <xdr:rowOff>10820</xdr:rowOff>
    </xdr:from>
    <xdr:to>
      <xdr:col>18</xdr:col>
      <xdr:colOff>5383</xdr:colOff>
      <xdr:row>13</xdr:row>
      <xdr:rowOff>14666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E5DFCE5-CC44-48C1-8B43-A75D1510781F}"/>
            </a:ext>
          </a:extLst>
        </xdr:cNvPr>
        <xdr:cNvCxnSpPr/>
      </xdr:nvCxnSpPr>
      <xdr:spPr>
        <a:xfrm flipV="1">
          <a:off x="4139605" y="2182520"/>
          <a:ext cx="323478" cy="3846"/>
        </a:xfrm>
        <a:prstGeom prst="line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240196</xdr:colOff>
      <xdr:row>11</xdr:row>
      <xdr:rowOff>157369</xdr:rowOff>
    </xdr:from>
    <xdr:to>
      <xdr:col>17</xdr:col>
      <xdr:colOff>182218</xdr:colOff>
      <xdr:row>13</xdr:row>
      <xdr:rowOff>16565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2F0CFDC-F479-4D7F-A93E-C1D8F18465B6}"/>
            </a:ext>
          </a:extLst>
        </xdr:cNvPr>
        <xdr:cNvSpPr/>
      </xdr:nvSpPr>
      <xdr:spPr>
        <a:xfrm>
          <a:off x="4202596" y="2005219"/>
          <a:ext cx="189672" cy="183046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216359</xdr:colOff>
      <xdr:row>21</xdr:row>
      <xdr:rowOff>80595</xdr:rowOff>
    </xdr:from>
    <xdr:to>
      <xdr:col>17</xdr:col>
      <xdr:colOff>106454</xdr:colOff>
      <xdr:row>29</xdr:row>
      <xdr:rowOff>4307</xdr:rowOff>
    </xdr:to>
    <xdr:sp macro="" textlink="">
      <xdr:nvSpPr>
        <xdr:cNvPr id="14" name="Freeform: Shape 13">
          <a:extLst>
            <a:ext uri="{FF2B5EF4-FFF2-40B4-BE49-F238E27FC236}">
              <a16:creationId xmlns:a16="http://schemas.microsoft.com/office/drawing/2014/main" id="{A0343900-E3FB-49BD-87BB-4B7DB0AC0594}"/>
            </a:ext>
          </a:extLst>
        </xdr:cNvPr>
        <xdr:cNvSpPr/>
      </xdr:nvSpPr>
      <xdr:spPr>
        <a:xfrm>
          <a:off x="3683459" y="3547695"/>
          <a:ext cx="633045" cy="1219112"/>
        </a:xfrm>
        <a:custGeom>
          <a:avLst/>
          <a:gdLst>
            <a:gd name="connsiteX0" fmla="*/ 578827 w 608134"/>
            <a:gd name="connsiteY0" fmla="*/ 0 h 1208942"/>
            <a:gd name="connsiteX1" fmla="*/ 608134 w 608134"/>
            <a:gd name="connsiteY1" fmla="*/ 1208942 h 1208942"/>
            <a:gd name="connsiteX2" fmla="*/ 0 w 608134"/>
            <a:gd name="connsiteY2" fmla="*/ 1194288 h 1208942"/>
            <a:gd name="connsiteX0" fmla="*/ 600808 w 608134"/>
            <a:gd name="connsiteY0" fmla="*/ 0 h 1201615"/>
            <a:gd name="connsiteX1" fmla="*/ 608134 w 608134"/>
            <a:gd name="connsiteY1" fmla="*/ 1201615 h 1201615"/>
            <a:gd name="connsiteX2" fmla="*/ 0 w 608134"/>
            <a:gd name="connsiteY2" fmla="*/ 1186961 h 1201615"/>
            <a:gd name="connsiteX0" fmla="*/ 630116 w 637442"/>
            <a:gd name="connsiteY0" fmla="*/ 0 h 1208941"/>
            <a:gd name="connsiteX1" fmla="*/ 637442 w 637442"/>
            <a:gd name="connsiteY1" fmla="*/ 1201615 h 1208941"/>
            <a:gd name="connsiteX2" fmla="*/ 0 w 637442"/>
            <a:gd name="connsiteY2" fmla="*/ 1208941 h 12089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37442" h="1208941">
              <a:moveTo>
                <a:pt x="630116" y="0"/>
              </a:moveTo>
              <a:lnTo>
                <a:pt x="637442" y="1201615"/>
              </a:lnTo>
              <a:lnTo>
                <a:pt x="0" y="1208941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161986</xdr:colOff>
      <xdr:row>22</xdr:row>
      <xdr:rowOff>63155</xdr:rowOff>
    </xdr:from>
    <xdr:to>
      <xdr:col>17</xdr:col>
      <xdr:colOff>240196</xdr:colOff>
      <xdr:row>22</xdr:row>
      <xdr:rowOff>67001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3737C1C-A85C-4891-A112-91CC2E6DAD4E}"/>
            </a:ext>
          </a:extLst>
        </xdr:cNvPr>
        <xdr:cNvCxnSpPr/>
      </xdr:nvCxnSpPr>
      <xdr:spPr>
        <a:xfrm flipV="1">
          <a:off x="4124386" y="3692180"/>
          <a:ext cx="325860" cy="3846"/>
        </a:xfrm>
        <a:prstGeom prst="line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177205</xdr:colOff>
      <xdr:row>23</xdr:row>
      <xdr:rowOff>88470</xdr:rowOff>
    </xdr:from>
    <xdr:to>
      <xdr:col>18</xdr:col>
      <xdr:colOff>5383</xdr:colOff>
      <xdr:row>23</xdr:row>
      <xdr:rowOff>92316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3F3B2943-C4C5-4804-A539-E0AFF8C69AD6}"/>
            </a:ext>
          </a:extLst>
        </xdr:cNvPr>
        <xdr:cNvCxnSpPr/>
      </xdr:nvCxnSpPr>
      <xdr:spPr>
        <a:xfrm flipV="1">
          <a:off x="4139605" y="3879420"/>
          <a:ext cx="323478" cy="3846"/>
        </a:xfrm>
        <a:prstGeom prst="line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240196</xdr:colOff>
      <xdr:row>22</xdr:row>
      <xdr:rowOff>69367</xdr:rowOff>
    </xdr:from>
    <xdr:to>
      <xdr:col>17</xdr:col>
      <xdr:colOff>182218</xdr:colOff>
      <xdr:row>23</xdr:row>
      <xdr:rowOff>94215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CCCE7D9-8DCE-41F4-9FED-3E6DD153BBF9}"/>
            </a:ext>
          </a:extLst>
        </xdr:cNvPr>
        <xdr:cNvSpPr/>
      </xdr:nvSpPr>
      <xdr:spPr>
        <a:xfrm>
          <a:off x="4202596" y="3698392"/>
          <a:ext cx="189672" cy="18677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215348</xdr:colOff>
      <xdr:row>27</xdr:row>
      <xdr:rowOff>115956</xdr:rowOff>
    </xdr:from>
    <xdr:to>
      <xdr:col>14</xdr:col>
      <xdr:colOff>205860</xdr:colOff>
      <xdr:row>30</xdr:row>
      <xdr:rowOff>115956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F193D0B5-342C-4EE7-8288-B55B004D6A25}"/>
            </a:ext>
          </a:extLst>
        </xdr:cNvPr>
        <xdr:cNvSpPr/>
      </xdr:nvSpPr>
      <xdr:spPr>
        <a:xfrm>
          <a:off x="2939498" y="4554606"/>
          <a:ext cx="733462" cy="4857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LOKASI 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9F5EA5D4-0374-48ED-BE23-4464E3CB3751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8</xdr:col>
      <xdr:colOff>34265</xdr:colOff>
      <xdr:row>17</xdr:row>
      <xdr:rowOff>100852</xdr:rowOff>
    </xdr:from>
    <xdr:to>
      <xdr:col>10</xdr:col>
      <xdr:colOff>467846</xdr:colOff>
      <xdr:row>23</xdr:row>
      <xdr:rowOff>145675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204646-05B3-43A1-827C-A51D0E98E534}"/>
            </a:ext>
          </a:extLst>
        </xdr:cNvPr>
        <xdr:cNvSpPr/>
      </xdr:nvSpPr>
      <xdr:spPr>
        <a:xfrm>
          <a:off x="3577565" y="2853577"/>
          <a:ext cx="1652781" cy="101637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ysClr val="windowText" lastClr="000000"/>
              </a:solidFill>
            </a:rPr>
            <a:t>PMT</a:t>
          </a:r>
          <a:r>
            <a:rPr lang="en-US" sz="2000" b="1" baseline="0">
              <a:solidFill>
                <a:sysClr val="windowText" lastClr="000000"/>
              </a:solidFill>
            </a:rPr>
            <a:t> SYG-06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169347</xdr:colOff>
      <xdr:row>14</xdr:row>
      <xdr:rowOff>99985</xdr:rowOff>
    </xdr:from>
    <xdr:to>
      <xdr:col>7</xdr:col>
      <xdr:colOff>17573</xdr:colOff>
      <xdr:row>20</xdr:row>
      <xdr:rowOff>144808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8597234-69C7-4AFC-B205-019B94764861}"/>
            </a:ext>
          </a:extLst>
        </xdr:cNvPr>
        <xdr:cNvSpPr/>
      </xdr:nvSpPr>
      <xdr:spPr>
        <a:xfrm>
          <a:off x="1274247" y="2366935"/>
          <a:ext cx="1677026" cy="101637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ysClr val="windowText" lastClr="000000"/>
              </a:solidFill>
            </a:rPr>
            <a:t>TRAFO III SYG</a:t>
          </a:r>
        </a:p>
        <a:p>
          <a:pPr algn="ctr"/>
          <a:r>
            <a:rPr lang="en-US" sz="2000" b="1">
              <a:solidFill>
                <a:sysClr val="windowText" lastClr="000000"/>
              </a:solidFill>
            </a:rPr>
            <a:t>60 MVA</a:t>
          </a:r>
        </a:p>
      </xdr:txBody>
    </xdr:sp>
    <xdr:clientData/>
  </xdr:twoCellAnchor>
  <xdr:twoCellAnchor>
    <xdr:from>
      <xdr:col>7</xdr:col>
      <xdr:colOff>280555</xdr:colOff>
      <xdr:row>13</xdr:row>
      <xdr:rowOff>107374</xdr:rowOff>
    </xdr:from>
    <xdr:to>
      <xdr:col>7</xdr:col>
      <xdr:colOff>280555</xdr:colOff>
      <xdr:row>21</xdr:row>
      <xdr:rowOff>142010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3366045-D348-48E9-82BE-0B27F8E0B128}"/>
            </a:ext>
          </a:extLst>
        </xdr:cNvPr>
        <xdr:cNvCxnSpPr/>
      </xdr:nvCxnSpPr>
      <xdr:spPr>
        <a:xfrm flipV="1">
          <a:off x="3214255" y="2212399"/>
          <a:ext cx="0" cy="1330036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235157</xdr:colOff>
      <xdr:row>34</xdr:row>
      <xdr:rowOff>13394</xdr:rowOff>
    </xdr:from>
    <xdr:to>
      <xdr:col>7</xdr:col>
      <xdr:colOff>83383</xdr:colOff>
      <xdr:row>40</xdr:row>
      <xdr:rowOff>54754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367ED7A-C9E0-43FD-B363-AF5E9309A224}"/>
            </a:ext>
          </a:extLst>
        </xdr:cNvPr>
        <xdr:cNvSpPr/>
      </xdr:nvSpPr>
      <xdr:spPr>
        <a:xfrm>
          <a:off x="1340057" y="5518844"/>
          <a:ext cx="1677026" cy="101291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ysClr val="windowText" lastClr="000000"/>
              </a:solidFill>
            </a:rPr>
            <a:t>TRAFO I SYG</a:t>
          </a:r>
        </a:p>
        <a:p>
          <a:pPr algn="ctr"/>
          <a:r>
            <a:rPr lang="en-US" sz="2000" b="1">
              <a:solidFill>
                <a:sysClr val="windowText" lastClr="000000"/>
              </a:solidFill>
            </a:rPr>
            <a:t>60 MVA</a:t>
          </a:r>
        </a:p>
      </xdr:txBody>
    </xdr:sp>
    <xdr:clientData/>
  </xdr:twoCellAnchor>
  <xdr:twoCellAnchor editAs="oneCell">
    <xdr:from>
      <xdr:col>2</xdr:col>
      <xdr:colOff>551125</xdr:colOff>
      <xdr:row>9</xdr:row>
      <xdr:rowOff>34636</xdr:rowOff>
    </xdr:from>
    <xdr:to>
      <xdr:col>27</xdr:col>
      <xdr:colOff>225137</xdr:colOff>
      <xdr:row>49</xdr:row>
      <xdr:rowOff>69272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F1ED8F-78FE-4E7D-8145-D1B19EEF22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919" t="24360" r="5509" b="15583"/>
        <a:stretch/>
      </xdr:blipFill>
      <xdr:spPr>
        <a:xfrm>
          <a:off x="770200" y="1491961"/>
          <a:ext cx="14123437" cy="6511636"/>
        </a:xfrm>
        <a:prstGeom prst="rect">
          <a:avLst/>
        </a:prstGeom>
      </xdr:spPr>
    </xdr:pic>
    <xdr:clientData/>
  </xdr:twoCellAnchor>
  <xdr:twoCellAnchor>
    <xdr:from>
      <xdr:col>14</xdr:col>
      <xdr:colOff>323850</xdr:colOff>
      <xdr:row>35</xdr:row>
      <xdr:rowOff>76200</xdr:rowOff>
    </xdr:from>
    <xdr:to>
      <xdr:col>15</xdr:col>
      <xdr:colOff>57150</xdr:colOff>
      <xdr:row>53</xdr:row>
      <xdr:rowOff>19050</xdr:rowOff>
    </xdr:to>
    <xdr:sp macro="" textlink="">
      <xdr:nvSpPr>
        <xdr:cNvPr id="8" name="Freeform: Shape 7">
          <a:extLst>
            <a:ext uri="{FF2B5EF4-FFF2-40B4-BE49-F238E27FC236}">
              <a16:creationId xmlns:a16="http://schemas.microsoft.com/office/drawing/2014/main" id="{8BE8B345-C5E8-466E-AEFF-2197CEA855A1}"/>
            </a:ext>
          </a:extLst>
        </xdr:cNvPr>
        <xdr:cNvSpPr/>
      </xdr:nvSpPr>
      <xdr:spPr>
        <a:xfrm>
          <a:off x="7524750" y="5743575"/>
          <a:ext cx="342900" cy="2857500"/>
        </a:xfrm>
        <a:custGeom>
          <a:avLst/>
          <a:gdLst>
            <a:gd name="connsiteX0" fmla="*/ 342900 w 342900"/>
            <a:gd name="connsiteY0" fmla="*/ 9525 h 2857500"/>
            <a:gd name="connsiteX1" fmla="*/ 0 w 342900"/>
            <a:gd name="connsiteY1" fmla="*/ 0 h 2857500"/>
            <a:gd name="connsiteX2" fmla="*/ 19050 w 342900"/>
            <a:gd name="connsiteY2" fmla="*/ 2857500 h 2857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42900" h="2857500">
              <a:moveTo>
                <a:pt x="342900" y="9525"/>
              </a:moveTo>
              <a:lnTo>
                <a:pt x="0" y="0"/>
              </a:lnTo>
              <a:lnTo>
                <a:pt x="19050" y="2857500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/>
        </a:p>
      </xdr:txBody>
    </xdr:sp>
    <xdr:clientData/>
  </xdr:twoCellAnchor>
  <xdr:twoCellAnchor>
    <xdr:from>
      <xdr:col>13</xdr:col>
      <xdr:colOff>481854</xdr:colOff>
      <xdr:row>52</xdr:row>
      <xdr:rowOff>145677</xdr:rowOff>
    </xdr:from>
    <xdr:to>
      <xdr:col>15</xdr:col>
      <xdr:colOff>280147</xdr:colOff>
      <xdr:row>56</xdr:row>
      <xdr:rowOff>134470</xdr:rowOff>
    </xdr:to>
    <xdr:sp macro="" textlink="">
      <xdr:nvSpPr>
        <xdr:cNvPr id="9" name="Rectangle 8" descr="B">
          <a:extLst>
            <a:ext uri="{FF2B5EF4-FFF2-40B4-BE49-F238E27FC236}">
              <a16:creationId xmlns:a16="http://schemas.microsoft.com/office/drawing/2014/main" id="{6F3275D9-11CF-4ED6-89C5-51AB2ABF8492}"/>
            </a:ext>
          </a:extLst>
        </xdr:cNvPr>
        <xdr:cNvSpPr/>
      </xdr:nvSpPr>
      <xdr:spPr>
        <a:xfrm>
          <a:off x="7073154" y="8565777"/>
          <a:ext cx="1017493" cy="636493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BENDUNG</a:t>
          </a:r>
        </a:p>
        <a:p>
          <a:pPr algn="ctr"/>
          <a:r>
            <a:rPr lang="en-US" sz="1100"/>
            <a:t>JRAGUNG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8DA28317-9DD0-40C3-BCED-1D746BB24A59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86590</xdr:colOff>
      <xdr:row>7</xdr:row>
      <xdr:rowOff>0</xdr:rowOff>
    </xdr:from>
    <xdr:to>
      <xdr:col>29</xdr:col>
      <xdr:colOff>69272</xdr:colOff>
      <xdr:row>60</xdr:row>
      <xdr:rowOff>121227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9CF9EC-80ED-494F-9D82-F774FFD99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036" t="9708" b="5054"/>
        <a:stretch/>
      </xdr:blipFill>
      <xdr:spPr>
        <a:xfrm>
          <a:off x="1020040" y="1076325"/>
          <a:ext cx="14641657" cy="87032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be754805800399f/01.%20Laporan%20Manajemen/LMR%20DIV%20KRI/2022-03%20Q1/DESEMBER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ivion%20Silalahi/Downloads/20200923%20Usulan%20Revisi%20RKAP%20Regional%20JBT%20check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ivion%20Silalahi/Desktop/New%20folder%20(3)/Data%20ke%20RPS/20200902_Template%20Rekomposisi%20LKAI%202020%20Gabungan_1010%20v.17%20(3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er\Downloads\Draft%20Profil%20Risiko%20UID%20Jateng%202023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pat\Rapat%20Solo%2008042008\Kondisi%20JTM\PMT%20TRIP%2008\PMT%20TRIP%20%20MARET%202008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AI/Worksheet%20in%206300%20TOP%20REPORT%20%20ADB%20-%201983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DExp.Lmb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Und"/>
      <sheetName val="DAF-ISI"/>
      <sheetName val="PTKP-EX"/>
      <sheetName val="GKP"/>
      <sheetName val="PTKP-IN"/>
      <sheetName val="CPP-IN"/>
      <sheetName val="Tabel "/>
      <sheetName val="Grafik"/>
      <sheetName val="Kin-Bln"/>
      <sheetName val="Cost"/>
      <sheetName val="PKM"/>
      <sheetName val="TAP"/>
      <sheetName val="Menu"/>
      <sheetName val="RISK REGISTER"/>
      <sheetName val="MRT-03 "/>
      <sheetName val="Kuantitas &amp; Harga"/>
      <sheetName val="Rekap Biaya"/>
      <sheetName val="UPAH DAN BAHAN"/>
      <sheetName val="L_23"/>
      <sheetName val="CMK"/>
      <sheetName val="Div3"/>
      <sheetName val="dengan pembangkitan"/>
      <sheetName val="UshDeb00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ca"/>
      <sheetName val="Uraian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at"/>
      <sheetName val="Pro"/>
      <sheetName val="Uph"/>
      <sheetName val="Kons"/>
      <sheetName val="Tamb"/>
      <sheetName val="SR-APP"/>
      <sheetName val="Sort"/>
      <sheetName val="x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Resume"/>
      <sheetName val="Breakdown Target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 Pengisian"/>
      <sheetName val="1. Cover"/>
      <sheetName val="2a. Konteks PROFIL"/>
      <sheetName val="2b. Konteks KAJIAN"/>
      <sheetName val="3. Ringkasan Eksekutif"/>
      <sheetName val="RISK REGISTER"/>
      <sheetName val="4. Peta Risiko"/>
      <sheetName val="5. RMP"/>
      <sheetName val="6. Identifikasi Risiko"/>
      <sheetName val="7. Analisis Risiko"/>
      <sheetName val="8. Evaluasi Risiko"/>
      <sheetName val="9. Rencana Perlakuan"/>
      <sheetName val="10. Tingkat Risiko Target &amp; KRI"/>
      <sheetName val="11. Opportunity Register"/>
      <sheetName val="L1. Kriteria Kemungkinan"/>
      <sheetName val="L2. Kriteria Dampak"/>
      <sheetName val="Menu"/>
      <sheetName val="Kriteria Kontrol Eksisting"/>
      <sheetName val="Kriteria Sumber Risiko"/>
      <sheetName val="Bulanan-Pemantauan Perlakuan"/>
      <sheetName val="Bulanan-Pemantauan KRI"/>
      <sheetName val="Sheet1"/>
      <sheetName val="12. Formulir Pelaporan Risik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 xml:space="preserve">S.01.01 - Tarif Listrik </v>
          </cell>
          <cell r="S3" t="str">
            <v xml:space="preserve">Direktorat Bisnis Regional Jawa, Madura dan Bali </v>
          </cell>
          <cell r="T3" t="str">
            <v>ZJMB</v>
          </cell>
        </row>
        <row r="4">
          <cell r="B4" t="str">
            <v xml:space="preserve">S.01.02 - Subsidi Listrik </v>
          </cell>
          <cell r="S4" t="str">
            <v xml:space="preserve">Direktorat Bisnis Regional Sulawesi, Maluku, Papua dan Nusa Tenggara </v>
          </cell>
          <cell r="T4" t="str">
            <v>ZSMN</v>
          </cell>
        </row>
        <row r="5">
          <cell r="B5" t="str">
            <v>S.01.03 - Peraturan Perundangan</v>
          </cell>
          <cell r="S5" t="str">
            <v xml:space="preserve">Direktorat Bisnis Regional Sumatera dan Kalimantan </v>
          </cell>
          <cell r="T5" t="str">
            <v>ZSKL</v>
          </cell>
        </row>
        <row r="6">
          <cell r="B6" t="str">
            <v>S.01.04 - Regulasi Pemerintah Pusat</v>
          </cell>
          <cell r="S6" t="str">
            <v>Direktorat Energi Primer</v>
          </cell>
          <cell r="T6" t="str">
            <v>ZEPI</v>
          </cell>
        </row>
        <row r="7">
          <cell r="B7" t="str">
            <v>S.01.05 - Regulasi Pemerintah Daerah</v>
          </cell>
          <cell r="S7" t="str">
            <v>Direktorat Keuangan dan Manajemen Risiko</v>
          </cell>
          <cell r="T7" t="str">
            <v>ZKMR</v>
          </cell>
        </row>
        <row r="8">
          <cell r="B8" t="str">
            <v xml:space="preserve">S.01.06 - Politik </v>
          </cell>
          <cell r="S8" t="str">
            <v>Direktorat Manajemen Sumber Daya Manusia</v>
          </cell>
          <cell r="T8" t="str">
            <v>ZHCM</v>
          </cell>
        </row>
        <row r="9">
          <cell r="B9" t="str">
            <v>S.01.07 - Perubahan Pemerintahan</v>
          </cell>
          <cell r="S9" t="str">
            <v>Direktorat Mega Proyek dan Energi Baru Terbarukan</v>
          </cell>
          <cell r="T9" t="str">
            <v>ZPRO</v>
          </cell>
        </row>
        <row r="10">
          <cell r="B10" t="str">
            <v>S.01.08 - Lainnya</v>
          </cell>
          <cell r="S10" t="str">
            <v>Direktorat Niaga dan Manajemen Pelanggan</v>
          </cell>
          <cell r="T10" t="str">
            <v>ZAGA</v>
          </cell>
        </row>
        <row r="11">
          <cell r="B11" t="str">
            <v xml:space="preserve">S.02.01 - Target Setting/Vision/Goals </v>
          </cell>
          <cell r="S11" t="str">
            <v>Direktorat Perencanaan Korporat</v>
          </cell>
          <cell r="T11" t="str">
            <v>ZREN</v>
          </cell>
        </row>
        <row r="12">
          <cell r="B12" t="str">
            <v xml:space="preserve">S.02.02 - RUPTL </v>
          </cell>
          <cell r="S12" t="str">
            <v>Direktorat Utama</v>
          </cell>
          <cell r="T12" t="str">
            <v>ZDRT</v>
          </cell>
        </row>
        <row r="13">
          <cell r="B13" t="str">
            <v xml:space="preserve">S.02.03 - RJPP </v>
          </cell>
          <cell r="S13" t="str">
            <v>Divisi Akuntansi</v>
          </cell>
          <cell r="T13" t="str">
            <v>ZAKT</v>
          </cell>
        </row>
        <row r="14">
          <cell r="B14" t="str">
            <v xml:space="preserve">S.02.04 - RKAP </v>
          </cell>
          <cell r="S14" t="str">
            <v>Divisi Aneka Energi Baru Terbarukan</v>
          </cell>
          <cell r="T14" t="str">
            <v>ZMEB</v>
          </cell>
        </row>
        <row r="15">
          <cell r="B15" t="str">
            <v xml:space="preserve">S.02.05 - Pengembangan Strategi </v>
          </cell>
          <cell r="S15" t="str">
            <v>Divisi Anggaran</v>
          </cell>
          <cell r="T15" t="str">
            <v>ZANG</v>
          </cell>
        </row>
        <row r="16">
          <cell r="B16" t="str">
            <v xml:space="preserve">S.02.06 - Komunikasi Arahan Strategis Direksi </v>
          </cell>
          <cell r="S16" t="str">
            <v>Divisi Bantuan Hukum</v>
          </cell>
          <cell r="T16" t="str">
            <v>ZHBK</v>
          </cell>
        </row>
        <row r="17">
          <cell r="B17" t="str">
            <v xml:space="preserve">S.02.07 - Rasionalisasi </v>
          </cell>
          <cell r="S17" t="str">
            <v>Divisi Batubara</v>
          </cell>
          <cell r="T17" t="str">
            <v>ZBAT</v>
          </cell>
        </row>
        <row r="18">
          <cell r="B18" t="str">
            <v xml:space="preserve">S.03.01 - Reputasi Korporasi </v>
          </cell>
          <cell r="S18" t="str">
            <v>Divisi Bio Energi</v>
          </cell>
          <cell r="T18" t="str">
            <v>ZMBO</v>
          </cell>
        </row>
        <row r="19">
          <cell r="B19" t="str">
            <v xml:space="preserve">S.03.02 - Reputasi Tindakan Unit Induk </v>
          </cell>
          <cell r="S19" t="str">
            <v>Divisi Distribusi Regional Jawa, Madura dan Bali</v>
          </cell>
          <cell r="T19" t="str">
            <v>ZRJD</v>
          </cell>
        </row>
        <row r="20">
          <cell r="B20" t="str">
            <v xml:space="preserve">S.03.03 - Reputasi Tindakan Anak Perusahaan </v>
          </cell>
          <cell r="S20" t="str">
            <v>Divisi Distribusi Regional Sulawesi, Maluku, Papua dan Nusa Tenggara</v>
          </cell>
          <cell r="T20" t="str">
            <v>ZRMD</v>
          </cell>
        </row>
        <row r="21">
          <cell r="B21" t="str">
            <v xml:space="preserve">S.03.04 - Reputasi Tindakan Mitra Bisnis </v>
          </cell>
          <cell r="S21" t="str">
            <v>Divisi Distribusi Regional Sumatera Kalimantan</v>
          </cell>
          <cell r="T21" t="str">
            <v>ZRSD</v>
          </cell>
        </row>
        <row r="22">
          <cell r="B22" t="str">
            <v>S.03.05 - Risiko Reputasi Di Mata Pemerintah</v>
          </cell>
          <cell r="S22" t="str">
            <v>Divisi Enjiniring dan Perencanaan Pengadaan</v>
          </cell>
          <cell r="T22" t="str">
            <v>ZMEP</v>
          </cell>
        </row>
        <row r="23">
          <cell r="B23" t="str">
            <v>S.03.06 - Reputasi - Risiko Reputasi Di Mata Investor</v>
          </cell>
          <cell r="S23" t="str">
            <v>Divisi Enjiniring dan Teknologi</v>
          </cell>
          <cell r="T23" t="str">
            <v>ZPET</v>
          </cell>
        </row>
        <row r="24">
          <cell r="B24" t="str">
            <v>S.03.07 - Risiko Reputasi Di Mata Masyarakat</v>
          </cell>
          <cell r="S24" t="str">
            <v>Divisi Gas dan BBM</v>
          </cell>
          <cell r="T24" t="str">
            <v>ZGBM</v>
          </cell>
        </row>
        <row r="25">
          <cell r="B25" t="str">
            <v xml:space="preserve">S.04.01 - Perubahan Organisasi Korporat </v>
          </cell>
          <cell r="S25" t="str">
            <v>Divisi Independent Power Producer</v>
          </cell>
          <cell r="T25" t="str">
            <v>ZIPP</v>
          </cell>
        </row>
        <row r="26">
          <cell r="B26" t="str">
            <v xml:space="preserve">S.04.02 - Perubahan Organisasi Unit Induk </v>
          </cell>
          <cell r="S26" t="str">
            <v>Divisi Kepatuhan</v>
          </cell>
          <cell r="T26" t="str">
            <v>ZPKP</v>
          </cell>
        </row>
        <row r="27">
          <cell r="B27" t="str">
            <v xml:space="preserve">S.04.03 - Perubahan Organisasi Anak Korporat </v>
          </cell>
          <cell r="S27" t="str">
            <v>Divisi Keselamatan dan Kesehatan Kerja (K3), Keamanan dan Lingkungan</v>
          </cell>
          <cell r="T27" t="str">
            <v>ZK3L</v>
          </cell>
        </row>
        <row r="28">
          <cell r="B28" t="str">
            <v xml:space="preserve">S.05.01 - Anak Perusahaan </v>
          </cell>
          <cell r="S28" t="str">
            <v>Divisi Keuangan Korporat</v>
          </cell>
          <cell r="T28" t="str">
            <v>ZKEU</v>
          </cell>
        </row>
        <row r="29">
          <cell r="B29" t="str">
            <v xml:space="preserve">S.05.02 - Kerjasama Strategis </v>
          </cell>
          <cell r="S29" t="str">
            <v>Divisi Komunikasi Korporat dan TJSL</v>
          </cell>
          <cell r="T29" t="str">
            <v>ZKOM</v>
          </cell>
        </row>
        <row r="30">
          <cell r="B30" t="str">
            <v xml:space="preserve">S.05.03 - Pengalihan Aset </v>
          </cell>
          <cell r="S30" t="str">
            <v>Divisi Konstruksi Jawa, Madura, Bali, Maluku, Papua dan Nusa Tenggara</v>
          </cell>
          <cell r="T30" t="str">
            <v>ZMKJ</v>
          </cell>
        </row>
        <row r="31">
          <cell r="B31" t="str">
            <v xml:space="preserve">S.05.04 - Penugasan Pemerintah </v>
          </cell>
          <cell r="S31" t="str">
            <v>Divisi Konstruksi Sumatera, Kalimantan dan Sulawesi</v>
          </cell>
          <cell r="T31" t="str">
            <v>ZMKS</v>
          </cell>
        </row>
        <row r="32">
          <cell r="B32" t="str">
            <v xml:space="preserve">S.05.05 - Penugasan Anak Perusahaan </v>
          </cell>
          <cell r="S32" t="str">
            <v>Divisi Kontrak dan Legal Business Partner</v>
          </cell>
          <cell r="T32" t="str">
            <v>ZHLB</v>
          </cell>
        </row>
        <row r="33">
          <cell r="B33" t="str">
            <v xml:space="preserve">S.05.06 - Perusahaan Afiliasi </v>
          </cell>
          <cell r="S33" t="str">
            <v>Divisi Legal, Pengamanan dan Pemeliharaan Aset Properti</v>
          </cell>
          <cell r="T33" t="str">
            <v>ZKLP</v>
          </cell>
        </row>
        <row r="34">
          <cell r="B34" t="str">
            <v xml:space="preserve">S.06.01 - Manajemen Ketahanan Bisnis </v>
          </cell>
          <cell r="S34" t="str">
            <v>Divisi Manajemen Digital</v>
          </cell>
          <cell r="T34" t="str">
            <v>ZMDG</v>
          </cell>
        </row>
        <row r="35">
          <cell r="B35" t="str">
            <v xml:space="preserve">S.06.02 - Manajemen Keberlanjutan Bisnis </v>
          </cell>
          <cell r="S35" t="str">
            <v xml:space="preserve">Divisi Manajemen Nilai Aset </v>
          </cell>
          <cell r="T35" t="str">
            <v>ZKNA</v>
          </cell>
        </row>
        <row r="36">
          <cell r="B36" t="str">
            <v xml:space="preserve">S.06.03 - Pertumbuhan Konsumsi Energi Listrik </v>
          </cell>
          <cell r="S36" t="str">
            <v>Divisi Manajemen Portofolio</v>
          </cell>
          <cell r="T36" t="str">
            <v>ZPFM</v>
          </cell>
        </row>
        <row r="37">
          <cell r="B37" t="str">
            <v xml:space="preserve">S.06.04 - Inovasi/ Teknologi Disrupsi </v>
          </cell>
          <cell r="S37" t="str">
            <v>Divisi Manajemen Rantai Pasok</v>
          </cell>
          <cell r="T37" t="str">
            <v>ZMRP</v>
          </cell>
        </row>
        <row r="38">
          <cell r="B38" t="str">
            <v xml:space="preserve">S.06.05 - Pertumbuhan Pembangkit IPP </v>
          </cell>
          <cell r="S38" t="str">
            <v>Divisi Infrastruktur Manajemen Risiko</v>
          </cell>
          <cell r="T38" t="str">
            <v>ZKRI</v>
          </cell>
        </row>
        <row r="39">
          <cell r="B39" t="str">
            <v>S.06.06 - Risiko Wilayah Usaha</v>
          </cell>
          <cell r="S39" t="str">
            <v>Divisi Manajemen Risiko Operasi dan Proyek</v>
          </cell>
          <cell r="T39" t="str">
            <v>ZKRP</v>
          </cell>
        </row>
        <row r="40">
          <cell r="B40" t="str">
            <v>S.07.01 - Tarif Perjanjian Jual Beli Listrik</v>
          </cell>
          <cell r="S40" t="str">
            <v>Divisi Manajemen Risiko Regional</v>
          </cell>
          <cell r="T40" t="str">
            <v>ZKRR</v>
          </cell>
        </row>
        <row r="41">
          <cell r="B41" t="str">
            <v>S.07.02 - Peluang Pertumbuhan Perusahaan</v>
          </cell>
          <cell r="S41" t="str">
            <v>Divisi Manajemen Risiko Strategis dan Keuangan</v>
          </cell>
          <cell r="T41" t="str">
            <v>ZKRS</v>
          </cell>
        </row>
        <row r="42">
          <cell r="B42" t="str">
            <v>S.07.03 - Bisnis Baru</v>
          </cell>
          <cell r="S42" t="str">
            <v>Divisi Manajemen Stakeholder dan BOD Support</v>
          </cell>
          <cell r="T42" t="str">
            <v>ZSHB</v>
          </cell>
        </row>
        <row r="43">
          <cell r="B43" t="str">
            <v xml:space="preserve">S.07.04 - Pembentukan JVC/SPC </v>
          </cell>
          <cell r="S43" t="str">
            <v>Divisi Panas Bumi</v>
          </cell>
          <cell r="T43" t="str">
            <v>ZMPB</v>
          </cell>
        </row>
        <row r="44">
          <cell r="B44" t="str">
            <v xml:space="preserve">S.08.01 - Perencanaan dan Pengambilan Keputusan </v>
          </cell>
          <cell r="S44" t="str">
            <v>Divisi Pelayanan Human Capital</v>
          </cell>
          <cell r="T44" t="str">
            <v>ZHSC</v>
          </cell>
        </row>
        <row r="45">
          <cell r="B45" t="str">
            <v>S.08.02 - Pengorganisasian</v>
          </cell>
          <cell r="S45" t="str">
            <v>Divisi Pelayanan Pelanggan Korporat dan Institusi Besar</v>
          </cell>
          <cell r="T45" t="str">
            <v>ZAPK</v>
          </cell>
        </row>
        <row r="46">
          <cell r="B46" t="str">
            <v>S.08.03 - Pengendalian</v>
          </cell>
          <cell r="S46" t="str">
            <v>Divisi Pelayanan Pelanggan Retail</v>
          </cell>
          <cell r="T46" t="str">
            <v>ZAPR</v>
          </cell>
        </row>
        <row r="47">
          <cell r="B47" t="str">
            <v>S.09.01 - Tahapan Manajemen Proses Bisnis</v>
          </cell>
          <cell r="S47" t="str">
            <v>Divisi Pemasaran dan Pengembangan Produk</v>
          </cell>
          <cell r="T47" t="str">
            <v>ZAPP</v>
          </cell>
        </row>
        <row r="48">
          <cell r="B48" t="str">
            <v>F.01.01 - Perubahan Kurs Valas</v>
          </cell>
          <cell r="S48" t="str">
            <v>Divisi Pembangkitan dan EBT</v>
          </cell>
          <cell r="T48" t="str">
            <v>ZPKT</v>
          </cell>
        </row>
        <row r="49">
          <cell r="B49" t="str">
            <v xml:space="preserve">F.01.02 - Perubahan Inflasi </v>
          </cell>
          <cell r="S49" t="str">
            <v>Divisi Pembangkitan dan EBT Regional Jawa, Madura dan Bali</v>
          </cell>
          <cell r="T49" t="str">
            <v>ZRJK</v>
          </cell>
        </row>
        <row r="50">
          <cell r="B50" t="str">
            <v xml:space="preserve">F.01.03 - Rating Investment </v>
          </cell>
          <cell r="S50" t="str">
            <v>Divisi Pembangkitan dan EBT Regional Sulawesi, Maluku, Papua dan Nusa Tenggara</v>
          </cell>
          <cell r="T50" t="str">
            <v>ZRMK</v>
          </cell>
        </row>
        <row r="51">
          <cell r="B51" t="str">
            <v xml:space="preserve">F.02.01 - Harga Batubara </v>
          </cell>
          <cell r="S51" t="str">
            <v>Divisi Pembangkitan dan EBT Regional Sumatera Kalimantan</v>
          </cell>
          <cell r="T51" t="str">
            <v>ZRSK</v>
          </cell>
        </row>
        <row r="52">
          <cell r="B52" t="str">
            <v xml:space="preserve">F.02.02 - Harga Gas </v>
          </cell>
          <cell r="S52" t="str">
            <v>Divisi Pengadaan Pembangkit dan EBT</v>
          </cell>
          <cell r="T52" t="str">
            <v>ZMPK</v>
          </cell>
        </row>
        <row r="53">
          <cell r="B53" t="str">
            <v xml:space="preserve">F.02.03 - Harga BBM </v>
          </cell>
          <cell r="S53" t="str">
            <v xml:space="preserve">Divisi Pengadaan Transmisi, Gardu Induk dan Material Terpusat </v>
          </cell>
          <cell r="T53" t="str">
            <v>ZMPT</v>
          </cell>
        </row>
        <row r="54">
          <cell r="B54" t="str">
            <v>F.02.04 - Harga Panas Bumi (Uap)</v>
          </cell>
          <cell r="S54" t="str">
            <v>Divisi Pengembangan Talenta</v>
          </cell>
          <cell r="T54" t="str">
            <v>ZHTD</v>
          </cell>
        </row>
        <row r="55">
          <cell r="B55" t="str">
            <v xml:space="preserve">F.02.05 - Harga Energi Primer Lainnya </v>
          </cell>
          <cell r="S55" t="str">
            <v>Divisi Pengendalian Kinerja Korporat</v>
          </cell>
          <cell r="T55" t="str">
            <v>ZPKK</v>
          </cell>
        </row>
        <row r="56">
          <cell r="B56" t="str">
            <v xml:space="preserve">F.03.01 - Ketersediaan Likuiditas </v>
          </cell>
          <cell r="S56" t="str">
            <v>Divisi Perbendaharaan</v>
          </cell>
          <cell r="T56" t="str">
            <v>ZPBH</v>
          </cell>
        </row>
        <row r="57">
          <cell r="B57" t="str">
            <v xml:space="preserve">F.03.02 - Pembayaran Kewajiban </v>
          </cell>
          <cell r="S57" t="str">
            <v>Divisi Perencanaan dan Pengendalian Regional Jawa, Madura dan Bali</v>
          </cell>
          <cell r="T57" t="str">
            <v>ZRJP</v>
          </cell>
        </row>
        <row r="58">
          <cell r="B58" t="str">
            <v xml:space="preserve">F.03.03 - Piutang Pelanggan </v>
          </cell>
          <cell r="S58" t="str">
            <v>Divisi Perencanaan dan Pengendalian Regional Sulawesi, Maluku, Papua dan Nusa Tenggara</v>
          </cell>
          <cell r="T58" t="str">
            <v>ZRMP</v>
          </cell>
        </row>
        <row r="59">
          <cell r="B59" t="str">
            <v>F.03.04 - Piutang Non Pelanggan</v>
          </cell>
          <cell r="S59" t="str">
            <v>Divisi Perencanaan dan Pengendalian Regional Sumatera Kalimantan</v>
          </cell>
          <cell r="T59" t="str">
            <v>ZRSP</v>
          </cell>
        </row>
        <row r="60">
          <cell r="B60" t="str">
            <v xml:space="preserve">F.04.01 - Covenant </v>
          </cell>
          <cell r="S60" t="str">
            <v>Divisi Perencanaan Korporat</v>
          </cell>
          <cell r="T60" t="str">
            <v>ZRKO</v>
          </cell>
        </row>
        <row r="61">
          <cell r="B61" t="str">
            <v xml:space="preserve">F.04.02 - Suku Bunga </v>
          </cell>
          <cell r="S61" t="str">
            <v>Divisi Perencanaan Sistem Ketenagalistrikan</v>
          </cell>
          <cell r="T61" t="str">
            <v>ZSIS</v>
          </cell>
        </row>
        <row r="62">
          <cell r="B62" t="str">
            <v xml:space="preserve">F.04.03 - Debt Repayment </v>
          </cell>
          <cell r="S62" t="str">
            <v>Divisi Project Management Office</v>
          </cell>
          <cell r="T62" t="str">
            <v>ZPMO</v>
          </cell>
        </row>
        <row r="63">
          <cell r="B63" t="str">
            <v xml:space="preserve">F.05.01 - Pendapatan Penjualan </v>
          </cell>
          <cell r="S63" t="str">
            <v>Divisi Pusat Kebijakan</v>
          </cell>
          <cell r="T63" t="str">
            <v>ZKPJ</v>
          </cell>
        </row>
        <row r="64">
          <cell r="B64" t="str">
            <v xml:space="preserve">F.05.02 - Pendapatan Lain-lain </v>
          </cell>
          <cell r="S64" t="str">
            <v>Divisi Pusat Keunggulan Niaga dan Pelayanan Pelanggan</v>
          </cell>
          <cell r="T64" t="str">
            <v>ZAPN</v>
          </cell>
        </row>
        <row r="65">
          <cell r="B65" t="str">
            <v xml:space="preserve">F.06.01 - Pajak </v>
          </cell>
          <cell r="S65" t="str">
            <v>Divisi Regulasi</v>
          </cell>
          <cell r="T65" t="str">
            <v>ZHRG</v>
          </cell>
        </row>
        <row r="66">
          <cell r="B66" t="str">
            <v xml:space="preserve">F.06.02 - Retribusi </v>
          </cell>
          <cell r="S66" t="str">
            <v>Divisi Retail Regional Jawa, Madura dan Bali</v>
          </cell>
          <cell r="T66" t="str">
            <v>ZRJR</v>
          </cell>
        </row>
        <row r="67">
          <cell r="B67" t="str">
            <v xml:space="preserve">F.07.01 - Share Holder Loan </v>
          </cell>
          <cell r="S67" t="str">
            <v>Divisi Retail Regional Sulawesi, Maluku, Papua dan Nusa Tenggara</v>
          </cell>
          <cell r="T67" t="str">
            <v>ZRMR</v>
          </cell>
        </row>
        <row r="68">
          <cell r="B68" t="str">
            <v xml:space="preserve">F.07.02 - Setoran Modal </v>
          </cell>
          <cell r="S68" t="str">
            <v>Divisi Retail Regional Sumatera Kalimantan</v>
          </cell>
          <cell r="T68" t="str">
            <v>ZRSR</v>
          </cell>
        </row>
        <row r="69">
          <cell r="B69" t="str">
            <v xml:space="preserve">F.07.03 - Kepemilikan Saham  </v>
          </cell>
          <cell r="S69" t="str">
            <v>Divisi Sistem dan Teknologi Informasi</v>
          </cell>
          <cell r="T69" t="str">
            <v>ZSTI</v>
          </cell>
        </row>
        <row r="70">
          <cell r="B70" t="str">
            <v xml:space="preserve">F.08.01 - Kebijakan Asuransi </v>
          </cell>
          <cell r="S70" t="str">
            <v>Divisi Strategi Human Capital</v>
          </cell>
          <cell r="T70" t="str">
            <v>ZHST</v>
          </cell>
        </row>
        <row r="71">
          <cell r="B71" t="str">
            <v xml:space="preserve">F.08.02 - Pengadaan Asuransi </v>
          </cell>
          <cell r="S71" t="str">
            <v>Divisi Tarif dan Subsidi</v>
          </cell>
          <cell r="T71" t="str">
            <v>ZATS</v>
          </cell>
        </row>
        <row r="72">
          <cell r="B72" t="str">
            <v xml:space="preserve">F.08.03 - Evaluasi Pelaksanaan Asuransi </v>
          </cell>
          <cell r="S72" t="str">
            <v xml:space="preserve">Divisi Transformasi Korporat dan CEO Office </v>
          </cell>
          <cell r="T72" t="str">
            <v>ZTCO</v>
          </cell>
        </row>
        <row r="73">
          <cell r="B73" t="str">
            <v xml:space="preserve">F.08.04 - Cakupan Asuransi </v>
          </cell>
          <cell r="S73" t="str">
            <v>Divisi Transmisi dan Distribusi</v>
          </cell>
          <cell r="T73" t="str">
            <v>ZPTD</v>
          </cell>
        </row>
        <row r="74">
          <cell r="B74" t="str">
            <v xml:space="preserve">F.08.05 - Premi Asuransi </v>
          </cell>
          <cell r="S74" t="str">
            <v>Divisi Transmisi Regional Jawa, Madura dan Bali</v>
          </cell>
          <cell r="T74" t="str">
            <v>ZRJT</v>
          </cell>
        </row>
        <row r="75">
          <cell r="B75" t="str">
            <v xml:space="preserve">F.08.06 - Survey Asuransi </v>
          </cell>
          <cell r="S75" t="str">
            <v>Divisi Transmisi Regional Sulawesi, Maluku, Papua dan Nusa Tenggara</v>
          </cell>
          <cell r="T75" t="str">
            <v>ZRMT</v>
          </cell>
        </row>
        <row r="76">
          <cell r="B76" t="str">
            <v>F.09.01 - Risiko Impairment Aset</v>
          </cell>
          <cell r="S76" t="str">
            <v>Divisi Transmisi Regional Sumatera Kalimantan</v>
          </cell>
          <cell r="T76" t="str">
            <v>ZRST</v>
          </cell>
        </row>
        <row r="77">
          <cell r="B77" t="str">
            <v>F.09.02 - Risiko Revaluasi Aset</v>
          </cell>
          <cell r="S77" t="str">
            <v>Divisi Umum</v>
          </cell>
          <cell r="T77" t="str">
            <v>ZMUM</v>
          </cell>
        </row>
        <row r="78">
          <cell r="B78" t="str">
            <v>F.09.03 - Hasil evaluasi asset kurang akurat</v>
          </cell>
          <cell r="S78" t="str">
            <v>Inspektorat Audit Investigasi</v>
          </cell>
          <cell r="T78" t="str">
            <v>ZINV</v>
          </cell>
        </row>
        <row r="79">
          <cell r="B79" t="str">
            <v>F.10.01 - Pedoman system anggaran tidak relevan</v>
          </cell>
          <cell r="S79" t="str">
            <v>Inspektorat Audit Kantor Pusat 1</v>
          </cell>
          <cell r="T79" t="str">
            <v>ZSK1</v>
          </cell>
        </row>
        <row r="80">
          <cell r="B80" t="str">
            <v>F.10.02 - Kebijakan akuntansi tidak update</v>
          </cell>
          <cell r="S80" t="str">
            <v>Inspektorat Audit Kantor Pusat 2</v>
          </cell>
          <cell r="T80" t="str">
            <v>ZSK2</v>
          </cell>
        </row>
        <row r="81">
          <cell r="B81" t="str">
            <v xml:space="preserve">F.10.03 - Strategi dan system keuangan korporat tidak tepat </v>
          </cell>
          <cell r="S81" t="str">
            <v>Inspektorat Audit Regional Jawa, Madura dan Bali</v>
          </cell>
          <cell r="T81" t="str">
            <v>ZSJB</v>
          </cell>
        </row>
        <row r="82">
          <cell r="B82" t="str">
            <v>F.10.04 - Pengendalian anggaran tidak optimal</v>
          </cell>
          <cell r="S82" t="str">
            <v>Inspektorat Audit Regional Sulawesi, Maluku, Papua dan Nusa Tenggara</v>
          </cell>
          <cell r="T82" t="str">
            <v>ZSSM</v>
          </cell>
        </row>
        <row r="83">
          <cell r="B83" t="str">
            <v>F.10.05 - Penetapan  Anggaran Tidak Akurat</v>
          </cell>
          <cell r="S83" t="str">
            <v>Inspektorat Audit Sumatera dan Kalimantan</v>
          </cell>
          <cell r="T83" t="str">
            <v>ZSSK</v>
          </cell>
        </row>
        <row r="84">
          <cell r="B84" t="str">
            <v>F.10.06 - Laporan Realisasi Anggaran Terlambat</v>
          </cell>
          <cell r="S84" t="str">
            <v>Inspektorat Metodologi, Jaminan Kualitas, dan Pelaporan</v>
          </cell>
          <cell r="T84" t="str">
            <v>ZSMP</v>
          </cell>
        </row>
        <row r="85">
          <cell r="B85" t="str">
            <v xml:space="preserve">O.01.01 - Kontinyuitas Pasokan Batubara </v>
          </cell>
          <cell r="S85" t="str">
            <v>Profil Risiko Korporat</v>
          </cell>
          <cell r="T85" t="str">
            <v>KORP</v>
          </cell>
        </row>
        <row r="86">
          <cell r="B86" t="str">
            <v xml:space="preserve">O.01.02 - Kualitas Batubara </v>
          </cell>
          <cell r="S86" t="str">
            <v>Profil Risiko Korporat Jangka Panjang</v>
          </cell>
          <cell r="T86" t="str">
            <v>KRJP</v>
          </cell>
        </row>
        <row r="87">
          <cell r="B87" t="str">
            <v xml:space="preserve">O.01.03 - Kontinyuitas Pasokan Gas </v>
          </cell>
          <cell r="S87" t="str">
            <v>PT Energy Management Indonesia</v>
          </cell>
          <cell r="T87" t="str">
            <v>AEMI</v>
          </cell>
        </row>
        <row r="88">
          <cell r="B88" t="str">
            <v xml:space="preserve">O.01.04 - Kontinyuitas Pasokan BBM </v>
          </cell>
          <cell r="S88" t="str">
            <v>PT Haleyora Power</v>
          </cell>
          <cell r="T88" t="str">
            <v>APHA</v>
          </cell>
        </row>
        <row r="89">
          <cell r="B89" t="str">
            <v xml:space="preserve">O.01.05 - Bauran Energi (Fuelmix) </v>
          </cell>
          <cell r="S89" t="str">
            <v>PT Indonesia Comnets Plus</v>
          </cell>
          <cell r="T89" t="str">
            <v>APIC</v>
          </cell>
        </row>
        <row r="90">
          <cell r="B90" t="str">
            <v xml:space="preserve">O.01.06 - Kontinyuitas Pasokan Panas Bumi </v>
          </cell>
          <cell r="S90" t="str">
            <v>PT Indonesia Power</v>
          </cell>
          <cell r="T90" t="str">
            <v>APIP</v>
          </cell>
        </row>
        <row r="91">
          <cell r="B91" t="str">
            <v xml:space="preserve">O.01.07 - Kualitas Air </v>
          </cell>
          <cell r="S91" t="str">
            <v>PT Mandau Cipta Tenaga Nusantara</v>
          </cell>
          <cell r="T91" t="str">
            <v>AMCT</v>
          </cell>
        </row>
        <row r="92">
          <cell r="B92" t="str">
            <v xml:space="preserve">O.01.08 - Kontinyuitas Pasokan Air </v>
          </cell>
          <cell r="S92" t="str">
            <v>PT Pelayanan Listrik Nasional Batam</v>
          </cell>
          <cell r="T92" t="str">
            <v>APBT</v>
          </cell>
        </row>
        <row r="93">
          <cell r="B93" t="str">
            <v xml:space="preserve">O.01.09 - Kontinyuitas Pasokan BBM </v>
          </cell>
          <cell r="S93" t="str">
            <v>PT Pelayaran Bahtera Adhiguna</v>
          </cell>
          <cell r="T93" t="str">
            <v>APBA</v>
          </cell>
        </row>
        <row r="94">
          <cell r="B94" t="str">
            <v xml:space="preserve">O.01.10 - Kualitas BBM </v>
          </cell>
          <cell r="S94" t="str">
            <v>PT Pembangkitan Jawa Bali</v>
          </cell>
          <cell r="T94" t="str">
            <v>APJB</v>
          </cell>
        </row>
        <row r="95">
          <cell r="B95" t="str">
            <v>O.01.11 - Kontinuitas Pasokan BBN</v>
          </cell>
          <cell r="S95" t="str">
            <v>PT PLN Batubara</v>
          </cell>
          <cell r="T95" t="str">
            <v>APBB</v>
          </cell>
        </row>
        <row r="96">
          <cell r="B96" t="str">
            <v>O.01.12 - Kualitas Pasokan BBN</v>
          </cell>
          <cell r="S96" t="str">
            <v>PT PLN Gas &amp; Geothermal</v>
          </cell>
          <cell r="T96" t="str">
            <v>APGG</v>
          </cell>
        </row>
        <row r="97">
          <cell r="B97" t="str">
            <v>O.01.13 - Kuantitas Batubara</v>
          </cell>
          <cell r="S97" t="str">
            <v>PT PLN Tarakan</v>
          </cell>
          <cell r="T97" t="str">
            <v>APTR</v>
          </cell>
        </row>
        <row r="98">
          <cell r="B98" t="str">
            <v>O.01.14 - Kuantitas Pasokan Gas</v>
          </cell>
          <cell r="S98" t="str">
            <v>PT Prima Layanan Nasional Enjiniring</v>
          </cell>
          <cell r="T98" t="str">
            <v>APEJ</v>
          </cell>
        </row>
        <row r="99">
          <cell r="B99" t="str">
            <v>O.01.15 - Penyaluran IGT (Independent Gas Tranporter)</v>
          </cell>
          <cell r="S99" t="str">
            <v>Pusat Manajemen Proyek</v>
          </cell>
          <cell r="T99" t="str">
            <v>PMKI</v>
          </cell>
        </row>
        <row r="100">
          <cell r="B100" t="str">
            <v>O.01.16 - Kuantitas Pasokan BBM</v>
          </cell>
          <cell r="S100" t="str">
            <v>Pusat Pemeliharaan Ketenagalistrikan</v>
          </cell>
          <cell r="T100" t="str">
            <v>PPKL</v>
          </cell>
        </row>
        <row r="101">
          <cell r="B101" t="str">
            <v>O.01.17 - Kuantitas Pasokan BBN</v>
          </cell>
          <cell r="S101" t="str">
            <v>Pusat Pendidikan dan Pelatihan (Corporate University)</v>
          </cell>
          <cell r="T101" t="str">
            <v>PPDL</v>
          </cell>
        </row>
        <row r="102">
          <cell r="B102" t="str">
            <v xml:space="preserve">O.02.01 - Kompetensi SDM </v>
          </cell>
          <cell r="S102" t="str">
            <v>Pusat Penelitian dan Pengembangan</v>
          </cell>
          <cell r="T102" t="str">
            <v>PPDP</v>
          </cell>
        </row>
        <row r="103">
          <cell r="B103" t="str">
            <v xml:space="preserve">O.02.02 - Jumlah SDM </v>
          </cell>
          <cell r="S103" t="str">
            <v>Pusat Sertifikasi</v>
          </cell>
          <cell r="T103" t="str">
            <v>PSER</v>
          </cell>
        </row>
        <row r="104">
          <cell r="B104" t="str">
            <v xml:space="preserve">O.02.03 - Kesehatan dan Keselamatan Kerja </v>
          </cell>
          <cell r="S104" t="str">
            <v>Satuan Pengawasan Intern</v>
          </cell>
          <cell r="T104" t="str">
            <v>ZSPI</v>
          </cell>
        </row>
        <row r="105">
          <cell r="B105" t="str">
            <v xml:space="preserve">O.02.04 - Kesejahteraan Pekerja </v>
          </cell>
          <cell r="S105" t="str">
            <v>Satuan Pusat Keunggulan</v>
          </cell>
          <cell r="T105" t="str">
            <v>ZPKU</v>
          </cell>
        </row>
        <row r="106">
          <cell r="B106" t="str">
            <v xml:space="preserve">O.02.05 - Outsourcing </v>
          </cell>
          <cell r="S106" t="str">
            <v>Sekretariat Perusahaan</v>
          </cell>
          <cell r="T106" t="str">
            <v>ZPER</v>
          </cell>
        </row>
        <row r="107">
          <cell r="B107" t="str">
            <v xml:space="preserve">O.02.06 - Perencanaan Suksesi </v>
          </cell>
          <cell r="S107" t="str">
            <v>Sub Direktorat Hukum Korporat</v>
          </cell>
          <cell r="T107" t="str">
            <v>ZHKK</v>
          </cell>
        </row>
        <row r="108">
          <cell r="B108" t="str">
            <v xml:space="preserve">O.02.07 - Hubungan Industrial  </v>
          </cell>
          <cell r="S108" t="str">
            <v>Sub Direktorat Manajemen Aset</v>
          </cell>
          <cell r="T108" t="str">
            <v>ZAST</v>
          </cell>
        </row>
        <row r="109">
          <cell r="B109" t="str">
            <v xml:space="preserve">O.02.08 - Ketenagakerjaan </v>
          </cell>
          <cell r="S109" t="str">
            <v>Sub Direktorat Manajemen Risiko</v>
          </cell>
          <cell r="T109" t="str">
            <v>ZMRO</v>
          </cell>
        </row>
        <row r="110">
          <cell r="B110" t="str">
            <v xml:space="preserve">O.02.09 - Renumerasi dan Hak Pekerja </v>
          </cell>
          <cell r="S110" t="str">
            <v>Unit Induk Distribusi Bali</v>
          </cell>
          <cell r="T110" t="str">
            <v>DJBI</v>
          </cell>
        </row>
        <row r="111">
          <cell r="B111" t="str">
            <v xml:space="preserve">O.02.10 - Rekrutmen dan Retensi </v>
          </cell>
          <cell r="S111" t="str">
            <v>Unit Induk Distribusi Banten</v>
          </cell>
          <cell r="T111" t="str">
            <v>DBTN</v>
          </cell>
        </row>
        <row r="112">
          <cell r="B112" t="str">
            <v xml:space="preserve">O.02.11 - Kepemimpinan </v>
          </cell>
          <cell r="S112" t="str">
            <v>Unit Induk Distribusi Jakarta Raya</v>
          </cell>
          <cell r="T112" t="str">
            <v>DDKI</v>
          </cell>
        </row>
        <row r="113">
          <cell r="B113" t="str">
            <v>O.02.12 - Keanekaragaman</v>
          </cell>
          <cell r="S113" t="str">
            <v>Unit Induk Distribusi Jawa Barat</v>
          </cell>
          <cell r="T113" t="str">
            <v>DJBB</v>
          </cell>
        </row>
        <row r="114">
          <cell r="B114" t="str">
            <v xml:space="preserve">O.02.13 - Insentif Kinerja </v>
          </cell>
          <cell r="S114" t="str">
            <v>Unit Induk Distribusi Jawa Tengah dan D.I. Yogyakarta</v>
          </cell>
          <cell r="T114" t="str">
            <v>DJTY</v>
          </cell>
        </row>
        <row r="115">
          <cell r="B115" t="str">
            <v xml:space="preserve">O.02.14 - Komunikasi </v>
          </cell>
          <cell r="S115" t="str">
            <v>Unit Induk Distribusi Jawa Timur</v>
          </cell>
          <cell r="T115" t="str">
            <v>DJBT</v>
          </cell>
        </row>
        <row r="116">
          <cell r="B116" t="str">
            <v>O.02.15 - Demografi/Komposisi SDM</v>
          </cell>
          <cell r="S116" t="str">
            <v>Unit Induk Distribusi Lampung</v>
          </cell>
          <cell r="T116" t="str">
            <v>DLPG</v>
          </cell>
        </row>
        <row r="117">
          <cell r="B117" t="str">
            <v xml:space="preserve">O.03.01 - Cadangan Daya Listrik </v>
          </cell>
          <cell r="S117" t="str">
            <v>Unit Induk Pembangkitan dan Penyaluran Kalimantan</v>
          </cell>
          <cell r="T117" t="str">
            <v>KLKT</v>
          </cell>
        </row>
        <row r="118">
          <cell r="B118" t="str">
            <v xml:space="preserve">O.03.02 - Take or Pay </v>
          </cell>
          <cell r="S118" t="str">
            <v>Unit Induk Pembangkitan dan Penyaluran Sulawesi</v>
          </cell>
          <cell r="T118" t="str">
            <v>KLSW</v>
          </cell>
        </row>
        <row r="119">
          <cell r="B119" t="str">
            <v xml:space="preserve">O.03.03 - Optimalisasi Operasi </v>
          </cell>
          <cell r="S119" t="str">
            <v>Unit Induk Pembangkitan Sumatera Bagian Selatan</v>
          </cell>
          <cell r="T119" t="str">
            <v>KSBS</v>
          </cell>
        </row>
        <row r="120">
          <cell r="B120" t="str">
            <v xml:space="preserve">O.03.04 - Sistem Dispatch </v>
          </cell>
          <cell r="S120" t="str">
            <v>Unit Induk Pembangkitan Sumatera Bagian Utara</v>
          </cell>
          <cell r="T120" t="str">
            <v>KSBU</v>
          </cell>
        </row>
        <row r="121">
          <cell r="B121" t="str">
            <v xml:space="preserve">O.04.01 - Ketersediaan Pembangkitan </v>
          </cell>
          <cell r="S121" t="str">
            <v>Unit Induk Pembangkitan Tanjung Jati B</v>
          </cell>
          <cell r="T121" t="str">
            <v>KTJB</v>
          </cell>
        </row>
        <row r="122">
          <cell r="B122" t="str">
            <v xml:space="preserve">O.04.03 - Derating Pembangkit </v>
          </cell>
          <cell r="S122" t="str">
            <v>Unit Induk Pembangunan Jawa Bagian Barat</v>
          </cell>
          <cell r="T122" t="str">
            <v>UJBB</v>
          </cell>
        </row>
        <row r="123">
          <cell r="B123" t="str">
            <v xml:space="preserve">O.04.04 - Efisiensi Pembangkitan </v>
          </cell>
          <cell r="S123" t="str">
            <v>Unit Induk Pembangunan Jawa Bagian Tengah</v>
          </cell>
          <cell r="T123" t="str">
            <v>UJBT</v>
          </cell>
        </row>
        <row r="124">
          <cell r="B124" t="str">
            <v xml:space="preserve">O.04.05 - Perencanaan Operasi Pemeliharaan </v>
          </cell>
          <cell r="S124" t="str">
            <v>Unit Induk Pembangunan Jawa Bagian Timur dan Bali</v>
          </cell>
          <cell r="T124" t="str">
            <v>UJTB</v>
          </cell>
        </row>
        <row r="125">
          <cell r="B125" t="str">
            <v>O.04.06 - Keandalan Pembangkit</v>
          </cell>
          <cell r="S125" t="str">
            <v>Unit Induk Pembangunan Kalimantan Bagian Barat</v>
          </cell>
          <cell r="T125" t="str">
            <v>UKBB</v>
          </cell>
        </row>
        <row r="126">
          <cell r="S126" t="str">
            <v>Unit Induk Pembangunan Kalimantan Bagian Timur</v>
          </cell>
          <cell r="T126" t="str">
            <v>UKBT</v>
          </cell>
        </row>
        <row r="127">
          <cell r="S127" t="str">
            <v>Unit Induk Pembangunan Maluku Papua</v>
          </cell>
          <cell r="T127" t="str">
            <v>UMPA</v>
          </cell>
        </row>
        <row r="128">
          <cell r="S128" t="str">
            <v>Unit Induk Pembangunan Nusa Tenggara</v>
          </cell>
          <cell r="T128" t="str">
            <v>UNTG</v>
          </cell>
        </row>
        <row r="129">
          <cell r="S129" t="str">
            <v>Unit Induk Pembangunan Sulawesi</v>
          </cell>
          <cell r="T129" t="str">
            <v>USLW</v>
          </cell>
        </row>
        <row r="130">
          <cell r="S130" t="str">
            <v>Unit Induk Pembangunan Sumatera Bagian Selatan</v>
          </cell>
          <cell r="T130" t="str">
            <v>USBS</v>
          </cell>
        </row>
        <row r="131">
          <cell r="S131" t="str">
            <v>Unit Induk Pembangunan Sumatera Bagian Tengah</v>
          </cell>
          <cell r="T131" t="str">
            <v>USBG</v>
          </cell>
        </row>
        <row r="132">
          <cell r="S132" t="str">
            <v>Unit Induk Pembangunan Sumatera Bagian Utara</v>
          </cell>
          <cell r="T132" t="str">
            <v>USBU</v>
          </cell>
        </row>
        <row r="133">
          <cell r="S133" t="str">
            <v>Unit Induk Penyaluran dan Pusat Pengatur Beban Sumatera</v>
          </cell>
          <cell r="T133" t="str">
            <v>P3BS</v>
          </cell>
        </row>
        <row r="134">
          <cell r="S134" t="str">
            <v>Unit Induk Pusat Pengatur Beban Jawa, Madura, dan Bali</v>
          </cell>
          <cell r="T134" t="str">
            <v>P2BJ</v>
          </cell>
        </row>
        <row r="135">
          <cell r="S135" t="str">
            <v>Unit Induk Transmisi Jawa Bagian Barat</v>
          </cell>
          <cell r="T135" t="str">
            <v>TJBB</v>
          </cell>
        </row>
        <row r="136">
          <cell r="S136" t="str">
            <v>Unit Induk Transmisi Jawa Bagian Tengah</v>
          </cell>
          <cell r="T136" t="str">
            <v>TJBT</v>
          </cell>
        </row>
        <row r="137">
          <cell r="S137" t="str">
            <v>Unit Induk Transmisi Jawa Bagian Timur dan Bali</v>
          </cell>
          <cell r="T137" t="str">
            <v>TJTB</v>
          </cell>
        </row>
        <row r="138">
          <cell r="S138" t="str">
            <v>Unit Induk Wilayah Aceh</v>
          </cell>
          <cell r="T138" t="str">
            <v>WNAD</v>
          </cell>
        </row>
        <row r="139">
          <cell r="S139" t="str">
            <v>Unit Induk Wilayah Bangka Belitung</v>
          </cell>
          <cell r="T139" t="str">
            <v>WBBL</v>
          </cell>
        </row>
        <row r="140">
          <cell r="S140" t="str">
            <v>Unit Induk Wilayah Kalimantan Barat</v>
          </cell>
          <cell r="T140" t="str">
            <v>WKBB</v>
          </cell>
        </row>
        <row r="141">
          <cell r="S141" t="str">
            <v>Unit Induk Wilayah Kalimantan Selatan dan Kalimantan Tengah</v>
          </cell>
          <cell r="T141" t="str">
            <v>WKST</v>
          </cell>
        </row>
        <row r="142">
          <cell r="S142" t="str">
            <v>Unit Induk Wilayah Kalimantan Timur dan Kalimantan Utara</v>
          </cell>
          <cell r="T142" t="str">
            <v>WKTU</v>
          </cell>
        </row>
        <row r="143">
          <cell r="S143" t="str">
            <v>Unit Induk Wilayah Maluku dan Maluku Utara</v>
          </cell>
          <cell r="T143" t="str">
            <v>WMMU</v>
          </cell>
        </row>
        <row r="144">
          <cell r="S144" t="str">
            <v>Unit Induk Wilayah Nusa Tenggara Barat</v>
          </cell>
          <cell r="T144" t="str">
            <v>WNTB</v>
          </cell>
        </row>
        <row r="145">
          <cell r="S145" t="str">
            <v>Unit Induk Wilayah Nusa Tenggara TImur</v>
          </cell>
          <cell r="T145" t="str">
            <v>WNTT</v>
          </cell>
        </row>
        <row r="146">
          <cell r="S146" t="str">
            <v>Unit Induk Wilayah Papua dan Papua Barat</v>
          </cell>
          <cell r="T146" t="str">
            <v>WP2B</v>
          </cell>
        </row>
        <row r="147">
          <cell r="S147" t="str">
            <v>Unit Induk Wilayah Riau dan Kepulauan Riau</v>
          </cell>
          <cell r="T147" t="str">
            <v>WRKR</v>
          </cell>
        </row>
        <row r="148">
          <cell r="S148" t="str">
            <v>Unit Induk Wilayah Sulawesi Selatan, Sulawesi Tenggara dan Sulawesi Barat</v>
          </cell>
          <cell r="T148" t="str">
            <v>WSSB</v>
          </cell>
        </row>
        <row r="149">
          <cell r="S149" t="str">
            <v>Unit Induk Wilayah Sulawesi Utara, Sulawesi Tengah dan Gorontalo</v>
          </cell>
          <cell r="T149" t="str">
            <v>WSUT</v>
          </cell>
        </row>
        <row r="150">
          <cell r="S150" t="str">
            <v>Unit Induk Wilayah Sumatera Barat</v>
          </cell>
          <cell r="T150" t="str">
            <v>WSBB</v>
          </cell>
        </row>
        <row r="151">
          <cell r="S151" t="str">
            <v>Unit Induk Wilayah Sumatera Selatan, Jambi dan Bengkulu</v>
          </cell>
          <cell r="T151" t="str">
            <v>WSJB</v>
          </cell>
        </row>
        <row r="152">
          <cell r="S152" t="str">
            <v>Unit Induk Wilayah Sumatera Utara</v>
          </cell>
          <cell r="T152" t="str">
            <v>WSBU</v>
          </cell>
        </row>
        <row r="244">
          <cell r="B244" t="str">
            <v>Sangat Kecil</v>
          </cell>
          <cell r="C244" t="str">
            <v>Tidak Signifikan</v>
          </cell>
          <cell r="E244" t="str">
            <v>A</v>
          </cell>
          <cell r="F244">
            <v>1</v>
          </cell>
          <cell r="M244" t="str">
            <v>Rendah (A1)</v>
          </cell>
          <cell r="N244">
            <v>1100</v>
          </cell>
        </row>
        <row r="245">
          <cell r="B245" t="str">
            <v>Kecil</v>
          </cell>
          <cell r="C245" t="str">
            <v>Minor</v>
          </cell>
          <cell r="E245" t="str">
            <v>B</v>
          </cell>
          <cell r="F245">
            <v>2</v>
          </cell>
          <cell r="M245" t="str">
            <v>Rendah (A2)</v>
          </cell>
          <cell r="N245">
            <v>1200</v>
          </cell>
        </row>
        <row r="246">
          <cell r="B246" t="str">
            <v>Sedang</v>
          </cell>
          <cell r="C246" t="str">
            <v>Medium</v>
          </cell>
          <cell r="E246" t="str">
            <v>C</v>
          </cell>
          <cell r="F246">
            <v>3</v>
          </cell>
          <cell r="M246" t="str">
            <v>Moderat (A3)</v>
          </cell>
          <cell r="N246">
            <v>1300</v>
          </cell>
        </row>
        <row r="247">
          <cell r="B247" t="str">
            <v>Besar</v>
          </cell>
          <cell r="C247" t="str">
            <v>Signifikan</v>
          </cell>
          <cell r="E247" t="str">
            <v>D</v>
          </cell>
          <cell r="F247">
            <v>4</v>
          </cell>
          <cell r="M247" t="str">
            <v>Tinggi (A4)</v>
          </cell>
          <cell r="N247">
            <v>1400</v>
          </cell>
        </row>
        <row r="248">
          <cell r="B248" t="str">
            <v>Sangat Besar</v>
          </cell>
          <cell r="C248" t="str">
            <v>Sangat Signifikan</v>
          </cell>
          <cell r="E248" t="str">
            <v>E</v>
          </cell>
          <cell r="F248">
            <v>5</v>
          </cell>
          <cell r="M248" t="str">
            <v>Tinggi (A5)</v>
          </cell>
          <cell r="N248">
            <v>1500</v>
          </cell>
        </row>
        <row r="249">
          <cell r="M249" t="str">
            <v>Rendah (B1)</v>
          </cell>
          <cell r="N249">
            <v>2100</v>
          </cell>
        </row>
        <row r="250">
          <cell r="M250" t="str">
            <v>Rendah (B2)</v>
          </cell>
          <cell r="N250">
            <v>2200</v>
          </cell>
        </row>
        <row r="251">
          <cell r="M251" t="str">
            <v>Moderat (B3)</v>
          </cell>
          <cell r="N251">
            <v>2300</v>
          </cell>
        </row>
        <row r="252">
          <cell r="M252" t="str">
            <v>Tinggi (B4)</v>
          </cell>
          <cell r="N252">
            <v>2400</v>
          </cell>
        </row>
        <row r="253">
          <cell r="M253" t="str">
            <v>Sangat Tinggi (B5)</v>
          </cell>
          <cell r="N253">
            <v>2500</v>
          </cell>
        </row>
        <row r="254">
          <cell r="M254" t="str">
            <v>Rendah (C1)</v>
          </cell>
          <cell r="N254">
            <v>3100</v>
          </cell>
        </row>
        <row r="255">
          <cell r="M255" t="str">
            <v>Moderat (C2)</v>
          </cell>
          <cell r="N255">
            <v>3200</v>
          </cell>
        </row>
        <row r="256">
          <cell r="M256" t="str">
            <v>Tinggi (C3)</v>
          </cell>
          <cell r="N256">
            <v>3300</v>
          </cell>
        </row>
        <row r="257">
          <cell r="M257" t="str">
            <v>Tinggi (C4)</v>
          </cell>
          <cell r="N257">
            <v>3400</v>
          </cell>
        </row>
        <row r="258">
          <cell r="M258" t="str">
            <v>Sangat Tinggi (C5)</v>
          </cell>
          <cell r="N258">
            <v>3500</v>
          </cell>
        </row>
        <row r="259">
          <cell r="M259" t="str">
            <v>Rendah (D1)</v>
          </cell>
          <cell r="N259">
            <v>4100</v>
          </cell>
        </row>
        <row r="260">
          <cell r="M260" t="str">
            <v>Moderat (D2)</v>
          </cell>
          <cell r="N260">
            <v>4200</v>
          </cell>
        </row>
        <row r="261">
          <cell r="M261" t="str">
            <v>Tinggi (D3)</v>
          </cell>
          <cell r="N261">
            <v>4300</v>
          </cell>
        </row>
        <row r="262">
          <cell r="M262" t="str">
            <v>Sangat Tinggi (D4)</v>
          </cell>
          <cell r="N262">
            <v>4400</v>
          </cell>
        </row>
        <row r="263">
          <cell r="M263" t="str">
            <v>Ekstrem (D5)</v>
          </cell>
          <cell r="N263">
            <v>4500</v>
          </cell>
        </row>
        <row r="264">
          <cell r="B264" t="str">
            <v>Tidak Diketahui</v>
          </cell>
          <cell r="M264" t="str">
            <v>Moderat (E1)</v>
          </cell>
          <cell r="N264">
            <v>5100</v>
          </cell>
        </row>
        <row r="265">
          <cell r="B265" t="str">
            <v>Tidak Efektif</v>
          </cell>
          <cell r="M265" t="str">
            <v>Moderat (E2)</v>
          </cell>
          <cell r="N265">
            <v>5200</v>
          </cell>
        </row>
        <row r="266">
          <cell r="B266" t="str">
            <v>Kurang Efektif</v>
          </cell>
          <cell r="M266" t="str">
            <v>Tinggi (E3)</v>
          </cell>
          <cell r="N266">
            <v>5300</v>
          </cell>
        </row>
        <row r="267">
          <cell r="B267" t="str">
            <v>Sebagian Efektif</v>
          </cell>
          <cell r="M267" t="str">
            <v>Sangat Tinggi (E4)</v>
          </cell>
          <cell r="N267">
            <v>5400</v>
          </cell>
        </row>
        <row r="268">
          <cell r="B268" t="str">
            <v>Efektif</v>
          </cell>
          <cell r="M268" t="str">
            <v>Ekstrem (E5)</v>
          </cell>
          <cell r="N268">
            <v>5500</v>
          </cell>
        </row>
        <row r="269">
          <cell r="B269" t="str">
            <v>Sangat Efektif</v>
          </cell>
        </row>
      </sheetData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>
            <v>0</v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FORM-B"/>
      <sheetName val="PROGRAM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Sudah Berjalan"/>
      <sheetName val="W-NAD"/>
      <sheetName val="UPDATE 25 JANUARI 2007"/>
      <sheetName val="PMT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>
            <v>0</v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>
            <v>0</v>
          </cell>
          <cell r="AZ4">
            <v>0</v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>
            <v>0</v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>
            <v>0</v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>
            <v>0</v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>
            <v>0</v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>
            <v>0</v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>
            <v>0</v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>
            <v>0</v>
          </cell>
          <cell r="FO5">
            <v>0</v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>
            <v>0</v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>
            <v>0</v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>
            <v>0</v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218" activePane="bottomRight" state="frozen"/>
      <selection activeCell="D209" sqref="D209"/>
      <selection pane="topRight" activeCell="D209" sqref="D209"/>
      <selection pane="bottomLeft" activeCell="D209" sqref="D209"/>
      <selection pane="bottomRight" activeCell="C1230" sqref="C1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5" t="s">
        <v>33</v>
      </c>
      <c r="C2" s="57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6" t="s">
        <v>13</v>
      </c>
      <c r="C4" s="577" t="s">
        <v>986</v>
      </c>
      <c r="D4" s="577" t="s">
        <v>34</v>
      </c>
      <c r="E4" s="576" t="s">
        <v>35</v>
      </c>
      <c r="F4" s="108" t="s">
        <v>1574</v>
      </c>
      <c r="G4" s="108" t="s">
        <v>1573</v>
      </c>
      <c r="H4" s="574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6"/>
      <c r="C5" s="577"/>
      <c r="D5" s="577"/>
      <c r="E5" s="576"/>
      <c r="F5" s="93"/>
      <c r="G5" s="93"/>
      <c r="H5" s="574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(IF(D8="JASA",G8*'[125]DETAIL USULAN'!$K$58,0))+(IF(D8="HDW",G8*'[125]DETAIL USULAN'!$J$58,0))+(IF(D8="MDU",G8*'[125]DETAIL USULAN'!$I$58,0))+(IF(D8="MDU-KD",G8*'[125]DETAIL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396" t="s">
        <v>1577</v>
      </c>
      <c r="D189" s="202" t="s">
        <v>36</v>
      </c>
      <c r="E189" s="203" t="s">
        <v>14</v>
      </c>
      <c r="F189" s="394">
        <v>8595700</v>
      </c>
      <c r="G189" s="394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5" t="s">
        <v>30</v>
      </c>
      <c r="D216" s="202" t="s">
        <v>36</v>
      </c>
      <c r="E216" s="203" t="s">
        <v>8</v>
      </c>
      <c r="F216" s="394">
        <v>217470</v>
      </c>
      <c r="G216" s="394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3" t="s">
        <v>27</v>
      </c>
      <c r="D218" s="202" t="s">
        <v>36</v>
      </c>
      <c r="E218" s="203" t="s">
        <v>8</v>
      </c>
      <c r="F218" s="394">
        <v>212320</v>
      </c>
      <c r="G218" s="394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19"/>
        <v>116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19"/>
        <v>117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3" t="s">
        <v>1576</v>
      </c>
      <c r="D221" s="202" t="s">
        <v>36</v>
      </c>
      <c r="E221" s="203" t="s">
        <v>14</v>
      </c>
      <c r="F221" s="394">
        <v>394550</v>
      </c>
      <c r="G221" s="394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19"/>
        <v>122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19"/>
        <v>123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19"/>
        <v>124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3" t="s">
        <v>65</v>
      </c>
      <c r="D232" s="202" t="s">
        <v>36</v>
      </c>
      <c r="E232" s="203" t="s">
        <v>7</v>
      </c>
      <c r="F232" s="394">
        <v>47850</v>
      </c>
      <c r="G232" s="394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19"/>
        <v>129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19"/>
        <v>130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19"/>
        <v>131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19"/>
        <v>132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19"/>
        <v>135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19"/>
        <v>136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19"/>
        <v>137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19"/>
        <v>139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19"/>
        <v>140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5"/>
        <v>141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5"/>
        <v>142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3" t="s">
        <v>574</v>
      </c>
      <c r="D283" s="202" t="s">
        <v>37</v>
      </c>
      <c r="E283" s="203" t="s">
        <v>8</v>
      </c>
      <c r="F283" s="394">
        <v>44000</v>
      </c>
      <c r="G283" s="394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3" t="s">
        <v>1579</v>
      </c>
      <c r="D294" s="202" t="s">
        <v>37</v>
      </c>
      <c r="E294" s="203" t="s">
        <v>8</v>
      </c>
      <c r="F294" s="394">
        <v>69100</v>
      </c>
      <c r="G294" s="394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3" t="s">
        <v>1578</v>
      </c>
      <c r="D306" s="202" t="s">
        <v>37</v>
      </c>
      <c r="E306" s="203" t="s">
        <v>8</v>
      </c>
      <c r="F306" s="394">
        <v>23500</v>
      </c>
      <c r="G306" s="394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3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89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89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3" t="s">
        <v>1585</v>
      </c>
      <c r="D582" s="202" t="s">
        <v>37</v>
      </c>
      <c r="E582" s="203" t="s">
        <v>14</v>
      </c>
      <c r="F582" s="394">
        <v>5529300</v>
      </c>
      <c r="G582" s="394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3" t="s">
        <v>1581</v>
      </c>
      <c r="D1045" s="202" t="s">
        <v>39</v>
      </c>
      <c r="E1045" s="203" t="s">
        <v>11</v>
      </c>
      <c r="F1045" s="176"/>
      <c r="G1045" s="394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3" t="s">
        <v>1582</v>
      </c>
      <c r="D1046" s="202" t="s">
        <v>39</v>
      </c>
      <c r="E1046" s="203" t="s">
        <v>11</v>
      </c>
      <c r="F1046" s="176"/>
      <c r="G1046" s="394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3" t="s">
        <v>1583</v>
      </c>
      <c r="D1047" s="202" t="s">
        <v>39</v>
      </c>
      <c r="E1047" s="203" t="s">
        <v>11</v>
      </c>
      <c r="F1047" s="176"/>
      <c r="G1047" s="394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3" t="s">
        <v>1584</v>
      </c>
      <c r="D1048" s="202" t="s">
        <v>39</v>
      </c>
      <c r="E1048" s="203" t="s">
        <v>11</v>
      </c>
      <c r="F1048" s="176"/>
      <c r="G1048" s="394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3" t="s">
        <v>1580</v>
      </c>
      <c r="D1052" s="202" t="s">
        <v>39</v>
      </c>
      <c r="E1052" s="203" t="s">
        <v>290</v>
      </c>
      <c r="F1052" s="394">
        <v>1318750</v>
      </c>
      <c r="G1052" s="394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0">
        <v>2740</v>
      </c>
      <c r="G1448" s="390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397">
        <v>5</v>
      </c>
      <c r="C1457" s="393" t="s">
        <v>1586</v>
      </c>
      <c r="D1457" s="398" t="s">
        <v>39</v>
      </c>
      <c r="E1457" s="399" t="s">
        <v>11</v>
      </c>
      <c r="F1457" s="394"/>
      <c r="G1457" s="400">
        <v>92460</v>
      </c>
      <c r="H1457" s="401"/>
      <c r="I1457" s="400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397">
        <v>6</v>
      </c>
      <c r="C1458" s="393" t="s">
        <v>1587</v>
      </c>
      <c r="D1458" s="398" t="s">
        <v>39</v>
      </c>
      <c r="E1458" s="399" t="s">
        <v>11</v>
      </c>
      <c r="F1458" s="400"/>
      <c r="G1458" s="400">
        <v>92460</v>
      </c>
      <c r="H1458" s="401"/>
      <c r="I1458" s="400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1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1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1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1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1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6" priority="9" operator="equal">
      <formula>0</formula>
    </cfRule>
  </conditionalFormatting>
  <conditionalFormatting sqref="B189 D189:G189">
    <cfRule type="cellIs" dxfId="65" priority="50" operator="equal">
      <formula>0</formula>
    </cfRule>
  </conditionalFormatting>
  <conditionalFormatting sqref="B216 D216:G216">
    <cfRule type="cellIs" dxfId="64" priority="59" operator="equal">
      <formula>0</formula>
    </cfRule>
  </conditionalFormatting>
  <conditionalFormatting sqref="B8:C135">
    <cfRule type="cellIs" dxfId="63" priority="116" operator="equal">
      <formula>0</formula>
    </cfRule>
  </conditionalFormatting>
  <conditionalFormatting sqref="B1045:C1065">
    <cfRule type="cellIs" dxfId="62" priority="17" operator="equal">
      <formula>0</formula>
    </cfRule>
  </conditionalFormatting>
  <conditionalFormatting sqref="B1066:E1510">
    <cfRule type="cellIs" dxfId="61" priority="3" operator="equal">
      <formula>0</formula>
    </cfRule>
  </conditionalFormatting>
  <conditionalFormatting sqref="B217:G231">
    <cfRule type="cellIs" dxfId="60" priority="56" operator="equal">
      <formula>0</formula>
    </cfRule>
  </conditionalFormatting>
  <conditionalFormatting sqref="B233:G1044">
    <cfRule type="cellIs" dxfId="59" priority="10" operator="equal">
      <formula>0</formula>
    </cfRule>
  </conditionalFormatting>
  <conditionalFormatting sqref="C143:G149">
    <cfRule type="cellIs" dxfId="58" priority="70" operator="equal">
      <formula>0</formula>
    </cfRule>
  </conditionalFormatting>
  <conditionalFormatting sqref="D1049:E1065">
    <cfRule type="cellIs" dxfId="57" priority="20" operator="equal">
      <formula>0</formula>
    </cfRule>
  </conditionalFormatting>
  <conditionalFormatting sqref="D1045:F1048">
    <cfRule type="cellIs" dxfId="56" priority="29" operator="equal">
      <formula>0</formula>
    </cfRule>
  </conditionalFormatting>
  <conditionalFormatting sqref="D9:G142">
    <cfRule type="cellIs" dxfId="55" priority="76" operator="equal">
      <formula>0</formula>
    </cfRule>
  </conditionalFormatting>
  <conditionalFormatting sqref="D1:IV5 A1:C7 D6:K6 H1459:IV1474 H1475:XFD1502 H1503:H1510 I1503:XFD1511 A1511:H1511 A1512:XFD65553">
    <cfRule type="cellIs" dxfId="54" priority="228" operator="equal">
      <formula>0</formula>
    </cfRule>
  </conditionalFormatting>
  <conditionalFormatting sqref="D7:IV8 C136:C142 B136:B149 B150:G188 B190:G215 B232 D232:G232">
    <cfRule type="cellIs" dxfId="53" priority="127" operator="equal">
      <formula>0</formula>
    </cfRule>
  </conditionalFormatting>
  <conditionalFormatting sqref="F1049:F1510">
    <cfRule type="cellIs" dxfId="52" priority="2" operator="equal">
      <formula>0</formula>
    </cfRule>
  </conditionalFormatting>
  <conditionalFormatting sqref="G1045:G1510">
    <cfRule type="cellIs" dxfId="51" priority="1" operator="equal">
      <formula>0</formula>
    </cfRule>
  </conditionalFormatting>
  <conditionalFormatting sqref="H9:H1433">
    <cfRule type="cellIs" dxfId="50" priority="11" operator="equal">
      <formula>0</formula>
    </cfRule>
  </conditionalFormatting>
  <conditionalFormatting sqref="H1434:I1458">
    <cfRule type="cellIs" dxfId="49" priority="5" operator="equal">
      <formula>0</formula>
    </cfRule>
  </conditionalFormatting>
  <conditionalFormatting sqref="I1053:I1433">
    <cfRule type="cellIs" dxfId="48" priority="190" operator="equal">
      <formula>0</formula>
    </cfRule>
  </conditionalFormatting>
  <conditionalFormatting sqref="I9:IV1052">
    <cfRule type="cellIs" dxfId="47" priority="12" operator="equal">
      <formula>0</formula>
    </cfRule>
  </conditionalFormatting>
  <conditionalFormatting sqref="M6:IV6">
    <cfRule type="cellIs" dxfId="46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0" sqref="C20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85" t="s">
        <v>1107</v>
      </c>
      <c r="C4" s="585"/>
      <c r="D4" s="585"/>
      <c r="E4" s="585"/>
      <c r="F4" s="585"/>
      <c r="G4" s="585"/>
      <c r="H4" s="58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86" t="s">
        <v>0</v>
      </c>
      <c r="C7" s="586" t="s">
        <v>1</v>
      </c>
      <c r="D7" s="587" t="s">
        <v>34</v>
      </c>
      <c r="E7" s="587" t="s">
        <v>35</v>
      </c>
      <c r="F7" s="587" t="s">
        <v>1108</v>
      </c>
      <c r="G7" s="588" t="s">
        <v>33</v>
      </c>
      <c r="H7" s="584" t="s">
        <v>1015</v>
      </c>
      <c r="I7" s="584" t="s">
        <v>1110</v>
      </c>
      <c r="J7" s="584" t="s">
        <v>999</v>
      </c>
      <c r="K7" s="578" t="s">
        <v>997</v>
      </c>
      <c r="L7" s="579"/>
    </row>
    <row r="8" spans="1:12" ht="15" customHeight="1">
      <c r="B8" s="586"/>
      <c r="C8" s="586"/>
      <c r="D8" s="587"/>
      <c r="E8" s="587"/>
      <c r="F8" s="587"/>
      <c r="G8" s="588"/>
      <c r="H8" s="584"/>
      <c r="I8" s="584"/>
      <c r="J8" s="584"/>
      <c r="K8" s="580"/>
      <c r="L8" s="581"/>
    </row>
    <row r="9" spans="1:12" ht="15" customHeight="1">
      <c r="B9" s="586"/>
      <c r="C9" s="586"/>
      <c r="D9" s="587"/>
      <c r="E9" s="587"/>
      <c r="F9" s="587"/>
      <c r="G9" s="588"/>
      <c r="H9" s="584"/>
      <c r="I9" s="584"/>
      <c r="J9" s="584"/>
      <c r="K9" s="582"/>
      <c r="L9" s="58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82.5 kVA MCCB 125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Isolator Tumpu ( Pin Post ) 20 KV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338</v>
      </c>
      <c r="G14" s="41">
        <f ca="1">IF(ISERROR(OFFSET('HARGA SATUAN'!$I$6,MATCH(C14,'HARGA SATUAN'!$C$7:$C$1509,0),0)),"",OFFSET('HARGA SATUAN'!$I$6,MATCH(C14,'HARGA SATUAN'!$C$7:$C$1509,0),0))</f>
        <v>235900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Bh</v>
      </c>
      <c r="F15" s="138">
        <f t="shared" ca="1" si="2"/>
        <v>173</v>
      </c>
      <c r="G15" s="41">
        <f ca="1">IF(ISERROR(OFFSET('HARGA SATUAN'!$I$6,MATCH(C15,'HARGA SATUAN'!$C$7:$C$1509,0),0)),"",OFFSET('HARGA SATUAN'!$I$6,MATCH(C15,'HARGA SATUAN'!$C$7:$C$1509,0),0))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30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150-240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Set</v>
      </c>
      <c r="F16" s="138">
        <f t="shared" ca="1" si="2"/>
        <v>117</v>
      </c>
      <c r="G16" s="41">
        <f ca="1">IF(ISERROR(OFFSET('HARGA SATUAN'!$I$6,MATCH(C16,'HARGA SATUAN'!$C$7:$C$1509,0),0)),"",OFFSET('HARGA SATUAN'!$I$6,MATCH(C16,'HARGA SATUAN'!$C$7:$C$1509,0),0))</f>
        <v>430000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21147</v>
      </c>
      <c r="G17" s="41">
        <f ca="1">IF(ISERROR(OFFSET('HARGA SATUAN'!$I$6,MATCH(C17,'HARGA SATUAN'!$C$7:$C$1509,0),0)),"",OFFSET('HARGA SATUAN'!$I$6,MATCH(C17,'HARGA SATUAN'!$C$7:$C$1509,0),0))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240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12</v>
      </c>
      <c r="G18" s="41">
        <f ca="1">IF(ISERROR(OFFSET('HARGA SATUAN'!$I$6,MATCH(C18,'HARGA SATUAN'!$C$7:$C$1509,0),0)),"",OFFSET('HARGA SATUAN'!$I$6,MATCH(C18,'HARGA SATUAN'!$C$7:$C$1509,0),0))</f>
        <v>36900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Kabel NYY 4 x 70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35</v>
      </c>
      <c r="G19" s="41">
        <f ca="1">IF(ISERROR(OFFSET('HARGA SATUAN'!$I$6,MATCH(C19,'HARGA SATUAN'!$C$7:$C$1509,0),0)),"",OFFSET('HARGA SATUAN'!$I$6,MATCH(C19,'HARGA SATUAN'!$C$7:$C$1509,0),0))</f>
        <v>421400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SATUAN'!$C$7:$C$1509,0),0)),"",OFFSET('HARGA SATUAN'!$D$6,MATCH(C20,'HARGA SATUAN'!$C$7:$C$1509,0),0))</f>
        <v>HDW</v>
      </c>
      <c r="E20" s="101" t="str">
        <f ca="1">IF(B20="+","Unit",IF(ISERROR(OFFSET('HARGA SATUAN'!$E$6,MATCH(C20,'HARGA SATUAN'!$C$7:$C$1509,0),0)),"",OFFSET('HARGA SATUAN'!$E$6,MATCH(C20,'HARGA SATUAN'!$C$7:$C$1509,0),0)))</f>
        <v>Unit</v>
      </c>
      <c r="F20" s="138">
        <f t="shared" ca="1" si="2"/>
        <v>1</v>
      </c>
      <c r="G20" s="41">
        <f ca="1">IF(ISERROR(OFFSET('HARGA SATUAN'!$I$6,MATCH(C20,'HARGA SATUAN'!$C$7:$C$1509,0),0)),"",OFFSET('HARGA SATUAN'!$I$6,MATCH(C20,'HARGA SATUAN'!$C$7:$C$1509,0),0))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'!$F$14:$F$221,'RAB '!$C$14:$C$221,C714)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'!$F$14:$F$221,'RAB '!$C$14:$C$221,C715)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'!$F$14:$F$221,'RAB '!$C$14:$C$221,C716)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'!$F$14:$F$221,'RAB '!$C$14:$C$221,C717)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'!$F$14:$F$221,'RAB '!$C$14:$C$221,C718)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'!$F$14:$F$221,'RAB '!$C$14:$C$221,C719)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'!$F$14:$F$221,'RAB '!$C$14:$C$221,C720)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'!$F$14:$F$221,'RAB '!$C$14:$C$221,C721)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'!$F$14:$F$221,'RAB '!$C$14:$C$221,C722)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'!$F$14:$F$221,'RAB '!$C$14:$C$221,C723)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'!$F$14:$F$221,'RAB '!$C$14:$C$221,C724)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'!$F$14:$F$221,'RAB '!$C$14:$C$221,C725)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'!$F$14:$F$221,'RAB '!$C$14:$C$221,C726)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'!$F$14:$F$221,'RAB '!$C$14:$C$221,C727)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'!$F$14:$F$221,'RAB '!$C$14:$C$221,C728)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'!$F$14:$F$221,'RAB '!$C$14:$C$221,C729)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'!$F$14:$F$221,'RAB '!$C$14:$C$221,C730)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'!$F$14:$F$221,'RAB '!$C$14:$C$221,C731)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'!$F$14:$F$221,'RAB '!$C$14:$C$221,C732)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'!$F$14:$F$221,'RAB '!$C$14:$C$221,C733)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'!$F$14:$F$221,'RAB '!$C$14:$C$221,C734)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'!$F$14:$F$221,'RAB '!$C$14:$C$221,C735)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'!$F$14:$F$221,'RAB '!$C$14:$C$221,C736)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'!$F$14:$F$221,'RAB '!$C$14:$C$221,C737)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'!$F$14:$F$221,'RAB '!$C$14:$C$221,C738)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'!$F$14:$F$221,'RAB '!$C$14:$C$221,C739)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'!$F$14:$F$221,'RAB '!$C$14:$C$221,C740)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'!$F$14:$F$221,'RAB '!$C$14:$C$221,C741)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'!$F$14:$F$221,'RAB '!$C$14:$C$221,C742)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'!$F$14:$F$221,'RAB '!$C$14:$C$221,C743)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'!$F$14:$F$221,'RAB '!$C$14:$C$221,C744)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'!$F$14:$F$221,'RAB '!$C$14:$C$221,C745)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'!$F$14:$F$221,'RAB '!$C$14:$C$221,C746)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'!$F$14:$F$221,'RAB '!$C$14:$C$221,C747)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'!$F$14:$F$221,'RAB '!$C$14:$C$221,C748)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'!$F$14:$F$221,'RAB '!$C$14:$C$221,C749)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'!$F$14:$F$221,'RAB '!$C$14:$C$221,C750)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'!$F$14:$F$221,'RAB '!$C$14:$C$221,C751)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'!$F$14:$F$221,'RAB '!$C$14:$C$221,C752)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'!$F$14:$F$221,'RAB '!$C$14:$C$221,C753)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'!$F$14:$F$221,'RAB '!$C$14:$C$221,C754)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'!$F$14:$F$221,'RAB '!$C$14:$C$221,C755)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'!$F$14:$F$221,'RAB '!$C$14:$C$221,C756)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'!$F$14:$F$221,'RAB '!$C$14:$C$221,C757)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'!$F$14:$F$221,'RAB '!$C$14:$C$221,C758)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'!$F$14:$F$221,'RAB '!$C$14:$C$221,C759)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'!$F$14:$F$221,'RAB '!$C$14:$C$221,C760)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'!$F$14:$F$221,'RAB '!$C$14:$C$221,C761)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'!$F$14:$F$221,'RAB '!$C$14:$C$221,C762)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'!$F$14:$F$221,'RAB '!$C$14:$C$221,C763)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'!$F$14:$F$221,'RAB '!$C$14:$C$221,C764)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'!$F$14:$F$221,'RAB '!$C$14:$C$221,C765)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'!$F$14:$F$221,'RAB '!$C$14:$C$221,C766)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'!$F$14:$F$221,'RAB '!$C$14:$C$221,C767)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'!$F$14:$F$221,'RAB '!$C$14:$C$221,C768)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'!$F$14:$F$221,'RAB '!$C$14:$C$221,C769)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'!$F$14:$F$221,'RAB '!$C$14:$C$221,C770)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'!$F$14:$F$221,'RAB '!$C$14:$C$221,C771)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'!$F$14:$F$221,'RAB '!$C$14:$C$221,C772)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'!$F$14:$F$221,'RAB '!$C$14:$C$221,C773)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'!$F$14:$F$221,'RAB '!$C$14:$C$221,C774)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'!$F$14:$F$221,'RAB '!$C$14:$C$221,C775)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'!$F$14:$F$221,'RAB '!$C$14:$C$221,C776)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'!$F$14:$F$221,'RAB '!$C$14:$C$221,C777)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'!$F$14:$F$221,'RAB '!$C$14:$C$221,C778)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'!$F$14:$F$221,'RAB '!$C$14:$C$221,C779)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'!$F$14:$F$221,'RAB '!$C$14:$C$221,C780)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'!$F$14:$F$221,'RAB '!$C$14:$C$221,C781)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'!$F$14:$F$221,'RAB '!$C$14:$C$221,C782)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'!$F$14:$F$221,'RAB '!$C$14:$C$221,C783)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'!$F$14:$F$221,'RAB '!$C$14:$C$221,C784)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'!$F$14:$F$221,'RAB '!$C$14:$C$221,C785)</f>
        <v>1</v>
      </c>
      <c r="E785" s="26">
        <f t="shared" ca="1" si="34"/>
        <v>1</v>
      </c>
      <c r="F785" s="26">
        <f ca="1">IF(D785=0,0,SUM($E$713:E785))</f>
        <v>2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'!$F$14:$F$221,'RAB '!$C$14:$C$221,C786)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'!$F$14:$F$221,'RAB '!$C$14:$C$221,C787)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'!$F$14:$F$221,'RAB '!$C$14:$C$221,C788)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'!$F$14:$F$221,'RAB '!$C$14:$C$221,C789)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'!$F$14:$F$221,'RAB '!$C$14:$C$221,C790)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'!$F$14:$F$221,'RAB '!$C$14:$C$221,C791)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'!$F$14:$F$221,'RAB '!$C$14:$C$221,C792)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'!$F$14:$F$221,'RAB '!$C$14:$C$221,C793)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'!$F$14:$F$221,'RAB '!$C$14:$C$221,C794)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'!$F$14:$F$221,'RAB '!$C$14:$C$221,C795)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'!$F$14:$F$221,'RAB '!$C$14:$C$221,C796)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'!$F$14:$F$221,'RAB '!$C$14:$C$221,C797)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'!$F$14:$F$221,'RAB '!$C$14:$C$221,C798)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'!$F$14:$F$221,'RAB '!$C$14:$C$221,C799)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'!$F$14:$F$221,'RAB '!$C$14:$C$221,C800)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'!$F$14:$F$221,'RAB '!$C$14:$C$221,C801)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'!$F$14:$F$221,'RAB '!$C$14:$C$221,C802)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'!$F$14:$F$221,'RAB '!$C$14:$C$221,C803)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'!$F$14:$F$221,'RAB '!$C$14:$C$221,C804)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'!$F$14:$F$221,'RAB '!$C$14:$C$221,C805)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'!$F$14:$F$221,'RAB '!$C$14:$C$221,C806)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'!$F$14:$F$221,'RAB '!$C$14:$C$221,C807)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'!$F$14:$F$221,'RAB '!$C$14:$C$221,C808)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'!$F$14:$F$221,'RAB '!$C$14:$C$221,C809)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'!$F$14:$F$221,'RAB '!$C$14:$C$221,C810)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'!$F$14:$F$221,'RAB '!$C$14:$C$221,C811)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'!$F$14:$F$221,'RAB '!$C$14:$C$221,C812)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'!$F$14:$F$221,'RAB '!$C$14:$C$221,C813)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'!$F$14:$F$221,'RAB '!$C$14:$C$221,C814)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'!$F$14:$F$221,'RAB '!$C$14:$C$221,C815)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'!$F$14:$F$221,'RAB '!$C$14:$C$221,C816)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'!$F$14:$F$221,'RAB '!$C$14:$C$221,C817)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'!$F$14:$F$221,'RAB '!$C$14:$C$221,C818)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'!$F$14:$F$221,'RAB '!$C$14:$C$221,C819)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'!$F$14:$F$221,'RAB '!$C$14:$C$221,C820)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'!$F$14:$F$221,'RAB '!$C$14:$C$221,C821)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'!$F$14:$F$221,'RAB '!$C$14:$C$221,C822)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'!$F$14:$F$221,'RAB '!$C$14:$C$221,C823)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'!$F$14:$F$221,'RAB '!$C$14:$C$221,C824)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'!$F$14:$F$221,'RAB '!$C$14:$C$221,C825)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'!$F$14:$F$221,'RAB '!$C$14:$C$221,C826)</f>
        <v>338</v>
      </c>
      <c r="E826" s="26">
        <f t="shared" ca="1" si="34"/>
        <v>1</v>
      </c>
      <c r="F826" s="26">
        <f ca="1">IF(D826=0,0,SUM($E$713:E826))</f>
        <v>3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'!$F$14:$F$221,'RAB '!$C$14:$C$221,C827)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'!$F$14:$F$221,'RAB '!$C$14:$C$221,C828)</f>
        <v>173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'!$F$14:$F$221,'RAB '!$C$14:$C$221,C829)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'!$F$14:$F$221,'RAB '!$C$14:$C$221,C830)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'!$F$14:$F$221,'RAB '!$C$14:$C$221,C831)</f>
        <v>117</v>
      </c>
      <c r="E831" s="26">
        <f t="shared" ca="1" si="34"/>
        <v>1</v>
      </c>
      <c r="F831" s="26">
        <f ca="1">IF(D831=0,0,SUM($E$713:E831))</f>
        <v>5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'!$F$14:$F$221,'RAB '!$C$14:$C$221,C832)</f>
        <v>21147</v>
      </c>
      <c r="E832" s="26">
        <f t="shared" ca="1" si="34"/>
        <v>1</v>
      </c>
      <c r="F832" s="26">
        <f ca="1">IF(D832=0,0,SUM($E$713:E832))</f>
        <v>6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'!$F$14:$F$221,'RAB '!$C$14:$C$221,C833)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'!$F$14:$F$221,'RAB '!$C$14:$C$221,C834)</f>
        <v>12</v>
      </c>
      <c r="E834" s="26">
        <f t="shared" ca="1" si="34"/>
        <v>1</v>
      </c>
      <c r="F834" s="26">
        <f ca="1">IF(D834=0,0,SUM($E$713:E834))</f>
        <v>7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'!$F$14:$F$221,'RAB '!$C$14:$C$221,C835)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'!$F$14:$F$221,'RAB '!$C$14:$C$221,C836)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'!$F$14:$F$221,'RAB '!$C$14:$C$221,C837)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'!$F$14:$F$221,'RAB '!$C$14:$C$221,C838)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'!$F$14:$F$221,'RAB '!$C$14:$C$221,C839)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'!$F$14:$F$221,'RAB '!$C$14:$C$221,C840)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'!$F$14:$F$221,'RAB '!$C$14:$C$221,C841)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'!$F$14:$F$221,'RAB '!$C$14:$C$221,C842)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'!$F$14:$F$221,'RAB '!$C$14:$C$221,C843)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'!$F$14:$F$221,'RAB '!$C$14:$C$221,C844)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'!$F$14:$F$221,'RAB '!$C$14:$C$221,C845)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'!$F$14:$F$221,'RAB '!$C$14:$C$221,C846)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'!$F$14:$F$221,'RAB '!$C$14:$C$221,C847)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'!$F$14:$F$221,'RAB '!$C$14:$C$221,C848)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'!$F$14:$F$221,'RAB '!$C$14:$C$221,C849)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'!$F$14:$F$221,'RAB '!$C$14:$C$221,C850)</f>
        <v>35</v>
      </c>
      <c r="E850" s="26">
        <f t="shared" ca="1" si="35"/>
        <v>1</v>
      </c>
      <c r="F850" s="26">
        <f ca="1">IF(D850=0,0,SUM($E$713:E850))</f>
        <v>8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'!$F$14:$F$221,'RAB '!$C$14:$C$221,C851)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'!$F$14:$F$221,'RAB '!$C$14:$C$221,C852)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'!$F$14:$F$221,'RAB '!$C$14:$C$221,C853)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'!$F$14:$F$221,'RAB '!$C$14:$C$221,C854)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'!$F$14:$F$221,'RAB '!$C$14:$C$221,C855)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'!$F$14:$F$221,'RAB '!$C$14:$C$221,C856)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'!$F$14:$F$221,'RAB '!$C$14:$C$221,C857)</f>
        <v>1</v>
      </c>
      <c r="E857" s="26">
        <f t="shared" ca="1" si="35"/>
        <v>1</v>
      </c>
      <c r="F857" s="26">
        <f ca="1">IF(D857=0,0,SUM($E$713:E857))</f>
        <v>9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'!$F$14:$F$221,'RAB '!$C$14:$C$221,C858)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'!$F$14:$F$221,'RAB '!$C$14:$C$221,C859)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'!$F$14:$F$221,'RAB '!$C$14:$C$221,C860)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'!$F$14:$F$221,'RAB '!$C$14:$C$221,C861)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'!$F$14:$F$221,'RAB '!$C$14:$C$221,C862)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'!$F$14:$F$221,'RAB '!$C$14:$C$221,C863)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'!$F$14:$F$221,'RAB '!$C$14:$C$221,C864)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'!$F$14:$F$221,'RAB '!$C$14:$C$221,C865)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'!$F$14:$F$221,'RAB '!$C$14:$C$221,C866)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'!$F$14:$F$221,'RAB '!$C$14:$C$221,C867)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'!$F$14:$F$221,'RAB '!$C$14:$C$221,C868)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'!$F$14:$F$221,'RAB '!$C$14:$C$221,C869)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'!$F$14:$F$221,'RAB '!$C$14:$C$221,C870)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'!$F$14:$F$221,'RAB '!$C$14:$C$221,C871)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'!$F$14:$F$221,'RAB '!$C$14:$C$221,C872)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'!$F$14:$F$221,'RAB '!$C$14:$C$221,C873)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'!$F$14:$F$221,'RAB '!$C$14:$C$221,C874)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'!$F$14:$F$221,'RAB '!$C$14:$C$221,C875)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'!$F$14:$F$221,'RAB '!$C$14:$C$221,C876)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'!$F$14:$F$221,'RAB '!$C$14:$C$221,C877)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'!$F$14:$F$221,'RAB '!$C$14:$C$221,C878)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'!$F$14:$F$221,'RAB '!$C$14:$C$221,C879)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'!$F$14:$F$221,'RAB '!$C$14:$C$221,C880)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'!$F$14:$F$221,'RAB '!$C$14:$C$221,C881)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'!$F$14:$F$221,'RAB '!$C$14:$C$221,C882)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'!$F$14:$F$221,'RAB '!$C$14:$C$221,C883)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'!$F$14:$F$221,'RAB '!$C$14:$C$221,C884)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'!$F$14:$F$221,'RAB '!$C$14:$C$221,C885)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'!$F$14:$F$221,'RAB '!$C$14:$C$221,C886)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'!$F$14:$F$221,'RAB '!$C$14:$C$221,C887)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'!$F$14:$F$221,'RAB '!$C$14:$C$221,C888)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'!$F$14:$F$221,'RAB '!$C$14:$C$221,C889)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'!$F$14:$F$221,'RAB '!$C$14:$C$221,C890)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'!$F$14:$F$221,'RAB '!$C$14:$C$221,C891)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'!$F$14:$F$221,'RAB '!$C$14:$C$221,C892)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'!$F$14:$F$221,'RAB '!$C$14:$C$221,C893)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'!$F$14:$F$221,'RAB '!$C$14:$C$221,C894)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'!$F$14:$F$221,'RAB '!$C$14:$C$221,C895)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'!$F$14:$F$221,'RAB '!$C$14:$C$221,C896)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'!$F$14:$F$221,'RAB '!$C$14:$C$221,C897)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'!$F$14:$F$221,'RAB '!$C$14:$C$221,C898)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'!$F$14:$F$221,'RAB '!$C$14:$C$221,C899)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'!$F$14:$F$221,'RAB '!$C$14:$C$221,C900)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'!$F$14:$F$221,'RAB '!$C$14:$C$221,C901)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'!$F$14:$F$221,'RAB '!$C$14:$C$221,C902)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'!$F$14:$F$221,'RAB '!$C$14:$C$221,C903)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'!$F$14:$F$221,'RAB '!$C$14:$C$221,C904)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'!$F$14:$F$221,'RAB '!$C$14:$C$221,C905)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'!$F$14:$F$221,'RAB '!$C$14:$C$221,C906)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'!$F$14:$F$221,'RAB '!$C$14:$C$221,C907)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'!$F$14:$F$221,'RAB '!$C$14:$C$221,C908)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'!$F$14:$F$221,'RAB '!$C$14:$C$221,C909)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'!$F$14:$F$221,'RAB '!$C$14:$C$221,C910)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'!$F$14:$F$221,'RAB '!$C$14:$C$221,C911)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'!$F$14:$F$221,'RAB '!$C$14:$C$221,C912)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'!$F$14:$F$221,'RAB '!$C$14:$C$221,C913)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'!$F$14:$F$221,'RAB '!$C$14:$C$221,C914)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'!$F$14:$F$221,'RAB '!$C$14:$C$221,C915)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'!$F$14:$F$221,'RAB '!$C$14:$C$221,C916)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'!$F$14:$F$221,'RAB '!$C$14:$C$221,C917)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'!$F$14:$F$221,'RAB '!$C$14:$C$221,C918)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'!$F$14:$F$221,'RAB '!$C$14:$C$221,C919)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'!$F$14:$F$221,'RAB '!$C$14:$C$221,C920)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'!$F$14:$F$221,'RAB '!$C$14:$C$221,C921)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'!$F$14:$F$221,'RAB '!$C$14:$C$221,C922)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'!$F$14:$F$221,'RAB '!$C$14:$C$221,C923)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'!$F$14:$F$221,'RAB '!$C$14:$C$221,C924)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'!$F$14:$F$221,'RAB '!$C$14:$C$221,C925)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'!$F$14:$F$221,'RAB '!$C$14:$C$221,C926)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'!$F$14:$F$221,'RAB '!$C$14:$C$221,C927)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'!$F$14:$F$221,'RAB '!$C$14:$C$221,C928)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'!$F$14:$F$221,'RAB '!$C$14:$C$221,C929)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'!$F$14:$F$221,'RAB '!$C$14:$C$221,C930)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'!$F$14:$F$221,'RAB '!$C$14:$C$221,C931)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'!$F$14:$F$221,'RAB '!$C$14:$C$221,C932)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'!$F$14:$F$221,'RAB '!$C$14:$C$221,C933)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'!$F$14:$F$221,'RAB '!$C$14:$C$221,C934)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'!$F$14:$F$221,'RAB '!$C$14:$C$221,C935)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'!$F$14:$F$221,'RAB '!$C$14:$C$221,C936)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'!$F$14:$F$221,'RAB '!$C$14:$C$221,C937)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'!$F$14:$F$221,'RAB '!$C$14:$C$221,C938)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'!$F$14:$F$221,'RAB '!$C$14:$C$221,C939)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'!$F$14:$F$221,'RAB '!$C$14:$C$221,C940)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'!$F$14:$F$221,'RAB '!$C$14:$C$221,C941)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'!$F$14:$F$221,'RAB '!$C$14:$C$221,C942)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'!$F$14:$F$221,'RAB '!$C$14:$C$221,C943)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'!$F$14:$F$221,'RAB '!$C$14:$C$221,C944)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'!$F$14:$F$221,'RAB '!$C$14:$C$221,C945)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'!$F$14:$F$221,'RAB '!$C$14:$C$221,C946)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'!$F$14:$F$221,'RAB '!$C$14:$C$221,C947)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'!$F$14:$F$221,'RAB '!$C$14:$C$221,C948)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'!$F$14:$F$221,'RAB '!$C$14:$C$221,C949)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'!$F$14:$F$221,'RAB '!$C$14:$C$221,C950)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'!$F$14:$F$221,'RAB '!$C$14:$C$221,C951)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'!$F$14:$F$221,'RAB '!$C$14:$C$221,C952)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'!$F$14:$F$221,'RAB '!$C$14:$C$221,C953)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'!$F$14:$F$221,'RAB '!$C$14:$C$221,C954)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'!$F$14:$F$221,'RAB '!$C$14:$C$221,C955)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'!$F$14:$F$221,'RAB '!$C$14:$C$221,C956)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'!$F$14:$F$221,'RAB '!$C$14:$C$221,C957)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'!$F$14:$F$221,'RAB '!$C$14:$C$221,C958)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'!$F$14:$F$221,'RAB '!$C$14:$C$221,C959)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'!$F$14:$F$221,'RAB '!$C$14:$C$221,C960)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'!$F$14:$F$221,'RAB '!$C$14:$C$221,C961)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'!$F$14:$F$221,'RAB '!$C$14:$C$221,C962)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'!$F$14:$F$221,'RAB '!$C$14:$C$221,C963)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'!$F$14:$F$221,'RAB '!$C$14:$C$221,C964)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'!$F$14:$F$221,'RAB '!$C$14:$C$221,C965)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'!$F$14:$F$221,'RAB '!$C$14:$C$221,C966)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'!$F$14:$F$221,'RAB '!$C$14:$C$221,C967)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'!$F$14:$F$221,'RAB '!$C$14:$C$221,C968)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'!$F$14:$F$221,'RAB '!$C$14:$C$221,C969)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'!$F$14:$F$221,'RAB '!$C$14:$C$221,C970)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'!$F$14:$F$221,'RAB '!$C$14:$C$221,C971)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'!$F$14:$F$221,'RAB '!$C$14:$C$221,C972)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'!$F$14:$F$221,'RAB '!$C$14:$C$221,C973)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'!$F$14:$F$221,'RAB '!$C$14:$C$221,C974)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'!$F$14:$F$221,'RAB '!$C$14:$C$221,C975)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'!$F$14:$F$221,'RAB '!$C$14:$C$221,C976)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'!$F$14:$F$221,'RAB '!$C$14:$C$221,C977)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'!$F$14:$F$221,'RAB '!$C$14:$C$221,C978)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'!$F$14:$F$221,'RAB '!$C$14:$C$221,C979)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'!$F$14:$F$221,'RAB '!$C$14:$C$221,C980)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'!$F$14:$F$221,'RAB '!$C$14:$C$221,C981)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'!$F$14:$F$221,'RAB '!$C$14:$C$221,C982)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'!$F$14:$F$221,'RAB '!$C$14:$C$221,C983)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'!$F$14:$F$221,'RAB '!$C$14:$C$221,C984)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'!$F$14:$F$221,'RAB '!$C$14:$C$221,C985)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'!$F$14:$F$221,'RAB '!$C$14:$C$221,C986)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'!$F$14:$F$221,'RAB '!$C$14:$C$221,C987)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'!$F$14:$F$221,'RAB '!$C$14:$C$221,C988)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'!$F$14:$F$221,'RAB '!$C$14:$C$221,C989)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'!$F$14:$F$221,'RAB '!$C$14:$C$221,C990)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'!$F$14:$F$221,'RAB '!$C$14:$C$221,C991)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'!$F$14:$F$221,'RAB '!$C$14:$C$221,C992)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'!$F$14:$F$221,'RAB '!$C$14:$C$221,C993)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'!$F$14:$F$221,'RAB '!$C$14:$C$221,C994)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'!$F$14:$F$221,'RAB '!$C$14:$C$221,C995)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'!$F$14:$F$221,'RAB '!$C$14:$C$221,C996)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'!$F$14:$F$221,'RAB '!$C$14:$C$221,C997)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'!$F$14:$F$221,'RAB '!$C$14:$C$221,C998)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'!$F$14:$F$221,'RAB '!$C$14:$C$221,C999)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'!$F$14:$F$221,'RAB '!$C$14:$C$221,C1000)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'!$F$14:$F$221,'RAB '!$C$14:$C$221,C1001)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'!$F$14:$F$221,'RAB '!$C$14:$C$221,C1002)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'!$F$14:$F$221,'RAB '!$C$14:$C$221,C1003)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'!$F$14:$F$221,'RAB '!$C$14:$C$221,C1004)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'!$F$14:$F$221,'RAB '!$C$14:$C$221,C1005)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'!$F$14:$F$221,'RAB '!$C$14:$C$221,C1006)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'!$F$14:$F$221,'RAB '!$C$14:$C$221,C1007)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'!$F$14:$F$221,'RAB '!$C$14:$C$221,C1008)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'!$F$14:$F$221,'RAB '!$C$14:$C$221,C1009)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'!$F$14:$F$221,'RAB '!$C$14:$C$221,C1010)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'!$F$14:$F$221,'RAB '!$C$14:$C$221,C1011)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'!$F$14:$F$221,'RAB '!$C$14:$C$221,C1012)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'!$F$14:$F$221,'RAB '!$C$14:$C$221,C1013)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'!$F$14:$F$221,'RAB '!$C$14:$C$221,C1014)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'!$F$14:$F$221,'RAB '!$C$14:$C$221,C1015)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'!$F$14:$F$221,'RAB '!$C$14:$C$221,C1016)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'!$F$14:$F$221,'RAB '!$C$14:$C$221,C1017)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'!$F$14:$F$221,'RAB '!$C$14:$C$221,C1018)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'!$F$14:$F$221,'RAB '!$C$14:$C$221,C1019)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'!$F$14:$F$221,'RAB '!$C$14:$C$221,C1020)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'!$F$14:$F$221,'RAB '!$C$14:$C$221,C1021)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'!$F$14:$F$221,'RAB '!$C$14:$C$221,C1022)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'!$F$14:$F$221,'RAB '!$C$14:$C$221,C1023)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'!$F$14:$F$221,'RAB '!$C$14:$C$221,C1024)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'!$F$14:$F$221,'RAB '!$C$14:$C$221,C1025)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'!$F$14:$F$221,'RAB '!$C$14:$C$221,C1026)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'!$F$14:$F$221,'RAB '!$C$14:$C$221,C1027)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'!$F$14:$F$221,'RAB '!$C$14:$C$221,C1028)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'!$F$14:$F$221,'RAB '!$C$14:$C$221,C1029)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'!$F$14:$F$221,'RAB '!$C$14:$C$221,C1030)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'!$F$14:$F$221,'RAB '!$C$14:$C$221,C1031)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'!$F$14:$F$221,'RAB '!$C$14:$C$221,C1032)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'!$F$14:$F$221,'RAB '!$C$14:$C$221,C1033)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'!$F$14:$F$221,'RAB '!$C$14:$C$221,C1034)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'!$F$14:$F$221,'RAB '!$C$14:$C$221,C1035)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'!$F$14:$F$221,'RAB '!$C$14:$C$221,C1036)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'!$F$14:$F$221,'RAB '!$C$14:$C$221,C1037)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'!$F$14:$F$221,'RAB '!$C$14:$C$221,C1038)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'!$F$14:$F$221,'RAB '!$C$14:$C$221,C1039)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'!$F$14:$F$221,'RAB '!$C$14:$C$221,C1040)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'!$F$14:$F$221,'RAB '!$C$14:$C$221,C1041)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'!$F$14:$F$221,'RAB '!$C$14:$C$221,C1042)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'!$F$14:$F$221,'RAB '!$C$14:$C$221,C1043)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'!$F$14:$F$221,'RAB '!$C$14:$C$221,C1044)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'!$F$14:$F$221,'RAB '!$C$14:$C$221,C1045)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'!$F$14:$F$221,'RAB '!$C$14:$C$221,C1046)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'!$F$14:$F$221,'RAB '!$C$14:$C$221,C1047)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'!$F$14:$F$221,'RAB '!$C$14:$C$221,C1048)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'!$F$14:$F$221,'RAB '!$C$14:$C$221,C1049)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'!$F$14:$F$221,'RAB '!$C$14:$C$221,C1050)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'!$F$14:$F$221,'RAB '!$C$14:$C$221,C1051)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'!$F$14:$F$221,'RAB '!$C$14:$C$221,C1052)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'!$F$14:$F$221,'RAB '!$C$14:$C$221,C1053)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'!$F$14:$F$221,'RAB '!$C$14:$C$221,C1054)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'!$F$14:$F$221,'RAB '!$C$14:$C$221,C1055)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'!$F$14:$F$221,'RAB '!$C$14:$C$221,C1056)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'!$F$14:$F$221,'RAB '!$C$14:$C$221,C1057)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'!$F$14:$F$221,'RAB '!$C$14:$C$221,C1058)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'!$F$14:$F$221,'RAB '!$C$14:$C$221,C1059)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'!$F$14:$F$221,'RAB '!$C$14:$C$221,C1060)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'!$F$14:$F$221,'RAB '!$C$14:$C$221,C1061)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'!$F$14:$F$221,'RAB '!$C$14:$C$221,C1062)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'!$F$14:$F$221,'RAB '!$C$14:$C$221,C1063)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'!$F$14:$F$221,'RAB '!$C$14:$C$221,C1064)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'!$F$14:$F$221,'RAB '!$C$14:$C$221,C1065)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'!$F$14:$F$221,'RAB '!$C$14:$C$221,C1066)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'!$F$14:$F$221,'RAB '!$C$14:$C$221,C1067)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'!$F$14:$F$221,'RAB '!$C$14:$C$221,C1068)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'!$F$14:$F$221,'RAB '!$C$14:$C$221,C1069)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'!$F$14:$F$221,'RAB '!$C$14:$C$221,C1070)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'!$F$14:$F$221,'RAB '!$C$14:$C$221,C1071)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'!$F$14:$F$221,'RAB '!$C$14:$C$221,C1072)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'!$F$14:$F$221,'RAB '!$C$14:$C$221,C1073)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'!$F$14:$F$221,'RAB '!$C$14:$C$221,C1074)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'!$F$14:$F$221,'RAB '!$C$14:$C$221,C1075)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'!$F$14:$F$221,'RAB '!$C$14:$C$221,C1076)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'!$F$14:$F$221,'RAB '!$C$14:$C$221,C1077)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'!$F$14:$F$221,'RAB '!$C$14:$C$221,C1078)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'!$F$14:$F$221,'RAB '!$C$14:$C$221,C1079)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'!$F$14:$F$221,'RAB '!$C$14:$C$221,C1080)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'!$F$14:$F$221,'RAB '!$C$14:$C$221,C1081)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'!$F$14:$F$221,'RAB '!$C$14:$C$221,C1082)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'!$F$14:$F$221,'RAB '!$C$14:$C$221,C1083)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'!$F$14:$F$221,'RAB '!$C$14:$C$221,C1084)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'!$F$14:$F$221,'RAB '!$C$14:$C$221,C1085)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'!$F$14:$F$221,'RAB '!$C$14:$C$221,C1086)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'!$F$14:$F$221,'RAB '!$C$14:$C$221,C1087)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'!$F$14:$F$221,'RAB '!$C$14:$C$221,C1088)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'!$F$14:$F$221,'RAB '!$C$14:$C$221,C1089)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'!$F$14:$F$221,'RAB '!$C$14:$C$221,C1090)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'!$F$14:$F$221,'RAB '!$C$14:$C$221,C1091)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'!$F$14:$F$221,'RAB '!$C$14:$C$221,C1092)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'!$F$14:$F$221,'RAB '!$C$14:$C$221,C1093)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'!$F$14:$F$221,'RAB '!$C$14:$C$221,C1094)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'!$F$14:$F$221,'RAB '!$C$14:$C$221,C1095)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'!$F$14:$F$221,'RAB '!$C$14:$C$221,C1096)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'!$F$14:$F$221,'RAB '!$C$14:$C$221,C1097)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'!$F$14:$F$221,'RAB '!$C$14:$C$221,C1098)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'!$F$14:$F$221,'RAB '!$C$14:$C$221,C1099)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'!$F$14:$F$221,'RAB '!$C$14:$C$221,C1100)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'!$F$14:$F$221,'RAB '!$C$14:$C$221,C1101)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'!$F$14:$F$221,'RAB '!$C$14:$C$221,C1102)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'!$F$14:$F$221,'RAB '!$C$14:$C$221,C1103)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'!$F$14:$F$221,'RAB '!$C$14:$C$221,C1104)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'!$F$14:$F$221,'RAB '!$C$14:$C$221,C1105)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'!$F$14:$F$221,'RAB '!$C$14:$C$221,C1106)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'!$F$14:$F$221,'RAB '!$C$14:$C$221,C1107)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'!$F$14:$F$221,'RAB '!$C$14:$C$221,C1108)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'!$F$14:$F$221,'RAB '!$C$14:$C$221,C1109)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'!$F$14:$F$221,'RAB '!$C$14:$C$221,C1110)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'!$F$14:$F$221,'RAB '!$C$14:$C$221,C1111)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'!$F$14:$F$221,'RAB '!$C$14:$C$221,C1112)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'!$F$14:$F$221,'RAB '!$C$14:$C$221,C1113)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'!$F$14:$F$221,'RAB '!$C$14:$C$221,C1114)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'!$F$14:$F$221,'RAB '!$C$14:$C$221,C1115)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'!$F$14:$F$221,'RAB '!$C$14:$C$221,C1116)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'!$F$14:$F$221,'RAB '!$C$14:$C$221,C1117)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'!$F$14:$F$221,'RAB '!$C$14:$C$221,C1118)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'!$F$14:$F$221,'RAB '!$C$14:$C$221,C1119)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'!$F$14:$F$221,'RAB '!$C$14:$C$221,C1120)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'!$F$14:$F$221,'RAB '!$C$14:$C$221,C1121)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'!$F$14:$F$221,'RAB '!$C$14:$C$221,C1122)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'!$F$14:$F$221,'RAB '!$C$14:$C$221,C1123)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'!$F$14:$F$221,'RAB '!$C$14:$C$221,C1124)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'!$F$14:$F$221,'RAB '!$C$14:$C$221,C1125)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'!$F$14:$F$221,'RAB '!$C$14:$C$221,C1126)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'!$F$14:$F$221,'RAB '!$C$14:$C$221,C1127)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'!$F$14:$F$221,'RAB '!$C$14:$C$221,C1128)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'!$F$14:$F$221,'RAB '!$C$14:$C$221,C1129)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'!$F$14:$F$221,'RAB '!$C$14:$C$221,C1130)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'!$F$14:$F$221,'RAB '!$C$14:$C$221,C1131)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'!$F$14:$F$221,'RAB '!$C$14:$C$221,C1132)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'!$F$14:$F$221,'RAB '!$C$14:$C$221,C1133)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'!$F$14:$F$221,'RAB '!$C$14:$C$221,C1134)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'!$F$14:$F$221,'RAB '!$C$14:$C$221,C1135)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'!$F$14:$F$221,'RAB '!$C$14:$C$221,C1136)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'!$F$14:$F$221,'RAB '!$C$14:$C$221,C1137)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'!$F$14:$F$221,'RAB '!$C$14:$C$221,C1138)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'!$F$14:$F$221,'RAB '!$C$14:$C$221,C1139)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'!$F$14:$F$221,'RAB '!$C$14:$C$221,C1140)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'!$F$14:$F$221,'RAB '!$C$14:$C$221,C1141)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'!$F$14:$F$221,'RAB '!$C$14:$C$221,C1142)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'!$F$14:$F$221,'RAB '!$C$14:$C$221,C1143)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'!$F$14:$F$221,'RAB '!$C$14:$C$221,C1144)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'!$F$14:$F$221,'RAB '!$C$14:$C$221,C1145)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'!$F$14:$F$221,'RAB '!$C$14:$C$221,C1146)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'!$F$14:$F$221,'RAB '!$C$14:$C$221,C1147)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'!$F$14:$F$221,'RAB '!$C$14:$C$221,C1148)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'!$F$14:$F$221,'RAB '!$C$14:$C$221,C1149)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'!$F$14:$F$221,'RAB '!$C$14:$C$221,C1150)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'!$F$14:$F$221,'RAB '!$C$14:$C$221,C1151)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'!$F$14:$F$221,'RAB '!$C$14:$C$221,C1152)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'!$F$14:$F$221,'RAB '!$C$14:$C$221,C1153)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'!$F$14:$F$221,'RAB '!$C$14:$C$221,C1154)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'!$F$14:$F$221,'RAB '!$C$14:$C$221,C1155)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'!$F$14:$F$221,'RAB '!$C$14:$C$221,C1156)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'!$F$14:$F$221,'RAB '!$C$14:$C$221,C1157)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'!$F$14:$F$221,'RAB '!$C$14:$C$221,C1158)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'!$F$14:$F$221,'RAB '!$C$14:$C$221,C1159)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'!$F$14:$F$221,'RAB '!$C$14:$C$221,C1160)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'!$F$14:$F$221,'RAB '!$C$14:$C$221,C1161)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'!$F$14:$F$221,'RAB '!$C$14:$C$221,C1162)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'!$F$14:$F$221,'RAB '!$C$14:$C$221,C1163)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'!$F$14:$F$221,'RAB '!$C$14:$C$221,C1164)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'!$F$14:$F$221,'RAB '!$C$14:$C$221,C1165)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'!$F$14:$F$221,'RAB '!$C$14:$C$221,C1166)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'!$F$14:$F$221,'RAB '!$C$14:$C$221,C1167)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'!$F$14:$F$221,'RAB '!$C$14:$C$221,C1168)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'!$F$14:$F$221,'RAB '!$C$14:$C$221,C1169)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'!$F$14:$F$221,'RAB '!$C$14:$C$221,C1170)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'!$F$14:$F$221,'RAB '!$C$14:$C$221,C1171)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'!$F$14:$F$221,'RAB '!$C$14:$C$221,C1172)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'!$F$14:$F$221,'RAB '!$C$14:$C$221,C1173)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'!$F$14:$F$221,'RAB '!$C$14:$C$221,C1174)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'!$F$14:$F$221,'RAB '!$C$14:$C$221,C1175)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'!$F$14:$F$221,'RAB '!$C$14:$C$221,C1176)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'!$F$14:$F$221,'RAB '!$C$14:$C$221,C1177)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'!$F$14:$F$221,'RAB '!$C$14:$C$221,C1178)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'!$F$14:$F$221,'RAB '!$C$14:$C$221,C1179)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'!$F$14:$F$221,'RAB '!$C$14:$C$221,C1180)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'!$F$14:$F$221,'RAB '!$C$14:$C$221,C1181)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'!$F$14:$F$221,'RAB '!$C$14:$C$221,C1182)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'!$F$14:$F$221,'RAB '!$C$14:$C$221,C1183)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'!$F$14:$F$221,'RAB '!$C$14:$C$221,C1184)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'!$F$14:$F$221,'RAB '!$C$14:$C$221,C1185)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'!$F$14:$F$221,'RAB '!$C$14:$C$221,C1186)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'!$F$14:$F$221,'RAB '!$C$14:$C$221,C1187)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'!$F$14:$F$221,'RAB '!$C$14:$C$221,C1188)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'!$F$14:$F$221,'RAB '!$C$14:$C$221,C1189)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'!$F$14:$F$221,'RAB '!$C$14:$C$221,C1190)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'!$F$14:$F$221,'RAB '!$C$14:$C$221,C1191)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'!$F$14:$F$221,'RAB '!$C$14:$C$221,C1192)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'!$F$14:$F$221,'RAB '!$C$14:$C$221,C1193)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'!$F$14:$F$221,'RAB '!$C$14:$C$221,C1194)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'!$F$14:$F$221,'RAB '!$C$14:$C$221,C1195)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'!$F$14:$F$221,'RAB '!$C$14:$C$221,C1196)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'!$F$14:$F$221,'RAB '!$C$14:$C$221,C1197)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'!$F$14:$F$221,'RAB '!$C$14:$C$221,C1198)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'!$F$14:$F$221,'RAB '!$C$14:$C$221,C1199)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'!$F$14:$F$221,'RAB '!$C$14:$C$221,C1200)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'!$F$14:$F$221,'RAB '!$C$14:$C$221,C1201)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'!$F$14:$F$221,'RAB '!$C$14:$C$221,C1202)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'!$F$14:$F$221,'RAB '!$C$14:$C$221,C1203)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'!$F$14:$F$221,'RAB '!$C$14:$C$221,C1204)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'!$F$14:$F$221,'RAB '!$C$14:$C$221,C1205)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'!$F$14:$F$221,'RAB '!$C$14:$C$221,C1206)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'!$F$14:$F$221,'RAB '!$C$14:$C$221,C1207)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'!$F$14:$F$221,'RAB '!$C$14:$C$221,C1208)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'!$F$14:$F$221,'RAB '!$C$14:$C$221,C1209)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'!$F$14:$F$221,'RAB '!$C$14:$C$221,C1210)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'!$F$14:$F$221,'RAB '!$C$14:$C$221,C1211)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'!$F$14:$F$221,'RAB '!$C$14:$C$221,C1212)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'!$F$14:$F$221,'RAB '!$C$14:$C$221,C1213)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'!$F$14:$F$221,'RAB '!$C$14:$C$221,C1214)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'!$F$14:$F$221,'RAB '!$C$14:$C$221,C1215)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'!$F$14:$F$221,'RAB '!$C$14:$C$221,C1216)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'!$F$14:$F$221,'RAB '!$C$14:$C$221,C1217)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'!$F$14:$F$221,'RAB '!$C$14:$C$221,C1218)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'!$F$14:$F$221,'RAB '!$C$14:$C$221,C1219)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'!$F$14:$F$221,'RAB '!$C$14:$C$221,C1220)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'!$F$14:$F$221,'RAB '!$C$14:$C$221,C1221)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'!$F$14:$F$221,'RAB '!$C$14:$C$221,C1222)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'!$F$14:$F$221,'RAB '!$C$14:$C$221,C1223)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'!$F$14:$F$221,'RAB '!$C$14:$C$221,C1224)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'!$F$14:$F$221,'RAB '!$C$14:$C$221,C1225)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'!$F$14:$F$221,'RAB '!$C$14:$C$221,C1226)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'!$F$14:$F$221,'RAB '!$C$14:$C$221,C1227)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'!$F$14:$F$221,'RAB '!$C$14:$C$221,C1228)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'!$F$14:$F$221,'RAB '!$C$14:$C$221,C1229)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'!$F$14:$F$221,'RAB '!$C$14:$C$221,C1230)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'!$F$14:$F$221,'RAB '!$C$14:$C$221,C1231)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'!$F$14:$F$221,'RAB '!$C$14:$C$221,C1232)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'!$F$14:$F$221,'RAB '!$C$14:$C$221,C1233)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'!$F$14:$F$221,'RAB '!$C$14:$C$221,C1234)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'!$F$14:$F$221,'RAB '!$C$14:$C$221,C1235)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'!$F$14:$F$221,'RAB '!$C$14:$C$221,C1236)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'!$F$14:$F$221,'RAB '!$C$14:$C$221,C1237)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'!$F$14:$F$221,'RAB '!$C$14:$C$221,C1238)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'!$F$14:$F$221,'RAB '!$C$14:$C$221,C1239)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'!$F$14:$F$221,'RAB '!$C$14:$C$221,C1240)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'!$F$14:$F$221,'RAB '!$C$14:$C$221,C1241)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'!$F$14:$F$221,'RAB '!$C$14:$C$221,C1242)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'!$F$14:$F$221,'RAB '!$C$14:$C$221,C1243)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'!$F$14:$F$221,'RAB '!$C$14:$C$221,C1244)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'!$F$14:$F$221,'RAB '!$C$14:$C$221,C1245)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'!$F$14:$F$221,'RAB '!$C$14:$C$221,C1246)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'!$F$14:$F$221,'RAB '!$C$14:$C$221,C1247)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'!$F$14:$F$221,'RAB '!$C$14:$C$221,C1248)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'!$F$14:$F$221,'RAB '!$C$14:$C$221,C1249)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'!$F$14:$F$221,'RAB '!$C$14:$C$221,C1250)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'!$F$14:$F$221,'RAB '!$C$14:$C$221,C1251)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'!$F$14:$F$221,'RAB '!$C$14:$C$221,C1252)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'!$F$14:$F$221,'RAB '!$C$14:$C$221,C1253)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'!$F$14:$F$221,'RAB '!$C$14:$C$221,C1254)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'!$F$14:$F$221,'RAB '!$C$14:$C$221,C1255)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'!$F$14:$F$221,'RAB '!$C$14:$C$221,C1256)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'!$F$14:$F$221,'RAB '!$C$14:$C$221,C1257)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'!$F$14:$F$221,'RAB '!$C$14:$C$221,C1258)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'!$F$14:$F$221,'RAB '!$C$14:$C$221,C1259)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'!$F$14:$F$221,'RAB '!$C$14:$C$221,C1260)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'!$F$14:$F$221,'RAB '!$C$14:$C$221,C1261)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'!$F$14:$F$221,'RAB '!$C$14:$C$221,C1262)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'!$F$14:$F$221,'RAB '!$C$14:$C$221,C1263)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'!$F$14:$F$221,'RAB '!$C$14:$C$221,C1264)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'!$F$14:$F$221,'RAB '!$C$14:$C$221,C1265)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'!$F$14:$F$221,'RAB '!$C$14:$C$221,C1266)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'!$F$14:$F$221,'RAB '!$C$14:$C$221,C1267)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'!$F$14:$F$221,'RAB '!$C$14:$C$221,C1268)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'!$F$14:$F$221,'RAB '!$C$14:$C$221,C1269)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'!$F$14:$F$221,'RAB '!$C$14:$C$221,C1270)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'!$F$14:$F$221,'RAB '!$C$14:$C$221,C1271)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'!$F$14:$F$221,'RAB '!$C$14:$C$221,C1272)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'!$F$14:$F$221,'RAB '!$C$14:$C$221,C1273)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'!$F$14:$F$221,'RAB '!$C$14:$C$221,C1274)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'!$F$14:$F$221,'RAB '!$C$14:$C$221,C1275)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'!$F$14:$F$221,'RAB '!$C$14:$C$221,C1276)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'!$F$14:$F$221,'RAB '!$C$14:$C$221,C1277)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'!$F$14:$F$221,'RAB '!$C$14:$C$221,C1278)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'!$F$14:$F$221,'RAB '!$C$14:$C$221,C1279)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'!$F$14:$F$221,'RAB '!$C$14:$C$221,C1280)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'!$F$14:$F$221,'RAB '!$C$14:$C$221,C1281)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'!$F$14:$F$221,'RAB '!$C$14:$C$221,C1282)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'!$F$14:$F$221,'RAB '!$C$14:$C$221,C1283)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'!$F$14:$F$221,'RAB '!$C$14:$C$221,C1284)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'!$F$14:$F$221,'RAB '!$C$14:$C$221,C1285)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'!$F$14:$F$221,'RAB '!$C$14:$C$221,C1286)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'!$F$14:$F$221,'RAB '!$C$14:$C$221,C1287)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'!$F$14:$F$221,'RAB '!$C$14:$C$221,C1288)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'!$F$14:$F$221,'RAB '!$C$14:$C$221,C1289)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'!$F$14:$F$221,'RAB '!$C$14:$C$221,C1290)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'!$F$14:$F$221,'RAB '!$C$14:$C$221,C1291)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'!$F$14:$F$221,'RAB '!$C$14:$C$221,C1292)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'!$F$14:$F$221,'RAB '!$C$14:$C$221,C1293)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'!$F$14:$F$221,'RAB '!$C$14:$C$221,C1294)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'!$F$14:$F$221,'RAB '!$C$14:$C$221,C1295)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'!$F$14:$F$221,'RAB '!$C$14:$C$221,C1296)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'!$F$14:$F$221,'RAB '!$C$14:$C$221,C1297)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'!$F$14:$F$221,'RAB '!$C$14:$C$221,C1298)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'!$F$14:$F$221,'RAB '!$C$14:$C$221,C1299)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'!$F$14:$F$221,'RAB '!$C$14:$C$221,C1300)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'!$F$14:$F$221,'RAB '!$C$14:$C$221,C1301)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'!$F$14:$F$221,'RAB '!$C$14:$C$221,C1302)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'!$F$14:$F$221,'RAB '!$C$14:$C$221,C1303)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'!$F$14:$F$221,'RAB '!$C$14:$C$221,C1304)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'!$F$14:$F$221,'RAB '!$C$14:$C$221,C1305)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'!$F$14:$F$221,'RAB '!$C$14:$C$221,C1306)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'!$F$14:$F$221,'RAB '!$C$14:$C$221,C1307)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'!$F$14:$F$221,'RAB '!$C$14:$C$221,C1308)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'!$F$14:$F$221,'RAB '!$C$14:$C$221,C1309)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'!$F$14:$F$221,'RAB '!$C$14:$C$221,C1310)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'!$F$14:$F$221,'RAB '!$C$14:$C$221,C1311)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'!$F$14:$F$221,'RAB '!$C$14:$C$221,C1312)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'!$F$14:$F$221,'RAB '!$C$14:$C$221,C1313)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'!$F$14:$F$221,'RAB '!$C$14:$C$221,C1314)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'!$F$14:$F$221,'RAB '!$C$14:$C$221,C1315)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'!$F$14:$F$221,'RAB '!$C$14:$C$221,C1316)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'!$F$14:$F$221,'RAB '!$C$14:$C$221,C1317)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'!$F$14:$F$221,'RAB '!$C$14:$C$221,C1318)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'!$F$14:$F$221,'RAB '!$C$14:$C$221,C1319)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'!$F$14:$F$221,'RAB '!$C$14:$C$221,C1320)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5" priority="5" operator="equal">
      <formula>0</formula>
    </cfRule>
  </conditionalFormatting>
  <conditionalFormatting sqref="A10:L65536">
    <cfRule type="cellIs" dxfId="44" priority="1" operator="equal">
      <formula>0</formula>
    </cfRule>
  </conditionalFormatting>
  <conditionalFormatting sqref="C12:C711">
    <cfRule type="cellIs" dxfId="43" priority="66" stopIfTrue="1" operator="equal">
      <formula>0</formula>
    </cfRule>
  </conditionalFormatting>
  <conditionalFormatting sqref="E712:E65536">
    <cfRule type="cellIs" dxfId="42" priority="16" stopIfTrue="1" operator="equal">
      <formula>0</formula>
    </cfRule>
  </conditionalFormatting>
  <conditionalFormatting sqref="G1:G11 E6:E11 E1:E3 H7 H10:H11 F10:F711 G712:G65536">
    <cfRule type="cellIs" dxfId="41" priority="69" stopIfTrue="1" operator="equal">
      <formula>0</formula>
    </cfRule>
  </conditionalFormatting>
  <conditionalFormatting sqref="G12:H711">
    <cfRule type="cellIs" dxfId="40" priority="12" stopIfTrue="1" operator="equal">
      <formula>0</formula>
    </cfRule>
  </conditionalFormatting>
  <conditionalFormatting sqref="I7:K7">
    <cfRule type="cellIs" dxfId="39" priority="4" stopIfTrue="1" operator="equal">
      <formula>0</formula>
    </cfRule>
  </conditionalFormatting>
  <conditionalFormatting sqref="I10:L711">
    <cfRule type="cellIs" dxfId="38" priority="2" stopIfTrue="1" operator="equal">
      <formula>0</formula>
    </cfRule>
  </conditionalFormatting>
  <conditionalFormatting sqref="L1:L6">
    <cfRule type="cellIs" dxfId="37" priority="10" operator="equal">
      <formula>0</formula>
    </cfRule>
  </conditionalFormatting>
  <conditionalFormatting sqref="M1:IV1048576 A8:G9">
    <cfRule type="cellIs" dxfId="3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'!C1</f>
        <v>PT. PLN ( PERSERO )</v>
      </c>
      <c r="D1" s="25"/>
      <c r="T1" s="30"/>
    </row>
    <row r="2" spans="1:21">
      <c r="C2" s="98" t="str">
        <f>'RAB '!C2</f>
        <v>UNIT INDUK DISTRIBUSI JAWA TENGAH &amp; DI YOGYAKARTA</v>
      </c>
      <c r="D2" s="25"/>
      <c r="S2" s="73"/>
      <c r="T2" s="82"/>
    </row>
    <row r="3" spans="1:21">
      <c r="C3" s="98" t="str">
        <f>'RAB 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89" t="s">
        <v>1100</v>
      </c>
      <c r="C4" s="589"/>
      <c r="D4" s="589"/>
      <c r="E4" s="589"/>
      <c r="F4" s="589"/>
      <c r="G4" s="589"/>
      <c r="H4" s="589"/>
      <c r="I4" s="589"/>
      <c r="J4" s="589"/>
      <c r="K4" s="58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613" t="str">
        <f>'RAB '!G6</f>
        <v>PB. BENDUNGAN JRAGUNG</v>
      </c>
      <c r="H6" s="613"/>
      <c r="I6" s="613"/>
      <c r="J6" s="613"/>
      <c r="K6" s="613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'!G7</f>
        <v>DESA JRAGUNG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'!G8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'!G9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90" t="s">
        <v>0</v>
      </c>
      <c r="C11" s="592" t="s">
        <v>1</v>
      </c>
      <c r="D11" s="595" t="s">
        <v>34</v>
      </c>
      <c r="E11" s="595" t="s">
        <v>35</v>
      </c>
      <c r="F11" s="595" t="s">
        <v>2</v>
      </c>
      <c r="G11" s="597" t="s">
        <v>33</v>
      </c>
      <c r="H11" s="595" t="s">
        <v>3</v>
      </c>
      <c r="I11" s="595"/>
      <c r="J11" s="595"/>
      <c r="K11" s="600"/>
      <c r="M11" s="33"/>
      <c r="N11" s="33"/>
      <c r="O11" s="33"/>
      <c r="P11" s="33"/>
      <c r="R11" s="34"/>
      <c r="S11" s="74"/>
      <c r="T11" s="74"/>
    </row>
    <row r="12" spans="1:21" ht="15" customHeight="1">
      <c r="B12" s="591"/>
      <c r="C12" s="593"/>
      <c r="D12" s="596"/>
      <c r="E12" s="596"/>
      <c r="F12" s="596"/>
      <c r="G12" s="598"/>
      <c r="H12" s="604" t="s">
        <v>38</v>
      </c>
      <c r="I12" s="604" t="s">
        <v>5</v>
      </c>
      <c r="J12" s="596" t="s">
        <v>39</v>
      </c>
      <c r="K12" s="60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91"/>
      <c r="C13" s="594"/>
      <c r="D13" s="596"/>
      <c r="E13" s="596"/>
      <c r="F13" s="596"/>
      <c r="G13" s="599"/>
      <c r="H13" s="605"/>
      <c r="I13" s="605"/>
      <c r="J13" s="596"/>
      <c r="K13" s="60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75</v>
      </c>
      <c r="G16" s="41">
        <f ca="1">IF(ISERROR(OFFSET('HARGA SATUAN'!$I$6,MATCH(C16,'HARGA SATUAN'!$C$7:$C$1509,0),0)),"",OFFSET('HARGA SATUAN'!$I$6,MATCH(C16,'HARGA SATUAN'!$C$7:$C$1509,0),0))</f>
        <v>5800000</v>
      </c>
      <c r="H16" s="42">
        <f t="shared" ca="1" si="1"/>
        <v>0</v>
      </c>
      <c r="I16" s="42">
        <f t="shared" ca="1" si="2"/>
        <v>435000000</v>
      </c>
      <c r="J16" s="42">
        <f t="shared" ca="1" si="3"/>
        <v>0</v>
      </c>
      <c r="K16" s="43">
        <f t="shared" ca="1" si="0"/>
        <v>435000000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 t="str">
        <f t="shared" ca="1" si="5"/>
        <v/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614" t="s">
        <v>984</v>
      </c>
      <c r="D38" s="614"/>
      <c r="E38" s="614"/>
      <c r="F38" s="614"/>
      <c r="G38" s="77" t="s">
        <v>9</v>
      </c>
      <c r="H38" s="55">
        <f ca="1">SUM(H14:H37)</f>
        <v>0</v>
      </c>
      <c r="I38" s="55">
        <f ca="1">SUM(I14:I37)</f>
        <v>435000000</v>
      </c>
      <c r="J38" s="55">
        <f ca="1">SUM(J14:J37)</f>
        <v>0</v>
      </c>
      <c r="K38" s="55">
        <f ca="1">SUM(K14:K37)</f>
        <v>435000000</v>
      </c>
      <c r="L38" s="44"/>
      <c r="R38" s="99"/>
      <c r="S38" s="99"/>
      <c r="T38" s="99"/>
    </row>
    <row r="39" spans="1:20" s="36" customFormat="1">
      <c r="A39" s="30"/>
      <c r="B39" s="56"/>
      <c r="C39" s="615" t="s">
        <v>455</v>
      </c>
      <c r="D39" s="615"/>
      <c r="E39" s="615"/>
      <c r="F39" s="615"/>
      <c r="G39" s="59" t="s">
        <v>9</v>
      </c>
      <c r="H39" s="60">
        <f ca="1">H38*0.1</f>
        <v>0</v>
      </c>
      <c r="I39" s="60">
        <f ca="1">I38*0.1</f>
        <v>43500000</v>
      </c>
      <c r="J39" s="60">
        <f ca="1">J38*0.1</f>
        <v>0</v>
      </c>
      <c r="K39" s="60">
        <f ca="1">K38*0.1</f>
        <v>43500000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606" t="s">
        <v>456</v>
      </c>
      <c r="D40" s="606"/>
      <c r="E40" s="606"/>
      <c r="F40" s="606"/>
      <c r="G40" s="61" t="s">
        <v>9</v>
      </c>
      <c r="H40" s="78">
        <f ca="1">SUM(H38:H39)</f>
        <v>0</v>
      </c>
      <c r="I40" s="78">
        <f ca="1">SUM(I38:I39)</f>
        <v>478500000</v>
      </c>
      <c r="J40" s="61">
        <f ca="1">SUM(J38:J39)</f>
        <v>0</v>
      </c>
      <c r="K40" s="61">
        <f ca="1">SUM(K38:K39)</f>
        <v>478500000</v>
      </c>
      <c r="L40" s="44"/>
      <c r="R40" s="99"/>
      <c r="S40" s="99"/>
      <c r="T40" s="99"/>
    </row>
    <row r="41" spans="1:20" s="36" customFormat="1">
      <c r="A41" s="30"/>
      <c r="B41" s="607" t="e">
        <f ca="1">"Terbilang : ( "&amp;L42&amp;" Rupiah )"</f>
        <v>#NAME?</v>
      </c>
      <c r="C41" s="608"/>
      <c r="D41" s="608"/>
      <c r="E41" s="608"/>
      <c r="F41" s="608"/>
      <c r="G41" s="608"/>
      <c r="H41" s="608"/>
      <c r="I41" s="608"/>
      <c r="J41" s="608"/>
      <c r="K41" s="609"/>
      <c r="L41" s="44"/>
      <c r="R41" s="58"/>
      <c r="S41" s="58"/>
      <c r="T41" s="58"/>
    </row>
    <row r="42" spans="1:20" s="36" customFormat="1">
      <c r="A42" s="30"/>
      <c r="B42" s="610"/>
      <c r="C42" s="611"/>
      <c r="D42" s="611"/>
      <c r="E42" s="611"/>
      <c r="F42" s="611"/>
      <c r="G42" s="611"/>
      <c r="H42" s="611"/>
      <c r="I42" s="611"/>
      <c r="J42" s="611"/>
      <c r="K42" s="612"/>
      <c r="L42" s="62" t="e">
        <f ca="1">PROPER([126]!terbilang(K40))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601"/>
      <c r="I45" s="601"/>
      <c r="J45" s="602"/>
      <c r="K45" s="60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601"/>
      <c r="I46" s="601"/>
      <c r="J46" s="602"/>
      <c r="K46" s="60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601"/>
      <c r="I47" s="601"/>
      <c r="J47" s="602"/>
      <c r="K47" s="60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601"/>
      <c r="I52" s="601"/>
      <c r="J52" s="602"/>
      <c r="K52" s="60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'!$F$14:$F$221,'RAB '!$C$14:$C$221,'REKAP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'!$F$14:$F$221,'RAB '!$C$14:$C$221,'REKAP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'!$F$14:$F$221,'RAB '!$C$14:$C$221,'REKAP TIANG'!C59)</f>
        <v>75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'!$F$14:$F$221,'RAB '!$C$14:$C$221,'REKAP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'!$F$14:$F$221,'RAB '!$C$14:$C$221,'REKAP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'!$F$14:$F$221,'RAB '!$C$14:$C$221,'REKAP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'!$F$14:$F$221,'RAB '!$C$14:$C$221,'REKAP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'!$F$14:$F$221,'RAB '!$C$14:$C$221,'REKAP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'!$F$14:$F$221,'RAB '!$C$14:$C$221,'REKAP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'!$F$14:$F$221,'RAB '!$C$14:$C$221,'REKAP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'!$F$14:$F$221,'RAB '!$C$14:$C$221,'REKAP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'!$F$14:$F$221,'RAB '!$C$14:$C$221,'REKAP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'!$F$14:$F$221,'RAB '!$C$14:$C$221,'REKAP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'!$F$14:$F$221,'RAB '!$C$14:$C$221,'REKAP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'!$F$14:$F$221,'RAB '!$C$14:$C$221,'REKAP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'!$F$14:$F$221,'RAB '!$C$14:$C$221,'REKAP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'!$F$14:$F$221,'RAB '!$C$14:$C$221,'REKAP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'!$F$14:$F$221,'RAB '!$C$14:$C$221,'REKAP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'!$F$14:$F$221,'RAB '!$C$14:$C$221,'REKAP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'!$F$14:$F$221,'RAB '!$C$14:$C$221,'REKAP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'!C1</f>
        <v>PT. PLN ( PERSERO )</v>
      </c>
      <c r="D1" s="25"/>
      <c r="T1" s="30"/>
    </row>
    <row r="2" spans="1:21">
      <c r="C2" s="98" t="str">
        <f>'RAB '!C2</f>
        <v>UNIT INDUK DISTRIBUSI JAWA TENGAH &amp; DI YOGYAKARTA</v>
      </c>
      <c r="D2" s="25"/>
      <c r="S2" s="73"/>
      <c r="T2" s="82"/>
    </row>
    <row r="3" spans="1:21">
      <c r="C3" s="98" t="str">
        <f>'RAB 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89" t="s">
        <v>1007</v>
      </c>
      <c r="C4" s="589"/>
      <c r="D4" s="589"/>
      <c r="E4" s="589"/>
      <c r="F4" s="589"/>
      <c r="G4" s="589"/>
      <c r="H4" s="589"/>
      <c r="I4" s="589"/>
      <c r="J4" s="589"/>
      <c r="K4" s="58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613" t="str">
        <f>'RAB '!G6</f>
        <v>PB. BENDUNGAN JRAGUNG</v>
      </c>
      <c r="H6" s="613"/>
      <c r="I6" s="613"/>
      <c r="J6" s="613"/>
      <c r="K6" s="613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'!G7</f>
        <v>DESA JRAGUNG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'!G8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'!G9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90" t="s">
        <v>0</v>
      </c>
      <c r="C11" s="592" t="s">
        <v>1</v>
      </c>
      <c r="D11" s="595" t="s">
        <v>34</v>
      </c>
      <c r="E11" s="595" t="s">
        <v>35</v>
      </c>
      <c r="F11" s="595" t="s">
        <v>2</v>
      </c>
      <c r="G11" s="597" t="s">
        <v>33</v>
      </c>
      <c r="H11" s="595" t="s">
        <v>3</v>
      </c>
      <c r="I11" s="595"/>
      <c r="J11" s="595"/>
      <c r="K11" s="600"/>
      <c r="M11" s="33"/>
      <c r="N11" s="33"/>
      <c r="O11" s="33"/>
      <c r="P11" s="33"/>
      <c r="R11" s="34"/>
      <c r="S11" s="74"/>
      <c r="T11" s="74"/>
    </row>
    <row r="12" spans="1:21" ht="15" customHeight="1">
      <c r="B12" s="591"/>
      <c r="C12" s="593"/>
      <c r="D12" s="596"/>
      <c r="E12" s="596"/>
      <c r="F12" s="596"/>
      <c r="G12" s="598"/>
      <c r="H12" s="604" t="s">
        <v>38</v>
      </c>
      <c r="I12" s="604" t="s">
        <v>5</v>
      </c>
      <c r="J12" s="596" t="s">
        <v>39</v>
      </c>
      <c r="K12" s="60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91"/>
      <c r="C13" s="594"/>
      <c r="D13" s="596"/>
      <c r="E13" s="596"/>
      <c r="F13" s="596"/>
      <c r="G13" s="599"/>
      <c r="H13" s="605"/>
      <c r="I13" s="605"/>
      <c r="J13" s="596"/>
      <c r="K13" s="60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82.5 kVA MCCB 125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Isolator Tumpu ( Pin Post ) 20 KV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338</v>
      </c>
      <c r="G18" s="41">
        <f ca="1">IF(ISERROR(OFFSET('HARGA SATUAN'!$I$6,MATCH(C18,'HARGA SATUAN'!$C$7:$C$1509,0),0)),"",OFFSET('HARGA SATUAN'!$I$6,MATCH(C18,'HARGA SATUAN'!$C$7:$C$1509,0),0))</f>
        <v>235900</v>
      </c>
      <c r="H18" s="42">
        <f t="shared" ca="1" si="1"/>
        <v>79734200</v>
      </c>
      <c r="I18" s="42">
        <f t="shared" ca="1" si="2"/>
        <v>0</v>
      </c>
      <c r="J18" s="42">
        <f t="shared" ca="1" si="3"/>
        <v>0</v>
      </c>
      <c r="K18" s="43">
        <f t="shared" ca="1" si="0"/>
        <v>79734200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01">
        <f t="shared" ca="1" si="6"/>
        <v>173</v>
      </c>
      <c r="G19" s="41">
        <f ca="1">IF(ISERROR(OFFSET('HARGA SATUAN'!$I$6,MATCH(C19,'HARGA SATUAN'!$C$7:$C$1509,0),0)),"",OFFSET('HARGA SATUAN'!$I$6,MATCH(C19,'HARGA SATUAN'!$C$7:$C$1509,0),0))</f>
        <v>176900</v>
      </c>
      <c r="H19" s="42">
        <f t="shared" ca="1" si="1"/>
        <v>30603700</v>
      </c>
      <c r="I19" s="42">
        <f t="shared" ca="1" si="2"/>
        <v>0</v>
      </c>
      <c r="J19" s="42">
        <f t="shared" ca="1" si="3"/>
        <v>0</v>
      </c>
      <c r="K19" s="43">
        <f t="shared" ca="1" si="0"/>
        <v>30603700</v>
      </c>
      <c r="L19" s="46"/>
      <c r="Q19" s="36"/>
      <c r="R19" s="45"/>
      <c r="S19" s="45"/>
      <c r="T19" s="45"/>
    </row>
    <row r="20" spans="1:20" s="47" customFormat="1" ht="30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150-240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Set</v>
      </c>
      <c r="F20" s="101">
        <f t="shared" ca="1" si="6"/>
        <v>117</v>
      </c>
      <c r="G20" s="41">
        <f ca="1">IF(ISERROR(OFFSET('HARGA SATUAN'!$I$6,MATCH(C20,'HARGA SATUAN'!$C$7:$C$1509,0),0)),"",OFFSET('HARGA SATUAN'!$I$6,MATCH(C20,'HARGA SATUAN'!$C$7:$C$1509,0),0))</f>
        <v>430000</v>
      </c>
      <c r="H20" s="42">
        <f t="shared" ca="1" si="1"/>
        <v>50310000</v>
      </c>
      <c r="I20" s="42">
        <f t="shared" ca="1" si="2"/>
        <v>0</v>
      </c>
      <c r="J20" s="42">
        <f t="shared" ca="1" si="3"/>
        <v>0</v>
      </c>
      <c r="K20" s="43">
        <f t="shared" ca="1" si="0"/>
        <v>50310000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21147</v>
      </c>
      <c r="G21" s="41">
        <f ca="1">IF(ISERROR(OFFSET('HARGA SATUAN'!$I$6,MATCH(C21,'HARGA SATUAN'!$C$7:$C$1509,0),0)),"",OFFSET('HARGA SATUAN'!$I$6,MATCH(C21,'HARGA SATUAN'!$C$7:$C$1509,0),0))</f>
        <v>14200</v>
      </c>
      <c r="H21" s="42">
        <f t="shared" ca="1" si="1"/>
        <v>300287400</v>
      </c>
      <c r="I21" s="42">
        <f t="shared" ca="1" si="2"/>
        <v>0</v>
      </c>
      <c r="J21" s="42">
        <f t="shared" ca="1" si="3"/>
        <v>0</v>
      </c>
      <c r="K21" s="43">
        <f t="shared" ca="1" si="0"/>
        <v>300287400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240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12</v>
      </c>
      <c r="G22" s="41">
        <f ca="1">IF(ISERROR(OFFSET('HARGA SATUAN'!$I$6,MATCH(C22,'HARGA SATUAN'!$C$7:$C$1509,0),0)),"",OFFSET('HARGA SATUAN'!$I$6,MATCH(C22,'HARGA SATUAN'!$C$7:$C$1509,0),0))</f>
        <v>36900</v>
      </c>
      <c r="H22" s="42">
        <f t="shared" ca="1" si="1"/>
        <v>442800</v>
      </c>
      <c r="I22" s="42">
        <f t="shared" ca="1" si="2"/>
        <v>0</v>
      </c>
      <c r="J22" s="42">
        <f t="shared" ca="1" si="3"/>
        <v>0</v>
      </c>
      <c r="K22" s="43">
        <f t="shared" ca="1" si="0"/>
        <v>442800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Kabel NYY 4 x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35</v>
      </c>
      <c r="G23" s="41">
        <f ca="1">IF(ISERROR(OFFSET('HARGA SATUAN'!$I$6,MATCH(C23,'HARGA SATUAN'!$C$7:$C$1509,0),0)),"",OFFSET('HARGA SATUAN'!$I$6,MATCH(C23,'HARGA SATUAN'!$C$7:$C$1509,0),0))</f>
        <v>421400</v>
      </c>
      <c r="H23" s="42">
        <f t="shared" ca="1" si="1"/>
        <v>14749000</v>
      </c>
      <c r="I23" s="42">
        <f t="shared" ca="1" si="2"/>
        <v>0</v>
      </c>
      <c r="J23" s="42">
        <f t="shared" ca="1" si="3"/>
        <v>0</v>
      </c>
      <c r="K23" s="43">
        <f t="shared" ca="1" si="0"/>
        <v>14749000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6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614" t="s">
        <v>984</v>
      </c>
      <c r="D168" s="614"/>
      <c r="E168" s="614"/>
      <c r="F168" s="614"/>
      <c r="G168" s="77" t="s">
        <v>9</v>
      </c>
      <c r="H168" s="55">
        <f ca="1">SUM(H14:H167)</f>
        <v>491849200</v>
      </c>
      <c r="I168" s="55">
        <f ca="1">SUM(I14:I167)</f>
        <v>0</v>
      </c>
      <c r="J168" s="55">
        <f ca="1">SUM(J14:J167)</f>
        <v>0</v>
      </c>
      <c r="K168" s="55">
        <f ca="1">SUM(K14:K167)</f>
        <v>491849200</v>
      </c>
      <c r="L168" s="44"/>
      <c r="R168" s="99"/>
      <c r="S168" s="99"/>
      <c r="T168" s="99"/>
    </row>
    <row r="169" spans="1:20" s="36" customFormat="1">
      <c r="A169" s="30"/>
      <c r="B169" s="56"/>
      <c r="C169" s="615" t="s">
        <v>455</v>
      </c>
      <c r="D169" s="615"/>
      <c r="E169" s="615"/>
      <c r="F169" s="615"/>
      <c r="G169" s="59" t="s">
        <v>9</v>
      </c>
      <c r="H169" s="60">
        <f ca="1">H168*0.1</f>
        <v>49184920</v>
      </c>
      <c r="I169" s="60">
        <f ca="1">I168*0.1</f>
        <v>0</v>
      </c>
      <c r="J169" s="60">
        <f ca="1">J168*0.1</f>
        <v>0</v>
      </c>
      <c r="K169" s="60">
        <f ca="1">K168*0.1</f>
        <v>49184920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606" t="s">
        <v>456</v>
      </c>
      <c r="D170" s="606"/>
      <c r="E170" s="606"/>
      <c r="F170" s="606"/>
      <c r="G170" s="61" t="s">
        <v>9</v>
      </c>
      <c r="H170" s="78">
        <f ca="1">SUM(H168:H169)</f>
        <v>541034120</v>
      </c>
      <c r="I170" s="78">
        <f ca="1">SUM(I168:I169)</f>
        <v>0</v>
      </c>
      <c r="J170" s="61">
        <f ca="1">SUM(J168:J169)</f>
        <v>0</v>
      </c>
      <c r="K170" s="61">
        <f ca="1">SUM(K168:K169)</f>
        <v>541034120</v>
      </c>
      <c r="L170" s="44"/>
      <c r="R170" s="99"/>
      <c r="S170" s="99"/>
      <c r="T170" s="99"/>
    </row>
    <row r="171" spans="1:20" s="36" customFormat="1">
      <c r="A171" s="30"/>
      <c r="B171" s="607" t="e">
        <f ca="1">"Terbilang : ( "&amp;L172&amp;" Rupiah )"</f>
        <v>#NAME?</v>
      </c>
      <c r="C171" s="608"/>
      <c r="D171" s="608"/>
      <c r="E171" s="608"/>
      <c r="F171" s="608"/>
      <c r="G171" s="608"/>
      <c r="H171" s="608"/>
      <c r="I171" s="608"/>
      <c r="J171" s="608"/>
      <c r="K171" s="609"/>
      <c r="L171" s="44"/>
      <c r="R171" s="58"/>
      <c r="S171" s="58"/>
      <c r="T171" s="58"/>
    </row>
    <row r="172" spans="1:20" s="36" customFormat="1">
      <c r="A172" s="30"/>
      <c r="B172" s="610"/>
      <c r="C172" s="611"/>
      <c r="D172" s="611"/>
      <c r="E172" s="611"/>
      <c r="F172" s="611"/>
      <c r="G172" s="611"/>
      <c r="H172" s="611"/>
      <c r="I172" s="611"/>
      <c r="J172" s="611"/>
      <c r="K172" s="612"/>
      <c r="L172" s="62" t="e">
        <f ca="1">PROPER([126]!terbilang(K170))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601"/>
      <c r="I175" s="601"/>
      <c r="J175" s="602"/>
      <c r="K175" s="60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601"/>
      <c r="I176" s="601"/>
      <c r="J176" s="602"/>
      <c r="K176" s="60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601"/>
      <c r="I177" s="601"/>
      <c r="J177" s="602"/>
      <c r="K177" s="60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601"/>
      <c r="I182" s="601"/>
      <c r="J182" s="602"/>
      <c r="K182" s="60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'!$F$14:$F$221,'RAB '!$C$14:$C$221,C224)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'!$F$14:$F$221,'RAB '!$C$14:$C$221,C225)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'!$F$14:$F$221,'RAB '!$C$14:$C$221,C226)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'!$F$14:$F$221,'RAB '!$C$14:$C$221,C227)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'!$F$14:$F$221,'RAB '!$C$14:$C$221,C228)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'!$F$14:$F$221,'RAB '!$C$14:$C$221,C229)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'!$F$14:$F$221,'RAB '!$C$14:$C$221,C230)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'!$F$14:$F$221,'RAB '!$C$14:$C$221,C231)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'!$F$14:$F$221,'RAB '!$C$14:$C$221,C232)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'!$F$14:$F$221,'RAB '!$C$14:$C$221,C233)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'!$F$14:$F$221,'RAB '!$C$14:$C$221,C234)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'!$F$14:$F$221,'RAB '!$C$14:$C$221,C235)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'!$F$14:$F$221,'RAB '!$C$14:$C$221,C236)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'!$F$14:$F$221,'RAB '!$C$14:$C$221,C237)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'!$F$14:$F$221,'RAB '!$C$14:$C$221,C238)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'!$F$14:$F$221,'RAB '!$C$14:$C$221,C239)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'!$F$14:$F$221,'RAB '!$C$14:$C$221,C240)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'!$F$14:$F$221,'RAB '!$C$14:$C$221,C241)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'!$F$14:$F$221,'RAB '!$C$14:$C$221,C242)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'!$F$14:$F$221,'RAB '!$C$14:$C$221,C243)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'!$F$14:$F$221,'RAB '!$C$14:$C$221,C244)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'!$F$14:$F$221,'RAB '!$C$14:$C$221,C245)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'!$F$14:$F$221,'RAB '!$C$14:$C$221,C246)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'!$F$14:$F$221,'RAB '!$C$14:$C$221,C247)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'!$F$14:$F$221,'RAB '!$C$14:$C$221,C248)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'!$F$14:$F$221,'RAB '!$C$14:$C$221,C249)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'!$F$14:$F$221,'RAB '!$C$14:$C$221,C250)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'!$F$14:$F$221,'RAB '!$C$14:$C$221,C251)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'!$F$14:$F$221,'RAB '!$C$14:$C$221,C252)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'!$F$14:$F$221,'RAB '!$C$14:$C$221,C253)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'!$F$14:$F$221,'RAB '!$C$14:$C$221,C254)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'!$F$14:$F$221,'RAB '!$C$14:$C$221,C255)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'!$F$14:$F$221,'RAB '!$C$14:$C$221,C256)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'!$F$14:$F$221,'RAB '!$C$14:$C$221,C257)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'!$F$14:$F$221,'RAB '!$C$14:$C$221,C258)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'!$F$14:$F$221,'RAB '!$C$14:$C$221,C259)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'!$F$14:$F$221,'RAB '!$C$14:$C$221,C260)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'!$F$14:$F$221,'RAB '!$C$14:$C$221,C261)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'!$F$14:$F$221,'RAB '!$C$14:$C$221,C262)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'!$F$14:$F$221,'RAB '!$C$14:$C$221,C263)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'!$F$14:$F$221,'RAB '!$C$14:$C$221,C264)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'!$F$14:$F$221,'RAB '!$C$14:$C$221,C265)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'!$F$14:$F$221,'RAB '!$C$14:$C$221,C266)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'!$F$14:$F$221,'RAB '!$C$14:$C$221,C267)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'!$F$14:$F$221,'RAB '!$C$14:$C$221,C268)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'!$F$14:$F$221,'RAB '!$C$14:$C$221,C269)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'!$F$14:$F$221,'RAB '!$C$14:$C$221,C270)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'!$F$14:$F$221,'RAB '!$C$14:$C$221,C271)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'!$F$14:$F$221,'RAB '!$C$14:$C$221,C272)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'!$F$14:$F$221,'RAB '!$C$14:$C$221,C273)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'!$F$14:$F$221,'RAB '!$C$14:$C$221,C274)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'!$F$14:$F$221,'RAB '!$C$14:$C$221,C275)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'!$F$14:$F$221,'RAB '!$C$14:$C$221,C276)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'!$F$14:$F$221,'RAB '!$C$14:$C$221,C277)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'!$F$14:$F$221,'RAB '!$C$14:$C$221,C278)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'!$F$14:$F$221,'RAB '!$C$14:$C$221,C279)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'!$F$14:$F$221,'RAB '!$C$14:$C$221,C280)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'!$F$14:$F$221,'RAB '!$C$14:$C$221,C281)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'!$F$14:$F$221,'RAB '!$C$14:$C$221,C282)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'!$F$14:$F$221,'RAB '!$C$14:$C$221,C283)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'!$F$14:$F$221,'RAB '!$C$14:$C$221,C284)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'!$F$14:$F$221,'RAB '!$C$14:$C$221,C285)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'!$F$14:$F$221,'RAB '!$C$14:$C$221,C286)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'!$F$14:$F$221,'RAB '!$C$14:$C$221,C287)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'!$F$14:$F$221,'RAB '!$C$14:$C$221,C288)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'!$F$14:$F$221,'RAB '!$C$14:$C$221,C289)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'!$F$14:$F$221,'RAB '!$C$14:$C$221,C290)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'!$F$14:$F$221,'RAB '!$C$14:$C$221,C291)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'!$F$14:$F$221,'RAB '!$C$14:$C$221,C292)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'!$F$14:$F$221,'RAB '!$C$14:$C$221,C293)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'!$F$14:$F$221,'RAB '!$C$14:$C$221,C294)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'!$F$14:$F$221,'RAB '!$C$14:$C$221,C295)</f>
        <v>1</v>
      </c>
      <c r="E295" s="24">
        <f t="shared" ca="1" si="22"/>
        <v>1</v>
      </c>
      <c r="F295" s="24">
        <f ca="1">IF(D295=0,0,SUM($E$223:E295))</f>
        <v>2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'!$F$14:$F$221,'RAB '!$C$14:$C$221,C296)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'!$F$14:$F$221,'RAB '!$C$14:$C$221,C297)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'!$F$14:$F$221,'RAB '!$C$14:$C$221,C298)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'!$F$14:$F$221,'RAB '!$C$14:$C$221,C299)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'!$F$14:$F$221,'RAB '!$C$14:$C$221,C300)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'!$F$14:$F$221,'RAB '!$C$14:$C$221,C301)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'!$F$14:$F$221,'RAB '!$C$14:$C$221,C302)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'!$F$14:$F$221,'RAB '!$C$14:$C$221,C303)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'!$F$14:$F$221,'RAB '!$C$14:$C$221,C304)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'!$F$14:$F$221,'RAB '!$C$14:$C$221,C305)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'!$F$14:$F$221,'RAB '!$C$14:$C$221,C306)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'!$F$14:$F$221,'RAB '!$C$14:$C$221,C307)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'!$F$14:$F$221,'RAB '!$C$14:$C$221,C308)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'!$F$14:$F$221,'RAB '!$C$14:$C$221,C309)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'!$F$14:$F$221,'RAB '!$C$14:$C$221,C310)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'!$F$14:$F$221,'RAB '!$C$14:$C$221,C311)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'!$F$14:$F$221,'RAB '!$C$14:$C$221,C312)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'!$F$14:$F$221,'RAB '!$C$14:$C$221,C313)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'!$F$14:$F$221,'RAB '!$C$14:$C$221,C314)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'!$F$14:$F$221,'RAB '!$C$14:$C$221,C315)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'!$F$14:$F$221,'RAB '!$C$14:$C$221,C316)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'!$F$14:$F$221,'RAB '!$C$14:$C$221,C317)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'!$F$14:$F$221,'RAB '!$C$14:$C$221,C318)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'!$F$14:$F$221,'RAB '!$C$14:$C$221,C319)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'!$F$14:$F$221,'RAB '!$C$14:$C$221,C320)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'!$F$14:$F$221,'RAB '!$C$14:$C$221,C321)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'!$F$14:$F$221,'RAB '!$C$14:$C$221,C322)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'!$F$14:$F$221,'RAB '!$C$14:$C$221,C323)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'!$F$14:$F$221,'RAB '!$C$14:$C$221,C324)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'!$F$14:$F$221,'RAB '!$C$14:$C$221,C325)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'!$F$14:$F$221,'RAB '!$C$14:$C$221,C326)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'!$F$14:$F$221,'RAB '!$C$14:$C$221,C327)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'!$F$14:$F$221,'RAB '!$C$14:$C$221,C328)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'!$F$14:$F$221,'RAB '!$C$14:$C$221,C329)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'!$F$14:$F$221,'RAB '!$C$14:$C$221,C330)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'!$F$14:$F$221,'RAB '!$C$14:$C$221,C331)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'!$F$14:$F$221,'RAB '!$C$14:$C$221,C332)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'!$F$14:$F$221,'RAB '!$C$14:$C$221,C333)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'!$F$14:$F$221,'RAB '!$C$14:$C$221,C334)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'!$F$14:$F$221,'RAB '!$C$14:$C$221,C335)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'!$F$14:$F$221,'RAB '!$C$14:$C$221,C336)</f>
        <v>338</v>
      </c>
      <c r="E336" s="24">
        <f t="shared" ca="1" si="22"/>
        <v>1</v>
      </c>
      <c r="F336" s="24">
        <f ca="1">IF(D336=0,0,SUM($E$223:E336))</f>
        <v>3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'!$F$14:$F$221,'RAB '!$C$14:$C$221,C337)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'!$F$14:$F$221,'RAB '!$C$14:$C$221,C338)</f>
        <v>173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'!$F$14:$F$221,'RAB '!$C$14:$C$221,C339)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'!$F$14:$F$221,'RAB '!$C$14:$C$221,C340)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'!$F$14:$F$221,'RAB '!$C$14:$C$221,C341)</f>
        <v>117</v>
      </c>
      <c r="E341" s="24">
        <f t="shared" ca="1" si="22"/>
        <v>1</v>
      </c>
      <c r="F341" s="24">
        <f ca="1">IF(D341=0,0,SUM($E$223:E341))</f>
        <v>5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'!$F$14:$F$221,'RAB '!$C$14:$C$221,C342)</f>
        <v>21147</v>
      </c>
      <c r="E342" s="24">
        <f t="shared" ca="1" si="22"/>
        <v>1</v>
      </c>
      <c r="F342" s="24">
        <f ca="1">IF(D342=0,0,SUM($E$223:E342))</f>
        <v>6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'!$F$14:$F$221,'RAB '!$C$14:$C$221,C343)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'!$F$14:$F$221,'RAB '!$C$14:$C$221,C344)</f>
        <v>12</v>
      </c>
      <c r="E344" s="24">
        <f t="shared" ca="1" si="22"/>
        <v>1</v>
      </c>
      <c r="F344" s="24">
        <f ca="1">IF(D344=0,0,SUM($E$223:E344))</f>
        <v>7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'!$F$14:$F$221,'RAB '!$C$14:$C$221,C345)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'!$F$14:$F$221,'RAB '!$C$14:$C$221,C346)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'!$F$14:$F$221,'RAB '!$C$14:$C$221,C347)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'!$F$14:$F$221,'RAB '!$C$14:$C$221,C348)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'!$F$14:$F$221,'RAB '!$C$14:$C$221,C349)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'!$F$14:$F$221,'RAB '!$C$14:$C$221,C350)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'!$F$14:$F$221,'RAB '!$C$14:$C$221,C351)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'!$F$14:$F$221,'RAB '!$C$14:$C$221,C352)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'!$F$14:$F$221,'RAB '!$C$14:$C$221,C353)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'!$F$14:$F$221,'RAB '!$C$14:$C$221,C354)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'!$F$14:$F$221,'RAB '!$C$14:$C$221,C355)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'!$F$14:$F$221,'RAB '!$C$14:$C$221,C356)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'!$F$14:$F$221,'RAB '!$C$14:$C$221,C357)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'!$F$14:$F$221,'RAB '!$C$14:$C$221,C358)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'!$F$14:$F$221,'RAB '!$C$14:$C$221,C359)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'!$F$14:$F$221,'RAB '!$C$14:$C$221,C360)</f>
        <v>35</v>
      </c>
      <c r="E360" s="24">
        <f t="shared" ca="1" si="23"/>
        <v>1</v>
      </c>
      <c r="F360" s="24">
        <f ca="1">IF(D360=0,0,SUM($E$223:E360))</f>
        <v>8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'!$F$14:$F$221,'RAB '!$C$14:$C$221,C361)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'!$F$14:$F$221,'RAB '!$C$14:$C$221,C362)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'!$F$14:$F$221,'RAB '!$C$14:$C$221,C363)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'!$F$14:$F$221,'RAB '!$C$14:$C$221,C364)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'!$F$14:$F$221,'RAB '!$C$14:$C$221,C365)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'!$F$14:$F$221,'RAB '!$C$14:$C$221,C366)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'!$F$14:$F$221,'RAB '!$C$14:$C$221,C367)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'!$F$14:$F$221,'RAB '!$C$14:$C$221,C368)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'!$F$14:$F$221,'RAB '!$C$14:$C$221,C369)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'!$F$14:$F$221,'RAB '!$C$14:$C$221,C370)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'!$F$14:$F$221,'RAB '!$C$14:$C$221,C371)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'!$F$14:$F$221,'RAB '!$C$14:$C$221,C372)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'!$F$14:$F$221,'RAB '!$C$14:$C$221,C373)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3" priority="5" operator="equal">
      <formula>0</formula>
    </cfRule>
  </conditionalFormatting>
  <conditionalFormatting sqref="C16:C165">
    <cfRule type="cellIs" dxfId="32" priority="4" stopIfTrue="1" operator="equal">
      <formula>0</formula>
    </cfRule>
  </conditionalFormatting>
  <conditionalFormatting sqref="C16:E165">
    <cfRule type="cellIs" dxfId="31" priority="1" operator="equal">
      <formula>0</formula>
    </cfRule>
  </conditionalFormatting>
  <conditionalFormatting sqref="D224:F373">
    <cfRule type="cellIs" dxfId="30" priority="8" operator="equal">
      <formula>0</formula>
    </cfRule>
  </conditionalFormatting>
  <conditionalFormatting sqref="E1:E3 G1:G115 E6:E15 H12:I12 N13 F14:F15 H14:K115 E166:K166 G166:G223 E167:F167 H167:K167">
    <cfRule type="cellIs" dxfId="29" priority="43" stopIfTrue="1" operator="equal">
      <formula>0</formula>
    </cfRule>
  </conditionalFormatting>
  <conditionalFormatting sqref="E171:E65536">
    <cfRule type="cellIs" dxfId="28" priority="9" stopIfTrue="1" operator="equal">
      <formula>0</formula>
    </cfRule>
  </conditionalFormatting>
  <conditionalFormatting sqref="G224">
    <cfRule type="cellIs" dxfId="27" priority="10" operator="equal">
      <formula>0</formula>
    </cfRule>
  </conditionalFormatting>
  <conditionalFormatting sqref="G225:G65536">
    <cfRule type="cellIs" dxfId="26" priority="14" stopIfTrue="1" operator="equal">
      <formula>0</formula>
    </cfRule>
  </conditionalFormatting>
  <conditionalFormatting sqref="R14:T166 G116:K165">
    <cfRule type="cellIs" dxfId="2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5"/>
    </row>
    <row r="4" spans="4:4" ht="57" customHeight="1">
      <c r="D4" s="365">
        <v>3</v>
      </c>
    </row>
    <row r="5" spans="4:4" ht="57" customHeight="1">
      <c r="D5" s="365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47" t="s">
        <v>1426</v>
      </c>
      <c r="C2" s="647"/>
      <c r="D2" s="647"/>
      <c r="E2" s="647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652" t="s">
        <v>1500</v>
      </c>
      <c r="C4" s="653"/>
      <c r="D4" s="653"/>
      <c r="E4" s="654"/>
      <c r="F4" s="347"/>
      <c r="G4" s="347"/>
      <c r="H4" s="348"/>
      <c r="I4" s="616" t="s">
        <v>1501</v>
      </c>
      <c r="J4" s="617"/>
      <c r="K4" s="617"/>
      <c r="L4" s="618"/>
    </row>
    <row r="5" spans="1:12" ht="34.5" customHeight="1">
      <c r="A5" s="193"/>
      <c r="B5" s="350" t="s">
        <v>1352</v>
      </c>
      <c r="C5" s="200" t="s">
        <v>9</v>
      </c>
      <c r="D5" s="648" t="str">
        <f>DATA!D14</f>
        <v>PT. GLORY</v>
      </c>
      <c r="E5" s="649"/>
      <c r="F5" s="197"/>
      <c r="G5" s="197"/>
      <c r="I5" s="351" t="s">
        <v>1352</v>
      </c>
      <c r="J5" s="200" t="s">
        <v>9</v>
      </c>
      <c r="K5" s="619" t="str">
        <f>D5</f>
        <v>PT. GLORY</v>
      </c>
      <c r="L5" s="620"/>
    </row>
    <row r="6" spans="1:12" ht="31.5" customHeight="1">
      <c r="A6" s="193"/>
      <c r="B6" s="350" t="s">
        <v>1497</v>
      </c>
      <c r="C6" s="200" t="s">
        <v>9</v>
      </c>
      <c r="D6" s="657">
        <f>DATA!D17*1000</f>
        <v>0</v>
      </c>
      <c r="E6" s="658"/>
      <c r="F6" s="197"/>
      <c r="G6" s="197"/>
      <c r="I6" s="351" t="s">
        <v>1498</v>
      </c>
      <c r="J6" s="200" t="s">
        <v>9</v>
      </c>
      <c r="K6" s="621">
        <f>DATA!D20*1000</f>
        <v>82500</v>
      </c>
      <c r="L6" s="622"/>
    </row>
    <row r="7" spans="1:12" ht="30.75" customHeight="1">
      <c r="A7" s="193"/>
      <c r="B7" s="350" t="s">
        <v>1413</v>
      </c>
      <c r="C7" s="200" t="s">
        <v>9</v>
      </c>
      <c r="D7" s="655">
        <f>DATA!D18</f>
        <v>1</v>
      </c>
      <c r="E7" s="656"/>
      <c r="F7" s="349" t="s">
        <v>1425</v>
      </c>
      <c r="I7" s="351" t="s">
        <v>1413</v>
      </c>
      <c r="J7" s="200" t="s">
        <v>9</v>
      </c>
      <c r="K7" s="623">
        <f>DATA!D21</f>
        <v>3</v>
      </c>
      <c r="L7" s="624"/>
    </row>
    <row r="8" spans="1:12" ht="51" customHeight="1">
      <c r="A8" s="193"/>
      <c r="B8" s="350" t="s">
        <v>1414</v>
      </c>
      <c r="C8" s="200" t="s">
        <v>9</v>
      </c>
      <c r="D8" s="655">
        <f>DATA!D19</f>
        <v>220</v>
      </c>
      <c r="E8" s="656"/>
      <c r="F8" s="349" t="s">
        <v>1425</v>
      </c>
      <c r="G8" s="344">
        <v>220</v>
      </c>
      <c r="I8" s="351" t="s">
        <v>1414</v>
      </c>
      <c r="J8" s="200" t="s">
        <v>9</v>
      </c>
      <c r="K8" s="623">
        <f>DATA!D22</f>
        <v>380</v>
      </c>
      <c r="L8" s="624"/>
    </row>
    <row r="9" spans="1:12" ht="30" customHeight="1" thickBot="1">
      <c r="A9" s="193"/>
      <c r="B9" s="356" t="s">
        <v>1509</v>
      </c>
      <c r="C9" s="346" t="s">
        <v>9</v>
      </c>
      <c r="D9" s="650">
        <f>IF(D7=1,D6/(380/3^0.5),(D6/(380*3^0.5)))</f>
        <v>0</v>
      </c>
      <c r="E9" s="651"/>
      <c r="F9" s="196"/>
      <c r="G9" s="345">
        <v>380</v>
      </c>
      <c r="I9" s="357" t="s">
        <v>1509</v>
      </c>
      <c r="J9" s="346" t="s">
        <v>9</v>
      </c>
      <c r="K9" s="627">
        <f>IF(K7=1,K6/(380/3^0.5),(K6/(380*3^0.5)))</f>
        <v>125.34578212669508</v>
      </c>
      <c r="L9" s="628"/>
    </row>
    <row r="10" spans="1:12" ht="24.75" customHeight="1">
      <c r="B10" s="358"/>
      <c r="C10" s="355"/>
      <c r="D10" s="359"/>
      <c r="E10" s="359"/>
      <c r="F10" s="196"/>
      <c r="G10" s="345"/>
      <c r="I10" s="358"/>
      <c r="J10" s="355"/>
      <c r="K10" s="359"/>
      <c r="L10" s="359"/>
    </row>
    <row r="11" spans="1:12" ht="16.5" thickBot="1">
      <c r="B11" s="352" t="s">
        <v>1510</v>
      </c>
      <c r="I11" s="352" t="s">
        <v>1504</v>
      </c>
    </row>
    <row r="12" spans="1:12" ht="34.5" customHeight="1">
      <c r="A12" s="193"/>
      <c r="B12" s="380" t="s">
        <v>1502</v>
      </c>
      <c r="C12" s="374" t="s">
        <v>9</v>
      </c>
      <c r="D12" s="659"/>
      <c r="E12" s="660"/>
      <c r="F12" s="197"/>
      <c r="G12" s="197"/>
      <c r="I12" s="373" t="s">
        <v>1502</v>
      </c>
      <c r="J12" s="374" t="s">
        <v>9</v>
      </c>
      <c r="K12" s="661"/>
      <c r="L12" s="662"/>
    </row>
    <row r="13" spans="1:12" ht="31.5" customHeight="1">
      <c r="A13" s="193"/>
      <c r="B13" s="381" t="s">
        <v>1353</v>
      </c>
      <c r="C13" s="361" t="s">
        <v>9</v>
      </c>
      <c r="D13" s="665"/>
      <c r="E13" s="666"/>
      <c r="F13" s="197"/>
      <c r="G13" s="197"/>
      <c r="I13" s="375" t="s">
        <v>1353</v>
      </c>
      <c r="J13" s="361" t="s">
        <v>9</v>
      </c>
      <c r="K13" s="625"/>
      <c r="L13" s="626"/>
    </row>
    <row r="14" spans="1:12" ht="30.75" customHeight="1">
      <c r="A14" s="193"/>
      <c r="B14" s="381" t="s">
        <v>1503</v>
      </c>
      <c r="C14" s="361" t="s">
        <v>9</v>
      </c>
      <c r="D14" s="629">
        <v>50</v>
      </c>
      <c r="E14" s="630"/>
      <c r="F14" s="349" t="s">
        <v>1425</v>
      </c>
      <c r="G14" s="353">
        <v>50</v>
      </c>
      <c r="I14" s="375" t="s">
        <v>1503</v>
      </c>
      <c r="J14" s="361" t="s">
        <v>9</v>
      </c>
      <c r="K14" s="631">
        <v>200</v>
      </c>
      <c r="L14" s="632"/>
    </row>
    <row r="15" spans="1:12" ht="57" customHeight="1">
      <c r="A15" s="193"/>
      <c r="B15" s="381" t="s">
        <v>1413</v>
      </c>
      <c r="C15" s="361" t="s">
        <v>9</v>
      </c>
      <c r="D15" s="367">
        <v>3</v>
      </c>
      <c r="E15" s="376"/>
      <c r="F15" s="349" t="s">
        <v>1425</v>
      </c>
      <c r="G15" s="353">
        <v>100</v>
      </c>
      <c r="I15" s="375" t="s">
        <v>1413</v>
      </c>
      <c r="J15" s="361" t="s">
        <v>9</v>
      </c>
      <c r="K15" s="367">
        <v>3</v>
      </c>
      <c r="L15" s="376"/>
    </row>
    <row r="16" spans="1:12" ht="44.25" customHeight="1">
      <c r="A16" s="193"/>
      <c r="B16" s="381" t="s">
        <v>1513</v>
      </c>
      <c r="C16" s="361"/>
      <c r="D16" s="633">
        <v>100</v>
      </c>
      <c r="E16" s="634"/>
      <c r="F16" s="349"/>
      <c r="G16" s="353">
        <v>160</v>
      </c>
      <c r="I16" s="375" t="s">
        <v>1505</v>
      </c>
      <c r="J16" s="361" t="s">
        <v>9</v>
      </c>
      <c r="K16" s="637">
        <f>K9</f>
        <v>125.34578212669508</v>
      </c>
      <c r="L16" s="638"/>
    </row>
    <row r="17" spans="1:12" ht="34.5" customHeight="1">
      <c r="A17" s="193"/>
      <c r="B17" s="381" t="s">
        <v>1506</v>
      </c>
      <c r="C17" s="361" t="s">
        <v>9</v>
      </c>
      <c r="D17" s="635">
        <f>IF(D15=1,D14/(20/3^0.5),(D14/(20*3^0.5)))</f>
        <v>1.4433756729740645</v>
      </c>
      <c r="E17" s="636"/>
      <c r="F17" s="349" t="s">
        <v>1425</v>
      </c>
      <c r="G17" s="354">
        <v>200</v>
      </c>
      <c r="I17" s="375" t="s">
        <v>1506</v>
      </c>
      <c r="J17" s="361" t="s">
        <v>9</v>
      </c>
      <c r="K17" s="641">
        <f>IF(K15=1,K14/(20/3^0.5),(K14/(20*3^0.5)))</f>
        <v>5.7735026918962582</v>
      </c>
      <c r="L17" s="642"/>
    </row>
    <row r="18" spans="1:12" ht="34.5" customHeight="1">
      <c r="A18" s="193"/>
      <c r="B18" s="381" t="s">
        <v>1507</v>
      </c>
      <c r="C18" s="361" t="s">
        <v>9</v>
      </c>
      <c r="D18" s="635">
        <f>IF(D15=1,D14/(380/3^0.5),(D14/(380*3^0.5)))*1000</f>
        <v>75.96714068284551</v>
      </c>
      <c r="E18" s="636"/>
      <c r="F18" s="349" t="s">
        <v>1425</v>
      </c>
      <c r="G18" s="354">
        <v>250</v>
      </c>
      <c r="I18" s="375" t="s">
        <v>1507</v>
      </c>
      <c r="J18" s="361" t="s">
        <v>9</v>
      </c>
      <c r="K18" s="641">
        <f>IF(K15=1,K14/(380/3^0.5),(K14/(380*3^0.5)))*1000</f>
        <v>303.86856273138204</v>
      </c>
      <c r="L18" s="642"/>
    </row>
    <row r="19" spans="1:12" ht="30" customHeight="1">
      <c r="A19" s="193"/>
      <c r="B19" s="382" t="s">
        <v>1499</v>
      </c>
      <c r="C19" s="360" t="s">
        <v>9</v>
      </c>
      <c r="D19" s="635">
        <f>IF(D15=1,D13/(380/3^0.5),(D13/(380*3^0.5)))</f>
        <v>0</v>
      </c>
      <c r="E19" s="636"/>
      <c r="F19" s="196"/>
      <c r="G19" s="345"/>
      <c r="I19" s="377" t="s">
        <v>1499</v>
      </c>
      <c r="J19" s="360" t="s">
        <v>9</v>
      </c>
      <c r="K19" s="641">
        <f>IF(K15=1,K13/(380/3^0.5),(K13/(380*3^0.5)))</f>
        <v>0</v>
      </c>
      <c r="L19" s="642"/>
    </row>
    <row r="20" spans="1:12" ht="30" customHeight="1" thickBot="1">
      <c r="A20" s="193"/>
      <c r="B20" s="383" t="s">
        <v>1508</v>
      </c>
      <c r="C20" s="379" t="s">
        <v>9</v>
      </c>
      <c r="D20" s="663">
        <f>D16/D18</f>
        <v>1.3163586137523464</v>
      </c>
      <c r="E20" s="664"/>
      <c r="F20" s="196"/>
      <c r="G20" s="345"/>
      <c r="I20" s="378" t="s">
        <v>1499</v>
      </c>
      <c r="J20" s="379" t="s">
        <v>9</v>
      </c>
      <c r="K20" s="639">
        <f>K16/K18</f>
        <v>0.41249999999999998</v>
      </c>
      <c r="L20" s="640"/>
    </row>
    <row r="21" spans="1:12" ht="9.75" customHeight="1">
      <c r="A21" s="193"/>
      <c r="B21" s="368" t="s">
        <v>1508</v>
      </c>
      <c r="C21" s="369" t="s">
        <v>9</v>
      </c>
      <c r="D21" s="646">
        <v>1</v>
      </c>
      <c r="E21" s="646"/>
      <c r="F21" s="370"/>
      <c r="G21" s="371"/>
      <c r="H21" s="372"/>
      <c r="I21" s="368" t="s">
        <v>1499</v>
      </c>
      <c r="J21" s="369" t="s">
        <v>9</v>
      </c>
      <c r="K21" s="646">
        <v>1</v>
      </c>
      <c r="L21" s="646"/>
    </row>
    <row r="22" spans="1:12" ht="6.75" customHeight="1">
      <c r="B22" s="358"/>
      <c r="C22" s="355"/>
      <c r="D22" s="366"/>
      <c r="E22" s="366"/>
      <c r="F22" s="196"/>
      <c r="G22" s="345"/>
      <c r="J22" s="355"/>
      <c r="K22" s="366"/>
      <c r="L22" s="366"/>
    </row>
    <row r="23" spans="1:12" ht="15.75" thickBot="1"/>
    <row r="24" spans="1:12" ht="200.25" customHeight="1" thickBot="1">
      <c r="B24" s="643"/>
      <c r="C24" s="644"/>
      <c r="D24" s="644"/>
      <c r="E24" s="645"/>
      <c r="I24" s="643"/>
      <c r="J24" s="644"/>
      <c r="K24" s="644"/>
      <c r="L24" s="645"/>
    </row>
    <row r="26" spans="1:12">
      <c r="D26" s="363"/>
    </row>
    <row r="27" spans="1:12">
      <c r="D27" s="36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zoomScaleNormal="100" workbookViewId="0">
      <selection activeCell="D25" sqref="D25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67"/>
      <c r="C1" s="667"/>
      <c r="D1" s="667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2022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2">
        <v>1084.1250458865841</v>
      </c>
      <c r="F5" s="388" t="s">
        <v>1575</v>
      </c>
      <c r="K5" s="387"/>
    </row>
    <row r="6" spans="2:11" ht="20.100000000000001" customHeight="1">
      <c r="B6" s="214" t="s">
        <v>1324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1325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82.5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52057500</v>
      </c>
    </row>
    <row r="10" spans="2:11" ht="20.100000000000001" customHeight="1">
      <c r="B10" s="214" t="s">
        <v>1418</v>
      </c>
      <c r="C10" s="215" t="s">
        <v>9</v>
      </c>
      <c r="D10" s="221">
        <f ca="1">'RAB '!K227</f>
        <v>1538603948.4540567</v>
      </c>
    </row>
    <row r="11" spans="2:11" ht="20.100000000000001" customHeight="1">
      <c r="B11" s="214" t="s">
        <v>1329</v>
      </c>
      <c r="C11" s="215" t="s">
        <v>9</v>
      </c>
      <c r="D11" s="218">
        <f ca="1">2%*D10</f>
        <v>30772078.969081134</v>
      </c>
    </row>
    <row r="12" spans="2:11" ht="9" customHeight="1">
      <c r="B12" s="668"/>
      <c r="C12" s="668"/>
      <c r="D12" s="668"/>
    </row>
    <row r="13" spans="2:11" ht="15.75" customHeight="1">
      <c r="B13" s="222"/>
      <c r="C13" s="222"/>
      <c r="D13" s="222"/>
    </row>
    <row r="14" spans="2:11" ht="33.75" customHeight="1">
      <c r="B14" s="334" t="s">
        <v>1352</v>
      </c>
      <c r="C14" s="335" t="s">
        <v>9</v>
      </c>
      <c r="D14" s="340" t="s">
        <v>1643</v>
      </c>
      <c r="E14" s="223" t="s">
        <v>1425</v>
      </c>
    </row>
    <row r="15" spans="2:11" ht="20.100000000000001" customHeight="1">
      <c r="B15" s="336" t="s">
        <v>1419</v>
      </c>
      <c r="C15" s="337" t="s">
        <v>9</v>
      </c>
      <c r="D15" s="341" t="s">
        <v>1693</v>
      </c>
      <c r="E15" s="223" t="s">
        <v>1425</v>
      </c>
    </row>
    <row r="16" spans="2:11" ht="20.100000000000001" customHeight="1">
      <c r="B16" s="336" t="s">
        <v>1420</v>
      </c>
      <c r="C16" s="337" t="s">
        <v>9</v>
      </c>
      <c r="D16" s="341" t="s">
        <v>1423</v>
      </c>
      <c r="E16" s="223" t="s">
        <v>1425</v>
      </c>
    </row>
    <row r="17" spans="2:5" ht="20.100000000000001" customHeight="1">
      <c r="B17" s="336" t="s">
        <v>1421</v>
      </c>
      <c r="C17" s="337" t="s">
        <v>9</v>
      </c>
      <c r="D17" s="342">
        <v>0</v>
      </c>
      <c r="E17" s="223" t="s">
        <v>1425</v>
      </c>
    </row>
    <row r="18" spans="2:5" ht="20.100000000000001" hidden="1" customHeight="1">
      <c r="B18" s="336" t="s">
        <v>1511</v>
      </c>
      <c r="C18" s="337"/>
      <c r="D18" s="342">
        <f>IF((D17&lt;=11),1,3)</f>
        <v>1</v>
      </c>
      <c r="E18" s="223"/>
    </row>
    <row r="19" spans="2:5" ht="20.100000000000001" hidden="1" customHeight="1">
      <c r="B19" s="336" t="s">
        <v>1512</v>
      </c>
      <c r="C19" s="337"/>
      <c r="D19" s="342">
        <f>IF((D17&lt;=11),220,380)</f>
        <v>220</v>
      </c>
      <c r="E19" s="223"/>
    </row>
    <row r="20" spans="2:5" ht="20.100000000000001" customHeight="1">
      <c r="B20" s="336" t="s">
        <v>1422</v>
      </c>
      <c r="C20" s="337" t="s">
        <v>9</v>
      </c>
      <c r="D20" s="342">
        <v>82.5</v>
      </c>
      <c r="E20" s="223" t="s">
        <v>1425</v>
      </c>
    </row>
    <row r="21" spans="2:5" ht="20.100000000000001" hidden="1" customHeight="1">
      <c r="B21" s="336" t="s">
        <v>1511</v>
      </c>
      <c r="C21" s="337"/>
      <c r="D21" s="342">
        <f>IF((D20&lt;=11),1,3)</f>
        <v>3</v>
      </c>
      <c r="E21" s="223"/>
    </row>
    <row r="22" spans="2:5" ht="20.100000000000001" hidden="1" customHeight="1">
      <c r="B22" s="336" t="s">
        <v>1512</v>
      </c>
      <c r="C22" s="337"/>
      <c r="D22" s="342">
        <f>IF((D20&lt;=11),220,380)</f>
        <v>380</v>
      </c>
      <c r="E22" s="223"/>
    </row>
    <row r="23" spans="2:5" ht="20.100000000000001" customHeight="1">
      <c r="B23" s="336" t="s">
        <v>1326</v>
      </c>
      <c r="C23" s="337" t="s">
        <v>9</v>
      </c>
      <c r="D23" s="341">
        <v>0</v>
      </c>
      <c r="E23" s="223" t="s">
        <v>1425</v>
      </c>
    </row>
    <row r="24" spans="2:5" ht="20.100000000000001" customHeight="1">
      <c r="B24" s="336" t="s">
        <v>1327</v>
      </c>
      <c r="C24" s="337" t="s">
        <v>9</v>
      </c>
      <c r="D24" s="341">
        <v>1444.7</v>
      </c>
      <c r="E24" s="223" t="s">
        <v>1425</v>
      </c>
    </row>
    <row r="25" spans="2:5" ht="20.100000000000001" customHeight="1">
      <c r="B25" s="336" t="s">
        <v>1424</v>
      </c>
      <c r="C25" s="337" t="s">
        <v>9</v>
      </c>
      <c r="D25" s="342">
        <v>631</v>
      </c>
      <c r="E25" s="223" t="s">
        <v>1425</v>
      </c>
    </row>
    <row r="26" spans="2:5" ht="20.100000000000001" customHeight="1">
      <c r="B26" s="338" t="s">
        <v>1328</v>
      </c>
      <c r="C26" s="339" t="s">
        <v>9</v>
      </c>
      <c r="D26" s="343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K7" sqref="K7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462"/>
    </row>
    <row r="3" spans="1:21">
      <c r="B3" s="675" t="s">
        <v>1330</v>
      </c>
      <c r="C3" s="675"/>
      <c r="D3" s="675"/>
      <c r="E3" s="675"/>
      <c r="F3" s="228" t="str">
        <f>DATA!D14</f>
        <v>PT. GLORY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69" t="s">
        <v>1322</v>
      </c>
      <c r="C5" s="669" t="s">
        <v>1331</v>
      </c>
      <c r="D5" s="674" t="s">
        <v>1332</v>
      </c>
      <c r="E5" s="674" t="s">
        <v>1333</v>
      </c>
      <c r="F5" s="669" t="s">
        <v>1334</v>
      </c>
      <c r="G5" s="669"/>
      <c r="H5" s="669"/>
      <c r="I5" s="669"/>
      <c r="J5" s="669"/>
      <c r="K5" s="669" t="s">
        <v>1335</v>
      </c>
      <c r="L5" s="669"/>
      <c r="M5" s="230"/>
      <c r="N5" s="672" t="s">
        <v>1336</v>
      </c>
      <c r="O5" s="674" t="s">
        <v>1337</v>
      </c>
      <c r="P5" s="674" t="s">
        <v>1338</v>
      </c>
      <c r="Q5" s="674" t="s">
        <v>1339</v>
      </c>
      <c r="R5" s="231"/>
      <c r="S5" s="232"/>
      <c r="T5" s="670" t="s">
        <v>1340</v>
      </c>
      <c r="U5" s="233"/>
    </row>
    <row r="6" spans="1:21" ht="20.100000000000001" customHeight="1">
      <c r="B6" s="669"/>
      <c r="C6" s="669"/>
      <c r="D6" s="669"/>
      <c r="E6" s="669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73"/>
      <c r="O6" s="669"/>
      <c r="P6" s="669"/>
      <c r="Q6" s="669"/>
      <c r="R6" s="231"/>
      <c r="S6" s="232"/>
      <c r="T6" s="669"/>
      <c r="U6" s="235"/>
    </row>
    <row r="7" spans="1:21" ht="20.100000000000001" customHeight="1">
      <c r="A7" s="236">
        <v>0</v>
      </c>
      <c r="B7" s="237">
        <v>2023</v>
      </c>
      <c r="C7" s="384">
        <f>DATA!D8*DATA!D26*2</f>
        <v>6600</v>
      </c>
      <c r="D7" s="239">
        <f t="shared" ref="D7:D12" si="0">C7*4/24</f>
        <v>1100</v>
      </c>
      <c r="E7" s="239">
        <f>C7-D7</f>
        <v>5500</v>
      </c>
      <c r="F7" s="240">
        <f ca="1">DATA!D10/1000000</f>
        <v>1538.6039484540568</v>
      </c>
      <c r="G7" s="241">
        <f ca="1">DATA!$D$11/1000000</f>
        <v>30.772078969081132</v>
      </c>
      <c r="H7" s="241">
        <f>C7*DATA!$D$5/1000000</f>
        <v>7.1552253028514556</v>
      </c>
      <c r="I7" s="241">
        <f>(C7*DATA!$D$5*DATA!$D$7)/1000000</f>
        <v>0.16099256931415773</v>
      </c>
      <c r="J7" s="239">
        <f ca="1">SUM(F7:I7)</f>
        <v>1576.6922452953036</v>
      </c>
      <c r="K7" s="242">
        <f>DATA!D9/1000000</f>
        <v>52.057499999999997</v>
      </c>
      <c r="L7" s="239">
        <f>((D7*DATA!$D$23)/1000000)+((E7*DATA!$D$24)/1000000)</f>
        <v>7.9458500000000001</v>
      </c>
      <c r="M7" s="239">
        <f>K7+L7</f>
        <v>60.003349999999998</v>
      </c>
      <c r="N7" s="239">
        <f ca="1">M7-J7</f>
        <v>-1516.6888952953036</v>
      </c>
      <c r="O7" s="237">
        <v>1</v>
      </c>
      <c r="P7" s="239">
        <f ca="1">O7*N7</f>
        <v>-1516.6888952953036</v>
      </c>
      <c r="Q7" s="239">
        <f ca="1">P7</f>
        <v>-1516.6888952953036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39600</v>
      </c>
      <c r="D8" s="239">
        <f t="shared" si="0"/>
        <v>6600</v>
      </c>
      <c r="E8" s="239">
        <f t="shared" ref="E8:E32" si="1">C8-D8</f>
        <v>33000</v>
      </c>
      <c r="F8" s="237"/>
      <c r="G8" s="241">
        <f ca="1">DATA!$D$11/1000000</f>
        <v>30.772078969081132</v>
      </c>
      <c r="H8" s="241">
        <f>C8*DATA!$D$5/1000000</f>
        <v>42.931351817108727</v>
      </c>
      <c r="I8" s="241">
        <f>(C8*DATA!$D$5*DATA!$D$7)/1000000</f>
        <v>0.96595541588494638</v>
      </c>
      <c r="J8" s="239">
        <f ca="1">SUM(F8:I8)</f>
        <v>74.669386202074804</v>
      </c>
      <c r="K8" s="244"/>
      <c r="L8" s="239">
        <f>((D8*DATA!$D$23)/1000000)+((E8*DATA!$D$24)/1000000)</f>
        <v>47.6751</v>
      </c>
      <c r="M8" s="239">
        <f t="shared" ref="M8:M32" si="2">K8+L8</f>
        <v>47.6751</v>
      </c>
      <c r="N8" s="239">
        <f ca="1">M8-J8</f>
        <v>-26.994286202074804</v>
      </c>
      <c r="O8" s="238">
        <f>1/(1+'[127]Asumsi I'!$C$3)^(KKF!A8)</f>
        <v>0.89285714285714279</v>
      </c>
      <c r="P8" s="239">
        <f ca="1">O8*N8</f>
        <v>-24.102041251852501</v>
      </c>
      <c r="Q8" s="239">
        <f ca="1">Q7+P8</f>
        <v>-1540.7909365471562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39600</v>
      </c>
      <c r="D9" s="239">
        <f t="shared" si="0"/>
        <v>6600</v>
      </c>
      <c r="E9" s="239">
        <f t="shared" si="1"/>
        <v>33000</v>
      </c>
      <c r="F9" s="237"/>
      <c r="G9" s="241">
        <f ca="1">DATA!$D$11/1000000</f>
        <v>30.772078969081132</v>
      </c>
      <c r="H9" s="241">
        <f>C9*DATA!$D$5/1000000</f>
        <v>42.931351817108727</v>
      </c>
      <c r="I9" s="241">
        <f>(C9*DATA!$D$5*DATA!$D$7)/1000000</f>
        <v>0.96595541588494638</v>
      </c>
      <c r="J9" s="239">
        <f t="shared" ref="J9:J32" ca="1" si="5">SUM(F9:I9)</f>
        <v>74.669386202074804</v>
      </c>
      <c r="K9" s="239"/>
      <c r="L9" s="239">
        <f>((D9*DATA!$D$23)/1000000)+((E9*DATA!$D$24)/1000000)</f>
        <v>47.6751</v>
      </c>
      <c r="M9" s="239">
        <f t="shared" si="2"/>
        <v>47.6751</v>
      </c>
      <c r="N9" s="239">
        <f t="shared" ref="N9:N32" ca="1" si="6">M9-J9</f>
        <v>-26.994286202074804</v>
      </c>
      <c r="O9" s="245">
        <f>1/(1+'[127]Asumsi I'!$C$3)^(KKF!A9)</f>
        <v>0.79719387755102034</v>
      </c>
      <c r="P9" s="239">
        <f t="shared" ref="P9:P32" ca="1" si="7">O9*N9</f>
        <v>-21.519679689154017</v>
      </c>
      <c r="Q9" s="239">
        <f ca="1">Q8+P9</f>
        <v>-1562.3106162363101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39600</v>
      </c>
      <c r="D10" s="239">
        <f t="shared" si="0"/>
        <v>6600</v>
      </c>
      <c r="E10" s="239">
        <f t="shared" si="1"/>
        <v>33000</v>
      </c>
      <c r="F10" s="237"/>
      <c r="G10" s="241">
        <f ca="1">DATA!$D$11/1000000</f>
        <v>30.772078969081132</v>
      </c>
      <c r="H10" s="241">
        <f>C10*DATA!$D$5/1000000</f>
        <v>42.931351817108727</v>
      </c>
      <c r="I10" s="241">
        <f>(C10*DATA!$D$5*DATA!$D$7)/1000000</f>
        <v>0.96595541588494638</v>
      </c>
      <c r="J10" s="239">
        <f ca="1">SUM(F10:I10)</f>
        <v>74.669386202074804</v>
      </c>
      <c r="K10" s="237"/>
      <c r="L10" s="239">
        <f>((D10*DATA!$D$23)/1000000)+((E10*DATA!$D$24)/1000000)</f>
        <v>47.6751</v>
      </c>
      <c r="M10" s="239">
        <f t="shared" si="2"/>
        <v>47.6751</v>
      </c>
      <c r="N10" s="239">
        <f t="shared" ca="1" si="6"/>
        <v>-26.994286202074804</v>
      </c>
      <c r="O10" s="238">
        <f>1/(1+'[127]Asumsi I'!$C$3)^(KKF!A10)</f>
        <v>0.71178024781341087</v>
      </c>
      <c r="P10" s="239">
        <f t="shared" ca="1" si="7"/>
        <v>-19.21399972245894</v>
      </c>
      <c r="Q10" s="239">
        <f t="shared" ref="Q10:Q30" ca="1" si="9">Q9+P10</f>
        <v>-1581.5246159587691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39600</v>
      </c>
      <c r="D11" s="239">
        <f t="shared" si="0"/>
        <v>6600</v>
      </c>
      <c r="E11" s="239">
        <f t="shared" si="1"/>
        <v>33000</v>
      </c>
      <c r="F11" s="237"/>
      <c r="G11" s="241">
        <f ca="1">DATA!$D$11/1000000</f>
        <v>30.772078969081132</v>
      </c>
      <c r="H11" s="241">
        <f>C11*DATA!$D$5/1000000</f>
        <v>42.931351817108727</v>
      </c>
      <c r="I11" s="241">
        <f>(C11*DATA!$D$5*DATA!$D$7)/1000000</f>
        <v>0.96595541588494638</v>
      </c>
      <c r="J11" s="239">
        <f ca="1">SUM(F11:I11)</f>
        <v>74.669386202074804</v>
      </c>
      <c r="K11" s="237"/>
      <c r="L11" s="239">
        <f>((D11*DATA!$D$23)/1000000)+((E11*DATA!$D$24)/1000000)</f>
        <v>47.6751</v>
      </c>
      <c r="M11" s="239">
        <f t="shared" si="2"/>
        <v>47.6751</v>
      </c>
      <c r="N11" s="239">
        <f t="shared" ca="1" si="6"/>
        <v>-26.994286202074804</v>
      </c>
      <c r="O11" s="238">
        <f>1/(1+'[127]Asumsi I'!$C$3)^(KKF!A11)</f>
        <v>0.63551807840483121</v>
      </c>
      <c r="P11" s="239">
        <f t="shared" ca="1" si="7"/>
        <v>-17.155356895052627</v>
      </c>
      <c r="Q11" s="239">
        <f t="shared" ca="1" si="9"/>
        <v>-1598.6799728538217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39600</v>
      </c>
      <c r="D12" s="239">
        <f t="shared" si="0"/>
        <v>6600</v>
      </c>
      <c r="E12" s="239">
        <f>C12-D12</f>
        <v>33000</v>
      </c>
      <c r="F12" s="237"/>
      <c r="G12" s="241">
        <f ca="1">DATA!$D$11/1000000</f>
        <v>30.772078969081132</v>
      </c>
      <c r="H12" s="241">
        <f>C12*DATA!$D$5/1000000</f>
        <v>42.931351817108727</v>
      </c>
      <c r="I12" s="241">
        <f>(C12*DATA!$D$5*DATA!$D$7)/1000000</f>
        <v>0.96595541588494638</v>
      </c>
      <c r="J12" s="239">
        <f t="shared" ca="1" si="5"/>
        <v>74.669386202074804</v>
      </c>
      <c r="K12" s="237"/>
      <c r="L12" s="239">
        <f>((D12*DATA!$D$23)/1000000)+((E12*DATA!$D$24)/1000000)</f>
        <v>47.6751</v>
      </c>
      <c r="M12" s="239">
        <f t="shared" si="2"/>
        <v>47.6751</v>
      </c>
      <c r="N12" s="239">
        <f t="shared" ca="1" si="6"/>
        <v>-26.994286202074804</v>
      </c>
      <c r="O12" s="238">
        <f>1/(1+'[127]Asumsi I'!$C$3)^(KKF!A12)</f>
        <v>0.56742685571859919</v>
      </c>
      <c r="P12" s="239">
        <f t="shared" ca="1" si="7"/>
        <v>-15.317282942011273</v>
      </c>
      <c r="Q12" s="239">
        <f t="shared" ca="1" si="9"/>
        <v>-1613.9972557958329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39600</v>
      </c>
      <c r="D13" s="239">
        <f t="shared" ref="D13:D32" si="11">C13*4/24</f>
        <v>6600</v>
      </c>
      <c r="E13" s="239">
        <f t="shared" si="1"/>
        <v>33000</v>
      </c>
      <c r="F13" s="237"/>
      <c r="G13" s="241">
        <f ca="1">DATA!$D$11/1000000</f>
        <v>30.772078969081132</v>
      </c>
      <c r="H13" s="241">
        <f>C13*DATA!$D$5/1000000</f>
        <v>42.931351817108727</v>
      </c>
      <c r="I13" s="241">
        <f>(C13*DATA!$D$5*DATA!$D$7)/1000000</f>
        <v>0.96595541588494638</v>
      </c>
      <c r="J13" s="239">
        <f t="shared" ca="1" si="5"/>
        <v>74.669386202074804</v>
      </c>
      <c r="K13" s="237"/>
      <c r="L13" s="239">
        <f>((D13*DATA!$D$23)/1000000)+((E13*DATA!$D$24)/1000000)</f>
        <v>47.6751</v>
      </c>
      <c r="M13" s="239">
        <f t="shared" si="2"/>
        <v>47.6751</v>
      </c>
      <c r="N13" s="239">
        <f t="shared" ca="1" si="6"/>
        <v>-26.994286202074804</v>
      </c>
      <c r="O13" s="238">
        <f>1/(1+'[127]Asumsi I'!$C$3)^(KKF!A13)</f>
        <v>0.50663112117732068</v>
      </c>
      <c r="P13" s="239">
        <f t="shared" ca="1" si="7"/>
        <v>-13.676145483938635</v>
      </c>
      <c r="Q13" s="239">
        <f t="shared" ca="1" si="9"/>
        <v>-1627.6734012797715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39600</v>
      </c>
      <c r="D14" s="239">
        <f t="shared" si="11"/>
        <v>6600</v>
      </c>
      <c r="E14" s="239">
        <f t="shared" si="1"/>
        <v>33000</v>
      </c>
      <c r="F14" s="237"/>
      <c r="G14" s="241">
        <f ca="1">DATA!$D$11/1000000</f>
        <v>30.772078969081132</v>
      </c>
      <c r="H14" s="241">
        <f>C14*DATA!$D$5/1000000</f>
        <v>42.931351817108727</v>
      </c>
      <c r="I14" s="241">
        <f>(C14*DATA!$D$5*DATA!$D$7)/1000000</f>
        <v>0.96595541588494638</v>
      </c>
      <c r="J14" s="239">
        <f t="shared" ca="1" si="5"/>
        <v>74.669386202074804</v>
      </c>
      <c r="K14" s="237"/>
      <c r="L14" s="239">
        <f>((D14*DATA!$D$23)/1000000)+((E14*DATA!$D$24)/1000000)</f>
        <v>47.6751</v>
      </c>
      <c r="M14" s="239">
        <f t="shared" si="2"/>
        <v>47.6751</v>
      </c>
      <c r="N14" s="239">
        <f t="shared" ca="1" si="6"/>
        <v>-26.994286202074804</v>
      </c>
      <c r="O14" s="238">
        <f>1/(1+'[127]Asumsi I'!$C$3)^(KKF!A14)</f>
        <v>0.45234921533689343</v>
      </c>
      <c r="P14" s="239">
        <f t="shared" ca="1" si="7"/>
        <v>-12.210844182088067</v>
      </c>
      <c r="Q14" s="239">
        <f t="shared" ca="1" si="9"/>
        <v>-1639.8842454618596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39600</v>
      </c>
      <c r="D15" s="239">
        <f t="shared" si="11"/>
        <v>6600</v>
      </c>
      <c r="E15" s="239">
        <f t="shared" si="1"/>
        <v>33000</v>
      </c>
      <c r="F15" s="237"/>
      <c r="G15" s="241">
        <f ca="1">DATA!$D$11/1000000</f>
        <v>30.772078969081132</v>
      </c>
      <c r="H15" s="241">
        <f>C15*DATA!$D$5/1000000</f>
        <v>42.931351817108727</v>
      </c>
      <c r="I15" s="241">
        <f>(C15*DATA!$D$5*DATA!$D$7)/1000000</f>
        <v>0.96595541588494638</v>
      </c>
      <c r="J15" s="239">
        <f t="shared" ca="1" si="5"/>
        <v>74.669386202074804</v>
      </c>
      <c r="K15" s="237"/>
      <c r="L15" s="239">
        <f>((D15*DATA!$D$23)/1000000)+((E15*DATA!$D$24)/1000000)</f>
        <v>47.6751</v>
      </c>
      <c r="M15" s="239">
        <f t="shared" si="2"/>
        <v>47.6751</v>
      </c>
      <c r="N15" s="239">
        <f t="shared" ca="1" si="6"/>
        <v>-26.994286202074804</v>
      </c>
      <c r="O15" s="238">
        <f>1/(1+'[127]Asumsi I'!$C$3)^(KKF!A15)</f>
        <v>0.4038832279793691</v>
      </c>
      <c r="P15" s="239">
        <f t="shared" ca="1" si="7"/>
        <v>-10.902539448292915</v>
      </c>
      <c r="Q15" s="239">
        <f t="shared" ca="1" si="9"/>
        <v>-1650.7867849101524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39600</v>
      </c>
      <c r="D16" s="239">
        <f t="shared" si="11"/>
        <v>6600</v>
      </c>
      <c r="E16" s="239">
        <f t="shared" si="1"/>
        <v>33000</v>
      </c>
      <c r="F16" s="237"/>
      <c r="G16" s="241">
        <f ca="1">DATA!$D$11/1000000</f>
        <v>30.772078969081132</v>
      </c>
      <c r="H16" s="241">
        <f>C16*DATA!$D$5/1000000</f>
        <v>42.931351817108727</v>
      </c>
      <c r="I16" s="241">
        <f>(C16*DATA!$D$5*DATA!$D$7)/1000000</f>
        <v>0.96595541588494638</v>
      </c>
      <c r="J16" s="239">
        <f t="shared" ca="1" si="5"/>
        <v>74.669386202074804</v>
      </c>
      <c r="K16" s="237"/>
      <c r="L16" s="239">
        <f>((D16*DATA!$D$23)/1000000)+((E16*DATA!$D$24)/1000000)</f>
        <v>47.6751</v>
      </c>
      <c r="M16" s="239">
        <f t="shared" si="2"/>
        <v>47.6751</v>
      </c>
      <c r="N16" s="239">
        <f t="shared" ca="1" si="6"/>
        <v>-26.994286202074804</v>
      </c>
      <c r="O16" s="238">
        <f>1/(1+'[127]Asumsi I'!$C$3)^(KKF!A16)</f>
        <v>0.36061002498157957</v>
      </c>
      <c r="P16" s="239">
        <f t="shared" ca="1" si="7"/>
        <v>-9.7344102216901032</v>
      </c>
      <c r="Q16" s="239">
        <f t="shared" ca="1" si="9"/>
        <v>-1660.5211951318424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39600</v>
      </c>
      <c r="D17" s="239">
        <f t="shared" si="11"/>
        <v>6600</v>
      </c>
      <c r="E17" s="239">
        <f t="shared" si="1"/>
        <v>33000</v>
      </c>
      <c r="F17" s="237"/>
      <c r="G17" s="241">
        <f ca="1">DATA!$D$11/1000000</f>
        <v>30.772078969081132</v>
      </c>
      <c r="H17" s="241">
        <f>C17*DATA!$D$5/1000000</f>
        <v>42.931351817108727</v>
      </c>
      <c r="I17" s="241">
        <f>(C17*DATA!$D$5*DATA!$D$7)/1000000</f>
        <v>0.96595541588494638</v>
      </c>
      <c r="J17" s="239">
        <f t="shared" ca="1" si="5"/>
        <v>74.669386202074804</v>
      </c>
      <c r="K17" s="237"/>
      <c r="L17" s="239">
        <f>((D17*DATA!$D$23)/1000000)+((E17*DATA!$D$24)/1000000)</f>
        <v>47.6751</v>
      </c>
      <c r="M17" s="239">
        <f t="shared" si="2"/>
        <v>47.6751</v>
      </c>
      <c r="N17" s="239">
        <f t="shared" ca="1" si="6"/>
        <v>-26.994286202074804</v>
      </c>
      <c r="O17" s="238">
        <f>1/(1+'[127]Asumsi I'!$C$3)^(KKF!A17)</f>
        <v>0.32197323659069599</v>
      </c>
      <c r="P17" s="239">
        <f t="shared" ca="1" si="7"/>
        <v>-8.6914376979375909</v>
      </c>
      <c r="Q17" s="239">
        <f t="shared" ca="1" si="9"/>
        <v>-1669.21263282978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39600</v>
      </c>
      <c r="D18" s="239">
        <f t="shared" si="11"/>
        <v>6600</v>
      </c>
      <c r="E18" s="239">
        <f t="shared" si="1"/>
        <v>33000</v>
      </c>
      <c r="F18" s="237"/>
      <c r="G18" s="241">
        <f ca="1">DATA!$D$11/1000000</f>
        <v>30.772078969081132</v>
      </c>
      <c r="H18" s="241">
        <f>C18*DATA!$D$5/1000000</f>
        <v>42.931351817108727</v>
      </c>
      <c r="I18" s="241">
        <f>(C18*DATA!$D$5*DATA!$D$7)/1000000</f>
        <v>0.96595541588494638</v>
      </c>
      <c r="J18" s="239">
        <f t="shared" ca="1" si="5"/>
        <v>74.669386202074804</v>
      </c>
      <c r="K18" s="237"/>
      <c r="L18" s="239">
        <f>((D18*DATA!$D$23)/1000000)+((E18*DATA!$D$24)/1000000)</f>
        <v>47.6751</v>
      </c>
      <c r="M18" s="239">
        <f t="shared" si="2"/>
        <v>47.6751</v>
      </c>
      <c r="N18" s="239">
        <f t="shared" ca="1" si="6"/>
        <v>-26.994286202074804</v>
      </c>
      <c r="O18" s="238">
        <f>1/(1+'[127]Asumsi I'!$C$3)^(KKF!A18)</f>
        <v>0.28747610409883567</v>
      </c>
      <c r="P18" s="239">
        <f t="shared" ca="1" si="7"/>
        <v>-7.7602122303014198</v>
      </c>
      <c r="Q18" s="239">
        <f t="shared" ca="1" si="9"/>
        <v>-1676.9728450600815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39600</v>
      </c>
      <c r="D19" s="239">
        <f t="shared" si="11"/>
        <v>6600</v>
      </c>
      <c r="E19" s="239">
        <f t="shared" si="1"/>
        <v>33000</v>
      </c>
      <c r="F19" s="237"/>
      <c r="G19" s="241">
        <f ca="1">DATA!$D$11/1000000</f>
        <v>30.772078969081132</v>
      </c>
      <c r="H19" s="241">
        <f>C19*DATA!$D$5/1000000</f>
        <v>42.931351817108727</v>
      </c>
      <c r="I19" s="241">
        <f>(C19*DATA!$D$5*DATA!$D$7)/1000000</f>
        <v>0.96595541588494638</v>
      </c>
      <c r="J19" s="239">
        <f t="shared" ca="1" si="5"/>
        <v>74.669386202074804</v>
      </c>
      <c r="K19" s="237"/>
      <c r="L19" s="239">
        <f>((D19*DATA!$D$23)/1000000)+((E19*DATA!$D$24)/1000000)</f>
        <v>47.6751</v>
      </c>
      <c r="M19" s="239">
        <f t="shared" si="2"/>
        <v>47.6751</v>
      </c>
      <c r="N19" s="239">
        <f t="shared" ca="1" si="6"/>
        <v>-26.994286202074804</v>
      </c>
      <c r="O19" s="238">
        <f>1/(1+'[127]Asumsi I'!$C$3)^(KKF!A19)</f>
        <v>0.25667509294538904</v>
      </c>
      <c r="P19" s="239">
        <f t="shared" ca="1" si="7"/>
        <v>-6.9287609199119835</v>
      </c>
      <c r="Q19" s="239">
        <f t="shared" ca="1" si="9"/>
        <v>-1683.9016059799935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39600</v>
      </c>
      <c r="D20" s="239">
        <f t="shared" si="11"/>
        <v>6600</v>
      </c>
      <c r="E20" s="239">
        <f t="shared" si="1"/>
        <v>33000</v>
      </c>
      <c r="F20" s="237"/>
      <c r="G20" s="241">
        <f ca="1">DATA!$D$11/1000000</f>
        <v>30.772078969081132</v>
      </c>
      <c r="H20" s="241">
        <f>C20*DATA!$D$5/1000000</f>
        <v>42.931351817108727</v>
      </c>
      <c r="I20" s="241">
        <f>(C20*DATA!$D$5*DATA!$D$7)/1000000</f>
        <v>0.96595541588494638</v>
      </c>
      <c r="J20" s="239">
        <f t="shared" ca="1" si="5"/>
        <v>74.669386202074804</v>
      </c>
      <c r="K20" s="237"/>
      <c r="L20" s="239">
        <f>((D20*DATA!$D$23)/1000000)+((E20*DATA!$D$24)/1000000)</f>
        <v>47.6751</v>
      </c>
      <c r="M20" s="239">
        <f t="shared" si="2"/>
        <v>47.6751</v>
      </c>
      <c r="N20" s="239">
        <f t="shared" ca="1" si="6"/>
        <v>-26.994286202074804</v>
      </c>
      <c r="O20" s="238">
        <f>1/(1+'[127]Asumsi I'!$C$3)^(KKF!A20)</f>
        <v>0.22917419012981158</v>
      </c>
      <c r="P20" s="239">
        <f t="shared" ca="1" si="7"/>
        <v>-6.1863936784928404</v>
      </c>
      <c r="Q20" s="239">
        <f t="shared" ca="1" si="9"/>
        <v>-1690.0879996584863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39600</v>
      </c>
      <c r="D21" s="239">
        <f t="shared" si="11"/>
        <v>6600</v>
      </c>
      <c r="E21" s="239">
        <f t="shared" si="1"/>
        <v>33000</v>
      </c>
      <c r="F21" s="237"/>
      <c r="G21" s="241">
        <f ca="1">DATA!$D$11/1000000</f>
        <v>30.772078969081132</v>
      </c>
      <c r="H21" s="241">
        <f>C21*DATA!$D$5/1000000</f>
        <v>42.931351817108727</v>
      </c>
      <c r="I21" s="241">
        <f>(C21*DATA!$D$5*DATA!$D$7)/1000000</f>
        <v>0.96595541588494638</v>
      </c>
      <c r="J21" s="239">
        <f t="shared" ca="1" si="5"/>
        <v>74.669386202074804</v>
      </c>
      <c r="K21" s="237"/>
      <c r="L21" s="239">
        <f>((D21*DATA!$D$23)/1000000)+((E21*DATA!$D$24)/1000000)</f>
        <v>47.6751</v>
      </c>
      <c r="M21" s="239">
        <f t="shared" si="2"/>
        <v>47.6751</v>
      </c>
      <c r="N21" s="239">
        <f t="shared" ca="1" si="6"/>
        <v>-26.994286202074804</v>
      </c>
      <c r="O21" s="238">
        <f>1/(1+'[127]Asumsi I'!$C$3)^(KKF!A21)</f>
        <v>0.20461981261590317</v>
      </c>
      <c r="P21" s="239">
        <f t="shared" ca="1" si="7"/>
        <v>-5.523565784368607</v>
      </c>
      <c r="Q21" s="239">
        <f t="shared" ca="1" si="9"/>
        <v>-1695.611565442855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39600</v>
      </c>
      <c r="D22" s="239">
        <f t="shared" si="11"/>
        <v>6600</v>
      </c>
      <c r="E22" s="239">
        <f t="shared" si="1"/>
        <v>33000</v>
      </c>
      <c r="F22" s="237"/>
      <c r="G22" s="241">
        <f ca="1">DATA!$D$11/1000000</f>
        <v>30.772078969081132</v>
      </c>
      <c r="H22" s="241">
        <f>C22*DATA!$D$5/1000000</f>
        <v>42.931351817108727</v>
      </c>
      <c r="I22" s="241">
        <f>(C22*DATA!$D$5*DATA!$D$7)/1000000</f>
        <v>0.96595541588494638</v>
      </c>
      <c r="J22" s="239">
        <f t="shared" ca="1" si="5"/>
        <v>74.669386202074804</v>
      </c>
      <c r="K22" s="237"/>
      <c r="L22" s="239">
        <f>((D22*DATA!$D$23)/1000000)+((E22*DATA!$D$24)/1000000)</f>
        <v>47.6751</v>
      </c>
      <c r="M22" s="239">
        <f t="shared" si="2"/>
        <v>47.6751</v>
      </c>
      <c r="N22" s="239">
        <f t="shared" ca="1" si="6"/>
        <v>-26.994286202074804</v>
      </c>
      <c r="O22" s="238">
        <f>1/(1+'[127]Asumsi I'!$C$3)^(KKF!A22)</f>
        <v>0.18269626126419927</v>
      </c>
      <c r="P22" s="239">
        <f t="shared" ca="1" si="7"/>
        <v>-4.9317551646148274</v>
      </c>
      <c r="Q22" s="239">
        <f t="shared" ca="1" si="9"/>
        <v>-1700.5433206074697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39600</v>
      </c>
      <c r="D23" s="239">
        <f t="shared" si="11"/>
        <v>6600</v>
      </c>
      <c r="E23" s="239">
        <f t="shared" si="1"/>
        <v>33000</v>
      </c>
      <c r="F23" s="237"/>
      <c r="G23" s="241">
        <f ca="1">DATA!$D$11/1000000</f>
        <v>30.772078969081132</v>
      </c>
      <c r="H23" s="241">
        <f>C23*DATA!$D$5/1000000</f>
        <v>42.931351817108727</v>
      </c>
      <c r="I23" s="241">
        <f>(C23*DATA!$D$5*DATA!$D$7)/1000000</f>
        <v>0.96595541588494638</v>
      </c>
      <c r="J23" s="239">
        <f t="shared" ca="1" si="5"/>
        <v>74.669386202074804</v>
      </c>
      <c r="K23" s="237"/>
      <c r="L23" s="239">
        <f>((D23*DATA!$D$23)/1000000)+((E23*DATA!$D$24)/1000000)</f>
        <v>47.6751</v>
      </c>
      <c r="M23" s="239">
        <f t="shared" si="2"/>
        <v>47.6751</v>
      </c>
      <c r="N23" s="239">
        <f t="shared" ca="1" si="6"/>
        <v>-26.994286202074804</v>
      </c>
      <c r="O23" s="238">
        <f>1/(1+'[127]Asumsi I'!$C$3)^(KKF!A23)</f>
        <v>0.16312166184303503</v>
      </c>
      <c r="P23" s="239">
        <f t="shared" ca="1" si="7"/>
        <v>-4.4033528255489527</v>
      </c>
      <c r="Q23" s="239">
        <f t="shared" ca="1" si="9"/>
        <v>-1704.9466734330188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39600</v>
      </c>
      <c r="D24" s="239">
        <f t="shared" si="11"/>
        <v>6600</v>
      </c>
      <c r="E24" s="239">
        <f t="shared" si="1"/>
        <v>33000</v>
      </c>
      <c r="F24" s="237"/>
      <c r="G24" s="241">
        <f ca="1">DATA!$D$11/1000000</f>
        <v>30.772078969081132</v>
      </c>
      <c r="H24" s="241">
        <f>C24*DATA!$D$5/1000000</f>
        <v>42.931351817108727</v>
      </c>
      <c r="I24" s="241">
        <f>(C24*DATA!$D$5*DATA!$D$7)/1000000</f>
        <v>0.96595541588494638</v>
      </c>
      <c r="J24" s="239">
        <f t="shared" ca="1" si="5"/>
        <v>74.669386202074804</v>
      </c>
      <c r="K24" s="237"/>
      <c r="L24" s="239">
        <f>((D24*DATA!$D$23)/1000000)+((E24*DATA!$D$24)/1000000)</f>
        <v>47.6751</v>
      </c>
      <c r="M24" s="239">
        <f t="shared" si="2"/>
        <v>47.6751</v>
      </c>
      <c r="N24" s="239">
        <f t="shared" ca="1" si="6"/>
        <v>-26.994286202074804</v>
      </c>
      <c r="O24" s="238">
        <f>1/(1+'[127]Asumsi I'!$C$3)^(KKF!A24)</f>
        <v>0.14564434093128129</v>
      </c>
      <c r="P24" s="239">
        <f t="shared" ca="1" si="7"/>
        <v>-3.9315650228115651</v>
      </c>
      <c r="Q24" s="239">
        <f t="shared" ca="1" si="9"/>
        <v>-1708.8782384558303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39600</v>
      </c>
      <c r="D25" s="239">
        <f t="shared" si="11"/>
        <v>6600</v>
      </c>
      <c r="E25" s="239">
        <f t="shared" si="1"/>
        <v>33000</v>
      </c>
      <c r="F25" s="237"/>
      <c r="G25" s="241">
        <f ca="1">DATA!$D$11/1000000</f>
        <v>30.772078969081132</v>
      </c>
      <c r="H25" s="241">
        <f>C25*DATA!$D$5/1000000</f>
        <v>42.931351817108727</v>
      </c>
      <c r="I25" s="241">
        <f>(C25*DATA!$D$5*DATA!$D$7)/1000000</f>
        <v>0.96595541588494638</v>
      </c>
      <c r="J25" s="239">
        <f t="shared" ca="1" si="5"/>
        <v>74.669386202074804</v>
      </c>
      <c r="K25" s="237"/>
      <c r="L25" s="239">
        <f>((D25*DATA!$D$23)/1000000)+((E25*DATA!$D$24)/1000000)</f>
        <v>47.6751</v>
      </c>
      <c r="M25" s="239">
        <f t="shared" si="2"/>
        <v>47.6751</v>
      </c>
      <c r="N25" s="239">
        <f t="shared" ca="1" si="6"/>
        <v>-26.994286202074804</v>
      </c>
      <c r="O25" s="238">
        <f>1/(1+'[127]Asumsi I'!$C$3)^(KKF!A25)</f>
        <v>0.13003959011721541</v>
      </c>
      <c r="P25" s="239">
        <f t="shared" ca="1" si="7"/>
        <v>-3.510325913224611</v>
      </c>
      <c r="Q25" s="239">
        <f t="shared" ca="1" si="9"/>
        <v>-1712.3885643690548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2"/>
        <v>19</v>
      </c>
      <c r="B26" s="237">
        <f t="shared" si="12"/>
        <v>2042</v>
      </c>
      <c r="C26" s="238">
        <f t="shared" si="8"/>
        <v>39600</v>
      </c>
      <c r="D26" s="239">
        <f t="shared" si="11"/>
        <v>6600</v>
      </c>
      <c r="E26" s="239">
        <f t="shared" si="1"/>
        <v>33000</v>
      </c>
      <c r="F26" s="237"/>
      <c r="G26" s="241">
        <f ca="1">DATA!$D$11/1000000</f>
        <v>30.772078969081132</v>
      </c>
      <c r="H26" s="241">
        <f>C26*DATA!$D$5/1000000</f>
        <v>42.931351817108727</v>
      </c>
      <c r="I26" s="241">
        <f>(C26*DATA!$D$5*DATA!$D$7)/1000000</f>
        <v>0.96595541588494638</v>
      </c>
      <c r="J26" s="239">
        <f t="shared" ca="1" si="5"/>
        <v>74.669386202074804</v>
      </c>
      <c r="K26" s="237"/>
      <c r="L26" s="239">
        <f>((D26*DATA!$D$23)/1000000)+((E26*DATA!$D$24)/1000000)</f>
        <v>47.6751</v>
      </c>
      <c r="M26" s="239">
        <f t="shared" si="2"/>
        <v>47.6751</v>
      </c>
      <c r="N26" s="239">
        <f t="shared" ca="1" si="6"/>
        <v>-26.994286202074804</v>
      </c>
      <c r="O26" s="238">
        <f>1/(1+'[127]Asumsi I'!$C$3)^(KKF!A26)</f>
        <v>0.1161067768903709</v>
      </c>
      <c r="P26" s="239">
        <f t="shared" ca="1" si="7"/>
        <v>-3.1342195653791167</v>
      </c>
      <c r="Q26" s="239">
        <f t="shared" ca="1" si="9"/>
        <v>-1715.5227839344341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2"/>
        <v>20</v>
      </c>
      <c r="B27" s="237">
        <f t="shared" si="12"/>
        <v>2043</v>
      </c>
      <c r="C27" s="238">
        <f t="shared" si="8"/>
        <v>39600</v>
      </c>
      <c r="D27" s="239">
        <f t="shared" si="11"/>
        <v>6600</v>
      </c>
      <c r="E27" s="239">
        <f t="shared" si="1"/>
        <v>33000</v>
      </c>
      <c r="F27" s="237"/>
      <c r="G27" s="241">
        <f ca="1">DATA!$D$11/1000000</f>
        <v>30.772078969081132</v>
      </c>
      <c r="H27" s="241">
        <f>C27*DATA!$D$5/1000000</f>
        <v>42.931351817108727</v>
      </c>
      <c r="I27" s="241">
        <f>(C27*DATA!$D$5*DATA!$D$7)/1000000</f>
        <v>0.96595541588494638</v>
      </c>
      <c r="J27" s="239">
        <f t="shared" ca="1" si="5"/>
        <v>74.669386202074804</v>
      </c>
      <c r="K27" s="237"/>
      <c r="L27" s="239">
        <f>((D27*DATA!$D$23)/1000000)+((E27*DATA!$D$24)/1000000)</f>
        <v>47.6751</v>
      </c>
      <c r="M27" s="239">
        <f t="shared" si="2"/>
        <v>47.6751</v>
      </c>
      <c r="N27" s="239">
        <f t="shared" ca="1" si="6"/>
        <v>-26.994286202074804</v>
      </c>
      <c r="O27" s="238">
        <f>1/(1+'[127]Asumsi I'!$C$3)^(KKF!A27)</f>
        <v>0.1036667650806883</v>
      </c>
      <c r="P27" s="239">
        <f t="shared" ca="1" si="7"/>
        <v>-2.798410326231354</v>
      </c>
      <c r="Q27" s="239">
        <f t="shared" ca="1" si="9"/>
        <v>-1718.3211942606654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2"/>
        <v>21</v>
      </c>
      <c r="B28" s="237">
        <f t="shared" si="12"/>
        <v>2044</v>
      </c>
      <c r="C28" s="238">
        <f t="shared" si="8"/>
        <v>39600</v>
      </c>
      <c r="D28" s="239">
        <f t="shared" si="11"/>
        <v>6600</v>
      </c>
      <c r="E28" s="239">
        <f t="shared" si="1"/>
        <v>33000</v>
      </c>
      <c r="F28" s="237"/>
      <c r="G28" s="241">
        <f ca="1">DATA!$D$11/1000000</f>
        <v>30.772078969081132</v>
      </c>
      <c r="H28" s="241">
        <f>C28*DATA!$D$5/1000000</f>
        <v>42.931351817108727</v>
      </c>
      <c r="I28" s="241">
        <f>(C28*DATA!$D$5*DATA!$D$7)/1000000</f>
        <v>0.96595541588494638</v>
      </c>
      <c r="J28" s="239">
        <f t="shared" ca="1" si="5"/>
        <v>74.669386202074804</v>
      </c>
      <c r="K28" s="237"/>
      <c r="L28" s="239">
        <f>((D28*DATA!$D$23)/1000000)+((E28*DATA!$D$24)/1000000)</f>
        <v>47.6751</v>
      </c>
      <c r="M28" s="239">
        <f t="shared" si="2"/>
        <v>47.6751</v>
      </c>
      <c r="N28" s="239">
        <f t="shared" ca="1" si="6"/>
        <v>-26.994286202074804</v>
      </c>
      <c r="O28" s="238">
        <f>1/(1+'[127]Asumsi I'!$C$3)^(KKF!A28)</f>
        <v>9.2559611679185971E-2</v>
      </c>
      <c r="P28" s="239">
        <f t="shared" ca="1" si="7"/>
        <v>-2.4985806484208517</v>
      </c>
      <c r="Q28" s="239">
        <f t="shared" ca="1" si="9"/>
        <v>-1720.8197749090862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2"/>
        <v>22</v>
      </c>
      <c r="B29" s="237">
        <f t="shared" si="12"/>
        <v>2045</v>
      </c>
      <c r="C29" s="238">
        <f t="shared" si="8"/>
        <v>39600</v>
      </c>
      <c r="D29" s="239">
        <f t="shared" si="11"/>
        <v>6600</v>
      </c>
      <c r="E29" s="239">
        <f t="shared" si="1"/>
        <v>33000</v>
      </c>
      <c r="F29" s="237"/>
      <c r="G29" s="241">
        <f ca="1">DATA!$D$11/1000000</f>
        <v>30.772078969081132</v>
      </c>
      <c r="H29" s="241">
        <f>C29*DATA!$D$5/1000000</f>
        <v>42.931351817108727</v>
      </c>
      <c r="I29" s="241">
        <f>(C29*DATA!$D$5*DATA!$D$7)/1000000</f>
        <v>0.96595541588494638</v>
      </c>
      <c r="J29" s="239">
        <f t="shared" ca="1" si="5"/>
        <v>74.669386202074804</v>
      </c>
      <c r="K29" s="237"/>
      <c r="L29" s="239">
        <f>((D29*DATA!$D$23)/1000000)+((E29*DATA!$D$24)/1000000)</f>
        <v>47.6751</v>
      </c>
      <c r="M29" s="239">
        <f t="shared" si="2"/>
        <v>47.6751</v>
      </c>
      <c r="N29" s="239">
        <f t="shared" ca="1" si="6"/>
        <v>-26.994286202074804</v>
      </c>
      <c r="O29" s="238">
        <f>1/(1+'[127]Asumsi I'!$C$3)^(KKF!A29)</f>
        <v>8.2642510427844609E-2</v>
      </c>
      <c r="P29" s="239">
        <f t="shared" ca="1" si="7"/>
        <v>-2.230875578947189</v>
      </c>
      <c r="Q29" s="239">
        <f t="shared" ca="1" si="9"/>
        <v>-1723.0506504880334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2"/>
        <v>23</v>
      </c>
      <c r="B30" s="237">
        <f t="shared" si="12"/>
        <v>2046</v>
      </c>
      <c r="C30" s="238">
        <f t="shared" si="8"/>
        <v>39600</v>
      </c>
      <c r="D30" s="239">
        <f t="shared" si="11"/>
        <v>6600</v>
      </c>
      <c r="E30" s="239">
        <f t="shared" si="1"/>
        <v>33000</v>
      </c>
      <c r="F30" s="237"/>
      <c r="G30" s="241">
        <f ca="1">DATA!$D$11/1000000</f>
        <v>30.772078969081132</v>
      </c>
      <c r="H30" s="241">
        <f>C30*DATA!$D$5/1000000</f>
        <v>42.931351817108727</v>
      </c>
      <c r="I30" s="241">
        <f>(C30*DATA!$D$5*DATA!$D$7)/1000000</f>
        <v>0.96595541588494638</v>
      </c>
      <c r="J30" s="239">
        <f t="shared" ca="1" si="5"/>
        <v>74.669386202074804</v>
      </c>
      <c r="K30" s="237"/>
      <c r="L30" s="239">
        <f>((D30*DATA!$D$23)/1000000)+((E30*DATA!$D$24)/1000000)</f>
        <v>47.6751</v>
      </c>
      <c r="M30" s="239">
        <f t="shared" si="2"/>
        <v>47.6751</v>
      </c>
      <c r="N30" s="239">
        <f t="shared" ca="1" si="6"/>
        <v>-26.994286202074804</v>
      </c>
      <c r="O30" s="238">
        <f>1/(1+'[127]Asumsi I'!$C$3)^(KKF!A30)</f>
        <v>7.3787955739146982E-2</v>
      </c>
      <c r="P30" s="239">
        <f t="shared" ca="1" si="7"/>
        <v>-1.9918531954885617</v>
      </c>
      <c r="Q30" s="239">
        <f t="shared" ca="1" si="9"/>
        <v>-1725.042503683522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2"/>
        <v>24</v>
      </c>
      <c r="B31" s="237">
        <f t="shared" si="12"/>
        <v>2047</v>
      </c>
      <c r="C31" s="238">
        <f t="shared" si="8"/>
        <v>39600</v>
      </c>
      <c r="D31" s="239">
        <f t="shared" si="11"/>
        <v>6600</v>
      </c>
      <c r="E31" s="239">
        <f t="shared" si="1"/>
        <v>33000</v>
      </c>
      <c r="F31" s="237"/>
      <c r="G31" s="241">
        <f ca="1">DATA!$D$11/1000000</f>
        <v>30.772078969081132</v>
      </c>
      <c r="H31" s="241">
        <f>C31*DATA!$D$5/1000000</f>
        <v>42.931351817108727</v>
      </c>
      <c r="I31" s="241">
        <f>(C31*DATA!$D$5*DATA!$D$7)/1000000</f>
        <v>0.96595541588494638</v>
      </c>
      <c r="J31" s="239">
        <f t="shared" ca="1" si="5"/>
        <v>74.669386202074804</v>
      </c>
      <c r="K31" s="237"/>
      <c r="L31" s="239">
        <f>((D31*DATA!$D$23)/1000000)+((E31*DATA!$D$24)/1000000)</f>
        <v>47.6751</v>
      </c>
      <c r="M31" s="239">
        <f t="shared" si="2"/>
        <v>47.6751</v>
      </c>
      <c r="N31" s="239">
        <f t="shared" ca="1" si="6"/>
        <v>-26.994286202074804</v>
      </c>
      <c r="O31" s="238">
        <f>1/(1+'[127]Asumsi I'!$C$3)^(KKF!A31)</f>
        <v>6.5882103338524081E-2</v>
      </c>
      <c r="P31" s="239">
        <f t="shared" ca="1" si="7"/>
        <v>-1.778440353114787</v>
      </c>
      <c r="Q31" s="239">
        <f ca="1">Q30+P31</f>
        <v>-1726.8209440366368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2"/>
        <v>25</v>
      </c>
      <c r="B32" s="237">
        <f>B30+1</f>
        <v>2047</v>
      </c>
      <c r="C32" s="238">
        <f t="shared" si="8"/>
        <v>39600</v>
      </c>
      <c r="D32" s="239">
        <f t="shared" si="11"/>
        <v>6600</v>
      </c>
      <c r="E32" s="239">
        <f t="shared" si="1"/>
        <v>33000</v>
      </c>
      <c r="F32" s="237"/>
      <c r="G32" s="241">
        <f ca="1">DATA!$D$11/1000000</f>
        <v>30.772078969081132</v>
      </c>
      <c r="H32" s="241">
        <f>C32*DATA!$D$5/1000000</f>
        <v>42.931351817108727</v>
      </c>
      <c r="I32" s="241">
        <f>(C32*DATA!$D$5*DATA!$D$7)/1000000</f>
        <v>0.96595541588494638</v>
      </c>
      <c r="J32" s="239">
        <f t="shared" ca="1" si="5"/>
        <v>74.669386202074804</v>
      </c>
      <c r="K32" s="237"/>
      <c r="L32" s="239">
        <f>((D32*DATA!$D$23)/1000000)+((E32*DATA!$D$24)/1000000)</f>
        <v>47.6751</v>
      </c>
      <c r="M32" s="239">
        <f t="shared" si="2"/>
        <v>47.6751</v>
      </c>
      <c r="N32" s="239">
        <f t="shared" ca="1" si="6"/>
        <v>-26.994286202074804</v>
      </c>
      <c r="O32" s="238">
        <f>1/(1+'[127]Asumsi I'!$C$3)^(KKF!A32)</f>
        <v>5.8823306552253637E-2</v>
      </c>
      <c r="P32" s="239">
        <f t="shared" ca="1" si="7"/>
        <v>-1.5878931724239167</v>
      </c>
      <c r="Q32" s="239">
        <f ca="1">Q31+P32</f>
        <v>-1728.4088372090607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71" t="s">
        <v>1347</v>
      </c>
      <c r="G33" s="671"/>
      <c r="H33" s="671"/>
      <c r="I33" s="247"/>
      <c r="J33" s="248">
        <f ca="1">SUM(J7:J32)</f>
        <v>3443.4269003471722</v>
      </c>
      <c r="K33" s="671" t="s">
        <v>1348</v>
      </c>
      <c r="L33" s="671"/>
      <c r="M33" s="248">
        <f>SUM(M7:M32)</f>
        <v>1251.88085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-58.408369589491784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0.36355667950255693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-1543.2221760795182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42"/>
  <sheetViews>
    <sheetView showGridLines="0" tabSelected="1" view="pageBreakPreview" topLeftCell="A4" zoomScale="85" zoomScaleNormal="85" zoomScaleSheetLayoutView="85" workbookViewId="0">
      <pane ySplit="10" topLeftCell="A222" activePane="bottomLeft" state="frozen"/>
      <selection activeCell="F152" sqref="F152"/>
      <selection pane="bottomLeft" activeCell="J8" sqref="J8"/>
    </sheetView>
  </sheetViews>
  <sheetFormatPr defaultRowHeight="15"/>
  <cols>
    <col min="1" max="1" width="8.28515625" style="259" customWidth="1"/>
    <col min="2" max="2" width="5.140625" style="260" customWidth="1"/>
    <col min="3" max="3" width="44.7109375" style="328" customWidth="1"/>
    <col min="4" max="4" width="13.7109375" style="328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93" t="s">
        <v>1009</v>
      </c>
      <c r="P3" s="693"/>
      <c r="Q3" s="269"/>
      <c r="T3" s="267"/>
      <c r="U3" s="268" t="s">
        <v>1014</v>
      </c>
      <c r="V3" s="267"/>
    </row>
    <row r="4" spans="1:22" ht="15.75" customHeight="1">
      <c r="B4" s="694" t="s">
        <v>1630</v>
      </c>
      <c r="C4" s="694"/>
      <c r="D4" s="694"/>
      <c r="E4" s="694"/>
      <c r="F4" s="694"/>
      <c r="G4" s="694"/>
      <c r="H4" s="694"/>
      <c r="I4" s="694"/>
      <c r="J4" s="694"/>
      <c r="K4" s="694"/>
      <c r="O4" s="693"/>
      <c r="P4" s="693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13" t="s">
        <v>1688</v>
      </c>
      <c r="H6" s="613"/>
      <c r="I6" s="613"/>
      <c r="J6" s="613"/>
      <c r="K6" s="613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106" t="s">
        <v>1689</v>
      </c>
      <c r="H7" s="27"/>
      <c r="I7" s="27"/>
      <c r="J7" s="107"/>
      <c r="K7" s="56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106" t="s">
        <v>1619</v>
      </c>
      <c r="H8" s="27"/>
      <c r="I8" s="27"/>
      <c r="J8" s="107"/>
      <c r="K8" s="56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96" t="s">
        <v>0</v>
      </c>
      <c r="C11" s="698" t="s">
        <v>1</v>
      </c>
      <c r="D11" s="687" t="s">
        <v>34</v>
      </c>
      <c r="E11" s="687" t="s">
        <v>35</v>
      </c>
      <c r="F11" s="687" t="s">
        <v>2</v>
      </c>
      <c r="G11" s="701" t="s">
        <v>33</v>
      </c>
      <c r="H11" s="687" t="s">
        <v>3</v>
      </c>
      <c r="I11" s="687"/>
      <c r="J11" s="687"/>
      <c r="K11" s="688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97"/>
      <c r="C12" s="699"/>
      <c r="D12" s="691"/>
      <c r="E12" s="691"/>
      <c r="F12" s="691"/>
      <c r="G12" s="702"/>
      <c r="H12" s="689" t="s">
        <v>38</v>
      </c>
      <c r="I12" s="689" t="s">
        <v>5</v>
      </c>
      <c r="J12" s="691" t="s">
        <v>39</v>
      </c>
      <c r="K12" s="692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97"/>
      <c r="C13" s="700"/>
      <c r="D13" s="691"/>
      <c r="E13" s="691"/>
      <c r="F13" s="691"/>
      <c r="G13" s="703"/>
      <c r="H13" s="690"/>
      <c r="I13" s="690"/>
      <c r="J13" s="691"/>
      <c r="K13" s="692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540" t="s">
        <v>473</v>
      </c>
      <c r="C15" s="541" t="s">
        <v>1637</v>
      </c>
      <c r="D15" s="281" t="str">
        <f ca="1">IF(ISERROR(OFFSET('HARGA SATUAN'!$D$6,MATCH('RAB '!C15,'HARGA SATUAN'!$C$7:$C$1509,0),0)),"",OFFSET('HARGA SATUAN'!$D$6,MATCH('RAB '!C15,'HARGA SATUAN'!$C$7:$C$1509,0),0))</f>
        <v/>
      </c>
      <c r="E15" s="282" t="str">
        <f ca="1">IF(B15="+","Unit",IF(ISERROR(OFFSET('HARGA SATUAN'!$E$6,MATCH('RAB '!C15,'HARGA SATUAN'!$C$7:$C$1509,0),0)),"",OFFSET('HARGA SATUAN'!$E$6,MATCH('RAB '!C15,'HARGA SATUAN'!$C$7:$C$1509,0),0)))</f>
        <v/>
      </c>
      <c r="F15" s="291"/>
      <c r="G15" s="283">
        <f ca="1">IF(ISERROR(OFFSET('HARGA SATUAN'!$I$6,MATCH('RAB '!C15,'HARGA SATUAN'!$C$7:$C$1509,0),0)),0,OFFSET('HARGA SATUAN'!$I$6,MATCH('RAB '!C15,'HARGA SATUAN'!$C$7:$C$1509,0),0))</f>
        <v>0</v>
      </c>
      <c r="H15" s="284">
        <f t="shared" ref="H15:H108" ca="1" si="0">IF(OR(D15="MDU",D15="MDU-KD"),(IF($O$3="RAB NON MDU","PLN KD",G15*F15)),0)</f>
        <v>0</v>
      </c>
      <c r="I15" s="284">
        <f t="shared" ref="I15:I108" ca="1" si="1">IF(D15="HDW",G15*F15,0)</f>
        <v>0</v>
      </c>
      <c r="J15" s="284">
        <f t="shared" ref="J15:J108" ca="1" si="2">IF(D15="JASA",G15*F15,0)</f>
        <v>0</v>
      </c>
      <c r="K15" s="285">
        <f t="shared" ref="K15:K108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542">
        <v>1</v>
      </c>
      <c r="C16" s="463" t="s">
        <v>96</v>
      </c>
      <c r="D16" s="281" t="str">
        <f ca="1">IF(ISERROR(OFFSET('HARGA SATUAN'!$D$6,MATCH('RAB '!C16,'HARGA SATUAN'!$C$7:$C$1509,0),0)),"",OFFSET('HARGA SATUAN'!$D$6,MATCH('RAB '!C16,'HARGA SATUAN'!$C$7:$C$1509,0),0))</f>
        <v>HDW</v>
      </c>
      <c r="E16" s="282" t="str">
        <f ca="1">IF(B16="+","Unit",IF(ISERROR(OFFSET('HARGA SATUAN'!$E$6,MATCH('RAB '!C16,'HARGA SATUAN'!$C$7:$C$1509,0),0)),"",OFFSET('HARGA SATUAN'!$E$6,MATCH('RAB '!C16,'HARGA SATUAN'!$C$7:$C$1509,0),0)))</f>
        <v>Btg</v>
      </c>
      <c r="F16" s="559">
        <f>'Rekap Konstruksi'!R3</f>
        <v>75</v>
      </c>
      <c r="G16" s="283">
        <f ca="1">IF(ISERROR(OFFSET('HARGA SATUAN'!$I$6,MATCH('RAB '!C16,'HARGA SATUAN'!$C$7:$C$1509,0),0)),0,OFFSET('HARGA SATUAN'!$I$6,MATCH('RAB '!C16,'HARGA SATUAN'!$C$7:$C$1509,0),0))</f>
        <v>5800000</v>
      </c>
      <c r="H16" s="284">
        <f t="shared" ca="1" si="0"/>
        <v>0</v>
      </c>
      <c r="I16" s="284">
        <f t="shared" ca="1" si="1"/>
        <v>435000000</v>
      </c>
      <c r="J16" s="284">
        <f t="shared" ca="1" si="2"/>
        <v>0</v>
      </c>
      <c r="K16" s="285">
        <f t="shared" ca="1" si="3"/>
        <v>435000000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542">
        <v>2</v>
      </c>
      <c r="C17" t="s">
        <v>6</v>
      </c>
      <c r="D17" s="281" t="str">
        <f ca="1">IF(ISERROR(OFFSET('HARGA SATUAN'!$D$6,MATCH('RAB '!C17,'HARGA SATUAN'!$C$7:$C$1509,0),0)),"",OFFSET('HARGA SATUAN'!$D$6,MATCH('RAB '!C17,'HARGA SATUAN'!$C$7:$C$1509,0),0))</f>
        <v>JASA</v>
      </c>
      <c r="E17" s="282" t="str">
        <f ca="1">IF(B17="+","Unit",IF(ISERROR(OFFSET('HARGA SATUAN'!$E$6,MATCH('RAB '!C17,'HARGA SATUAN'!$C$7:$C$1509,0),0)),"",OFFSET('HARGA SATUAN'!$E$6,MATCH('RAB '!C17,'HARGA SATUAN'!$C$7:$C$1509,0),0)))</f>
        <v>Btg</v>
      </c>
      <c r="F17" s="559">
        <f>SUM(F16:F16)</f>
        <v>75</v>
      </c>
      <c r="G17" s="283">
        <f ca="1">IF(ISERROR(OFFSET('HARGA SATUAN'!$I$6,MATCH('RAB '!C17,'HARGA SATUAN'!$C$7:$C$1509,0),0)),0,OFFSET('HARGA SATUAN'!$I$6,MATCH('RAB '!C17,'HARGA SATUAN'!$C$7:$C$1509,0),0))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755000.00000000012</v>
      </c>
      <c r="K17" s="285">
        <f t="shared" ca="1" si="3"/>
        <v>755000.00000000012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543"/>
      <c r="C18" s="109"/>
      <c r="D18" s="281" t="str">
        <f ca="1">IF(ISERROR(OFFSET('HARGA SATUAN'!$D$6,MATCH('RAB '!C18,'HARGA SATUAN'!$C$7:$C$1509,0),0)),"",OFFSET('HARGA SATUAN'!$D$6,MATCH('RAB '!C18,'HARGA SATUAN'!$C$7:$C$1509,0),0))</f>
        <v/>
      </c>
      <c r="E18" s="282" t="str">
        <f ca="1">IF(B18="+","Unit",IF(ISERROR(OFFSET('HARGA SATUAN'!$E$6,MATCH('RAB '!C18,'HARGA SATUAN'!$C$7:$C$1509,0),0)),"",OFFSET('HARGA SATUAN'!$E$6,MATCH('RAB '!C18,'HARGA SATUAN'!$C$7:$C$1509,0),0)))</f>
        <v/>
      </c>
      <c r="F18" s="560"/>
      <c r="G18" s="283">
        <f ca="1">IF(ISERROR(OFFSET('HARGA SATUAN'!$I$6,MATCH('RAB '!C18,'HARGA SATUAN'!$C$7:$C$1509,0),0)),0,OFFSET('HARGA SATUAN'!$I$6,MATCH('RAB '!C18,'HARGA SATUAN'!$C$7:$C$1509,0),0))</f>
        <v>0</v>
      </c>
      <c r="H18" s="284">
        <f t="shared" ca="1" si="0"/>
        <v>0</v>
      </c>
      <c r="I18" s="284">
        <f t="shared" ca="1" si="1"/>
        <v>0</v>
      </c>
      <c r="J18" s="284">
        <f t="shared" ca="1" si="2"/>
        <v>0</v>
      </c>
      <c r="K18" s="285">
        <f t="shared" ca="1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540" t="s">
        <v>498</v>
      </c>
      <c r="C19" s="544" t="s">
        <v>1638</v>
      </c>
      <c r="D19" s="281" t="str">
        <f ca="1">IF(ISERROR(OFFSET('HARGA SATUAN'!$D$6,MATCH('RAB '!C19,'HARGA SATUAN'!$C$7:$C$1509,0),0)),"",OFFSET('HARGA SATUAN'!$D$6,MATCH('RAB '!C19,'HARGA SATUAN'!$C$7:$C$1509,0),0))</f>
        <v/>
      </c>
      <c r="E19" s="282" t="str">
        <f ca="1">IF(B19="+","Unit",IF(ISERROR(OFFSET('HARGA SATUAN'!$E$6,MATCH('RAB '!C19,'HARGA SATUAN'!$C$7:$C$1509,0),0)),"",OFFSET('HARGA SATUAN'!$E$6,MATCH('RAB '!C19,'HARGA SATUAN'!$C$7:$C$1509,0),0)))</f>
        <v/>
      </c>
      <c r="F19" s="199"/>
      <c r="G19" s="283">
        <f ca="1">IF(ISERROR(OFFSET('HARGA SATUAN'!$I$6,MATCH('RAB '!C19,'HARGA SATUAN'!$C$7:$C$1509,0),0)),0,OFFSET('HARGA SATUAN'!$I$6,MATCH('RAB '!C19,'HARGA SATUAN'!$C$7:$C$1509,0),0))</f>
        <v>0</v>
      </c>
      <c r="H19" s="284">
        <f t="shared" ca="1" si="0"/>
        <v>0</v>
      </c>
      <c r="I19" s="284">
        <f t="shared" ca="1" si="1"/>
        <v>0</v>
      </c>
      <c r="J19" s="284">
        <f t="shared" ca="1" si="2"/>
        <v>0</v>
      </c>
      <c r="K19" s="285">
        <f t="shared" ca="1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540" t="s">
        <v>1008</v>
      </c>
      <c r="C20" s="463" t="s">
        <v>1629</v>
      </c>
      <c r="D20" s="281" t="str">
        <f ca="1">IF(ISERROR(OFFSET('HARGA SATUAN'!$D$6,MATCH('RAB '!C20,'HARGA SATUAN'!$C$7:$C$1509,0),0)),"",OFFSET('HARGA SATUAN'!$D$6,MATCH('RAB '!C20,'HARGA SATUAN'!$C$7:$C$1509,0),0))</f>
        <v/>
      </c>
      <c r="E20" s="282" t="str">
        <f ca="1">IF(B20="+","Unit",IF(ISERROR(OFFSET('HARGA SATUAN'!$E$6,MATCH('RAB '!C20,'HARGA SATUAN'!$C$7:$C$1509,0),0)),"",OFFSET('HARGA SATUAN'!$E$6,MATCH('RAB '!C20,'HARGA SATUAN'!$C$7:$C$1509,0),0)))</f>
        <v>Unit</v>
      </c>
      <c r="F20" s="520">
        <f>'Rekap Konstruksi'!R9</f>
        <v>11</v>
      </c>
      <c r="G20" s="283">
        <f ca="1">IF(ISERROR(OFFSET('HARGA SATUAN'!$I$6,MATCH('RAB '!C20,'HARGA SATUAN'!$C$7:$C$1509,0),0)),0,OFFSET('HARGA SATUAN'!$I$6,MATCH('RAB '!C20,'HARGA SATUAN'!$C$7:$C$1509,0),0))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ca="1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>
        <f>IF(AND(C21=0,C22=0,C23=0),"BLANKS",1)</f>
        <v>1</v>
      </c>
      <c r="B21" s="542">
        <v>1</v>
      </c>
      <c r="C21" t="s">
        <v>27</v>
      </c>
      <c r="D21" s="281" t="str">
        <f ca="1">IF(ISERROR(OFFSET('HARGA SATUAN'!$D$6,MATCH('RAB '!C21,'HARGA SATUAN'!$C$7:$C$1509,0),0)),"",OFFSET('HARGA SATUAN'!$D$6,MATCH('RAB '!C21,'HARGA SATUAN'!$C$7:$C$1509,0),0))</f>
        <v>MDU-KD</v>
      </c>
      <c r="E21" s="282" t="str">
        <f ca="1">IF(B21="+","Unit",IF(ISERROR(OFFSET('HARGA SATUAN'!$E$6,MATCH('RAB '!C21,'HARGA SATUAN'!$C$7:$C$1509,0),0)),"",OFFSET('HARGA SATUAN'!$E$6,MATCH('RAB '!C21,'HARGA SATUAN'!$C$7:$C$1509,0),0)))</f>
        <v>Bh</v>
      </c>
      <c r="F21" s="521">
        <f>F20*1</f>
        <v>11</v>
      </c>
      <c r="G21" s="283">
        <f ca="1">IF(ISERROR(OFFSET('HARGA SATUAN'!$I$6,MATCH('RAB '!C21,'HARGA SATUAN'!$C$7:$C$1509,0),0)),0,OFFSET('HARGA SATUAN'!$I$6,MATCH('RAB '!C21,'HARGA SATUAN'!$C$7:$C$1509,0),0))</f>
        <v>176900</v>
      </c>
      <c r="H21" s="284">
        <f t="shared" ca="1" si="0"/>
        <v>1945900</v>
      </c>
      <c r="I21" s="284">
        <f t="shared" ca="1" si="1"/>
        <v>0</v>
      </c>
      <c r="J21" s="284">
        <f t="shared" ca="1" si="2"/>
        <v>0</v>
      </c>
      <c r="K21" s="285">
        <f t="shared" ca="1" si="3"/>
        <v>1945900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IF(AND(C22=0,C23=0,#REF!=0),"BLANKS",1)</f>
        <v>#REF!</v>
      </c>
      <c r="B22" s="542">
        <v>2</v>
      </c>
      <c r="C22" t="s">
        <v>30</v>
      </c>
      <c r="D22" s="281" t="str">
        <f ca="1">IF(ISERROR(OFFSET('HARGA SATUAN'!$D$6,MATCH('RAB '!C22,'HARGA SATUAN'!$C$7:$C$1509,0),0)),"",OFFSET('HARGA SATUAN'!$D$6,MATCH('RAB '!C22,'HARGA SATUAN'!$C$7:$C$1509,0),0))</f>
        <v>MDU-KD</v>
      </c>
      <c r="E22" s="282" t="str">
        <f ca="1">IF(B22="+","Unit",IF(ISERROR(OFFSET('HARGA SATUAN'!$E$6,MATCH('RAB '!C22,'HARGA SATUAN'!$C$7:$C$1509,0),0)),"",OFFSET('HARGA SATUAN'!$E$6,MATCH('RAB '!C22,'HARGA SATUAN'!$C$7:$C$1509,0),0)))</f>
        <v>Bh</v>
      </c>
      <c r="F22" s="521">
        <f>F20*2</f>
        <v>22</v>
      </c>
      <c r="G22" s="283">
        <f ca="1">IF(ISERROR(OFFSET('HARGA SATUAN'!$I$6,MATCH('RAB '!C22,'HARGA SATUAN'!$C$7:$C$1509,0),0)),0,OFFSET('HARGA SATUAN'!$I$6,MATCH('RAB '!C22,'HARGA SATUAN'!$C$7:$C$1509,0),0))</f>
        <v>235900</v>
      </c>
      <c r="H22" s="284">
        <f t="shared" ca="1" si="0"/>
        <v>5189800</v>
      </c>
      <c r="I22" s="284">
        <f t="shared" ca="1" si="1"/>
        <v>0</v>
      </c>
      <c r="J22" s="284">
        <f t="shared" ca="1" si="2"/>
        <v>0</v>
      </c>
      <c r="K22" s="285">
        <f t="shared" ca="1" si="3"/>
        <v>5189800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IF(AND(C23=0,#REF!=0,#REF!=0),"BLANKS",1)</f>
        <v>#REF!</v>
      </c>
      <c r="B23" s="542">
        <v>3</v>
      </c>
      <c r="C23" t="s">
        <v>1576</v>
      </c>
      <c r="D23" s="281" t="str">
        <f ca="1">IF(ISERROR(OFFSET('HARGA SATUAN'!$D$6,MATCH('RAB '!C23,'HARGA SATUAN'!$C$7:$C$1509,0),0)),"",OFFSET('HARGA SATUAN'!$D$6,MATCH('RAB '!C23,'HARGA SATUAN'!$C$7:$C$1509,0),0))</f>
        <v>MDU-KD</v>
      </c>
      <c r="E23" s="282" t="str">
        <f ca="1">IF(B23="+","Unit",IF(ISERROR(OFFSET('HARGA SATUAN'!$E$6,MATCH('RAB '!C23,'HARGA SATUAN'!$C$7:$C$1509,0),0)),"",OFFSET('HARGA SATUAN'!$E$6,MATCH('RAB '!C23,'HARGA SATUAN'!$C$7:$C$1509,0),0)))</f>
        <v>Set</v>
      </c>
      <c r="F23" s="560">
        <f>F20*6</f>
        <v>66</v>
      </c>
      <c r="G23" s="283">
        <f ca="1">IF(ISERROR(OFFSET('HARGA SATUAN'!$I$6,MATCH('RAB '!C23,'HARGA SATUAN'!$C$7:$C$1509,0),0)),0,OFFSET('HARGA SATUAN'!$I$6,MATCH('RAB '!C23,'HARGA SATUAN'!$C$7:$C$1509,0),0))</f>
        <v>430000</v>
      </c>
      <c r="H23" s="284">
        <f t="shared" ca="1" si="0"/>
        <v>28380000</v>
      </c>
      <c r="I23" s="284">
        <f t="shared" ca="1" si="1"/>
        <v>0</v>
      </c>
      <c r="J23" s="284">
        <f t="shared" ca="1" si="2"/>
        <v>0</v>
      </c>
      <c r="K23" s="285">
        <f t="shared" ca="1" si="3"/>
        <v>28380000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/>
      <c r="B24" s="542">
        <v>4</v>
      </c>
      <c r="C24" t="s">
        <v>145</v>
      </c>
      <c r="D24" s="281" t="str">
        <f ca="1">IF(ISERROR(OFFSET('HARGA SATUAN'!$D$6,MATCH('RAB '!C24,'HARGA SATUAN'!$C$7:$C$1509,0),0)),"",OFFSET('HARGA SATUAN'!$D$6,MATCH('RAB '!C24,'HARGA SATUAN'!$C$7:$C$1509,0),0))</f>
        <v>HDW</v>
      </c>
      <c r="E24" s="282" t="str">
        <f ca="1">IF(B24="+","Unit",IF(ISERROR(OFFSET('HARGA SATUAN'!$E$6,MATCH('RAB '!C24,'HARGA SATUAN'!$C$7:$C$1509,0),0)),"",OFFSET('HARGA SATUAN'!$E$6,MATCH('RAB '!C24,'HARGA SATUAN'!$C$7:$C$1509,0),0)))</f>
        <v>Mtr</v>
      </c>
      <c r="F24" s="521">
        <f>F20*2</f>
        <v>22</v>
      </c>
      <c r="G24" s="283">
        <f ca="1">IF(ISERROR(OFFSET('HARGA SATUAN'!$I$6,MATCH('RAB '!C24,'HARGA SATUAN'!$C$7:$C$1509,0),0)),0,OFFSET('HARGA SATUAN'!$I$6,MATCH('RAB '!C24,'HARGA SATUAN'!$C$7:$C$1509,0),0))</f>
        <v>7789</v>
      </c>
      <c r="H24" s="284">
        <f t="shared" ca="1" si="0"/>
        <v>0</v>
      </c>
      <c r="I24" s="284">
        <f t="shared" ca="1" si="1"/>
        <v>171358</v>
      </c>
      <c r="J24" s="284">
        <f t="shared" ca="1" si="2"/>
        <v>0</v>
      </c>
      <c r="K24" s="285">
        <f t="shared" ca="1" si="3"/>
        <v>171358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 t="e">
        <f>IF(AND(C25=0,#REF!=0,#REF!=0),"BLANKS",1)</f>
        <v>#REF!</v>
      </c>
      <c r="B25" s="542">
        <v>5</v>
      </c>
      <c r="C25" t="s">
        <v>150</v>
      </c>
      <c r="D25" s="281" t="str">
        <f ca="1">IF(ISERROR(OFFSET('HARGA SATUAN'!$D$6,MATCH('RAB '!C25,'HARGA SATUAN'!$C$7:$C$1509,0),0)),"",OFFSET('HARGA SATUAN'!$D$6,MATCH('RAB '!C25,'HARGA SATUAN'!$C$7:$C$1509,0),0))</f>
        <v>HDW</v>
      </c>
      <c r="E25" s="282" t="str">
        <f ca="1">IF(B25="+","Unit",IF(ISERROR(OFFSET('HARGA SATUAN'!$E$6,MATCH('RAB '!C25,'HARGA SATUAN'!$C$7:$C$1509,0),0)),"",OFFSET('HARGA SATUAN'!$E$6,MATCH('RAB '!C25,'HARGA SATUAN'!$C$7:$C$1509,0),0)))</f>
        <v>Bh</v>
      </c>
      <c r="F25" s="561">
        <f>F20*2</f>
        <v>22</v>
      </c>
      <c r="G25" s="283">
        <f ca="1">IF(ISERROR(OFFSET('HARGA SATUAN'!$I$6,MATCH('RAB '!C25,'HARGA SATUAN'!$C$7:$C$1509,0),0)),0,OFFSET('HARGA SATUAN'!$I$6,MATCH('RAB '!C25,'HARGA SATUAN'!$C$7:$C$1509,0),0))</f>
        <v>40000</v>
      </c>
      <c r="H25" s="284">
        <f t="shared" ca="1" si="0"/>
        <v>0</v>
      </c>
      <c r="I25" s="284">
        <f t="shared" ca="1" si="1"/>
        <v>880000</v>
      </c>
      <c r="J25" s="284">
        <f t="shared" ca="1" si="2"/>
        <v>0</v>
      </c>
      <c r="K25" s="285">
        <f t="shared" ca="1" si="3"/>
        <v>880000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IF(AND(C26=0,C27=0,#REF!=0),"BLANKS",1)</f>
        <v>#REF!</v>
      </c>
      <c r="B26" s="542">
        <v>6</v>
      </c>
      <c r="C26" t="s">
        <v>18</v>
      </c>
      <c r="D26" s="281" t="str">
        <f ca="1">IF(ISERROR(OFFSET('HARGA SATUAN'!$D$6,MATCH('RAB '!C26,'HARGA SATUAN'!$C$7:$C$1509,0),0)),"",OFFSET('HARGA SATUAN'!$D$6,MATCH('RAB '!C26,'HARGA SATUAN'!$C$7:$C$1509,0),0))</f>
        <v>HDW</v>
      </c>
      <c r="E26" s="282" t="str">
        <f ca="1">IF(B26="+","Unit",IF(ISERROR(OFFSET('HARGA SATUAN'!$E$6,MATCH('RAB '!C26,'HARGA SATUAN'!$C$7:$C$1509,0),0)),"",OFFSET('HARGA SATUAN'!$E$6,MATCH('RAB '!C26,'HARGA SATUAN'!$C$7:$C$1509,0),0)))</f>
        <v>Bh</v>
      </c>
      <c r="F26" s="561">
        <f>F20*3</f>
        <v>33</v>
      </c>
      <c r="G26" s="283">
        <f ca="1">IF(ISERROR(OFFSET('HARGA SATUAN'!$I$6,MATCH('RAB '!C26,'HARGA SATUAN'!$C$7:$C$1509,0),0)),0,OFFSET('HARGA SATUAN'!$I$6,MATCH('RAB '!C26,'HARGA SATUAN'!$C$7:$C$1509,0),0))</f>
        <v>26500</v>
      </c>
      <c r="H26" s="284">
        <f t="shared" ca="1" si="0"/>
        <v>0</v>
      </c>
      <c r="I26" s="284">
        <f t="shared" ca="1" si="1"/>
        <v>874500</v>
      </c>
      <c r="J26" s="284">
        <f t="shared" ca="1" si="2"/>
        <v>0</v>
      </c>
      <c r="K26" s="285">
        <f t="shared" ca="1" si="3"/>
        <v>874500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542">
        <v>7</v>
      </c>
      <c r="C27" t="s">
        <v>156</v>
      </c>
      <c r="D27" s="281" t="str">
        <f ca="1">IF(ISERROR(OFFSET('HARGA SATUAN'!$D$6,MATCH('RAB '!C27,'HARGA SATUAN'!$C$7:$C$1509,0),0)),"",OFFSET('HARGA SATUAN'!$D$6,MATCH('RAB '!C27,'HARGA SATUAN'!$C$7:$C$1509,0),0))</f>
        <v>HDW</v>
      </c>
      <c r="E27" s="282" t="str">
        <f ca="1">IF(B27="+","Unit",IF(ISERROR(OFFSET('HARGA SATUAN'!$E$6,MATCH('RAB '!C27,'HARGA SATUAN'!$C$7:$C$1509,0),0)),"",OFFSET('HARGA SATUAN'!$E$6,MATCH('RAB '!C27,'HARGA SATUAN'!$C$7:$C$1509,0),0)))</f>
        <v>Bh</v>
      </c>
      <c r="F27" s="561">
        <f>F20*4</f>
        <v>44</v>
      </c>
      <c r="G27" s="283">
        <f ca="1">IF(ISERROR(OFFSET('HARGA SATUAN'!$I$6,MATCH('RAB '!C27,'HARGA SATUAN'!$C$7:$C$1509,0),0)),0,OFFSET('HARGA SATUAN'!$I$6,MATCH('RAB '!C27,'HARGA SATUAN'!$C$7:$C$1509,0),0))</f>
        <v>7938</v>
      </c>
      <c r="H27" s="284">
        <f t="shared" ca="1" si="0"/>
        <v>0</v>
      </c>
      <c r="I27" s="284">
        <f t="shared" ca="1" si="1"/>
        <v>349272</v>
      </c>
      <c r="J27" s="284">
        <f t="shared" ca="1" si="2"/>
        <v>0</v>
      </c>
      <c r="K27" s="285">
        <f t="shared" ca="1" si="3"/>
        <v>349272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>
        <f>IF(AND(C28=0,C29=0,C30=0),"BLANKS",1)</f>
        <v>1</v>
      </c>
      <c r="B28" s="542">
        <v>8</v>
      </c>
      <c r="C28" t="s">
        <v>166</v>
      </c>
      <c r="D28" s="281" t="str">
        <f ca="1">IF(ISERROR(OFFSET('HARGA SATUAN'!$D$6,MATCH('RAB '!C28,'HARGA SATUAN'!$C$7:$C$1509,0),0)),"",OFFSET('HARGA SATUAN'!$D$6,MATCH('RAB '!C28,'HARGA SATUAN'!$C$7:$C$1509,0),0))</f>
        <v>HDW</v>
      </c>
      <c r="E28" s="282" t="str">
        <f ca="1">IF(B28="+","Unit",IF(ISERROR(OFFSET('HARGA SATUAN'!$E$6,MATCH('RAB '!C28,'HARGA SATUAN'!$C$7:$C$1509,0),0)),"",OFFSET('HARGA SATUAN'!$E$6,MATCH('RAB '!C28,'HARGA SATUAN'!$C$7:$C$1509,0),0)))</f>
        <v>Bh</v>
      </c>
      <c r="F28" s="567">
        <f>F20*4</f>
        <v>44</v>
      </c>
      <c r="G28" s="283">
        <f ca="1">IF(ISERROR(OFFSET('HARGA SATUAN'!$I$6,MATCH('RAB '!C28,'HARGA SATUAN'!$C$7:$C$1509,0),0)),0,OFFSET('HARGA SATUAN'!$I$6,MATCH('RAB '!C28,'HARGA SATUAN'!$C$7:$C$1509,0),0))</f>
        <v>45000</v>
      </c>
      <c r="H28" s="284">
        <f t="shared" ca="1" si="0"/>
        <v>0</v>
      </c>
      <c r="I28" s="284">
        <f t="shared" ca="1" si="1"/>
        <v>1980000</v>
      </c>
      <c r="J28" s="284">
        <f t="shared" ca="1" si="2"/>
        <v>0</v>
      </c>
      <c r="K28" s="285">
        <f t="shared" ca="1" si="3"/>
        <v>1980000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 t="e">
        <f>IF(AND(C29=0,C30=0,#REF!=0),"BLANKS",1)</f>
        <v>#REF!</v>
      </c>
      <c r="B29" s="542">
        <v>9</v>
      </c>
      <c r="C29" t="s">
        <v>171</v>
      </c>
      <c r="D29" s="281" t="str">
        <f ca="1">IF(ISERROR(OFFSET('HARGA SATUAN'!$D$6,MATCH('RAB '!C29,'HARGA SATUAN'!$C$7:$C$1509,0),0)),"",OFFSET('HARGA SATUAN'!$D$6,MATCH('RAB '!C29,'HARGA SATUAN'!$C$7:$C$1509,0),0))</f>
        <v>HDW</v>
      </c>
      <c r="E29" s="282" t="str">
        <f ca="1">IF(B29="+","Unit",IF(ISERROR(OFFSET('HARGA SATUAN'!$E$6,MATCH('RAB '!C29,'HARGA SATUAN'!$C$7:$C$1509,0),0)),"",OFFSET('HARGA SATUAN'!$E$6,MATCH('RAB '!C29,'HARGA SATUAN'!$C$7:$C$1509,0),0)))</f>
        <v>Bh</v>
      </c>
      <c r="F29" s="567">
        <f>F20*1</f>
        <v>11</v>
      </c>
      <c r="G29" s="283">
        <f ca="1">IF(ISERROR(OFFSET('HARGA SATUAN'!$I$6,MATCH('RAB '!C29,'HARGA SATUAN'!$C$7:$C$1509,0),0)),0,OFFSET('HARGA SATUAN'!$I$6,MATCH('RAB '!C29,'HARGA SATUAN'!$C$7:$C$1509,0),0))</f>
        <v>95000</v>
      </c>
      <c r="H29" s="284">
        <f t="shared" ca="1" si="0"/>
        <v>0</v>
      </c>
      <c r="I29" s="284">
        <f t="shared" ca="1" si="1"/>
        <v>1045000</v>
      </c>
      <c r="J29" s="284">
        <f t="shared" ca="1" si="2"/>
        <v>0</v>
      </c>
      <c r="K29" s="285">
        <f t="shared" ca="1" si="3"/>
        <v>1045000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21.75" customHeight="1">
      <c r="A30" s="259" t="e">
        <f>IF(AND(C30=0,#REF!=0,#REF!=0),"BLANKS",1)</f>
        <v>#REF!</v>
      </c>
      <c r="B30" s="542">
        <v>10</v>
      </c>
      <c r="C30" t="s">
        <v>172</v>
      </c>
      <c r="D30" s="281" t="str">
        <f ca="1">IF(ISERROR(OFFSET('HARGA SATUAN'!$D$6,MATCH('RAB '!C30,'HARGA SATUAN'!$C$7:$C$1509,0),0)),"",OFFSET('HARGA SATUAN'!$D$6,MATCH('RAB '!C30,'HARGA SATUAN'!$C$7:$C$1509,0),0))</f>
        <v>HDW</v>
      </c>
      <c r="E30" s="282" t="str">
        <f ca="1">IF(B30="+","Unit",IF(ISERROR(OFFSET('HARGA SATUAN'!$E$6,MATCH('RAB '!C30,'HARGA SATUAN'!$C$7:$C$1509,0),0)),"",OFFSET('HARGA SATUAN'!$E$6,MATCH('RAB '!C30,'HARGA SATUAN'!$C$7:$C$1509,0),0)))</f>
        <v>Bh</v>
      </c>
      <c r="F30" s="567">
        <f>F20*2</f>
        <v>22</v>
      </c>
      <c r="G30" s="283">
        <f ca="1">IF(ISERROR(OFFSET('HARGA SATUAN'!$I$6,MATCH('RAB '!C30,'HARGA SATUAN'!$C$7:$C$1509,0),0)),0,OFFSET('HARGA SATUAN'!$I$6,MATCH('RAB '!C30,'HARGA SATUAN'!$C$7:$C$1509,0),0))</f>
        <v>15500</v>
      </c>
      <c r="H30" s="284">
        <f t="shared" ca="1" si="0"/>
        <v>0</v>
      </c>
      <c r="I30" s="284">
        <f t="shared" ca="1" si="1"/>
        <v>341000</v>
      </c>
      <c r="J30" s="284">
        <f t="shared" ca="1" si="2"/>
        <v>0</v>
      </c>
      <c r="K30" s="285">
        <f t="shared" ca="1" si="3"/>
        <v>341000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9.5" customHeight="1">
      <c r="A31" s="259">
        <f>IF(AND(C31=0,C32=0,C33=0),"BLANKS",1)</f>
        <v>1</v>
      </c>
      <c r="B31" s="542">
        <v>11</v>
      </c>
      <c r="C31" t="s">
        <v>174</v>
      </c>
      <c r="D31" s="281" t="str">
        <f ca="1">IF(ISERROR(OFFSET('HARGA SATUAN'!$D$6,MATCH('RAB '!C31,'HARGA SATUAN'!$C$7:$C$1509,0),0)),"",OFFSET('HARGA SATUAN'!$D$6,MATCH('RAB '!C31,'HARGA SATUAN'!$C$7:$C$1509,0),0))</f>
        <v>HDW</v>
      </c>
      <c r="E31" s="282" t="str">
        <f ca="1">IF(B31="+","Unit",IF(ISERROR(OFFSET('HARGA SATUAN'!$E$6,MATCH('RAB '!C31,'HARGA SATUAN'!$C$7:$C$1509,0),0)),"",OFFSET('HARGA SATUAN'!$E$6,MATCH('RAB '!C31,'HARGA SATUAN'!$C$7:$C$1509,0),0)))</f>
        <v>Bh</v>
      </c>
      <c r="F31" s="567">
        <f>F20*4</f>
        <v>44</v>
      </c>
      <c r="G31" s="283">
        <f ca="1">IF(ISERROR(OFFSET('HARGA SATUAN'!$I$6,MATCH('RAB '!C31,'HARGA SATUAN'!$C$7:$C$1509,0),0)),0,OFFSET('HARGA SATUAN'!$I$6,MATCH('RAB '!C31,'HARGA SATUAN'!$C$7:$C$1509,0),0))</f>
        <v>28100</v>
      </c>
      <c r="H31" s="284">
        <f t="shared" ca="1" si="0"/>
        <v>0</v>
      </c>
      <c r="I31" s="284">
        <f t="shared" ca="1" si="1"/>
        <v>1236400</v>
      </c>
      <c r="J31" s="284">
        <f t="shared" ca="1" si="2"/>
        <v>0</v>
      </c>
      <c r="K31" s="285">
        <f t="shared" ca="1" si="3"/>
        <v>1236400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>
        <f>IF(AND(C32=0,C33=0,C34=0),"BLANKS",1)</f>
        <v>1</v>
      </c>
      <c r="B32" s="542">
        <v>12</v>
      </c>
      <c r="C32" t="s">
        <v>587</v>
      </c>
      <c r="D32" s="281" t="str">
        <f ca="1">IF(ISERROR(OFFSET('HARGA SATUAN'!$D$6,MATCH('RAB '!C32,'HARGA SATUAN'!$C$7:$C$1509,0),0)),"",OFFSET('HARGA SATUAN'!$D$6,MATCH('RAB '!C32,'HARGA SATUAN'!$C$7:$C$1509,0),0))</f>
        <v>HDW</v>
      </c>
      <c r="E32" s="282" t="str">
        <f ca="1">IF(B32="+","Unit",IF(ISERROR(OFFSET('HARGA SATUAN'!$E$6,MATCH('RAB '!C32,'HARGA SATUAN'!$C$7:$C$1509,0),0)),"",OFFSET('HARGA SATUAN'!$E$6,MATCH('RAB '!C32,'HARGA SATUAN'!$C$7:$C$1509,0),0)))</f>
        <v>Bh</v>
      </c>
      <c r="F32" s="567">
        <f>F20*2</f>
        <v>22</v>
      </c>
      <c r="G32" s="283">
        <f ca="1">IF(ISERROR(OFFSET('HARGA SATUAN'!$I$6,MATCH('RAB '!C32,'HARGA SATUAN'!$C$7:$C$1509,0),0)),0,OFFSET('HARGA SATUAN'!$I$6,MATCH('RAB '!C32,'HARGA SATUAN'!$C$7:$C$1509,0),0))</f>
        <v>380500</v>
      </c>
      <c r="H32" s="284">
        <f t="shared" ca="1" si="0"/>
        <v>0</v>
      </c>
      <c r="I32" s="284">
        <f t="shared" ca="1" si="1"/>
        <v>8371000</v>
      </c>
      <c r="J32" s="284">
        <f t="shared" ca="1" si="2"/>
        <v>0</v>
      </c>
      <c r="K32" s="285">
        <f t="shared" ca="1" si="3"/>
        <v>8371000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430" customFormat="1">
      <c r="A33" s="423" t="e">
        <f>IF(AND(C33=0,C34=0,#REF!=0),"BLANKS",1)</f>
        <v>#REF!</v>
      </c>
      <c r="B33" s="542">
        <v>13</v>
      </c>
      <c r="C33" t="s">
        <v>210</v>
      </c>
      <c r="D33" s="281" t="str">
        <f ca="1">IF(ISERROR(OFFSET('HARGA SATUAN'!$D$6,MATCH('RAB '!C33,'HARGA SATUAN'!$C$7:$C$1509,0),0)),"",OFFSET('HARGA SATUAN'!$D$6,MATCH('RAB '!C33,'HARGA SATUAN'!$C$7:$C$1509,0),0))</f>
        <v>HDW</v>
      </c>
      <c r="E33" s="282" t="str">
        <f ca="1">IF(B33="+","Unit",IF(ISERROR(OFFSET('HARGA SATUAN'!$E$6,MATCH('RAB '!C33,'HARGA SATUAN'!$C$7:$C$1509,0),0)),"",OFFSET('HARGA SATUAN'!$E$6,MATCH('RAB '!C33,'HARGA SATUAN'!$C$7:$C$1509,0),0)))</f>
        <v>Bh</v>
      </c>
      <c r="F33" s="567">
        <f>F20*3</f>
        <v>33</v>
      </c>
      <c r="G33" s="283">
        <f ca="1">IF(ISERROR(OFFSET('HARGA SATUAN'!$I$6,MATCH('RAB '!C33,'HARGA SATUAN'!$C$7:$C$1509,0),0)),0,OFFSET('HARGA SATUAN'!$I$6,MATCH('RAB '!C33,'HARGA SATUAN'!$C$7:$C$1509,0),0))</f>
        <v>11400</v>
      </c>
      <c r="H33" s="284">
        <f t="shared" ca="1" si="0"/>
        <v>0</v>
      </c>
      <c r="I33" s="284">
        <f t="shared" ca="1" si="1"/>
        <v>376200</v>
      </c>
      <c r="J33" s="284">
        <f t="shared" ca="1" si="2"/>
        <v>0</v>
      </c>
      <c r="K33" s="285">
        <f t="shared" ca="1" si="3"/>
        <v>376200</v>
      </c>
      <c r="L33" s="426"/>
      <c r="M33" s="426"/>
      <c r="N33" s="426"/>
      <c r="O33" s="427"/>
      <c r="P33" s="427"/>
      <c r="Q33" s="275"/>
      <c r="R33" s="423"/>
      <c r="S33" s="428"/>
      <c r="T33" s="429"/>
      <c r="U33" s="429"/>
      <c r="V33" s="429"/>
    </row>
    <row r="34" spans="1:22" s="290" customFormat="1">
      <c r="A34" s="259" t="e">
        <f>IF(AND(C34=0,#REF!=0,#REF!=0),"BLANKS",1)</f>
        <v>#REF!</v>
      </c>
      <c r="B34" s="542">
        <v>14</v>
      </c>
      <c r="C34" t="s">
        <v>211</v>
      </c>
      <c r="D34" s="281" t="str">
        <f ca="1">IF(ISERROR(OFFSET('HARGA SATUAN'!$D$6,MATCH('RAB '!C34,'HARGA SATUAN'!$C$7:$C$1509,0),0)),"",OFFSET('HARGA SATUAN'!$D$6,MATCH('RAB '!C34,'HARGA SATUAN'!$C$7:$C$1509,0),0))</f>
        <v>HDW</v>
      </c>
      <c r="E34" s="282" t="str">
        <f ca="1">IF(B34="+","Unit",IF(ISERROR(OFFSET('HARGA SATUAN'!$E$6,MATCH('RAB '!C34,'HARGA SATUAN'!$C$7:$C$1509,0),0)),"",OFFSET('HARGA SATUAN'!$E$6,MATCH('RAB '!C34,'HARGA SATUAN'!$C$7:$C$1509,0),0)))</f>
        <v>Bh</v>
      </c>
      <c r="F34" s="567">
        <f>F20*4</f>
        <v>44</v>
      </c>
      <c r="G34" s="283">
        <f ca="1">IF(ISERROR(OFFSET('HARGA SATUAN'!$I$6,MATCH('RAB '!C34,'HARGA SATUAN'!$C$7:$C$1509,0),0)),0,OFFSET('HARGA SATUAN'!$I$6,MATCH('RAB '!C34,'HARGA SATUAN'!$C$7:$C$1509,0),0))</f>
        <v>29600</v>
      </c>
      <c r="H34" s="284">
        <f t="shared" ca="1" si="0"/>
        <v>0</v>
      </c>
      <c r="I34" s="284">
        <f t="shared" ca="1" si="1"/>
        <v>1302400</v>
      </c>
      <c r="J34" s="284">
        <f t="shared" ca="1" si="2"/>
        <v>0</v>
      </c>
      <c r="K34" s="285">
        <f t="shared" ca="1" si="3"/>
        <v>1302400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 t="e">
        <f>IF(AND(C35=0,#REF!=0,#REF!=0),"BLANKS",1)</f>
        <v>#REF!</v>
      </c>
      <c r="B35" s="542">
        <v>15</v>
      </c>
      <c r="C35" t="s">
        <v>216</v>
      </c>
      <c r="D35" s="281" t="str">
        <f ca="1">IF(ISERROR(OFFSET('HARGA SATUAN'!$D$6,MATCH('RAB '!C35,'HARGA SATUAN'!$C$7:$C$1509,0),0)),"",OFFSET('HARGA SATUAN'!$D$6,MATCH('RAB '!C35,'HARGA SATUAN'!$C$7:$C$1509,0),0))</f>
        <v>HDW</v>
      </c>
      <c r="E35" s="282" t="str">
        <f ca="1">IF(B35="+","Unit",IF(ISERROR(OFFSET('HARGA SATUAN'!$E$6,MATCH('RAB '!C35,'HARGA SATUAN'!$C$7:$C$1509,0),0)),"",OFFSET('HARGA SATUAN'!$E$6,MATCH('RAB '!C35,'HARGA SATUAN'!$C$7:$C$1509,0),0)))</f>
        <v>Bh</v>
      </c>
      <c r="F35" s="567">
        <f>F20*3</f>
        <v>33</v>
      </c>
      <c r="G35" s="283">
        <f ca="1">IF(ISERROR(OFFSET('HARGA SATUAN'!$I$6,MATCH('RAB '!C35,'HARGA SATUAN'!$C$7:$C$1509,0),0)),0,OFFSET('HARGA SATUAN'!$I$6,MATCH('RAB '!C35,'HARGA SATUAN'!$C$7:$C$1509,0),0))</f>
        <v>27815</v>
      </c>
      <c r="H35" s="284">
        <f t="shared" ca="1" si="0"/>
        <v>0</v>
      </c>
      <c r="I35" s="284">
        <f t="shared" ca="1" si="1"/>
        <v>917895</v>
      </c>
      <c r="J35" s="284">
        <f t="shared" ca="1" si="2"/>
        <v>0</v>
      </c>
      <c r="K35" s="285">
        <f t="shared" ca="1" si="3"/>
        <v>917895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/>
      <c r="B36" s="542">
        <v>16</v>
      </c>
      <c r="C36" t="s">
        <v>15</v>
      </c>
      <c r="D36" s="281" t="str">
        <f ca="1">IF(ISERROR(OFFSET('HARGA SATUAN'!$D$6,MATCH('RAB '!C36,'HARGA SATUAN'!$C$7:$C$1509,0),0)),"",OFFSET('HARGA SATUAN'!$D$6,MATCH('RAB '!C36,'HARGA SATUAN'!$C$7:$C$1509,0),0))</f>
        <v>HDW</v>
      </c>
      <c r="E36" s="282" t="str">
        <f ca="1">IF(B36="+","Unit",IF(ISERROR(OFFSET('HARGA SATUAN'!$E$6,MATCH('RAB '!C36,'HARGA SATUAN'!$C$7:$C$1509,0),0)),"",OFFSET('HARGA SATUAN'!$E$6,MATCH('RAB '!C36,'HARGA SATUAN'!$C$7:$C$1509,0),0)))</f>
        <v>Bh</v>
      </c>
      <c r="F36" s="567">
        <f>F20*9</f>
        <v>99</v>
      </c>
      <c r="G36" s="283">
        <f ca="1">IF(ISERROR(OFFSET('HARGA SATUAN'!$I$6,MATCH('RAB '!C36,'HARGA SATUAN'!$C$7:$C$1509,0),0)),0,OFFSET('HARGA SATUAN'!$I$6,MATCH('RAB '!C36,'HARGA SATUAN'!$C$7:$C$1509,0),0))</f>
        <v>23936</v>
      </c>
      <c r="H36" s="284">
        <f t="shared" ca="1" si="0"/>
        <v>0</v>
      </c>
      <c r="I36" s="284">
        <f t="shared" ca="1" si="1"/>
        <v>2369664</v>
      </c>
      <c r="J36" s="284">
        <f t="shared" ca="1" si="2"/>
        <v>0</v>
      </c>
      <c r="K36" s="285">
        <f t="shared" ca="1" si="3"/>
        <v>2369664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IF(AND(C37=0,#REF!=0,#REF!=0),"BLANKS",1)</f>
        <v>#REF!</v>
      </c>
      <c r="B37" s="542">
        <v>17</v>
      </c>
      <c r="C37" t="s">
        <v>28</v>
      </c>
      <c r="D37" s="281" t="str">
        <f ca="1">IF(ISERROR(OFFSET('HARGA SATUAN'!$D$6,MATCH('RAB '!C37,'HARGA SATUAN'!$C$7:$C$1509,0),0)),"",OFFSET('HARGA SATUAN'!$D$6,MATCH('RAB '!C37,'HARGA SATUAN'!$C$7:$C$1509,0),0))</f>
        <v>HDW</v>
      </c>
      <c r="E37" s="282" t="str">
        <f ca="1">IF(B37="+","Unit",IF(ISERROR(OFFSET('HARGA SATUAN'!$E$6,MATCH('RAB '!C37,'HARGA SATUAN'!$C$7:$C$1509,0),0)),"",OFFSET('HARGA SATUAN'!$E$6,MATCH('RAB '!C37,'HARGA SATUAN'!$C$7:$C$1509,0),0)))</f>
        <v>Bh</v>
      </c>
      <c r="F37" s="567">
        <f>F20*1</f>
        <v>11</v>
      </c>
      <c r="G37" s="283">
        <f ca="1">IF(ISERROR(OFFSET('HARGA SATUAN'!$I$6,MATCH('RAB '!C37,'HARGA SATUAN'!$C$7:$C$1509,0),0)),0,OFFSET('HARGA SATUAN'!$I$6,MATCH('RAB '!C37,'HARGA SATUAN'!$C$7:$C$1509,0),0))</f>
        <v>63500</v>
      </c>
      <c r="H37" s="284">
        <f t="shared" ca="1" si="0"/>
        <v>0</v>
      </c>
      <c r="I37" s="284">
        <f t="shared" ca="1" si="1"/>
        <v>698500</v>
      </c>
      <c r="J37" s="284">
        <f t="shared" ca="1" si="2"/>
        <v>0</v>
      </c>
      <c r="K37" s="285">
        <f t="shared" ca="1" si="3"/>
        <v>698500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IF(AND(C38=0,C39=0,#REF!=0),"BLANKS",1)</f>
        <v>#REF!</v>
      </c>
      <c r="B38" s="542">
        <v>18</v>
      </c>
      <c r="C38" t="s">
        <v>17</v>
      </c>
      <c r="D38" s="281" t="str">
        <f ca="1">IF(ISERROR(OFFSET('HARGA SATUAN'!$D$6,MATCH('RAB '!C38,'HARGA SATUAN'!$C$7:$C$1509,0),0)),"",OFFSET('HARGA SATUAN'!$D$6,MATCH('RAB '!C38,'HARGA SATUAN'!$C$7:$C$1509,0),0))</f>
        <v>HDW</v>
      </c>
      <c r="E38" s="282" t="str">
        <f ca="1">IF(B38="+","Unit",IF(ISERROR(OFFSET('HARGA SATUAN'!$E$6,MATCH('RAB '!C38,'HARGA SATUAN'!$C$7:$C$1509,0),0)),"",OFFSET('HARGA SATUAN'!$E$6,MATCH('RAB '!C38,'HARGA SATUAN'!$C$7:$C$1509,0),0)))</f>
        <v>Bh</v>
      </c>
      <c r="F38" s="567">
        <f>F20*8</f>
        <v>88</v>
      </c>
      <c r="G38" s="283">
        <f ca="1">IF(ISERROR(OFFSET('HARGA SATUAN'!$I$6,MATCH('RAB '!C38,'HARGA SATUAN'!$C$7:$C$1509,0),0)),0,OFFSET('HARGA SATUAN'!$I$6,MATCH('RAB '!C38,'HARGA SATUAN'!$C$7:$C$1509,0),0))</f>
        <v>16000</v>
      </c>
      <c r="H38" s="284">
        <f t="shared" ca="1" si="0"/>
        <v>0</v>
      </c>
      <c r="I38" s="284">
        <f t="shared" ca="1" si="1"/>
        <v>1408000</v>
      </c>
      <c r="J38" s="284">
        <f t="shared" ca="1" si="2"/>
        <v>0</v>
      </c>
      <c r="K38" s="285">
        <f t="shared" ca="1" si="3"/>
        <v>1408000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542">
        <v>19</v>
      </c>
      <c r="C39" t="s">
        <v>258</v>
      </c>
      <c r="D39" s="281" t="str">
        <f ca="1">IF(ISERROR(OFFSET('HARGA SATUAN'!$D$6,MATCH('RAB '!C39,'HARGA SATUAN'!$C$7:$C$1509,0),0)),"",OFFSET('HARGA SATUAN'!$D$6,MATCH('RAB '!C39,'HARGA SATUAN'!$C$7:$C$1509,0),0))</f>
        <v>HDW</v>
      </c>
      <c r="E39" s="282" t="str">
        <f ca="1">IF(B39="+","Unit",IF(ISERROR(OFFSET('HARGA SATUAN'!$E$6,MATCH('RAB '!C39,'HARGA SATUAN'!$C$7:$C$1509,0),0)),"",OFFSET('HARGA SATUAN'!$E$6,MATCH('RAB '!C39,'HARGA SATUAN'!$C$7:$C$1509,0),0)))</f>
        <v>Bh</v>
      </c>
      <c r="F39" s="567">
        <f>F20*2</f>
        <v>22</v>
      </c>
      <c r="G39" s="283">
        <f ca="1">IF(ISERROR(OFFSET('HARGA SATUAN'!$I$6,MATCH('RAB '!C39,'HARGA SATUAN'!$C$7:$C$1509,0),0)),0,OFFSET('HARGA SATUAN'!$I$6,MATCH('RAB '!C39,'HARGA SATUAN'!$C$7:$C$1509,0),0))</f>
        <v>33501.866666666669</v>
      </c>
      <c r="H39" s="284">
        <f t="shared" ca="1" si="0"/>
        <v>0</v>
      </c>
      <c r="I39" s="284">
        <f t="shared" ca="1" si="1"/>
        <v>737041.06666666665</v>
      </c>
      <c r="J39" s="284">
        <f t="shared" ca="1" si="2"/>
        <v>0</v>
      </c>
      <c r="K39" s="285">
        <f t="shared" ca="1" si="3"/>
        <v>737041.06666666665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/>
      <c r="B40" s="542">
        <v>20</v>
      </c>
      <c r="C40" t="s">
        <v>29</v>
      </c>
      <c r="D40" s="281" t="str">
        <f ca="1">IF(ISERROR(OFFSET('HARGA SATUAN'!$D$6,MATCH('RAB '!C40,'HARGA SATUAN'!$C$7:$C$1509,0),0)),"",OFFSET('HARGA SATUAN'!$D$6,MATCH('RAB '!C40,'HARGA SATUAN'!$C$7:$C$1509,0),0))</f>
        <v>HDW</v>
      </c>
      <c r="E40" s="282" t="str">
        <f ca="1">IF(B40="+","Unit",IF(ISERROR(OFFSET('HARGA SATUAN'!$E$6,MATCH('RAB '!C40,'HARGA SATUAN'!$C$7:$C$1509,0),0)),"",OFFSET('HARGA SATUAN'!$E$6,MATCH('RAB '!C40,'HARGA SATUAN'!$C$7:$C$1509,0),0)))</f>
        <v>Mtr</v>
      </c>
      <c r="F40" s="567">
        <f>5.4*F20</f>
        <v>59.400000000000006</v>
      </c>
      <c r="G40" s="283">
        <f ca="1">IF(ISERROR(OFFSET('HARGA SATUAN'!$I$6,MATCH('RAB '!C40,'HARGA SATUAN'!$C$7:$C$1509,0),0)),0,OFFSET('HARGA SATUAN'!$I$6,MATCH('RAB '!C40,'HARGA SATUAN'!$C$7:$C$1509,0),0))</f>
        <v>8550</v>
      </c>
      <c r="H40" s="284">
        <f t="shared" ca="1" si="0"/>
        <v>0</v>
      </c>
      <c r="I40" s="284">
        <f t="shared" ca="1" si="1"/>
        <v>507870.00000000006</v>
      </c>
      <c r="J40" s="284">
        <f t="shared" ca="1" si="2"/>
        <v>0</v>
      </c>
      <c r="K40" s="285">
        <f t="shared" ca="1" si="3"/>
        <v>507870.00000000006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/>
      <c r="B41" s="542">
        <v>21</v>
      </c>
      <c r="C41" t="s">
        <v>16</v>
      </c>
      <c r="D41" s="281" t="str">
        <f ca="1">IF(ISERROR(OFFSET('HARGA SATUAN'!$D$6,MATCH('RAB '!C41,'HARGA SATUAN'!$C$7:$C$1509,0),0)),"",OFFSET('HARGA SATUAN'!$D$6,MATCH('RAB '!C41,'HARGA SATUAN'!$C$7:$C$1509,0),0))</f>
        <v>HDW</v>
      </c>
      <c r="E41" s="282" t="str">
        <f ca="1">IF(B41="+","Unit",IF(ISERROR(OFFSET('HARGA SATUAN'!$E$6,MATCH('RAB '!C41,'HARGA SATUAN'!$C$7:$C$1509,0),0)),"",OFFSET('HARGA SATUAN'!$E$6,MATCH('RAB '!C41,'HARGA SATUAN'!$C$7:$C$1509,0),0)))</f>
        <v>Bh</v>
      </c>
      <c r="F41" s="567">
        <f>F20*13</f>
        <v>143</v>
      </c>
      <c r="G41" s="283">
        <f ca="1">IF(ISERROR(OFFSET('HARGA SATUAN'!$I$6,MATCH('RAB '!C41,'HARGA SATUAN'!$C$7:$C$1509,0),0)),0,OFFSET('HARGA SATUAN'!$I$6,MATCH('RAB '!C41,'HARGA SATUAN'!$C$7:$C$1509,0),0))</f>
        <v>2500</v>
      </c>
      <c r="H41" s="284">
        <f t="shared" ca="1" si="0"/>
        <v>0</v>
      </c>
      <c r="I41" s="284">
        <f t="shared" ca="1" si="1"/>
        <v>357500</v>
      </c>
      <c r="J41" s="284">
        <f t="shared" ca="1" si="2"/>
        <v>0</v>
      </c>
      <c r="K41" s="285">
        <f t="shared" ca="1" si="3"/>
        <v>357500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42">
        <v>22</v>
      </c>
      <c r="C42" t="s">
        <v>702</v>
      </c>
      <c r="D42" s="281" t="str">
        <f ca="1">IF(ISERROR(OFFSET('HARGA SATUAN'!$D$6,MATCH('RAB '!C42,'HARGA SATUAN'!$C$7:$C$1509,0),0)),"",OFFSET('HARGA SATUAN'!$D$6,MATCH('RAB '!C42,'HARGA SATUAN'!$C$7:$C$1509,0),0))</f>
        <v>JASA</v>
      </c>
      <c r="E42" s="282" t="str">
        <f ca="1">IF(B42="+","Unit",IF(ISERROR(OFFSET('HARGA SATUAN'!$E$6,MATCH('RAB '!C42,'HARGA SATUAN'!$C$7:$C$1509,0),0)),"",OFFSET('HARGA SATUAN'!$E$6,MATCH('RAB '!C42,'HARGA SATUAN'!$C$7:$C$1509,0),0)))</f>
        <v>Unit</v>
      </c>
      <c r="F42" s="567">
        <f>F20*1</f>
        <v>11</v>
      </c>
      <c r="G42" s="283">
        <f ca="1">IF(ISERROR(OFFSET('HARGA SATUAN'!$I$6,MATCH('RAB '!C42,'HARGA SATUAN'!$C$7:$C$1509,0),0)),0,OFFSET('HARGA SATUAN'!$I$6,MATCH('RAB '!C42,'HARGA SATUAN'!$C$7:$C$1509,0),0))</f>
        <v>254900</v>
      </c>
      <c r="H42" s="284">
        <f t="shared" ca="1" si="0"/>
        <v>0</v>
      </c>
      <c r="I42" s="284">
        <f t="shared" ca="1" si="1"/>
        <v>0</v>
      </c>
      <c r="J42" s="284">
        <f t="shared" ca="1" si="2"/>
        <v>2803900</v>
      </c>
      <c r="K42" s="285">
        <f t="shared" ca="1" si="3"/>
        <v>2803900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 t="e">
        <f>IF(AND(C43=0,#REF!=0,#REF!=0),"BLANKS",1)</f>
        <v>#REF!</v>
      </c>
      <c r="B43" s="545"/>
      <c r="C43" s="546"/>
      <c r="D43" s="281" t="str">
        <f ca="1">IF(ISERROR(OFFSET('HARGA SATUAN'!$D$6,MATCH('RAB '!C43,'HARGA SATUAN'!$C$7:$C$1509,0),0)),"",OFFSET('HARGA SATUAN'!$D$6,MATCH('RAB '!C43,'HARGA SATUAN'!$C$7:$C$1509,0),0))</f>
        <v/>
      </c>
      <c r="E43" s="282" t="str">
        <f ca="1">IF(B43="+","Unit",IF(ISERROR(OFFSET('HARGA SATUAN'!$E$6,MATCH('RAB '!C43,'HARGA SATUAN'!$C$7:$C$1509,0),0)),"",OFFSET('HARGA SATUAN'!$E$6,MATCH('RAB '!C43,'HARGA SATUAN'!$C$7:$C$1509,0),0)))</f>
        <v/>
      </c>
      <c r="F43" s="568"/>
      <c r="G43" s="283">
        <f ca="1">IF(ISERROR(OFFSET('HARGA SATUAN'!$I$6,MATCH('RAB '!C43,'HARGA SATUAN'!$C$7:$C$1509,0),0)),0,OFFSET('HARGA SATUAN'!$I$6,MATCH('RAB '!C43,'HARGA SATUAN'!$C$7:$C$1509,0),0))</f>
        <v>0</v>
      </c>
      <c r="H43" s="284">
        <f t="shared" ref="H43:H49" ca="1" si="4">IF(OR(D43="MDU",D43="MDU-KD"),(IF($O$3="RAB NON MDU","PLN KD",G43*F43)),0)</f>
        <v>0</v>
      </c>
      <c r="I43" s="284">
        <f t="shared" ref="I43:I49" ca="1" si="5">IF(D43="HDW",G43*F43,0)</f>
        <v>0</v>
      </c>
      <c r="J43" s="284">
        <f t="shared" ref="J43:J49" ca="1" si="6">IF(D43="JASA",G43*F43,0)</f>
        <v>0</v>
      </c>
      <c r="K43" s="285">
        <f t="shared" ref="K43:K49" ca="1" si="7">SUM(H43:J43)</f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>
        <f>IF(AND(C44=0,C45=0,C46=0),"BLANKS",1)</f>
        <v>1</v>
      </c>
      <c r="B44" s="547" t="s">
        <v>1008</v>
      </c>
      <c r="C44" s="548" t="s">
        <v>1659</v>
      </c>
      <c r="D44" s="281" t="str">
        <f ca="1">IF(ISERROR(OFFSET('HARGA SATUAN'!$D$6,MATCH('RAB '!C44,'HARGA SATUAN'!$C$7:$C$1509,0),0)),"",OFFSET('HARGA SATUAN'!$D$6,MATCH('RAB '!C44,'HARGA SATUAN'!$C$7:$C$1509,0),0))</f>
        <v/>
      </c>
      <c r="E44" s="282" t="str">
        <f ca="1">IF(B44="+","Unit",IF(ISERROR(OFFSET('HARGA SATUAN'!$E$6,MATCH('RAB '!C44,'HARGA SATUAN'!$C$7:$C$1509,0),0)),"",OFFSET('HARGA SATUAN'!$E$6,MATCH('RAB '!C44,'HARGA SATUAN'!$C$7:$C$1509,0),0)))</f>
        <v>Unit</v>
      </c>
      <c r="F44" s="569">
        <f>'Rekap Konstruksi'!R8</f>
        <v>8</v>
      </c>
      <c r="G44" s="283">
        <f ca="1">IF(ISERROR(OFFSET('HARGA SATUAN'!$I$6,MATCH('RAB '!C44,'HARGA SATUAN'!$C$7:$C$1509,0),0)),0,OFFSET('HARGA SATUAN'!$I$6,MATCH('RAB '!C44,'HARGA SATUAN'!$C$7:$C$1509,0),0))</f>
        <v>0</v>
      </c>
      <c r="H44" s="284">
        <f t="shared" ca="1" si="4"/>
        <v>0</v>
      </c>
      <c r="I44" s="284">
        <f t="shared" ca="1" si="5"/>
        <v>0</v>
      </c>
      <c r="J44" s="284">
        <f t="shared" ca="1" si="6"/>
        <v>0</v>
      </c>
      <c r="K44" s="285">
        <f t="shared" ca="1" si="7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IF(AND(C45=0,C46=0,#REF!=0),"BLANKS",1)</f>
        <v>#REF!</v>
      </c>
      <c r="B45" s="549">
        <v>1</v>
      </c>
      <c r="C45" s="548" t="s">
        <v>27</v>
      </c>
      <c r="D45" s="281" t="str">
        <f ca="1">IF(ISERROR(OFFSET('HARGA SATUAN'!$D$6,MATCH('RAB '!C45,'HARGA SATUAN'!$C$7:$C$1509,0),0)),"",OFFSET('HARGA SATUAN'!$D$6,MATCH('RAB '!C45,'HARGA SATUAN'!$C$7:$C$1509,0),0))</f>
        <v>MDU-KD</v>
      </c>
      <c r="E45" s="282" t="str">
        <f ca="1">IF(B45="+","Unit",IF(ISERROR(OFFSET('HARGA SATUAN'!$E$6,MATCH('RAB '!C45,'HARGA SATUAN'!$C$7:$C$1509,0),0)),"",OFFSET('HARGA SATUAN'!$E$6,MATCH('RAB '!C45,'HARGA SATUAN'!$C$7:$C$1509,0),0)))</f>
        <v>Bh</v>
      </c>
      <c r="F45" s="569">
        <f>F44*1</f>
        <v>8</v>
      </c>
      <c r="G45" s="283">
        <f ca="1">IF(ISERROR(OFFSET('HARGA SATUAN'!$I$6,MATCH('RAB '!C45,'HARGA SATUAN'!$C$7:$C$1509,0),0)),0,OFFSET('HARGA SATUAN'!$I$6,MATCH('RAB '!C45,'HARGA SATUAN'!$C$7:$C$1509,0),0))</f>
        <v>176900</v>
      </c>
      <c r="H45" s="284">
        <f t="shared" ca="1" si="4"/>
        <v>1415200</v>
      </c>
      <c r="I45" s="284">
        <f t="shared" ca="1" si="5"/>
        <v>0</v>
      </c>
      <c r="J45" s="284">
        <f t="shared" ca="1" si="6"/>
        <v>0</v>
      </c>
      <c r="K45" s="285">
        <f t="shared" ca="1" si="7"/>
        <v>1415200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 t="e">
        <f>IF(AND(C46=0,#REF!=0,#REF!=0),"BLANKS",1)</f>
        <v>#REF!</v>
      </c>
      <c r="B46" s="549">
        <v>2</v>
      </c>
      <c r="C46" s="548" t="s">
        <v>30</v>
      </c>
      <c r="D46" s="281" t="str">
        <f ca="1">IF(ISERROR(OFFSET('HARGA SATUAN'!$D$6,MATCH('RAB '!C46,'HARGA SATUAN'!$C$7:$C$1509,0),0)),"",OFFSET('HARGA SATUAN'!$D$6,MATCH('RAB '!C46,'HARGA SATUAN'!$C$7:$C$1509,0),0))</f>
        <v>MDU-KD</v>
      </c>
      <c r="E46" s="282" t="str">
        <f ca="1">IF(B46="+","Unit",IF(ISERROR(OFFSET('HARGA SATUAN'!$E$6,MATCH('RAB '!C46,'HARGA SATUAN'!$C$7:$C$1509,0),0)),"",OFFSET('HARGA SATUAN'!$E$6,MATCH('RAB '!C46,'HARGA SATUAN'!$C$7:$C$1509,0),0)))</f>
        <v>Bh</v>
      </c>
      <c r="F46" s="569">
        <f>F44*1</f>
        <v>8</v>
      </c>
      <c r="G46" s="283">
        <f ca="1">IF(ISERROR(OFFSET('HARGA SATUAN'!$I$6,MATCH('RAB '!C46,'HARGA SATUAN'!$C$7:$C$1509,0),0)),0,OFFSET('HARGA SATUAN'!$I$6,MATCH('RAB '!C46,'HARGA SATUAN'!$C$7:$C$1509,0),0))</f>
        <v>235900</v>
      </c>
      <c r="H46" s="284">
        <f t="shared" ca="1" si="4"/>
        <v>1887200</v>
      </c>
      <c r="I46" s="284">
        <f t="shared" ca="1" si="5"/>
        <v>0</v>
      </c>
      <c r="J46" s="284">
        <f t="shared" ca="1" si="6"/>
        <v>0</v>
      </c>
      <c r="K46" s="285">
        <f t="shared" ca="1" si="7"/>
        <v>1887200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30">
      <c r="A47" s="259"/>
      <c r="B47" s="549">
        <v>3</v>
      </c>
      <c r="C47" s="548" t="s">
        <v>1576</v>
      </c>
      <c r="D47" s="281" t="str">
        <f ca="1">IF(ISERROR(OFFSET('HARGA SATUAN'!$D$6,MATCH('RAB '!C47,'HARGA SATUAN'!$C$7:$C$1509,0),0)),"",OFFSET('HARGA SATUAN'!$D$6,MATCH('RAB '!C47,'HARGA SATUAN'!$C$7:$C$1509,0),0))</f>
        <v>MDU-KD</v>
      </c>
      <c r="E47" s="282" t="str">
        <f ca="1">IF(B47="+","Unit",IF(ISERROR(OFFSET('HARGA SATUAN'!$E$6,MATCH('RAB '!C47,'HARGA SATUAN'!$C$7:$C$1509,0),0)),"",OFFSET('HARGA SATUAN'!$E$6,MATCH('RAB '!C47,'HARGA SATUAN'!$C$7:$C$1509,0),0)))</f>
        <v>Set</v>
      </c>
      <c r="F47" s="569">
        <f>F44*6</f>
        <v>48</v>
      </c>
      <c r="G47" s="283">
        <f ca="1">IF(ISERROR(OFFSET('HARGA SATUAN'!$I$6,MATCH('RAB '!C47,'HARGA SATUAN'!$C$7:$C$1509,0),0)),0,OFFSET('HARGA SATUAN'!$I$6,MATCH('RAB '!C47,'HARGA SATUAN'!$C$7:$C$1509,0),0))</f>
        <v>430000</v>
      </c>
      <c r="H47" s="284">
        <f t="shared" ca="1" si="4"/>
        <v>20640000</v>
      </c>
      <c r="I47" s="284">
        <f t="shared" ca="1" si="5"/>
        <v>0</v>
      </c>
      <c r="J47" s="284">
        <f t="shared" ca="1" si="6"/>
        <v>0</v>
      </c>
      <c r="K47" s="285">
        <f t="shared" ca="1" si="7"/>
        <v>20640000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IF(AND(C48=0,#REF!=0,#REF!=0),"BLANKS",1)</f>
        <v>#REF!</v>
      </c>
      <c r="B48" s="549">
        <v>4</v>
      </c>
      <c r="C48" s="548" t="s">
        <v>145</v>
      </c>
      <c r="D48" s="281" t="str">
        <f ca="1">IF(ISERROR(OFFSET('HARGA SATUAN'!$D$6,MATCH('RAB '!C48,'HARGA SATUAN'!$C$7:$C$1509,0),0)),"",OFFSET('HARGA SATUAN'!$D$6,MATCH('RAB '!C48,'HARGA SATUAN'!$C$7:$C$1509,0),0))</f>
        <v>HDW</v>
      </c>
      <c r="E48" s="282" t="str">
        <f ca="1">IF(B48="+","Unit",IF(ISERROR(OFFSET('HARGA SATUAN'!$E$6,MATCH('RAB '!C48,'HARGA SATUAN'!$C$7:$C$1509,0),0)),"",OFFSET('HARGA SATUAN'!$E$6,MATCH('RAB '!C48,'HARGA SATUAN'!$C$7:$C$1509,0),0)))</f>
        <v>Mtr</v>
      </c>
      <c r="F48" s="569">
        <f>F44*2</f>
        <v>16</v>
      </c>
      <c r="G48" s="283">
        <f ca="1">IF(ISERROR(OFFSET('HARGA SATUAN'!$I$6,MATCH('RAB '!C48,'HARGA SATUAN'!$C$7:$C$1509,0),0)),0,OFFSET('HARGA SATUAN'!$I$6,MATCH('RAB '!C48,'HARGA SATUAN'!$C$7:$C$1509,0),0))</f>
        <v>7789</v>
      </c>
      <c r="H48" s="284">
        <f t="shared" ca="1" si="4"/>
        <v>0</v>
      </c>
      <c r="I48" s="284">
        <f t="shared" ca="1" si="5"/>
        <v>124624</v>
      </c>
      <c r="J48" s="284">
        <f t="shared" ca="1" si="6"/>
        <v>0</v>
      </c>
      <c r="K48" s="285">
        <f t="shared" ca="1" si="7"/>
        <v>124624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549">
        <v>5</v>
      </c>
      <c r="C49" s="548" t="s">
        <v>150</v>
      </c>
      <c r="D49" s="281" t="str">
        <f ca="1">IF(ISERROR(OFFSET('HARGA SATUAN'!$D$6,MATCH('RAB '!C49,'HARGA SATUAN'!$C$7:$C$1509,0),0)),"",OFFSET('HARGA SATUAN'!$D$6,MATCH('RAB '!C49,'HARGA SATUAN'!$C$7:$C$1509,0),0))</f>
        <v>HDW</v>
      </c>
      <c r="E49" s="282" t="str">
        <f ca="1">IF(B49="+","Unit",IF(ISERROR(OFFSET('HARGA SATUAN'!$E$6,MATCH('RAB '!C49,'HARGA SATUAN'!$C$7:$C$1509,0),0)),"",OFFSET('HARGA SATUAN'!$E$6,MATCH('RAB '!C49,'HARGA SATUAN'!$C$7:$C$1509,0),0)))</f>
        <v>Bh</v>
      </c>
      <c r="F49" s="569">
        <f>F44*4</f>
        <v>32</v>
      </c>
      <c r="G49" s="283">
        <f ca="1">IF(ISERROR(OFFSET('HARGA SATUAN'!$I$6,MATCH('RAB '!C49,'HARGA SATUAN'!$C$7:$C$1509,0),0)),0,OFFSET('HARGA SATUAN'!$I$6,MATCH('RAB '!C49,'HARGA SATUAN'!$C$7:$C$1509,0),0))</f>
        <v>40000</v>
      </c>
      <c r="H49" s="284">
        <f t="shared" ca="1" si="4"/>
        <v>0</v>
      </c>
      <c r="I49" s="284">
        <f t="shared" ca="1" si="5"/>
        <v>1280000</v>
      </c>
      <c r="J49" s="284">
        <f t="shared" ca="1" si="6"/>
        <v>0</v>
      </c>
      <c r="K49" s="285">
        <f t="shared" ca="1" si="7"/>
        <v>1280000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 t="e">
        <f>IF(AND(C50=0,#REF!=0,#REF!=0),"BLANKS",1)</f>
        <v>#REF!</v>
      </c>
      <c r="B50" s="549">
        <v>6</v>
      </c>
      <c r="C50" s="548" t="s">
        <v>156</v>
      </c>
      <c r="D50" s="281" t="str">
        <f ca="1">IF(ISERROR(OFFSET('HARGA SATUAN'!$D$6,MATCH('RAB '!C50,'HARGA SATUAN'!$C$7:$C$1509,0),0)),"",OFFSET('HARGA SATUAN'!$D$6,MATCH('RAB '!C50,'HARGA SATUAN'!$C$7:$C$1509,0),0))</f>
        <v>HDW</v>
      </c>
      <c r="E50" s="282" t="str">
        <f ca="1">IF(B50="+","Unit",IF(ISERROR(OFFSET('HARGA SATUAN'!$E$6,MATCH('RAB '!C50,'HARGA SATUAN'!$C$7:$C$1509,0),0)),"",OFFSET('HARGA SATUAN'!$E$6,MATCH('RAB '!C50,'HARGA SATUAN'!$C$7:$C$1509,0),0)))</f>
        <v>Bh</v>
      </c>
      <c r="F50" s="569">
        <f>F44*8</f>
        <v>64</v>
      </c>
      <c r="G50" s="283">
        <f ca="1">IF(ISERROR(OFFSET('HARGA SATUAN'!$I$6,MATCH('RAB '!C50,'HARGA SATUAN'!$C$7:$C$1509,0),0)),0,OFFSET('HARGA SATUAN'!$I$6,MATCH('RAB '!C50,'HARGA SATUAN'!$C$7:$C$1509,0),0))</f>
        <v>7938</v>
      </c>
      <c r="H50" s="284">
        <f t="shared" ca="1" si="0"/>
        <v>0</v>
      </c>
      <c r="I50" s="284">
        <f t="shared" ca="1" si="1"/>
        <v>508032</v>
      </c>
      <c r="J50" s="284">
        <f t="shared" ca="1" si="2"/>
        <v>0</v>
      </c>
      <c r="K50" s="285">
        <f t="shared" ca="1" si="3"/>
        <v>508032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>
        <f>IF(AND(C51=0,C52=0,C53=0),"BLANKS",1)</f>
        <v>1</v>
      </c>
      <c r="B51" s="549">
        <v>7</v>
      </c>
      <c r="C51" s="548" t="s">
        <v>18</v>
      </c>
      <c r="D51" s="281" t="str">
        <f ca="1">IF(ISERROR(OFFSET('HARGA SATUAN'!$D$6,MATCH('RAB '!C51,'HARGA SATUAN'!$C$7:$C$1509,0),0)),"",OFFSET('HARGA SATUAN'!$D$6,MATCH('RAB '!C51,'HARGA SATUAN'!$C$7:$C$1509,0),0))</f>
        <v>HDW</v>
      </c>
      <c r="E51" s="282" t="str">
        <f ca="1">IF(B51="+","Unit",IF(ISERROR(OFFSET('HARGA SATUAN'!$E$6,MATCH('RAB '!C51,'HARGA SATUAN'!$C$7:$C$1509,0),0)),"",OFFSET('HARGA SATUAN'!$E$6,MATCH('RAB '!C51,'HARGA SATUAN'!$C$7:$C$1509,0),0)))</f>
        <v>Bh</v>
      </c>
      <c r="F51" s="569">
        <f>F44*1</f>
        <v>8</v>
      </c>
      <c r="G51" s="283">
        <f ca="1">IF(ISERROR(OFFSET('HARGA SATUAN'!$I$6,MATCH('RAB '!C51,'HARGA SATUAN'!$C$7:$C$1509,0),0)),0,OFFSET('HARGA SATUAN'!$I$6,MATCH('RAB '!C51,'HARGA SATUAN'!$C$7:$C$1509,0),0))</f>
        <v>26500</v>
      </c>
      <c r="H51" s="284">
        <f t="shared" ca="1" si="0"/>
        <v>0</v>
      </c>
      <c r="I51" s="284">
        <f t="shared" ca="1" si="1"/>
        <v>212000</v>
      </c>
      <c r="J51" s="284">
        <f t="shared" ca="1" si="2"/>
        <v>0</v>
      </c>
      <c r="K51" s="285">
        <f t="shared" ca="1" si="3"/>
        <v>212000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IF(AND(C52=0,C53=0,#REF!=0),"BLANKS",1)</f>
        <v>#REF!</v>
      </c>
      <c r="B52" s="549">
        <v>8</v>
      </c>
      <c r="C52" s="548" t="s">
        <v>166</v>
      </c>
      <c r="D52" s="281" t="str">
        <f ca="1">IF(ISERROR(OFFSET('HARGA SATUAN'!$D$6,MATCH('RAB '!C52,'HARGA SATUAN'!$C$7:$C$1509,0),0)),"",OFFSET('HARGA SATUAN'!$D$6,MATCH('RAB '!C52,'HARGA SATUAN'!$C$7:$C$1509,0),0))</f>
        <v>HDW</v>
      </c>
      <c r="E52" s="282" t="str">
        <f ca="1">IF(B52="+","Unit",IF(ISERROR(OFFSET('HARGA SATUAN'!$E$6,MATCH('RAB '!C52,'HARGA SATUAN'!$C$7:$C$1509,0),0)),"",OFFSET('HARGA SATUAN'!$E$6,MATCH('RAB '!C52,'HARGA SATUAN'!$C$7:$C$1509,0),0)))</f>
        <v>Bh</v>
      </c>
      <c r="F52" s="569">
        <f>F44*8</f>
        <v>64</v>
      </c>
      <c r="G52" s="283">
        <f ca="1">IF(ISERROR(OFFSET('HARGA SATUAN'!$I$6,MATCH('RAB '!C52,'HARGA SATUAN'!$C$7:$C$1509,0),0)),0,OFFSET('HARGA SATUAN'!$I$6,MATCH('RAB '!C52,'HARGA SATUAN'!$C$7:$C$1509,0),0))</f>
        <v>45000</v>
      </c>
      <c r="H52" s="284">
        <f t="shared" ca="1" si="0"/>
        <v>0</v>
      </c>
      <c r="I52" s="284">
        <f t="shared" ca="1" si="1"/>
        <v>2880000</v>
      </c>
      <c r="J52" s="284">
        <f t="shared" ca="1" si="2"/>
        <v>0</v>
      </c>
      <c r="K52" s="285">
        <f t="shared" ca="1" si="3"/>
        <v>2880000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549">
        <v>9</v>
      </c>
      <c r="C53" s="548" t="s">
        <v>172</v>
      </c>
      <c r="D53" s="281" t="str">
        <f ca="1">IF(ISERROR(OFFSET('HARGA SATUAN'!$D$6,MATCH('RAB '!C53,'HARGA SATUAN'!$C$7:$C$1509,0),0)),"",OFFSET('HARGA SATUAN'!$D$6,MATCH('RAB '!C53,'HARGA SATUAN'!$C$7:$C$1509,0),0))</f>
        <v>HDW</v>
      </c>
      <c r="E53" s="282" t="str">
        <f ca="1">IF(B53="+","Unit",IF(ISERROR(OFFSET('HARGA SATUAN'!$E$6,MATCH('RAB '!C53,'HARGA SATUAN'!$C$7:$C$1509,0),0)),"",OFFSET('HARGA SATUAN'!$E$6,MATCH('RAB '!C53,'HARGA SATUAN'!$C$7:$C$1509,0),0)))</f>
        <v>Bh</v>
      </c>
      <c r="F53" s="569">
        <f>F44*2</f>
        <v>16</v>
      </c>
      <c r="G53" s="283">
        <f ca="1">IF(ISERROR(OFFSET('HARGA SATUAN'!$I$6,MATCH('RAB '!C53,'HARGA SATUAN'!$C$7:$C$1509,0),0)),0,OFFSET('HARGA SATUAN'!$I$6,MATCH('RAB '!C53,'HARGA SATUAN'!$C$7:$C$1509,0),0))</f>
        <v>15500</v>
      </c>
      <c r="H53" s="284">
        <f t="shared" ca="1" si="0"/>
        <v>0</v>
      </c>
      <c r="I53" s="284">
        <f t="shared" ca="1" si="1"/>
        <v>248000</v>
      </c>
      <c r="J53" s="284">
        <f t="shared" ca="1" si="2"/>
        <v>0</v>
      </c>
      <c r="K53" s="285">
        <f t="shared" ca="1" si="3"/>
        <v>248000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30">
      <c r="A54" s="259"/>
      <c r="B54" s="549">
        <v>10</v>
      </c>
      <c r="C54" s="548" t="s">
        <v>174</v>
      </c>
      <c r="D54" s="281" t="str">
        <f ca="1">IF(ISERROR(OFFSET('HARGA SATUAN'!$D$6,MATCH('RAB '!C54,'HARGA SATUAN'!$C$7:$C$1509,0),0)),"",OFFSET('HARGA SATUAN'!$D$6,MATCH('RAB '!C54,'HARGA SATUAN'!$C$7:$C$1509,0),0))</f>
        <v>HDW</v>
      </c>
      <c r="E54" s="282" t="str">
        <f ca="1">IF(B54="+","Unit",IF(ISERROR(OFFSET('HARGA SATUAN'!$E$6,MATCH('RAB '!C54,'HARGA SATUAN'!$C$7:$C$1509,0),0)),"",OFFSET('HARGA SATUAN'!$E$6,MATCH('RAB '!C54,'HARGA SATUAN'!$C$7:$C$1509,0),0)))</f>
        <v>Bh</v>
      </c>
      <c r="F54" s="569">
        <f>F44*4</f>
        <v>32</v>
      </c>
      <c r="G54" s="283">
        <f ca="1">IF(ISERROR(OFFSET('HARGA SATUAN'!$I$6,MATCH('RAB '!C54,'HARGA SATUAN'!$C$7:$C$1509,0),0)),0,OFFSET('HARGA SATUAN'!$I$6,MATCH('RAB '!C54,'HARGA SATUAN'!$C$7:$C$1509,0),0))</f>
        <v>28100</v>
      </c>
      <c r="H54" s="284">
        <f t="shared" ca="1" si="0"/>
        <v>0</v>
      </c>
      <c r="I54" s="284">
        <f t="shared" ca="1" si="1"/>
        <v>899200</v>
      </c>
      <c r="J54" s="284">
        <f t="shared" ca="1" si="2"/>
        <v>0</v>
      </c>
      <c r="K54" s="285">
        <f t="shared" ca="1" si="3"/>
        <v>899200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549">
        <v>11</v>
      </c>
      <c r="C55" s="548" t="s">
        <v>587</v>
      </c>
      <c r="D55" s="281" t="str">
        <f ca="1">IF(ISERROR(OFFSET('HARGA SATUAN'!$D$6,MATCH('RAB '!C55,'HARGA SATUAN'!$C$7:$C$1509,0),0)),"",OFFSET('HARGA SATUAN'!$D$6,MATCH('RAB '!C55,'HARGA SATUAN'!$C$7:$C$1509,0),0))</f>
        <v>HDW</v>
      </c>
      <c r="E55" s="282" t="str">
        <f ca="1">IF(B55="+","Unit",IF(ISERROR(OFFSET('HARGA SATUAN'!$E$6,MATCH('RAB '!C55,'HARGA SATUAN'!$C$7:$C$1509,0),0)),"",OFFSET('HARGA SATUAN'!$E$6,MATCH('RAB '!C55,'HARGA SATUAN'!$C$7:$C$1509,0),0)))</f>
        <v>Bh</v>
      </c>
      <c r="F55" s="569">
        <f>F44*4</f>
        <v>32</v>
      </c>
      <c r="G55" s="283">
        <f ca="1">IF(ISERROR(OFFSET('HARGA SATUAN'!$I$6,MATCH('RAB '!C55,'HARGA SATUAN'!$C$7:$C$1509,0),0)),0,OFFSET('HARGA SATUAN'!$I$6,MATCH('RAB '!C55,'HARGA SATUAN'!$C$7:$C$1509,0),0))</f>
        <v>380500</v>
      </c>
      <c r="H55" s="284">
        <f t="shared" ca="1" si="0"/>
        <v>0</v>
      </c>
      <c r="I55" s="284">
        <f t="shared" ca="1" si="1"/>
        <v>12176000</v>
      </c>
      <c r="J55" s="284">
        <f t="shared" ca="1" si="2"/>
        <v>0</v>
      </c>
      <c r="K55" s="285">
        <f t="shared" ca="1" si="3"/>
        <v>12176000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IF(AND(C56=0,C57=0,#REF!=0),"BLANKS",1)</f>
        <v>#REF!</v>
      </c>
      <c r="B56" s="549">
        <v>12</v>
      </c>
      <c r="C56" s="548" t="s">
        <v>211</v>
      </c>
      <c r="D56" s="281" t="str">
        <f ca="1">IF(ISERROR(OFFSET('HARGA SATUAN'!$D$6,MATCH('RAB '!C56,'HARGA SATUAN'!$C$7:$C$1509,0),0)),"",OFFSET('HARGA SATUAN'!$D$6,MATCH('RAB '!C56,'HARGA SATUAN'!$C$7:$C$1509,0),0))</f>
        <v>HDW</v>
      </c>
      <c r="E56" s="282" t="str">
        <f ca="1">IF(B56="+","Unit",IF(ISERROR(OFFSET('HARGA SATUAN'!$E$6,MATCH('RAB '!C56,'HARGA SATUAN'!$C$7:$C$1509,0),0)),"",OFFSET('HARGA SATUAN'!$E$6,MATCH('RAB '!C56,'HARGA SATUAN'!$C$7:$C$1509,0),0)))</f>
        <v>Bh</v>
      </c>
      <c r="F56" s="569">
        <f>F44*4</f>
        <v>32</v>
      </c>
      <c r="G56" s="283">
        <f ca="1">IF(ISERROR(OFFSET('HARGA SATUAN'!$I$6,MATCH('RAB '!C56,'HARGA SATUAN'!$C$7:$C$1509,0),0)),0,OFFSET('HARGA SATUAN'!$I$6,MATCH('RAB '!C56,'HARGA SATUAN'!$C$7:$C$1509,0),0))</f>
        <v>29600</v>
      </c>
      <c r="H56" s="284">
        <f t="shared" ca="1" si="0"/>
        <v>0</v>
      </c>
      <c r="I56" s="284">
        <f t="shared" ca="1" si="1"/>
        <v>947200</v>
      </c>
      <c r="J56" s="284">
        <f t="shared" ca="1" si="2"/>
        <v>0</v>
      </c>
      <c r="K56" s="285">
        <f t="shared" ca="1" si="3"/>
        <v>947200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549">
        <v>13</v>
      </c>
      <c r="C57" s="548" t="s">
        <v>210</v>
      </c>
      <c r="D57" s="281" t="str">
        <f ca="1">IF(ISERROR(OFFSET('HARGA SATUAN'!$D$6,MATCH('RAB '!C57,'HARGA SATUAN'!$C$7:$C$1509,0),0)),"",OFFSET('HARGA SATUAN'!$D$6,MATCH('RAB '!C57,'HARGA SATUAN'!$C$7:$C$1509,0),0))</f>
        <v>HDW</v>
      </c>
      <c r="E57" s="282" t="str">
        <f ca="1">IF(B57="+","Unit",IF(ISERROR(OFFSET('HARGA SATUAN'!$E$6,MATCH('RAB '!C57,'HARGA SATUAN'!$C$7:$C$1509,0),0)),"",OFFSET('HARGA SATUAN'!$E$6,MATCH('RAB '!C57,'HARGA SATUAN'!$C$7:$C$1509,0),0)))</f>
        <v>Bh</v>
      </c>
      <c r="F57" s="569">
        <f>F44*9</f>
        <v>72</v>
      </c>
      <c r="G57" s="283">
        <f ca="1">IF(ISERROR(OFFSET('HARGA SATUAN'!$I$6,MATCH('RAB '!C57,'HARGA SATUAN'!$C$7:$C$1509,0),0)),0,OFFSET('HARGA SATUAN'!$I$6,MATCH('RAB '!C57,'HARGA SATUAN'!$C$7:$C$1509,0),0))</f>
        <v>11400</v>
      </c>
      <c r="H57" s="284">
        <f t="shared" ca="1" si="0"/>
        <v>0</v>
      </c>
      <c r="I57" s="284">
        <f t="shared" ca="1" si="1"/>
        <v>820800</v>
      </c>
      <c r="J57" s="284">
        <f t="shared" ca="1" si="2"/>
        <v>0</v>
      </c>
      <c r="K57" s="285">
        <f t="shared" ca="1" si="3"/>
        <v>820800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>
        <f>IF(AND(C58=0,C59=0,C60=0),"BLANKS",1)</f>
        <v>1</v>
      </c>
      <c r="B58" s="549">
        <v>14</v>
      </c>
      <c r="C58" s="548" t="s">
        <v>216</v>
      </c>
      <c r="D58" s="281" t="str">
        <f ca="1">IF(ISERROR(OFFSET('HARGA SATUAN'!$D$6,MATCH('RAB '!C58,'HARGA SATUAN'!$C$7:$C$1509,0),0)),"",OFFSET('HARGA SATUAN'!$D$6,MATCH('RAB '!C58,'HARGA SATUAN'!$C$7:$C$1509,0),0))</f>
        <v>HDW</v>
      </c>
      <c r="E58" s="282" t="str">
        <f ca="1">IF(B58="+","Unit",IF(ISERROR(OFFSET('HARGA SATUAN'!$E$6,MATCH('RAB '!C58,'HARGA SATUAN'!$C$7:$C$1509,0),0)),"",OFFSET('HARGA SATUAN'!$E$6,MATCH('RAB '!C58,'HARGA SATUAN'!$C$7:$C$1509,0),0)))</f>
        <v>Bh</v>
      </c>
      <c r="F58" s="569">
        <f>F44*2</f>
        <v>16</v>
      </c>
      <c r="G58" s="283">
        <f ca="1">IF(ISERROR(OFFSET('HARGA SATUAN'!$I$6,MATCH('RAB '!C58,'HARGA SATUAN'!$C$7:$C$1509,0),0)),0,OFFSET('HARGA SATUAN'!$I$6,MATCH('RAB '!C58,'HARGA SATUAN'!$C$7:$C$1509,0),0))</f>
        <v>27815</v>
      </c>
      <c r="H58" s="284">
        <f t="shared" ca="1" si="0"/>
        <v>0</v>
      </c>
      <c r="I58" s="284">
        <f t="shared" ca="1" si="1"/>
        <v>445040</v>
      </c>
      <c r="J58" s="284">
        <f t="shared" ca="1" si="2"/>
        <v>0</v>
      </c>
      <c r="K58" s="285">
        <f t="shared" ca="1" si="3"/>
        <v>445040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IF(AND(C59=0,C60=0,#REF!=0),"BLANKS",1)</f>
        <v>#REF!</v>
      </c>
      <c r="B59" s="549">
        <v>15</v>
      </c>
      <c r="C59" s="548" t="s">
        <v>15</v>
      </c>
      <c r="D59" s="281" t="str">
        <f ca="1">IF(ISERROR(OFFSET('HARGA SATUAN'!$D$6,MATCH('RAB '!C59,'HARGA SATUAN'!$C$7:$C$1509,0),0)),"",OFFSET('HARGA SATUAN'!$D$6,MATCH('RAB '!C59,'HARGA SATUAN'!$C$7:$C$1509,0),0))</f>
        <v>HDW</v>
      </c>
      <c r="E59" s="282" t="str">
        <f ca="1">IF(B59="+","Unit",IF(ISERROR(OFFSET('HARGA SATUAN'!$E$6,MATCH('RAB '!C59,'HARGA SATUAN'!$C$7:$C$1509,0),0)),"",OFFSET('HARGA SATUAN'!$E$6,MATCH('RAB '!C59,'HARGA SATUAN'!$C$7:$C$1509,0),0)))</f>
        <v>Bh</v>
      </c>
      <c r="F59" s="569">
        <f>F44*6</f>
        <v>48</v>
      </c>
      <c r="G59" s="283">
        <f ca="1">IF(ISERROR(OFFSET('HARGA SATUAN'!$I$6,MATCH('RAB '!C59,'HARGA SATUAN'!$C$7:$C$1509,0),0)),0,OFFSET('HARGA SATUAN'!$I$6,MATCH('RAB '!C59,'HARGA SATUAN'!$C$7:$C$1509,0),0))</f>
        <v>23936</v>
      </c>
      <c r="H59" s="284">
        <f t="shared" ca="1" si="0"/>
        <v>0</v>
      </c>
      <c r="I59" s="284">
        <f t="shared" ca="1" si="1"/>
        <v>1148928</v>
      </c>
      <c r="J59" s="284">
        <f t="shared" ca="1" si="2"/>
        <v>0</v>
      </c>
      <c r="K59" s="285">
        <f t="shared" ca="1" si="3"/>
        <v>1148928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21.75" customHeight="1">
      <c r="A60" s="259" t="e">
        <f>IF(AND(C60=0,#REF!=0,#REF!=0),"BLANKS",1)</f>
        <v>#REF!</v>
      </c>
      <c r="B60" s="549">
        <v>16</v>
      </c>
      <c r="C60" s="548" t="s">
        <v>28</v>
      </c>
      <c r="D60" s="281" t="str">
        <f ca="1">IF(ISERROR(OFFSET('HARGA SATUAN'!$D$6,MATCH('RAB '!C60,'HARGA SATUAN'!$C$7:$C$1509,0),0)),"",OFFSET('HARGA SATUAN'!$D$6,MATCH('RAB '!C60,'HARGA SATUAN'!$C$7:$C$1509,0),0))</f>
        <v>HDW</v>
      </c>
      <c r="E60" s="282" t="str">
        <f ca="1">IF(B60="+","Unit",IF(ISERROR(OFFSET('HARGA SATUAN'!$E$6,MATCH('RAB '!C60,'HARGA SATUAN'!$C$7:$C$1509,0),0)),"",OFFSET('HARGA SATUAN'!$E$6,MATCH('RAB '!C60,'HARGA SATUAN'!$C$7:$C$1509,0),0)))</f>
        <v>Bh</v>
      </c>
      <c r="F60" s="569">
        <f>F44*3</f>
        <v>24</v>
      </c>
      <c r="G60" s="283">
        <f ca="1">IF(ISERROR(OFFSET('HARGA SATUAN'!$I$6,MATCH('RAB '!C60,'HARGA SATUAN'!$C$7:$C$1509,0),0)),0,OFFSET('HARGA SATUAN'!$I$6,MATCH('RAB '!C60,'HARGA SATUAN'!$C$7:$C$1509,0),0))</f>
        <v>63500</v>
      </c>
      <c r="H60" s="284">
        <f t="shared" ca="1" si="0"/>
        <v>0</v>
      </c>
      <c r="I60" s="284">
        <f t="shared" ca="1" si="1"/>
        <v>1524000</v>
      </c>
      <c r="J60" s="284">
        <f t="shared" ca="1" si="2"/>
        <v>0</v>
      </c>
      <c r="K60" s="285">
        <f t="shared" ca="1" si="3"/>
        <v>1524000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9.5" customHeight="1">
      <c r="A61" s="259">
        <f>IF(AND(C61=0,C62=0,C63=0),"BLANKS",1)</f>
        <v>1</v>
      </c>
      <c r="B61" s="549">
        <v>17</v>
      </c>
      <c r="C61" s="548" t="s">
        <v>240</v>
      </c>
      <c r="D61" s="281" t="str">
        <f ca="1">IF(ISERROR(OFFSET('HARGA SATUAN'!$D$6,MATCH('RAB '!C61,'HARGA SATUAN'!$C$7:$C$1509,0),0)),"",OFFSET('HARGA SATUAN'!$D$6,MATCH('RAB '!C61,'HARGA SATUAN'!$C$7:$C$1509,0),0))</f>
        <v>HDW</v>
      </c>
      <c r="E61" s="282" t="str">
        <f ca="1">IF(B61="+","Unit",IF(ISERROR(OFFSET('HARGA SATUAN'!$E$6,MATCH('RAB '!C61,'HARGA SATUAN'!$C$7:$C$1509,0),0)),"",OFFSET('HARGA SATUAN'!$E$6,MATCH('RAB '!C61,'HARGA SATUAN'!$C$7:$C$1509,0),0)))</f>
        <v>Bh</v>
      </c>
      <c r="F61" s="569">
        <f>F44*3</f>
        <v>24</v>
      </c>
      <c r="G61" s="283">
        <f ca="1">IF(ISERROR(OFFSET('HARGA SATUAN'!$I$6,MATCH('RAB '!C61,'HARGA SATUAN'!$C$7:$C$1509,0),0)),0,OFFSET('HARGA SATUAN'!$I$6,MATCH('RAB '!C61,'HARGA SATUAN'!$C$7:$C$1509,0),0))</f>
        <v>57690</v>
      </c>
      <c r="H61" s="284">
        <f t="shared" ca="1" si="0"/>
        <v>0</v>
      </c>
      <c r="I61" s="284">
        <f t="shared" ca="1" si="1"/>
        <v>1384560</v>
      </c>
      <c r="J61" s="284">
        <f t="shared" ca="1" si="2"/>
        <v>0</v>
      </c>
      <c r="K61" s="285">
        <f t="shared" ca="1" si="3"/>
        <v>1384560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>
        <f>IF(AND(C62=0,C63=0,C64=0),"BLANKS",1)</f>
        <v>1</v>
      </c>
      <c r="B62" s="549">
        <v>18</v>
      </c>
      <c r="C62" s="548" t="s">
        <v>17</v>
      </c>
      <c r="D62" s="281" t="str">
        <f ca="1">IF(ISERROR(OFFSET('HARGA SATUAN'!$D$6,MATCH('RAB '!C62,'HARGA SATUAN'!$C$7:$C$1509,0),0)),"",OFFSET('HARGA SATUAN'!$D$6,MATCH('RAB '!C62,'HARGA SATUAN'!$C$7:$C$1509,0),0))</f>
        <v>HDW</v>
      </c>
      <c r="E62" s="282" t="str">
        <f ca="1">IF(B62="+","Unit",IF(ISERROR(OFFSET('HARGA SATUAN'!$E$6,MATCH('RAB '!C62,'HARGA SATUAN'!$C$7:$C$1509,0),0)),"",OFFSET('HARGA SATUAN'!$E$6,MATCH('RAB '!C62,'HARGA SATUAN'!$C$7:$C$1509,0),0)))</f>
        <v>Bh</v>
      </c>
      <c r="F62" s="569">
        <f>F44*6</f>
        <v>48</v>
      </c>
      <c r="G62" s="283">
        <f ca="1">IF(ISERROR(OFFSET('HARGA SATUAN'!$I$6,MATCH('RAB '!C62,'HARGA SATUAN'!$C$7:$C$1509,0),0)),0,OFFSET('HARGA SATUAN'!$I$6,MATCH('RAB '!C62,'HARGA SATUAN'!$C$7:$C$1509,0),0))</f>
        <v>16000</v>
      </c>
      <c r="H62" s="284">
        <f t="shared" ca="1" si="0"/>
        <v>0</v>
      </c>
      <c r="I62" s="284">
        <f t="shared" ca="1" si="1"/>
        <v>768000</v>
      </c>
      <c r="J62" s="284">
        <f t="shared" ca="1" si="2"/>
        <v>0</v>
      </c>
      <c r="K62" s="285">
        <f t="shared" ca="1" si="3"/>
        <v>768000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430" customFormat="1">
      <c r="A63" s="423" t="e">
        <f>IF(AND(C63=0,C64=0,#REF!=0),"BLANKS",1)</f>
        <v>#REF!</v>
      </c>
      <c r="B63" s="549">
        <v>19</v>
      </c>
      <c r="C63" s="548" t="s">
        <v>258</v>
      </c>
      <c r="D63" s="424" t="str">
        <f ca="1">IF(ISERROR(OFFSET('HARGA SATUAN'!$D$6,MATCH('RAB '!C63,'HARGA SATUAN'!$C$7:$C$1509,0),0)),"",OFFSET('HARGA SATUAN'!$D$6,MATCH('RAB '!C63,'HARGA SATUAN'!$C$7:$C$1509,0),0))</f>
        <v>HDW</v>
      </c>
      <c r="E63" s="425" t="str">
        <f ca="1">IF(B63="+","Unit",IF(ISERROR(OFFSET('HARGA SATUAN'!$E$6,MATCH('RAB '!C63,'HARGA SATUAN'!$C$7:$C$1509,0),0)),"",OFFSET('HARGA SATUAN'!$E$6,MATCH('RAB '!C63,'HARGA SATUAN'!$C$7:$C$1509,0),0)))</f>
        <v>Bh</v>
      </c>
      <c r="F63" s="569">
        <f>F44*2</f>
        <v>16</v>
      </c>
      <c r="G63" s="283">
        <f ca="1">IF(ISERROR(OFFSET('HARGA SATUAN'!$I$6,MATCH('RAB '!C63,'HARGA SATUAN'!$C$7:$C$1509,0),0)),0,OFFSET('HARGA SATUAN'!$I$6,MATCH('RAB '!C63,'HARGA SATUAN'!$C$7:$C$1509,0),0))</f>
        <v>33501.866666666669</v>
      </c>
      <c r="H63" s="284">
        <f t="shared" ca="1" si="0"/>
        <v>0</v>
      </c>
      <c r="I63" s="284">
        <f t="shared" ca="1" si="1"/>
        <v>536029.8666666667</v>
      </c>
      <c r="J63" s="284">
        <f t="shared" ca="1" si="2"/>
        <v>0</v>
      </c>
      <c r="K63" s="285">
        <f t="shared" ca="1" si="3"/>
        <v>536029.8666666667</v>
      </c>
      <c r="L63" s="426"/>
      <c r="M63" s="426"/>
      <c r="N63" s="426"/>
      <c r="O63" s="427"/>
      <c r="P63" s="427"/>
      <c r="Q63" s="275"/>
      <c r="R63" s="423"/>
      <c r="S63" s="428"/>
      <c r="T63" s="429"/>
      <c r="U63" s="429"/>
      <c r="V63" s="429"/>
    </row>
    <row r="64" spans="1:22" s="290" customFormat="1">
      <c r="A64" s="259" t="e">
        <f>IF(AND(C64=0,#REF!=0,#REF!=0),"BLANKS",1)</f>
        <v>#REF!</v>
      </c>
      <c r="B64" s="549">
        <v>20</v>
      </c>
      <c r="C64" s="548" t="s">
        <v>29</v>
      </c>
      <c r="D64" s="281" t="str">
        <f ca="1">IF(ISERROR(OFFSET('HARGA SATUAN'!$D$6,MATCH('RAB '!C64,'HARGA SATUAN'!$C$7:$C$1509,0),0)),"",OFFSET('HARGA SATUAN'!$D$6,MATCH('RAB '!C64,'HARGA SATUAN'!$C$7:$C$1509,0),0))</f>
        <v>HDW</v>
      </c>
      <c r="E64" s="282" t="str">
        <f ca="1">IF(B64="+","Unit",IF(ISERROR(OFFSET('HARGA SATUAN'!$E$6,MATCH('RAB '!C64,'HARGA SATUAN'!$C$7:$C$1509,0),0)),"",OFFSET('HARGA SATUAN'!$E$6,MATCH('RAB '!C64,'HARGA SATUAN'!$C$7:$C$1509,0),0)))</f>
        <v>Mtr</v>
      </c>
      <c r="F64" s="569">
        <f>3.6*F44</f>
        <v>28.8</v>
      </c>
      <c r="G64" s="283">
        <f ca="1">IF(ISERROR(OFFSET('HARGA SATUAN'!$I$6,MATCH('RAB '!C64,'HARGA SATUAN'!$C$7:$C$1509,0),0)),0,OFFSET('HARGA SATUAN'!$I$6,MATCH('RAB '!C64,'HARGA SATUAN'!$C$7:$C$1509,0),0))</f>
        <v>8550</v>
      </c>
      <c r="H64" s="284">
        <f t="shared" ca="1" si="0"/>
        <v>0</v>
      </c>
      <c r="I64" s="284">
        <f t="shared" ca="1" si="1"/>
        <v>246240</v>
      </c>
      <c r="J64" s="284">
        <f t="shared" ca="1" si="2"/>
        <v>0</v>
      </c>
      <c r="K64" s="285">
        <f t="shared" ca="1" si="3"/>
        <v>246240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IF(AND(C65=0,#REF!=0,#REF!=0),"BLANKS",1)</f>
        <v>#REF!</v>
      </c>
      <c r="B65" s="549">
        <v>21</v>
      </c>
      <c r="C65" s="548" t="s">
        <v>16</v>
      </c>
      <c r="D65" s="281" t="str">
        <f ca="1">IF(ISERROR(OFFSET('HARGA SATUAN'!$D$6,MATCH('RAB '!C65,'HARGA SATUAN'!$C$7:$C$1509,0),0)),"",OFFSET('HARGA SATUAN'!$D$6,MATCH('RAB '!C65,'HARGA SATUAN'!$C$7:$C$1509,0),0))</f>
        <v>HDW</v>
      </c>
      <c r="E65" s="282" t="str">
        <f ca="1">IF(B65="+","Unit",IF(ISERROR(OFFSET('HARGA SATUAN'!$E$6,MATCH('RAB '!C65,'HARGA SATUAN'!$C$7:$C$1509,0),0)),"",OFFSET('HARGA SATUAN'!$E$6,MATCH('RAB '!C65,'HARGA SATUAN'!$C$7:$C$1509,0),0)))</f>
        <v>Bh</v>
      </c>
      <c r="F65" s="569">
        <f>F44*22</f>
        <v>176</v>
      </c>
      <c r="G65" s="283">
        <f ca="1">IF(ISERROR(OFFSET('HARGA SATUAN'!$I$6,MATCH('RAB '!C65,'HARGA SATUAN'!$C$7:$C$1509,0),0)),0,OFFSET('HARGA SATUAN'!$I$6,MATCH('RAB '!C65,'HARGA SATUAN'!$C$7:$C$1509,0),0))</f>
        <v>2500</v>
      </c>
      <c r="H65" s="284">
        <f t="shared" ca="1" si="0"/>
        <v>0</v>
      </c>
      <c r="I65" s="284">
        <f t="shared" ca="1" si="1"/>
        <v>440000</v>
      </c>
      <c r="J65" s="284">
        <f t="shared" ca="1" si="2"/>
        <v>0</v>
      </c>
      <c r="K65" s="285">
        <f t="shared" ca="1" si="3"/>
        <v>440000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/>
      <c r="B66" s="549">
        <v>22</v>
      </c>
      <c r="C66" s="550" t="s">
        <v>703</v>
      </c>
      <c r="D66" s="281" t="str">
        <f ca="1">IF(ISERROR(OFFSET('HARGA SATUAN'!$D$6,MATCH('RAB '!C66,'HARGA SATUAN'!$C$7:$C$1509,0),0)),"",OFFSET('HARGA SATUAN'!$D$6,MATCH('RAB '!C66,'HARGA SATUAN'!$C$7:$C$1509,0),0))</f>
        <v>JASA</v>
      </c>
      <c r="E66" s="282" t="str">
        <f ca="1">IF(B66="+","Unit",IF(ISERROR(OFFSET('HARGA SATUAN'!$E$6,MATCH('RAB '!C66,'HARGA SATUAN'!$C$7:$C$1509,0),0)),"",OFFSET('HARGA SATUAN'!$E$6,MATCH('RAB '!C66,'HARGA SATUAN'!$C$7:$C$1509,0),0)))</f>
        <v>Unit</v>
      </c>
      <c r="F66" s="569">
        <f>F44*1</f>
        <v>8</v>
      </c>
      <c r="G66" s="283">
        <f ca="1">IF(ISERROR(OFFSET('HARGA SATUAN'!$I$6,MATCH('RAB '!C66,'HARGA SATUAN'!$C$7:$C$1509,0),0)),0,OFFSET('HARGA SATUAN'!$I$6,MATCH('RAB '!C66,'HARGA SATUAN'!$C$7:$C$1509,0),0))</f>
        <v>197500</v>
      </c>
      <c r="H66" s="284">
        <f t="shared" ca="1" si="0"/>
        <v>0</v>
      </c>
      <c r="I66" s="284">
        <f t="shared" ca="1" si="1"/>
        <v>0</v>
      </c>
      <c r="J66" s="284">
        <f t="shared" ca="1" si="2"/>
        <v>1580000</v>
      </c>
      <c r="K66" s="285">
        <f t="shared" ca="1" si="3"/>
        <v>1580000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540"/>
      <c r="C67" s="463"/>
      <c r="D67" s="281" t="str">
        <f ca="1">IF(ISERROR(OFFSET('HARGA SATUAN'!$D$6,MATCH('RAB '!C67,'HARGA SATUAN'!$C$7:$C$1509,0),0)),"",OFFSET('HARGA SATUAN'!$D$6,MATCH('RAB '!C67,'HARGA SATUAN'!$C$7:$C$1509,0),0))</f>
        <v/>
      </c>
      <c r="E67" s="282" t="str">
        <f ca="1">IF(B67="+","Unit",IF(ISERROR(OFFSET('HARGA SATUAN'!$E$6,MATCH('RAB '!C67,'HARGA SATUAN'!$C$7:$C$1509,0),0)),"",OFFSET('HARGA SATUAN'!$E$6,MATCH('RAB '!C67,'HARGA SATUAN'!$C$7:$C$1509,0),0)))</f>
        <v/>
      </c>
      <c r="F67" s="570"/>
      <c r="G67" s="283">
        <f ca="1">IF(ISERROR(OFFSET('HARGA SATUAN'!$I$6,MATCH('RAB '!C67,'HARGA SATUAN'!$C$7:$C$1509,0),0)),0,OFFSET('HARGA SATUAN'!$I$6,MATCH('RAB '!C67,'HARGA SATUAN'!$C$7:$C$1509,0),0))</f>
        <v>0</v>
      </c>
      <c r="H67" s="284">
        <f t="shared" ca="1" si="0"/>
        <v>0</v>
      </c>
      <c r="I67" s="284">
        <f t="shared" ca="1" si="1"/>
        <v>0</v>
      </c>
      <c r="J67" s="284">
        <f t="shared" ca="1" si="2"/>
        <v>0</v>
      </c>
      <c r="K67" s="285">
        <f t="shared" ca="1" si="3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547" t="s">
        <v>1008</v>
      </c>
      <c r="C68" s="550" t="s">
        <v>1621</v>
      </c>
      <c r="D68" s="281" t="str">
        <f ca="1">IF(ISERROR(OFFSET('HARGA SATUAN'!$D$6,MATCH('RAB '!C68,'HARGA SATUAN'!$C$7:$C$1509,0),0)),"",OFFSET('HARGA SATUAN'!$D$6,MATCH('RAB '!C68,'HARGA SATUAN'!$C$7:$C$1509,0),0))</f>
        <v/>
      </c>
      <c r="E68" s="282" t="str">
        <f ca="1">IF(B68="+","Unit",IF(ISERROR(OFFSET('HARGA SATUAN'!$E$6,MATCH('RAB '!C68,'HARGA SATUAN'!$C$7:$C$1509,0),0)),"",OFFSET('HARGA SATUAN'!$E$6,MATCH('RAB '!C68,'HARGA SATUAN'!$C$7:$C$1509,0),0)))</f>
        <v>Unit</v>
      </c>
      <c r="F68" s="571">
        <f>'Rekap Konstruksi'!R10</f>
        <v>1</v>
      </c>
      <c r="G68" s="283">
        <f ca="1">IF(ISERROR(OFFSET('HARGA SATUAN'!$I$6,MATCH('RAB '!C68,'HARGA SATUAN'!$C$7:$C$1509,0),0)),0,OFFSET('HARGA SATUAN'!$I$6,MATCH('RAB '!C68,'HARGA SATUAN'!$C$7:$C$1509,0),0))</f>
        <v>0</v>
      </c>
      <c r="H68" s="284">
        <f t="shared" ca="1" si="0"/>
        <v>0</v>
      </c>
      <c r="I68" s="284">
        <f t="shared" ca="1" si="1"/>
        <v>0</v>
      </c>
      <c r="J68" s="284">
        <f t="shared" ca="1" si="2"/>
        <v>0</v>
      </c>
      <c r="K68" s="285">
        <f t="shared" ca="1" si="3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30">
      <c r="A69" s="259" t="e">
        <f>IF(AND(C69=0,#REF!=0,#REF!=0),"BLANKS",1)</f>
        <v>#REF!</v>
      </c>
      <c r="B69" s="547">
        <v>1</v>
      </c>
      <c r="C69" s="550" t="s">
        <v>1576</v>
      </c>
      <c r="D69" s="281" t="str">
        <f ca="1">IF(ISERROR(OFFSET('HARGA SATUAN'!$D$6,MATCH('RAB '!C69,'HARGA SATUAN'!$C$7:$C$1509,0),0)),"",OFFSET('HARGA SATUAN'!$D$6,MATCH('RAB '!C69,'HARGA SATUAN'!$C$7:$C$1509,0),0))</f>
        <v>MDU-KD</v>
      </c>
      <c r="E69" s="282" t="str">
        <f ca="1">IF(B69="+","Unit",IF(ISERROR(OFFSET('HARGA SATUAN'!$E$6,MATCH('RAB '!C69,'HARGA SATUAN'!$C$7:$C$1509,0),0)),"",OFFSET('HARGA SATUAN'!$E$6,MATCH('RAB '!C69,'HARGA SATUAN'!$C$7:$C$1509,0),0)))</f>
        <v>Set</v>
      </c>
      <c r="F69" s="571">
        <f>F68*3</f>
        <v>3</v>
      </c>
      <c r="G69" s="283">
        <f ca="1">IF(ISERROR(OFFSET('HARGA SATUAN'!$I$6,MATCH('RAB '!C69,'HARGA SATUAN'!$C$7:$C$1509,0),0)),0,OFFSET('HARGA SATUAN'!$I$6,MATCH('RAB '!C69,'HARGA SATUAN'!$C$7:$C$1509,0),0))</f>
        <v>430000</v>
      </c>
      <c r="H69" s="284">
        <f t="shared" ca="1" si="0"/>
        <v>1290000</v>
      </c>
      <c r="I69" s="284">
        <f t="shared" ca="1" si="1"/>
        <v>0</v>
      </c>
      <c r="J69" s="284">
        <f t="shared" ca="1" si="2"/>
        <v>0</v>
      </c>
      <c r="K69" s="285">
        <f t="shared" ca="1" si="3"/>
        <v>1290000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547">
        <v>2</v>
      </c>
      <c r="C70" s="550" t="s">
        <v>145</v>
      </c>
      <c r="D70" s="281" t="str">
        <f ca="1">IF(ISERROR(OFFSET('HARGA SATUAN'!$D$6,MATCH('RAB '!C70,'HARGA SATUAN'!$C$7:$C$1509,0),0)),"",OFFSET('HARGA SATUAN'!$D$6,MATCH('RAB '!C70,'HARGA SATUAN'!$C$7:$C$1509,0),0))</f>
        <v>HDW</v>
      </c>
      <c r="E70" s="282" t="str">
        <f ca="1">IF(B70="+","Unit",IF(ISERROR(OFFSET('HARGA SATUAN'!$E$6,MATCH('RAB '!C70,'HARGA SATUAN'!$C$7:$C$1509,0),0)),"",OFFSET('HARGA SATUAN'!$E$6,MATCH('RAB '!C70,'HARGA SATUAN'!$C$7:$C$1509,0),0)))</f>
        <v>Mtr</v>
      </c>
      <c r="F70" s="571">
        <f>F68*1</f>
        <v>1</v>
      </c>
      <c r="G70" s="283">
        <f ca="1">IF(ISERROR(OFFSET('HARGA SATUAN'!$I$6,MATCH('RAB '!C70,'HARGA SATUAN'!$C$7:$C$1509,0),0)),0,OFFSET('HARGA SATUAN'!$I$6,MATCH('RAB '!C70,'HARGA SATUAN'!$C$7:$C$1509,0),0))</f>
        <v>7789</v>
      </c>
      <c r="H70" s="284">
        <f t="shared" ca="1" si="0"/>
        <v>0</v>
      </c>
      <c r="I70" s="284">
        <f t="shared" ca="1" si="1"/>
        <v>7789</v>
      </c>
      <c r="J70" s="284">
        <f t="shared" ca="1" si="2"/>
        <v>0</v>
      </c>
      <c r="K70" s="285">
        <f t="shared" ca="1" si="3"/>
        <v>7789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/>
      <c r="B71" s="547">
        <v>3</v>
      </c>
      <c r="C71" s="550" t="s">
        <v>150</v>
      </c>
      <c r="D71" s="281" t="str">
        <f ca="1">IF(ISERROR(OFFSET('HARGA SATUAN'!$D$6,MATCH('RAB '!C71,'HARGA SATUAN'!$C$7:$C$1509,0),0)),"",OFFSET('HARGA SATUAN'!$D$6,MATCH('RAB '!C71,'HARGA SATUAN'!$C$7:$C$1509,0),0))</f>
        <v>HDW</v>
      </c>
      <c r="E71" s="282" t="str">
        <f ca="1">IF(B71="+","Unit",IF(ISERROR(OFFSET('HARGA SATUAN'!$E$6,MATCH('RAB '!C71,'HARGA SATUAN'!$C$7:$C$1509,0),0)),"",OFFSET('HARGA SATUAN'!$E$6,MATCH('RAB '!C71,'HARGA SATUAN'!$C$7:$C$1509,0),0)))</f>
        <v>Bh</v>
      </c>
      <c r="F71" s="571">
        <f>F68*2</f>
        <v>2</v>
      </c>
      <c r="G71" s="283">
        <f ca="1">IF(ISERROR(OFFSET('HARGA SATUAN'!$I$6,MATCH('RAB '!C71,'HARGA SATUAN'!$C$7:$C$1509,0),0)),0,OFFSET('HARGA SATUAN'!$I$6,MATCH('RAB '!C71,'HARGA SATUAN'!$C$7:$C$1509,0),0))</f>
        <v>40000</v>
      </c>
      <c r="H71" s="284">
        <f t="shared" ca="1" si="0"/>
        <v>0</v>
      </c>
      <c r="I71" s="284">
        <f t="shared" ca="1" si="1"/>
        <v>80000</v>
      </c>
      <c r="J71" s="284">
        <f t="shared" ca="1" si="2"/>
        <v>0</v>
      </c>
      <c r="K71" s="285">
        <f t="shared" ca="1" si="3"/>
        <v>80000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547">
        <v>4</v>
      </c>
      <c r="C72" s="550" t="s">
        <v>18</v>
      </c>
      <c r="D72" s="281" t="str">
        <f ca="1">IF(ISERROR(OFFSET('HARGA SATUAN'!$D$6,MATCH('RAB '!C72,'HARGA SATUAN'!$C$7:$C$1509,0),0)),"",OFFSET('HARGA SATUAN'!$D$6,MATCH('RAB '!C72,'HARGA SATUAN'!$C$7:$C$1509,0),0))</f>
        <v>HDW</v>
      </c>
      <c r="E72" s="282" t="str">
        <f ca="1">IF(B72="+","Unit",IF(ISERROR(OFFSET('HARGA SATUAN'!$E$6,MATCH('RAB '!C72,'HARGA SATUAN'!$C$7:$C$1509,0),0)),"",OFFSET('HARGA SATUAN'!$E$6,MATCH('RAB '!C72,'HARGA SATUAN'!$C$7:$C$1509,0),0)))</f>
        <v>Bh</v>
      </c>
      <c r="F72" s="571">
        <f>F68*1</f>
        <v>1</v>
      </c>
      <c r="G72" s="283">
        <f ca="1">IF(ISERROR(OFFSET('HARGA SATUAN'!$I$6,MATCH('RAB '!C72,'HARGA SATUAN'!$C$7:$C$1509,0),0)),0,OFFSET('HARGA SATUAN'!$I$6,MATCH('RAB '!C72,'HARGA SATUAN'!$C$7:$C$1509,0),0))</f>
        <v>26500</v>
      </c>
      <c r="H72" s="284">
        <f t="shared" ca="1" si="0"/>
        <v>0</v>
      </c>
      <c r="I72" s="284">
        <f t="shared" ca="1" si="1"/>
        <v>26500</v>
      </c>
      <c r="J72" s="284">
        <f t="shared" ca="1" si="2"/>
        <v>0</v>
      </c>
      <c r="K72" s="285">
        <f t="shared" ca="1" si="3"/>
        <v>26500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547">
        <v>5</v>
      </c>
      <c r="C73" s="550" t="s">
        <v>156</v>
      </c>
      <c r="D73" s="281" t="str">
        <f ca="1">IF(ISERROR(OFFSET('HARGA SATUAN'!$D$6,MATCH('RAB '!C73,'HARGA SATUAN'!$C$7:$C$1509,0),0)),"",OFFSET('HARGA SATUAN'!$D$6,MATCH('RAB '!C73,'HARGA SATUAN'!$C$7:$C$1509,0),0))</f>
        <v>HDW</v>
      </c>
      <c r="E73" s="282" t="str">
        <f ca="1">IF(B73="+","Unit",IF(ISERROR(OFFSET('HARGA SATUAN'!$E$6,MATCH('RAB '!C73,'HARGA SATUAN'!$C$7:$C$1509,0),0)),"",OFFSET('HARGA SATUAN'!$E$6,MATCH('RAB '!C73,'HARGA SATUAN'!$C$7:$C$1509,0),0)))</f>
        <v>Bh</v>
      </c>
      <c r="F73" s="571">
        <f>F68*4</f>
        <v>4</v>
      </c>
      <c r="G73" s="283">
        <f ca="1">IF(ISERROR(OFFSET('HARGA SATUAN'!$I$6,MATCH('RAB '!C73,'HARGA SATUAN'!$C$7:$C$1509,0),0)),0,OFFSET('HARGA SATUAN'!$I$6,MATCH('RAB '!C73,'HARGA SATUAN'!$C$7:$C$1509,0),0))</f>
        <v>7938</v>
      </c>
      <c r="H73" s="284">
        <f t="shared" ca="1" si="0"/>
        <v>0</v>
      </c>
      <c r="I73" s="284">
        <f t="shared" ca="1" si="1"/>
        <v>31752</v>
      </c>
      <c r="J73" s="284">
        <f t="shared" ca="1" si="2"/>
        <v>0</v>
      </c>
      <c r="K73" s="285">
        <f t="shared" ca="1" si="3"/>
        <v>31752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IF(AND(C74=0,#REF!=0,#REF!=0),"BLANKS",1)</f>
        <v>#REF!</v>
      </c>
      <c r="B74" s="547">
        <v>6</v>
      </c>
      <c r="C74" s="550" t="s">
        <v>166</v>
      </c>
      <c r="D74" s="281" t="str">
        <f ca="1">IF(ISERROR(OFFSET('HARGA SATUAN'!$D$6,MATCH('RAB '!C74,'HARGA SATUAN'!$C$7:$C$1509,0),0)),"",OFFSET('HARGA SATUAN'!$D$6,MATCH('RAB '!C74,'HARGA SATUAN'!$C$7:$C$1509,0),0))</f>
        <v>HDW</v>
      </c>
      <c r="E74" s="282" t="str">
        <f ca="1">IF(B74="+","Unit",IF(ISERROR(OFFSET('HARGA SATUAN'!$E$6,MATCH('RAB '!C74,'HARGA SATUAN'!$C$7:$C$1509,0),0)),"",OFFSET('HARGA SATUAN'!$E$6,MATCH('RAB '!C74,'HARGA SATUAN'!$C$7:$C$1509,0),0)))</f>
        <v>Bh</v>
      </c>
      <c r="F74" s="571">
        <f>F68*4</f>
        <v>4</v>
      </c>
      <c r="G74" s="283">
        <f ca="1">IF(ISERROR(OFFSET('HARGA SATUAN'!$I$6,MATCH('RAB '!C74,'HARGA SATUAN'!$C$7:$C$1509,0),0)),0,OFFSET('HARGA SATUAN'!$I$6,MATCH('RAB '!C74,'HARGA SATUAN'!$C$7:$C$1509,0),0))</f>
        <v>45000</v>
      </c>
      <c r="H74" s="284">
        <f t="shared" ca="1" si="0"/>
        <v>0</v>
      </c>
      <c r="I74" s="284">
        <f t="shared" ca="1" si="1"/>
        <v>180000</v>
      </c>
      <c r="J74" s="284">
        <f t="shared" ca="1" si="2"/>
        <v>0</v>
      </c>
      <c r="K74" s="285">
        <f t="shared" ca="1" si="3"/>
        <v>180000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/>
      <c r="B75" s="547">
        <v>7</v>
      </c>
      <c r="C75" s="550" t="s">
        <v>172</v>
      </c>
      <c r="D75" s="281" t="str">
        <f ca="1">IF(ISERROR(OFFSET('HARGA SATUAN'!$D$6,MATCH('RAB '!C75,'HARGA SATUAN'!$C$7:$C$1509,0),0)),"",OFFSET('HARGA SATUAN'!$D$6,MATCH('RAB '!C75,'HARGA SATUAN'!$C$7:$C$1509,0),0))</f>
        <v>HDW</v>
      </c>
      <c r="E75" s="282" t="str">
        <f ca="1">IF(B75="+","Unit",IF(ISERROR(OFFSET('HARGA SATUAN'!$E$6,MATCH('RAB '!C75,'HARGA SATUAN'!$C$7:$C$1509,0),0)),"",OFFSET('HARGA SATUAN'!$E$6,MATCH('RAB '!C75,'HARGA SATUAN'!$C$7:$C$1509,0),0)))</f>
        <v>Bh</v>
      </c>
      <c r="F75" s="571">
        <f>F68*1</f>
        <v>1</v>
      </c>
      <c r="G75" s="283">
        <f ca="1">IF(ISERROR(OFFSET('HARGA SATUAN'!$I$6,MATCH('RAB '!C75,'HARGA SATUAN'!$C$7:$C$1509,0),0)),0,OFFSET('HARGA SATUAN'!$I$6,MATCH('RAB '!C75,'HARGA SATUAN'!$C$7:$C$1509,0),0))</f>
        <v>15500</v>
      </c>
      <c r="H75" s="284">
        <f t="shared" ca="1" si="0"/>
        <v>0</v>
      </c>
      <c r="I75" s="284">
        <f t="shared" ca="1" si="1"/>
        <v>15500</v>
      </c>
      <c r="J75" s="284">
        <f t="shared" ca="1" si="2"/>
        <v>0</v>
      </c>
      <c r="K75" s="285">
        <f t="shared" ca="1" si="3"/>
        <v>15500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 t="e">
        <f>IF(AND(C76=0,#REF!=0,#REF!=0),"BLANKS",1)</f>
        <v>#REF!</v>
      </c>
      <c r="B76" s="547">
        <v>8</v>
      </c>
      <c r="C76" s="550" t="s">
        <v>587</v>
      </c>
      <c r="D76" s="281" t="str">
        <f ca="1">IF(ISERROR(OFFSET('HARGA SATUAN'!$D$6,MATCH('RAB '!C76,'HARGA SATUAN'!$C$7:$C$1509,0),0)),"",OFFSET('HARGA SATUAN'!$D$6,MATCH('RAB '!C76,'HARGA SATUAN'!$C$7:$C$1509,0),0))</f>
        <v>HDW</v>
      </c>
      <c r="E76" s="282" t="str">
        <f ca="1">IF(B76="+","Unit",IF(ISERROR(OFFSET('HARGA SATUAN'!$E$6,MATCH('RAB '!C76,'HARGA SATUAN'!$C$7:$C$1509,0),0)),"",OFFSET('HARGA SATUAN'!$E$6,MATCH('RAB '!C76,'HARGA SATUAN'!$C$7:$C$1509,0),0)))</f>
        <v>Bh</v>
      </c>
      <c r="F76" s="571">
        <f>F68*2</f>
        <v>2</v>
      </c>
      <c r="G76" s="283">
        <f ca="1">IF(ISERROR(OFFSET('HARGA SATUAN'!$I$6,MATCH('RAB '!C76,'HARGA SATUAN'!$C$7:$C$1509,0),0)),0,OFFSET('HARGA SATUAN'!$I$6,MATCH('RAB '!C76,'HARGA SATUAN'!$C$7:$C$1509,0),0))</f>
        <v>380500</v>
      </c>
      <c r="H76" s="284">
        <f t="shared" ca="1" si="0"/>
        <v>0</v>
      </c>
      <c r="I76" s="284">
        <f t="shared" ca="1" si="1"/>
        <v>761000</v>
      </c>
      <c r="J76" s="284">
        <f t="shared" ca="1" si="2"/>
        <v>0</v>
      </c>
      <c r="K76" s="285">
        <f t="shared" ca="1" si="3"/>
        <v>761000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547">
        <v>9</v>
      </c>
      <c r="C77" s="550" t="s">
        <v>210</v>
      </c>
      <c r="D77" s="281" t="str">
        <f ca="1">IF(ISERROR(OFFSET('HARGA SATUAN'!$D$6,MATCH('RAB '!C77,'HARGA SATUAN'!$C$7:$C$1509,0),0)),"",OFFSET('HARGA SATUAN'!$D$6,MATCH('RAB '!C77,'HARGA SATUAN'!$C$7:$C$1509,0),0))</f>
        <v>HDW</v>
      </c>
      <c r="E77" s="282" t="str">
        <f ca="1">IF(B77="+","Unit",IF(ISERROR(OFFSET('HARGA SATUAN'!$E$6,MATCH('RAB '!C77,'HARGA SATUAN'!$C$7:$C$1509,0),0)),"",OFFSET('HARGA SATUAN'!$E$6,MATCH('RAB '!C77,'HARGA SATUAN'!$C$7:$C$1509,0),0)))</f>
        <v>Bh</v>
      </c>
      <c r="F77" s="571">
        <f>F68*4</f>
        <v>4</v>
      </c>
      <c r="G77" s="283">
        <f ca="1">IF(ISERROR(OFFSET('HARGA SATUAN'!$I$6,MATCH('RAB '!C77,'HARGA SATUAN'!$C$7:$C$1509,0),0)),0,OFFSET('HARGA SATUAN'!$I$6,MATCH('RAB '!C77,'HARGA SATUAN'!$C$7:$C$1509,0),0))</f>
        <v>11400</v>
      </c>
      <c r="H77" s="284">
        <f t="shared" ca="1" si="0"/>
        <v>0</v>
      </c>
      <c r="I77" s="284">
        <f t="shared" ca="1" si="1"/>
        <v>45600</v>
      </c>
      <c r="J77" s="284">
        <f t="shared" ca="1" si="2"/>
        <v>0</v>
      </c>
      <c r="K77" s="285">
        <f t="shared" ca="1" si="3"/>
        <v>45600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547">
        <v>10</v>
      </c>
      <c r="C78" s="550" t="s">
        <v>211</v>
      </c>
      <c r="D78" s="281" t="str">
        <f ca="1">IF(ISERROR(OFFSET('HARGA SATUAN'!$D$6,MATCH('RAB '!C78,'HARGA SATUAN'!$C$7:$C$1509,0),0)),"",OFFSET('HARGA SATUAN'!$D$6,MATCH('RAB '!C78,'HARGA SATUAN'!$C$7:$C$1509,0),0))</f>
        <v>HDW</v>
      </c>
      <c r="E78" s="282" t="str">
        <f ca="1">IF(B78="+","Unit",IF(ISERROR(OFFSET('HARGA SATUAN'!$E$6,MATCH('RAB '!C78,'HARGA SATUAN'!$C$7:$C$1509,0),0)),"",OFFSET('HARGA SATUAN'!$E$6,MATCH('RAB '!C78,'HARGA SATUAN'!$C$7:$C$1509,0),0)))</f>
        <v>Bh</v>
      </c>
      <c r="F78" s="571">
        <f>F68*2</f>
        <v>2</v>
      </c>
      <c r="G78" s="283">
        <f ca="1">IF(ISERROR(OFFSET('HARGA SATUAN'!$I$6,MATCH('RAB '!C78,'HARGA SATUAN'!$C$7:$C$1509,0),0)),0,OFFSET('HARGA SATUAN'!$I$6,MATCH('RAB '!C78,'HARGA SATUAN'!$C$7:$C$1509,0),0))</f>
        <v>29600</v>
      </c>
      <c r="H78" s="284">
        <f t="shared" ca="1" si="0"/>
        <v>0</v>
      </c>
      <c r="I78" s="284">
        <f t="shared" ca="1" si="1"/>
        <v>59200</v>
      </c>
      <c r="J78" s="284">
        <f t="shared" ca="1" si="2"/>
        <v>0</v>
      </c>
      <c r="K78" s="285">
        <f t="shared" ca="1" si="3"/>
        <v>59200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/>
      <c r="B79" s="547">
        <v>11</v>
      </c>
      <c r="C79" s="550" t="s">
        <v>216</v>
      </c>
      <c r="D79" s="281" t="str">
        <f ca="1">IF(ISERROR(OFFSET('HARGA SATUAN'!$D$6,MATCH('RAB '!C79,'HARGA SATUAN'!$C$7:$C$1509,0),0)),"",OFFSET('HARGA SATUAN'!$D$6,MATCH('RAB '!C79,'HARGA SATUAN'!$C$7:$C$1509,0),0))</f>
        <v>HDW</v>
      </c>
      <c r="E79" s="282" t="str">
        <f ca="1">IF(B79="+","Unit",IF(ISERROR(OFFSET('HARGA SATUAN'!$E$6,MATCH('RAB '!C79,'HARGA SATUAN'!$C$7:$C$1509,0),0)),"",OFFSET('HARGA SATUAN'!$E$6,MATCH('RAB '!C79,'HARGA SATUAN'!$C$7:$C$1509,0),0)))</f>
        <v>Bh</v>
      </c>
      <c r="F79" s="571">
        <f>F68*1</f>
        <v>1</v>
      </c>
      <c r="G79" s="283">
        <f ca="1">IF(ISERROR(OFFSET('HARGA SATUAN'!$I$6,MATCH('RAB '!C79,'HARGA SATUAN'!$C$7:$C$1509,0),0)),0,OFFSET('HARGA SATUAN'!$I$6,MATCH('RAB '!C79,'HARGA SATUAN'!$C$7:$C$1509,0),0))</f>
        <v>27815</v>
      </c>
      <c r="H79" s="284">
        <f t="shared" ca="1" si="0"/>
        <v>0</v>
      </c>
      <c r="I79" s="284">
        <f t="shared" ca="1" si="1"/>
        <v>27815</v>
      </c>
      <c r="J79" s="284">
        <f t="shared" ca="1" si="2"/>
        <v>0</v>
      </c>
      <c r="K79" s="285">
        <f t="shared" ca="1" si="3"/>
        <v>27815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IF(AND(C80=0,C81=0,#REF!=0),"BLANKS",1)</f>
        <v>#REF!</v>
      </c>
      <c r="B80" s="547">
        <v>12</v>
      </c>
      <c r="C80" s="550" t="s">
        <v>15</v>
      </c>
      <c r="D80" s="281" t="str">
        <f ca="1">IF(ISERROR(OFFSET('HARGA SATUAN'!$D$6,MATCH('RAB '!C80,'HARGA SATUAN'!$C$7:$C$1509,0),0)),"",OFFSET('HARGA SATUAN'!$D$6,MATCH('RAB '!C80,'HARGA SATUAN'!$C$7:$C$1509,0),0))</f>
        <v>HDW</v>
      </c>
      <c r="E80" s="282" t="str">
        <f ca="1">IF(B80="+","Unit",IF(ISERROR(OFFSET('HARGA SATUAN'!$E$6,MATCH('RAB '!C80,'HARGA SATUAN'!$C$7:$C$1509,0),0)),"",OFFSET('HARGA SATUAN'!$E$6,MATCH('RAB '!C80,'HARGA SATUAN'!$C$7:$C$1509,0),0)))</f>
        <v>Bh</v>
      </c>
      <c r="F80" s="571">
        <f>F68*3</f>
        <v>3</v>
      </c>
      <c r="G80" s="283">
        <f ca="1">IF(ISERROR(OFFSET('HARGA SATUAN'!$I$6,MATCH('RAB '!C80,'HARGA SATUAN'!$C$7:$C$1509,0),0)),0,OFFSET('HARGA SATUAN'!$I$6,MATCH('RAB '!C80,'HARGA SATUAN'!$C$7:$C$1509,0),0))</f>
        <v>23936</v>
      </c>
      <c r="H80" s="284">
        <f t="shared" ca="1" si="0"/>
        <v>0</v>
      </c>
      <c r="I80" s="284">
        <f t="shared" ca="1" si="1"/>
        <v>71808</v>
      </c>
      <c r="J80" s="284">
        <f t="shared" ca="1" si="2"/>
        <v>0</v>
      </c>
      <c r="K80" s="285">
        <f t="shared" ca="1" si="3"/>
        <v>71808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>
      <c r="A81" s="259" t="e">
        <f>IF(AND(C81=0,#REF!=0,#REF!=0),"BLANKS",1)</f>
        <v>#REF!</v>
      </c>
      <c r="B81" s="547">
        <v>13</v>
      </c>
      <c r="C81" s="550" t="s">
        <v>28</v>
      </c>
      <c r="D81" s="281" t="str">
        <f ca="1">IF(ISERROR(OFFSET('HARGA SATUAN'!$D$6,MATCH('RAB '!C81,'HARGA SATUAN'!$C$7:$C$1509,0),0)),"",OFFSET('HARGA SATUAN'!$D$6,MATCH('RAB '!C81,'HARGA SATUAN'!$C$7:$C$1509,0),0))</f>
        <v>HDW</v>
      </c>
      <c r="E81" s="282" t="str">
        <f ca="1">IF(B81="+","Unit",IF(ISERROR(OFFSET('HARGA SATUAN'!$E$6,MATCH('RAB '!C81,'HARGA SATUAN'!$C$7:$C$1509,0),0)),"",OFFSET('HARGA SATUAN'!$E$6,MATCH('RAB '!C81,'HARGA SATUAN'!$C$7:$C$1509,0),0)))</f>
        <v>Bh</v>
      </c>
      <c r="F81" s="571">
        <f>F68*1</f>
        <v>1</v>
      </c>
      <c r="G81" s="283">
        <f ca="1">IF(ISERROR(OFFSET('HARGA SATUAN'!$I$6,MATCH('RAB '!C81,'HARGA SATUAN'!$C$7:$C$1509,0),0)),0,OFFSET('HARGA SATUAN'!$I$6,MATCH('RAB '!C81,'HARGA SATUAN'!$C$7:$C$1509,0),0))</f>
        <v>63500</v>
      </c>
      <c r="H81" s="284">
        <f t="shared" ca="1" si="0"/>
        <v>0</v>
      </c>
      <c r="I81" s="284">
        <f t="shared" ca="1" si="1"/>
        <v>63500</v>
      </c>
      <c r="J81" s="284">
        <f t="shared" ca="1" si="2"/>
        <v>0</v>
      </c>
      <c r="K81" s="285">
        <f t="shared" ca="1" si="3"/>
        <v>63500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>
      <c r="A82" s="259" t="e">
        <f>IF(AND(C82=0,#REF!=0,#REF!=0),"BLANKS",1)</f>
        <v>#REF!</v>
      </c>
      <c r="B82" s="547">
        <v>14</v>
      </c>
      <c r="C82" s="550" t="s">
        <v>240</v>
      </c>
      <c r="D82" s="281" t="str">
        <f ca="1">IF(ISERROR(OFFSET('HARGA SATUAN'!$D$6,MATCH('RAB '!C82,'HARGA SATUAN'!$C$7:$C$1509,0),0)),"",OFFSET('HARGA SATUAN'!$D$6,MATCH('RAB '!C82,'HARGA SATUAN'!$C$7:$C$1509,0),0))</f>
        <v>HDW</v>
      </c>
      <c r="E82" s="282" t="str">
        <f ca="1">IF(B82="+","Unit",IF(ISERROR(OFFSET('HARGA SATUAN'!$E$6,MATCH('RAB '!C82,'HARGA SATUAN'!$C$7:$C$1509,0),0)),"",OFFSET('HARGA SATUAN'!$E$6,MATCH('RAB '!C82,'HARGA SATUAN'!$C$7:$C$1509,0),0)))</f>
        <v>Bh</v>
      </c>
      <c r="F82" s="571">
        <f>F68*1</f>
        <v>1</v>
      </c>
      <c r="G82" s="283">
        <f ca="1">IF(ISERROR(OFFSET('HARGA SATUAN'!$I$6,MATCH('RAB '!C82,'HARGA SATUAN'!$C$7:$C$1509,0),0)),0,OFFSET('HARGA SATUAN'!$I$6,MATCH('RAB '!C82,'HARGA SATUAN'!$C$7:$C$1509,0),0))</f>
        <v>57690</v>
      </c>
      <c r="H82" s="284">
        <f t="shared" ca="1" si="0"/>
        <v>0</v>
      </c>
      <c r="I82" s="284">
        <f t="shared" ca="1" si="1"/>
        <v>57690</v>
      </c>
      <c r="J82" s="284">
        <f t="shared" ca="1" si="2"/>
        <v>0</v>
      </c>
      <c r="K82" s="285">
        <f t="shared" ca="1" si="3"/>
        <v>57690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>
      <c r="A83" s="259"/>
      <c r="B83" s="547">
        <v>15</v>
      </c>
      <c r="C83" s="550" t="s">
        <v>17</v>
      </c>
      <c r="D83" s="281" t="str">
        <f ca="1">IF(ISERROR(OFFSET('HARGA SATUAN'!$D$6,MATCH('RAB '!C83,'HARGA SATUAN'!$C$7:$C$1509,0),0)),"",OFFSET('HARGA SATUAN'!$D$6,MATCH('RAB '!C83,'HARGA SATUAN'!$C$7:$C$1509,0),0))</f>
        <v>HDW</v>
      </c>
      <c r="E83" s="282" t="str">
        <f ca="1">IF(B83="+","Unit",IF(ISERROR(OFFSET('HARGA SATUAN'!$E$6,MATCH('RAB '!C83,'HARGA SATUAN'!$C$7:$C$1509,0),0)),"",OFFSET('HARGA SATUAN'!$E$6,MATCH('RAB '!C83,'HARGA SATUAN'!$C$7:$C$1509,0),0)))</f>
        <v>Bh</v>
      </c>
      <c r="F83" s="571">
        <f>F68*3</f>
        <v>3</v>
      </c>
      <c r="G83" s="283">
        <f ca="1">IF(ISERROR(OFFSET('HARGA SATUAN'!$I$6,MATCH('RAB '!C83,'HARGA SATUAN'!$C$7:$C$1509,0),0)),0,OFFSET('HARGA SATUAN'!$I$6,MATCH('RAB '!C83,'HARGA SATUAN'!$C$7:$C$1509,0),0))</f>
        <v>16000</v>
      </c>
      <c r="H83" s="284">
        <f t="shared" ca="1" si="0"/>
        <v>0</v>
      </c>
      <c r="I83" s="284">
        <f t="shared" ca="1" si="1"/>
        <v>48000</v>
      </c>
      <c r="J83" s="284">
        <f t="shared" ca="1" si="2"/>
        <v>0</v>
      </c>
      <c r="K83" s="285">
        <f t="shared" ca="1" si="3"/>
        <v>48000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547">
        <v>16</v>
      </c>
      <c r="C84" s="550" t="s">
        <v>258</v>
      </c>
      <c r="D84" s="281" t="str">
        <f ca="1">IF(ISERROR(OFFSET('HARGA SATUAN'!$D$6,MATCH('RAB '!C84,'HARGA SATUAN'!$C$7:$C$1509,0),0)),"",OFFSET('HARGA SATUAN'!$D$6,MATCH('RAB '!C84,'HARGA SATUAN'!$C$7:$C$1509,0),0))</f>
        <v>HDW</v>
      </c>
      <c r="E84" s="282" t="str">
        <f ca="1">IF(B84="+","Unit",IF(ISERROR(OFFSET('HARGA SATUAN'!$E$6,MATCH('RAB '!C84,'HARGA SATUAN'!$C$7:$C$1509,0),0)),"",OFFSET('HARGA SATUAN'!$E$6,MATCH('RAB '!C84,'HARGA SATUAN'!$C$7:$C$1509,0),0)))</f>
        <v>Bh</v>
      </c>
      <c r="F84" s="571">
        <f>F68*1</f>
        <v>1</v>
      </c>
      <c r="G84" s="283">
        <f ca="1">IF(ISERROR(OFFSET('HARGA SATUAN'!$I$6,MATCH('RAB '!C84,'HARGA SATUAN'!$C$7:$C$1509,0),0)),0,OFFSET('HARGA SATUAN'!$I$6,MATCH('RAB '!C84,'HARGA SATUAN'!$C$7:$C$1509,0),0))</f>
        <v>33501.866666666669</v>
      </c>
      <c r="H84" s="284">
        <f t="shared" ca="1" si="0"/>
        <v>0</v>
      </c>
      <c r="I84" s="284">
        <f t="shared" ca="1" si="1"/>
        <v>33501.866666666669</v>
      </c>
      <c r="J84" s="284">
        <f t="shared" ca="1" si="2"/>
        <v>0</v>
      </c>
      <c r="K84" s="285">
        <f t="shared" ca="1" si="3"/>
        <v>33501.866666666669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>
      <c r="A85" s="259" t="e">
        <f>IF(AND(C85=0,C86=0,#REF!=0),"BLANKS",1)</f>
        <v>#REF!</v>
      </c>
      <c r="B85" s="547">
        <v>17</v>
      </c>
      <c r="C85" s="550" t="s">
        <v>16</v>
      </c>
      <c r="D85" s="281" t="str">
        <f ca="1">IF(ISERROR(OFFSET('HARGA SATUAN'!$D$6,MATCH('RAB '!C85,'HARGA SATUAN'!$C$7:$C$1509,0),0)),"",OFFSET('HARGA SATUAN'!$D$6,MATCH('RAB '!C85,'HARGA SATUAN'!$C$7:$C$1509,0),0))</f>
        <v>HDW</v>
      </c>
      <c r="E85" s="282" t="str">
        <f ca="1">IF(B85="+","Unit",IF(ISERROR(OFFSET('HARGA SATUAN'!$E$6,MATCH('RAB '!C85,'HARGA SATUAN'!$C$7:$C$1509,0),0)),"",OFFSET('HARGA SATUAN'!$E$6,MATCH('RAB '!C85,'HARGA SATUAN'!$C$7:$C$1509,0),0)))</f>
        <v>Bh</v>
      </c>
      <c r="F85" s="571">
        <f>F68*11</f>
        <v>11</v>
      </c>
      <c r="G85" s="283">
        <f ca="1">IF(ISERROR(OFFSET('HARGA SATUAN'!$I$6,MATCH('RAB '!C85,'HARGA SATUAN'!$C$7:$C$1509,0),0)),0,OFFSET('HARGA SATUAN'!$I$6,MATCH('RAB '!C85,'HARGA SATUAN'!$C$7:$C$1509,0),0))</f>
        <v>2500</v>
      </c>
      <c r="H85" s="284">
        <f t="shared" ca="1" si="0"/>
        <v>0</v>
      </c>
      <c r="I85" s="284">
        <f t="shared" ca="1" si="1"/>
        <v>27500</v>
      </c>
      <c r="J85" s="284">
        <f t="shared" ca="1" si="2"/>
        <v>0</v>
      </c>
      <c r="K85" s="285">
        <f t="shared" ca="1" si="3"/>
        <v>27500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>
      <c r="A86" s="259" t="e">
        <f>IF(AND(C86=0,#REF!=0,#REF!=0),"BLANKS",1)</f>
        <v>#REF!</v>
      </c>
      <c r="B86" s="547">
        <v>18</v>
      </c>
      <c r="C86" s="550" t="s">
        <v>697</v>
      </c>
      <c r="D86" s="281" t="str">
        <f ca="1">IF(ISERROR(OFFSET('HARGA SATUAN'!$D$6,MATCH('RAB '!C86,'HARGA SATUAN'!$C$7:$C$1509,0),0)),"",OFFSET('HARGA SATUAN'!$D$6,MATCH('RAB '!C86,'HARGA SATUAN'!$C$7:$C$1509,0),0))</f>
        <v>JASA</v>
      </c>
      <c r="E86" s="282" t="str">
        <f ca="1">IF(B86="+","Unit",IF(ISERROR(OFFSET('HARGA SATUAN'!$E$6,MATCH('RAB '!C86,'HARGA SATUAN'!$C$7:$C$1509,0),0)),"",OFFSET('HARGA SATUAN'!$E$6,MATCH('RAB '!C86,'HARGA SATUAN'!$C$7:$C$1509,0),0)))</f>
        <v>Unit</v>
      </c>
      <c r="F86" s="571">
        <f>F68*1</f>
        <v>1</v>
      </c>
      <c r="G86" s="283">
        <f ca="1">IF(ISERROR(OFFSET('HARGA SATUAN'!$I$6,MATCH('RAB '!C86,'HARGA SATUAN'!$C$7:$C$1509,0),0)),0,OFFSET('HARGA SATUAN'!$I$6,MATCH('RAB '!C86,'HARGA SATUAN'!$C$7:$C$1509,0),0))</f>
        <v>134700</v>
      </c>
      <c r="H86" s="284">
        <f t="shared" ca="1" si="0"/>
        <v>0</v>
      </c>
      <c r="I86" s="284">
        <f t="shared" ca="1" si="1"/>
        <v>0</v>
      </c>
      <c r="J86" s="284">
        <f t="shared" ca="1" si="2"/>
        <v>134700</v>
      </c>
      <c r="K86" s="285">
        <f t="shared" ca="1" si="3"/>
        <v>134700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>
      <c r="A87" s="259"/>
      <c r="B87" s="542"/>
      <c r="C87"/>
      <c r="D87" s="281" t="str">
        <f ca="1">IF(ISERROR(OFFSET('HARGA SATUAN'!$D$6,MATCH('RAB '!C87,'HARGA SATUAN'!$C$7:$C$1509,0),0)),"",OFFSET('HARGA SATUAN'!$D$6,MATCH('RAB '!C87,'HARGA SATUAN'!$C$7:$C$1509,0),0))</f>
        <v/>
      </c>
      <c r="E87" s="282" t="str">
        <f ca="1">IF(B87="+","Unit",IF(ISERROR(OFFSET('HARGA SATUAN'!$E$6,MATCH('RAB '!C87,'HARGA SATUAN'!$C$7:$C$1509,0),0)),"",OFFSET('HARGA SATUAN'!$E$6,MATCH('RAB '!C87,'HARGA SATUAN'!$C$7:$C$1509,0),0)))</f>
        <v/>
      </c>
      <c r="F87" s="567"/>
      <c r="G87" s="283">
        <f ca="1">IF(ISERROR(OFFSET('HARGA SATUAN'!$I$6,MATCH('RAB '!C87,'HARGA SATUAN'!$C$7:$C$1509,0),0)),0,OFFSET('HARGA SATUAN'!$I$6,MATCH('RAB '!C87,'HARGA SATUAN'!$C$7:$C$1509,0),0))</f>
        <v>0</v>
      </c>
      <c r="H87" s="284">
        <f t="shared" ca="1" si="0"/>
        <v>0</v>
      </c>
      <c r="I87" s="284">
        <f t="shared" ca="1" si="1"/>
        <v>0</v>
      </c>
      <c r="J87" s="284">
        <f t="shared" ca="1" si="2"/>
        <v>0</v>
      </c>
      <c r="K87" s="285">
        <f t="shared" ca="1" si="3"/>
        <v>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>
      <c r="A88" s="259" t="e">
        <f>IF(AND(C88=0,#REF!=0,#REF!=0),"BLANKS",1)</f>
        <v>#REF!</v>
      </c>
      <c r="B88" s="547" t="s">
        <v>1008</v>
      </c>
      <c r="C88" s="551" t="s">
        <v>1658</v>
      </c>
      <c r="D88" s="281" t="str">
        <f ca="1">IF(ISERROR(OFFSET('HARGA SATUAN'!$D$6,MATCH('RAB '!C88,'HARGA SATUAN'!$C$7:$C$1509,0),0)),"",OFFSET('HARGA SATUAN'!$D$6,MATCH('RAB '!C88,'HARGA SATUAN'!$C$7:$C$1509,0),0))</f>
        <v/>
      </c>
      <c r="E88" s="282" t="str">
        <f ca="1">IF(B88="+","Unit",IF(ISERROR(OFFSET('HARGA SATUAN'!$E$6,MATCH('RAB '!C88,'HARGA SATUAN'!$C$7:$C$1509,0),0)),"",OFFSET('HARGA SATUAN'!$E$6,MATCH('RAB '!C88,'HARGA SATUAN'!$C$7:$C$1509,0),0)))</f>
        <v>Unit</v>
      </c>
      <c r="F88" s="571">
        <f>'Rekap Konstruksi'!R7</f>
        <v>47</v>
      </c>
      <c r="G88" s="283">
        <f ca="1">IF(ISERROR(OFFSET('HARGA SATUAN'!$I$6,MATCH('RAB '!C88,'HARGA SATUAN'!$C$7:$C$1509,0),0)),0,OFFSET('HARGA SATUAN'!$I$6,MATCH('RAB '!C88,'HARGA SATUAN'!$C$7:$C$1509,0),0))</f>
        <v>0</v>
      </c>
      <c r="H88" s="284">
        <f t="shared" ca="1" si="0"/>
        <v>0</v>
      </c>
      <c r="I88" s="284">
        <f t="shared" ca="1" si="1"/>
        <v>0</v>
      </c>
      <c r="J88" s="284">
        <f t="shared" ca="1" si="2"/>
        <v>0</v>
      </c>
      <c r="K88" s="285">
        <f t="shared" ca="1" si="3"/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/>
      <c r="B89" s="547">
        <v>1</v>
      </c>
      <c r="C89" s="551" t="s">
        <v>27</v>
      </c>
      <c r="D89" s="281" t="str">
        <f ca="1">IF(ISERROR(OFFSET('HARGA SATUAN'!$D$6,MATCH('RAB '!C89,'HARGA SATUAN'!$C$7:$C$1509,0),0)),"",OFFSET('HARGA SATUAN'!$D$6,MATCH('RAB '!C89,'HARGA SATUAN'!$C$7:$C$1509,0),0))</f>
        <v>MDU-KD</v>
      </c>
      <c r="E89" s="282" t="str">
        <f ca="1">IF(B89="+","Unit",IF(ISERROR(OFFSET('HARGA SATUAN'!$E$6,MATCH('RAB '!C89,'HARGA SATUAN'!$C$7:$C$1509,0),0)),"",OFFSET('HARGA SATUAN'!$E$6,MATCH('RAB '!C89,'HARGA SATUAN'!$C$7:$C$1509,0),0)))</f>
        <v>Bh</v>
      </c>
      <c r="F89" s="571">
        <f>F88*2</f>
        <v>94</v>
      </c>
      <c r="G89" s="283">
        <f ca="1">IF(ISERROR(OFFSET('HARGA SATUAN'!$I$6,MATCH('RAB '!C89,'HARGA SATUAN'!$C$7:$C$1509,0),0)),0,OFFSET('HARGA SATUAN'!$I$6,MATCH('RAB '!C89,'HARGA SATUAN'!$C$7:$C$1509,0),0))</f>
        <v>176900</v>
      </c>
      <c r="H89" s="284">
        <f t="shared" ca="1" si="0"/>
        <v>16628600</v>
      </c>
      <c r="I89" s="284">
        <f t="shared" ca="1" si="1"/>
        <v>0</v>
      </c>
      <c r="J89" s="284">
        <f t="shared" ca="1" si="2"/>
        <v>0</v>
      </c>
      <c r="K89" s="285">
        <f t="shared" ca="1" si="3"/>
        <v>16628600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e">
        <f>IF(AND(C90=0,#REF!=0,#REF!=0),"BLANKS",1)</f>
        <v>#REF!</v>
      </c>
      <c r="B90" s="547">
        <v>2</v>
      </c>
      <c r="C90" s="551" t="s">
        <v>30</v>
      </c>
      <c r="D90" s="281" t="str">
        <f ca="1">IF(ISERROR(OFFSET('HARGA SATUAN'!$D$6,MATCH('RAB '!C90,'HARGA SATUAN'!$C$7:$C$1509,0),0)),"",OFFSET('HARGA SATUAN'!$D$6,MATCH('RAB '!C90,'HARGA SATUAN'!$C$7:$C$1509,0),0))</f>
        <v>MDU-KD</v>
      </c>
      <c r="E90" s="282" t="str">
        <f ca="1">IF(B90="+","Unit",IF(ISERROR(OFFSET('HARGA SATUAN'!$E$6,MATCH('RAB '!C90,'HARGA SATUAN'!$C$7:$C$1509,0),0)),"",OFFSET('HARGA SATUAN'!$E$6,MATCH('RAB '!C90,'HARGA SATUAN'!$C$7:$C$1509,0),0)))</f>
        <v>Bh</v>
      </c>
      <c r="F90" s="571">
        <f>F88*4</f>
        <v>188</v>
      </c>
      <c r="G90" s="283">
        <f ca="1">IF(ISERROR(OFFSET('HARGA SATUAN'!$I$6,MATCH('RAB '!C90,'HARGA SATUAN'!$C$7:$C$1509,0),0)),0,OFFSET('HARGA SATUAN'!$I$6,MATCH('RAB '!C90,'HARGA SATUAN'!$C$7:$C$1509,0),0))</f>
        <v>235900</v>
      </c>
      <c r="H90" s="284">
        <f t="shared" ca="1" si="0"/>
        <v>44349200</v>
      </c>
      <c r="I90" s="284">
        <f t="shared" ca="1" si="1"/>
        <v>0</v>
      </c>
      <c r="J90" s="284">
        <f t="shared" ca="1" si="2"/>
        <v>0</v>
      </c>
      <c r="K90" s="285">
        <f t="shared" ca="1" si="3"/>
        <v>44349200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IF(AND(C91=0,C92=0,#REF!=0),"BLANKS",1)</f>
        <v>#REF!</v>
      </c>
      <c r="B91" s="547">
        <v>3</v>
      </c>
      <c r="C91" s="551" t="s">
        <v>150</v>
      </c>
      <c r="D91" s="281" t="str">
        <f ca="1">IF(ISERROR(OFFSET('HARGA SATUAN'!$D$6,MATCH('RAB '!C91,'HARGA SATUAN'!$C$7:$C$1509,0),0)),"",OFFSET('HARGA SATUAN'!$D$6,MATCH('RAB '!C91,'HARGA SATUAN'!$C$7:$C$1509,0),0))</f>
        <v>HDW</v>
      </c>
      <c r="E91" s="282" t="str">
        <f ca="1">IF(B91="+","Unit",IF(ISERROR(OFFSET('HARGA SATUAN'!$E$6,MATCH('RAB '!C91,'HARGA SATUAN'!$C$7:$C$1509,0),0)),"",OFFSET('HARGA SATUAN'!$E$6,MATCH('RAB '!C91,'HARGA SATUAN'!$C$7:$C$1509,0),0)))</f>
        <v>Bh</v>
      </c>
      <c r="F91" s="571">
        <f>F88*2</f>
        <v>94</v>
      </c>
      <c r="G91" s="283">
        <f ca="1">IF(ISERROR(OFFSET('HARGA SATUAN'!$I$6,MATCH('RAB '!C91,'HARGA SATUAN'!$C$7:$C$1509,0),0)),0,OFFSET('HARGA SATUAN'!$I$6,MATCH('RAB '!C91,'HARGA SATUAN'!$C$7:$C$1509,0),0))</f>
        <v>40000</v>
      </c>
      <c r="H91" s="284">
        <f t="shared" ca="1" si="0"/>
        <v>0</v>
      </c>
      <c r="I91" s="284">
        <f t="shared" ca="1" si="1"/>
        <v>3760000</v>
      </c>
      <c r="J91" s="284">
        <f t="shared" ca="1" si="2"/>
        <v>0</v>
      </c>
      <c r="K91" s="285">
        <f t="shared" ca="1" si="3"/>
        <v>3760000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IF(AND(C92=0,#REF!=0,#REF!=0),"BLANKS",1)</f>
        <v>#REF!</v>
      </c>
      <c r="B92" s="547">
        <v>4</v>
      </c>
      <c r="C92" s="551" t="s">
        <v>18</v>
      </c>
      <c r="D92" s="281" t="str">
        <f ca="1">IF(ISERROR(OFFSET('HARGA SATUAN'!$D$6,MATCH('RAB '!C92,'HARGA SATUAN'!$C$7:$C$1509,0),0)),"",OFFSET('HARGA SATUAN'!$D$6,MATCH('RAB '!C92,'HARGA SATUAN'!$C$7:$C$1509,0),0))</f>
        <v>HDW</v>
      </c>
      <c r="E92" s="282" t="str">
        <f ca="1">IF(B92="+","Unit",IF(ISERROR(OFFSET('HARGA SATUAN'!$E$6,MATCH('RAB '!C92,'HARGA SATUAN'!$C$7:$C$1509,0),0)),"",OFFSET('HARGA SATUAN'!$E$6,MATCH('RAB '!C92,'HARGA SATUAN'!$C$7:$C$1509,0),0)))</f>
        <v>Bh</v>
      </c>
      <c r="F92" s="571">
        <f>F88*4</f>
        <v>188</v>
      </c>
      <c r="G92" s="283">
        <f ca="1">IF(ISERROR(OFFSET('HARGA SATUAN'!$I$6,MATCH('RAB '!C92,'HARGA SATUAN'!$C$7:$C$1509,0),0)),0,OFFSET('HARGA SATUAN'!$I$6,MATCH('RAB '!C92,'HARGA SATUAN'!$C$7:$C$1509,0),0))</f>
        <v>26500</v>
      </c>
      <c r="H92" s="284">
        <f t="shared" ca="1" si="0"/>
        <v>0</v>
      </c>
      <c r="I92" s="284">
        <f t="shared" ca="1" si="1"/>
        <v>4982000</v>
      </c>
      <c r="J92" s="284">
        <f t="shared" ca="1" si="2"/>
        <v>0</v>
      </c>
      <c r="K92" s="285">
        <f t="shared" ca="1" si="3"/>
        <v>4982000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 t="e">
        <f>IF(AND(C93=0,#REF!=0,#REF!=0),"BLANKS",1)</f>
        <v>#REF!</v>
      </c>
      <c r="B93" s="547">
        <v>5</v>
      </c>
      <c r="C93" s="551" t="s">
        <v>156</v>
      </c>
      <c r="D93" s="281" t="str">
        <f ca="1">IF(ISERROR(OFFSET('HARGA SATUAN'!$D$6,MATCH('RAB '!C93,'HARGA SATUAN'!$C$7:$C$1509,0),0)),"",OFFSET('HARGA SATUAN'!$D$6,MATCH('RAB '!C93,'HARGA SATUAN'!$C$7:$C$1509,0),0))</f>
        <v>HDW</v>
      </c>
      <c r="E93" s="282" t="str">
        <f ca="1">IF(B93="+","Unit",IF(ISERROR(OFFSET('HARGA SATUAN'!$E$6,MATCH('RAB '!C93,'HARGA SATUAN'!$C$7:$C$1509,0),0)),"",OFFSET('HARGA SATUAN'!$E$6,MATCH('RAB '!C93,'HARGA SATUAN'!$C$7:$C$1509,0),0)))</f>
        <v>Bh</v>
      </c>
      <c r="F93" s="571">
        <f>F88*4</f>
        <v>188</v>
      </c>
      <c r="G93" s="283">
        <f ca="1">IF(ISERROR(OFFSET('HARGA SATUAN'!$I$6,MATCH('RAB '!C93,'HARGA SATUAN'!$C$7:$C$1509,0),0)),0,OFFSET('HARGA SATUAN'!$I$6,MATCH('RAB '!C93,'HARGA SATUAN'!$C$7:$C$1509,0),0))</f>
        <v>7938</v>
      </c>
      <c r="H93" s="284">
        <f t="shared" ca="1" si="0"/>
        <v>0</v>
      </c>
      <c r="I93" s="284">
        <f t="shared" ca="1" si="1"/>
        <v>1492344</v>
      </c>
      <c r="J93" s="284">
        <f t="shared" ca="1" si="2"/>
        <v>0</v>
      </c>
      <c r="K93" s="285">
        <f t="shared" ca="1" si="3"/>
        <v>1492344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IF(AND(C94=0,C95=0,#REF!=0),"BLANKS",1)</f>
        <v>#REF!</v>
      </c>
      <c r="B94" s="547">
        <v>6</v>
      </c>
      <c r="C94" s="551" t="s">
        <v>166</v>
      </c>
      <c r="D94" s="281" t="str">
        <f ca="1">IF(ISERROR(OFFSET('HARGA SATUAN'!$D$6,MATCH('RAB '!C94,'HARGA SATUAN'!$C$7:$C$1509,0),0)),"",OFFSET('HARGA SATUAN'!$D$6,MATCH('RAB '!C94,'HARGA SATUAN'!$C$7:$C$1509,0),0))</f>
        <v>HDW</v>
      </c>
      <c r="E94" s="282" t="str">
        <f ca="1">IF(B94="+","Unit",IF(ISERROR(OFFSET('HARGA SATUAN'!$E$6,MATCH('RAB '!C94,'HARGA SATUAN'!$C$7:$C$1509,0),0)),"",OFFSET('HARGA SATUAN'!$E$6,MATCH('RAB '!C94,'HARGA SATUAN'!$C$7:$C$1509,0),0)))</f>
        <v>Bh</v>
      </c>
      <c r="F94" s="571">
        <f>F88*4</f>
        <v>188</v>
      </c>
      <c r="G94" s="283">
        <f ca="1">IF(ISERROR(OFFSET('HARGA SATUAN'!$I$6,MATCH('RAB '!C94,'HARGA SATUAN'!$C$7:$C$1509,0),0)),0,OFFSET('HARGA SATUAN'!$I$6,MATCH('RAB '!C94,'HARGA SATUAN'!$C$7:$C$1509,0),0))</f>
        <v>45000</v>
      </c>
      <c r="H94" s="284">
        <f t="shared" ca="1" si="0"/>
        <v>0</v>
      </c>
      <c r="I94" s="284">
        <f t="shared" ca="1" si="1"/>
        <v>8460000</v>
      </c>
      <c r="J94" s="284">
        <f t="shared" ca="1" si="2"/>
        <v>0</v>
      </c>
      <c r="K94" s="285">
        <f t="shared" ca="1" si="3"/>
        <v>8460000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IF(AND(C95=0,#REF!=0,#REF!=0),"BLANKS",1)</f>
        <v>#REF!</v>
      </c>
      <c r="B95" s="547">
        <v>7</v>
      </c>
      <c r="C95" s="551" t="s">
        <v>168</v>
      </c>
      <c r="D95" s="281" t="str">
        <f ca="1">IF(ISERROR(OFFSET('HARGA SATUAN'!$D$6,MATCH('RAB '!C95,'HARGA SATUAN'!$C$7:$C$1509,0),0)),"",OFFSET('HARGA SATUAN'!$D$6,MATCH('RAB '!C95,'HARGA SATUAN'!$C$7:$C$1509,0),0))</f>
        <v>HDW</v>
      </c>
      <c r="E95" s="282" t="str">
        <f ca="1">IF(B95="+","Unit",IF(ISERROR(OFFSET('HARGA SATUAN'!$E$6,MATCH('RAB '!C95,'HARGA SATUAN'!$C$7:$C$1509,0),0)),"",OFFSET('HARGA SATUAN'!$E$6,MATCH('RAB '!C95,'HARGA SATUAN'!$C$7:$C$1509,0),0)))</f>
        <v>Bh</v>
      </c>
      <c r="F95" s="571">
        <f>F88*1</f>
        <v>47</v>
      </c>
      <c r="G95" s="283">
        <f ca="1">IF(ISERROR(OFFSET('HARGA SATUAN'!$I$6,MATCH('RAB '!C95,'HARGA SATUAN'!$C$7:$C$1509,0),0)),0,OFFSET('HARGA SATUAN'!$I$6,MATCH('RAB '!C95,'HARGA SATUAN'!$C$7:$C$1509,0),0))</f>
        <v>13100</v>
      </c>
      <c r="H95" s="284">
        <f t="shared" ca="1" si="0"/>
        <v>0</v>
      </c>
      <c r="I95" s="284">
        <f t="shared" ca="1" si="1"/>
        <v>615700</v>
      </c>
      <c r="J95" s="284">
        <f t="shared" ca="1" si="2"/>
        <v>0</v>
      </c>
      <c r="K95" s="285">
        <f t="shared" ca="1" si="3"/>
        <v>615700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/>
      <c r="B96" s="547">
        <v>8</v>
      </c>
      <c r="C96" s="551" t="s">
        <v>171</v>
      </c>
      <c r="D96" s="281" t="str">
        <f ca="1">IF(ISERROR(OFFSET('HARGA SATUAN'!$D$6,MATCH('RAB '!C96,'HARGA SATUAN'!$C$7:$C$1509,0),0)),"",OFFSET('HARGA SATUAN'!$D$6,MATCH('RAB '!C96,'HARGA SATUAN'!$C$7:$C$1509,0),0))</f>
        <v>HDW</v>
      </c>
      <c r="E96" s="282" t="str">
        <f ca="1">IF(B96="+","Unit",IF(ISERROR(OFFSET('HARGA SATUAN'!$E$6,MATCH('RAB '!C96,'HARGA SATUAN'!$C$7:$C$1509,0),0)),"",OFFSET('HARGA SATUAN'!$E$6,MATCH('RAB '!C96,'HARGA SATUAN'!$C$7:$C$1509,0),0)))</f>
        <v>Bh</v>
      </c>
      <c r="F96" s="571">
        <f>F88*2</f>
        <v>94</v>
      </c>
      <c r="G96" s="283">
        <f ca="1">IF(ISERROR(OFFSET('HARGA SATUAN'!$I$6,MATCH('RAB '!C96,'HARGA SATUAN'!$C$7:$C$1509,0),0)),0,OFFSET('HARGA SATUAN'!$I$6,MATCH('RAB '!C96,'HARGA SATUAN'!$C$7:$C$1509,0),0))</f>
        <v>95000</v>
      </c>
      <c r="H96" s="284">
        <f t="shared" ca="1" si="0"/>
        <v>0</v>
      </c>
      <c r="I96" s="284">
        <f t="shared" ca="1" si="1"/>
        <v>8930000</v>
      </c>
      <c r="J96" s="284">
        <f t="shared" ca="1" si="2"/>
        <v>0</v>
      </c>
      <c r="K96" s="285">
        <f t="shared" ca="1" si="3"/>
        <v>8930000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e">
        <f>IF(AND(C97=0,#REF!=0,#REF!=0),"BLANKS",1)</f>
        <v>#REF!</v>
      </c>
      <c r="B97" s="547">
        <v>9</v>
      </c>
      <c r="C97" s="551" t="s">
        <v>587</v>
      </c>
      <c r="D97" s="281" t="str">
        <f ca="1">IF(ISERROR(OFFSET('HARGA SATUAN'!$D$6,MATCH('RAB '!C97,'HARGA SATUAN'!$C$7:$C$1509,0),0)),"",OFFSET('HARGA SATUAN'!$D$6,MATCH('RAB '!C97,'HARGA SATUAN'!$C$7:$C$1509,0),0))</f>
        <v>HDW</v>
      </c>
      <c r="E97" s="282" t="str">
        <f ca="1">IF(B97="+","Unit",IF(ISERROR(OFFSET('HARGA SATUAN'!$E$6,MATCH('RAB '!C97,'HARGA SATUAN'!$C$7:$C$1509,0),0)),"",OFFSET('HARGA SATUAN'!$E$6,MATCH('RAB '!C97,'HARGA SATUAN'!$C$7:$C$1509,0),0)))</f>
        <v>Bh</v>
      </c>
      <c r="F97" s="571">
        <f>F88*2</f>
        <v>94</v>
      </c>
      <c r="G97" s="283">
        <f ca="1">IF(ISERROR(OFFSET('HARGA SATUAN'!$I$6,MATCH('RAB '!C97,'HARGA SATUAN'!$C$7:$C$1509,0),0)),0,OFFSET('HARGA SATUAN'!$I$6,MATCH('RAB '!C97,'HARGA SATUAN'!$C$7:$C$1509,0),0))</f>
        <v>380500</v>
      </c>
      <c r="H97" s="284">
        <f t="shared" ca="1" si="0"/>
        <v>0</v>
      </c>
      <c r="I97" s="284">
        <f t="shared" ca="1" si="1"/>
        <v>35767000</v>
      </c>
      <c r="J97" s="284">
        <f t="shared" ca="1" si="2"/>
        <v>0</v>
      </c>
      <c r="K97" s="285">
        <f t="shared" ca="1" si="3"/>
        <v>35767000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/>
      <c r="B98" s="547">
        <v>10</v>
      </c>
      <c r="C98" s="551" t="s">
        <v>210</v>
      </c>
      <c r="D98" s="281" t="str">
        <f ca="1">IF(ISERROR(OFFSET('HARGA SATUAN'!$D$6,MATCH('RAB '!C98,'HARGA SATUAN'!$C$7:$C$1509,0),0)),"",OFFSET('HARGA SATUAN'!$D$6,MATCH('RAB '!C98,'HARGA SATUAN'!$C$7:$C$1509,0),0))</f>
        <v>HDW</v>
      </c>
      <c r="E98" s="282" t="str">
        <f ca="1">IF(B98="+","Unit",IF(ISERROR(OFFSET('HARGA SATUAN'!$E$6,MATCH('RAB '!C98,'HARGA SATUAN'!$C$7:$C$1509,0),0)),"",OFFSET('HARGA SATUAN'!$E$6,MATCH('RAB '!C98,'HARGA SATUAN'!$C$7:$C$1509,0),0)))</f>
        <v>Bh</v>
      </c>
      <c r="F98" s="571">
        <f>F88*8</f>
        <v>376</v>
      </c>
      <c r="G98" s="283">
        <f ca="1">IF(ISERROR(OFFSET('HARGA SATUAN'!$I$6,MATCH('RAB '!C98,'HARGA SATUAN'!$C$7:$C$1509,0),0)),0,OFFSET('HARGA SATUAN'!$I$6,MATCH('RAB '!C98,'HARGA SATUAN'!$C$7:$C$1509,0),0))</f>
        <v>11400</v>
      </c>
      <c r="H98" s="284">
        <f t="shared" ca="1" si="0"/>
        <v>0</v>
      </c>
      <c r="I98" s="284">
        <f t="shared" ca="1" si="1"/>
        <v>4286400</v>
      </c>
      <c r="J98" s="284">
        <f t="shared" ca="1" si="2"/>
        <v>0</v>
      </c>
      <c r="K98" s="285">
        <f t="shared" ca="1" si="3"/>
        <v>4286400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547">
        <v>11</v>
      </c>
      <c r="C99" s="548" t="s">
        <v>28</v>
      </c>
      <c r="D99" s="281" t="str">
        <f ca="1">IF(ISERROR(OFFSET('HARGA SATUAN'!$D$6,MATCH('RAB '!C99,'HARGA SATUAN'!$C$7:$C$1509,0),0)),"",OFFSET('HARGA SATUAN'!$D$6,MATCH('RAB '!C99,'HARGA SATUAN'!$C$7:$C$1509,0),0))</f>
        <v>HDW</v>
      </c>
      <c r="E99" s="282" t="str">
        <f ca="1">IF(B99="+","Unit",IF(ISERROR(OFFSET('HARGA SATUAN'!$E$6,MATCH('RAB '!C99,'HARGA SATUAN'!$C$7:$C$1509,0),0)),"",OFFSET('HARGA SATUAN'!$E$6,MATCH('RAB '!C99,'HARGA SATUAN'!$C$7:$C$1509,0),0)))</f>
        <v>Bh</v>
      </c>
      <c r="F99" s="571">
        <f>F88*1</f>
        <v>47</v>
      </c>
      <c r="G99" s="283">
        <f ca="1">IF(ISERROR(OFFSET('HARGA SATUAN'!$I$6,MATCH('RAB '!C99,'HARGA SATUAN'!$C$7:$C$1509,0),0)),0,OFFSET('HARGA SATUAN'!$I$6,MATCH('RAB '!C99,'HARGA SATUAN'!$C$7:$C$1509,0),0))</f>
        <v>63500</v>
      </c>
      <c r="H99" s="284">
        <f t="shared" ca="1" si="0"/>
        <v>0</v>
      </c>
      <c r="I99" s="284">
        <f t="shared" ca="1" si="1"/>
        <v>2984500</v>
      </c>
      <c r="J99" s="284">
        <f t="shared" ca="1" si="2"/>
        <v>0</v>
      </c>
      <c r="K99" s="285">
        <f t="shared" ca="1" si="3"/>
        <v>2984500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 t="e">
        <f>IF(AND(C100=0,#REF!=0,#REF!=0),"BLANKS",1)</f>
        <v>#REF!</v>
      </c>
      <c r="B100" s="547">
        <v>12</v>
      </c>
      <c r="C100" s="551" t="s">
        <v>257</v>
      </c>
      <c r="D100" s="281" t="str">
        <f ca="1">IF(ISERROR(OFFSET('HARGA SATUAN'!$D$6,MATCH('RAB '!C100,'HARGA SATUAN'!$C$7:$C$1509,0),0)),"",OFFSET('HARGA SATUAN'!$D$6,MATCH('RAB '!C100,'HARGA SATUAN'!$C$7:$C$1509,0),0))</f>
        <v>HDW</v>
      </c>
      <c r="E100" s="282" t="str">
        <f ca="1">IF(B100="+","Unit",IF(ISERROR(OFFSET('HARGA SATUAN'!$E$6,MATCH('RAB '!C100,'HARGA SATUAN'!$C$7:$C$1509,0),0)),"",OFFSET('HARGA SATUAN'!$E$6,MATCH('RAB '!C100,'HARGA SATUAN'!$C$7:$C$1509,0),0)))</f>
        <v>Bh</v>
      </c>
      <c r="F100" s="571">
        <f>F88*1</f>
        <v>47</v>
      </c>
      <c r="G100" s="283">
        <f ca="1">IF(ISERROR(OFFSET('HARGA SATUAN'!$I$6,MATCH('RAB '!C100,'HARGA SATUAN'!$C$7:$C$1509,0),0)),0,OFFSET('HARGA SATUAN'!$I$6,MATCH('RAB '!C100,'HARGA SATUAN'!$C$7:$C$1509,0),0))</f>
        <v>28000</v>
      </c>
      <c r="H100" s="284">
        <f t="shared" ca="1" si="0"/>
        <v>0</v>
      </c>
      <c r="I100" s="284">
        <f t="shared" ca="1" si="1"/>
        <v>1316000</v>
      </c>
      <c r="J100" s="284">
        <f t="shared" ca="1" si="2"/>
        <v>0</v>
      </c>
      <c r="K100" s="285">
        <f t="shared" ca="1" si="3"/>
        <v>1316000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e">
        <f>IF(AND(C101=0,#REF!=0,#REF!=0),"BLANKS",1)</f>
        <v>#REF!</v>
      </c>
      <c r="B101" s="547">
        <v>13</v>
      </c>
      <c r="C101" s="551" t="s">
        <v>29</v>
      </c>
      <c r="D101" s="281" t="str">
        <f ca="1">IF(ISERROR(OFFSET('HARGA SATUAN'!$D$6,MATCH('RAB '!C101,'HARGA SATUAN'!$C$7:$C$1509,0),0)),"",OFFSET('HARGA SATUAN'!$D$6,MATCH('RAB '!C101,'HARGA SATUAN'!$C$7:$C$1509,0),0))</f>
        <v>HDW</v>
      </c>
      <c r="E101" s="282" t="str">
        <f ca="1">IF(B101="+","Unit",IF(ISERROR(OFFSET('HARGA SATUAN'!$E$6,MATCH('RAB '!C101,'HARGA SATUAN'!$C$7:$C$1509,0),0)),"",OFFSET('HARGA SATUAN'!$E$6,MATCH('RAB '!C101,'HARGA SATUAN'!$C$7:$C$1509,0),0)))</f>
        <v>Mtr</v>
      </c>
      <c r="F101" s="571">
        <f>11.6*F88</f>
        <v>545.19999999999993</v>
      </c>
      <c r="G101" s="283">
        <f ca="1">IF(ISERROR(OFFSET('HARGA SATUAN'!$I$6,MATCH('RAB '!C101,'HARGA SATUAN'!$C$7:$C$1509,0),0)),0,OFFSET('HARGA SATUAN'!$I$6,MATCH('RAB '!C101,'HARGA SATUAN'!$C$7:$C$1509,0),0))</f>
        <v>8550</v>
      </c>
      <c r="H101" s="284">
        <f t="shared" ca="1" si="0"/>
        <v>0</v>
      </c>
      <c r="I101" s="284">
        <f t="shared" ca="1" si="1"/>
        <v>4661459.9999999991</v>
      </c>
      <c r="J101" s="284">
        <f t="shared" ca="1" si="2"/>
        <v>0</v>
      </c>
      <c r="K101" s="285">
        <f t="shared" ca="1" si="3"/>
        <v>4661459.9999999991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547">
        <v>14</v>
      </c>
      <c r="C102" s="551" t="s">
        <v>16</v>
      </c>
      <c r="D102" s="281" t="str">
        <f ca="1">IF(ISERROR(OFFSET('HARGA SATUAN'!$D$6,MATCH('RAB '!C102,'HARGA SATUAN'!$C$7:$C$1509,0),0)),"",OFFSET('HARGA SATUAN'!$D$6,MATCH('RAB '!C102,'HARGA SATUAN'!$C$7:$C$1509,0),0))</f>
        <v>HDW</v>
      </c>
      <c r="E102" s="282" t="str">
        <f ca="1">IF(B102="+","Unit",IF(ISERROR(OFFSET('HARGA SATUAN'!$E$6,MATCH('RAB '!C102,'HARGA SATUAN'!$C$7:$C$1509,0),0)),"",OFFSET('HARGA SATUAN'!$E$6,MATCH('RAB '!C102,'HARGA SATUAN'!$C$7:$C$1509,0),0)))</f>
        <v>Bh</v>
      </c>
      <c r="F102" s="571">
        <f>F88*13</f>
        <v>611</v>
      </c>
      <c r="G102" s="283">
        <f ca="1">IF(ISERROR(OFFSET('HARGA SATUAN'!$I$6,MATCH('RAB '!C102,'HARGA SATUAN'!$C$7:$C$1509,0),0)),0,OFFSET('HARGA SATUAN'!$I$6,MATCH('RAB '!C102,'HARGA SATUAN'!$C$7:$C$1509,0),0))</f>
        <v>2500</v>
      </c>
      <c r="H102" s="284">
        <f t="shared" ca="1" si="0"/>
        <v>0</v>
      </c>
      <c r="I102" s="284">
        <f t="shared" ca="1" si="1"/>
        <v>1527500</v>
      </c>
      <c r="J102" s="284">
        <f t="shared" ca="1" si="2"/>
        <v>0</v>
      </c>
      <c r="K102" s="285">
        <f t="shared" ca="1" si="3"/>
        <v>1527500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547">
        <v>15</v>
      </c>
      <c r="C103" s="550" t="s">
        <v>687</v>
      </c>
      <c r="D103" s="281" t="str">
        <f ca="1">IF(ISERROR(OFFSET('HARGA SATUAN'!$D$6,MATCH('RAB '!C103,'HARGA SATUAN'!$C$7:$C$1509,0),0)),"",OFFSET('HARGA SATUAN'!$D$6,MATCH('RAB '!C103,'HARGA SATUAN'!$C$7:$C$1509,0),0))</f>
        <v>JASA</v>
      </c>
      <c r="E103" s="282" t="str">
        <f ca="1">IF(B103="+","Unit",IF(ISERROR(OFFSET('HARGA SATUAN'!$E$6,MATCH('RAB '!C103,'HARGA SATUAN'!$C$7:$C$1509,0),0)),"",OFFSET('HARGA SATUAN'!$E$6,MATCH('RAB '!C103,'HARGA SATUAN'!$C$7:$C$1509,0),0)))</f>
        <v>Unit</v>
      </c>
      <c r="F103" s="571">
        <f>F88*1</f>
        <v>47</v>
      </c>
      <c r="G103" s="283">
        <f ca="1">IF(ISERROR(OFFSET('HARGA SATUAN'!$I$6,MATCH('RAB '!C103,'HARGA SATUAN'!$C$7:$C$1509,0),0)),0,OFFSET('HARGA SATUAN'!$I$6,MATCH('RAB '!C103,'HARGA SATUAN'!$C$7:$C$1509,0),0))</f>
        <v>132200</v>
      </c>
      <c r="H103" s="284">
        <f t="shared" ca="1" si="0"/>
        <v>0</v>
      </c>
      <c r="I103" s="284">
        <f t="shared" ca="1" si="1"/>
        <v>0</v>
      </c>
      <c r="J103" s="284">
        <f t="shared" ca="1" si="2"/>
        <v>6213400</v>
      </c>
      <c r="K103" s="285">
        <f t="shared" ca="1" si="3"/>
        <v>6213400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/>
      <c r="B104" s="542"/>
      <c r="C104"/>
      <c r="D104" s="281" t="str">
        <f ca="1">IF(ISERROR(OFFSET('HARGA SATUAN'!$D$6,MATCH('RAB '!C104,'HARGA SATUAN'!$C$7:$C$1509,0),0)),"",OFFSET('HARGA SATUAN'!$D$6,MATCH('RAB '!C104,'HARGA SATUAN'!$C$7:$C$1509,0),0))</f>
        <v/>
      </c>
      <c r="E104" s="282" t="str">
        <f ca="1">IF(B104="+","Unit",IF(ISERROR(OFFSET('HARGA SATUAN'!$E$6,MATCH('RAB '!C104,'HARGA SATUAN'!$C$7:$C$1509,0),0)),"",OFFSET('HARGA SATUAN'!$E$6,MATCH('RAB '!C104,'HARGA SATUAN'!$C$7:$C$1509,0),0)))</f>
        <v/>
      </c>
      <c r="F104" s="567"/>
      <c r="G104" s="283">
        <f ca="1">IF(ISERROR(OFFSET('HARGA SATUAN'!$I$6,MATCH('RAB '!C104,'HARGA SATUAN'!$C$7:$C$1509,0),0)),0,OFFSET('HARGA SATUAN'!$I$6,MATCH('RAB '!C104,'HARGA SATUAN'!$C$7:$C$1509,0),0))</f>
        <v>0</v>
      </c>
      <c r="H104" s="284">
        <f t="shared" ca="1" si="0"/>
        <v>0</v>
      </c>
      <c r="I104" s="284">
        <f t="shared" ca="1" si="1"/>
        <v>0</v>
      </c>
      <c r="J104" s="284">
        <f t="shared" ca="1" si="2"/>
        <v>0</v>
      </c>
      <c r="K104" s="285">
        <f t="shared" ca="1" si="3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 t="e">
        <f>IF(AND(C105=0,#REF!=0,#REF!=0),"BLANKS",1)</f>
        <v>#REF!</v>
      </c>
      <c r="B105" s="547" t="s">
        <v>1008</v>
      </c>
      <c r="C105" s="550" t="s">
        <v>1632</v>
      </c>
      <c r="D105" s="281" t="str">
        <f ca="1">IF(ISERROR(OFFSET('HARGA SATUAN'!$D$6,MATCH('RAB '!C105,'HARGA SATUAN'!$C$7:$C$1509,0),0)),"",OFFSET('HARGA SATUAN'!$D$6,MATCH('RAB '!C105,'HARGA SATUAN'!$C$7:$C$1509,0),0))</f>
        <v/>
      </c>
      <c r="E105" s="282" t="str">
        <f ca="1">IF(B105="+","Unit",IF(ISERROR(OFFSET('HARGA SATUAN'!$E$6,MATCH('RAB '!C105,'HARGA SATUAN'!$C$7:$C$1509,0),0)),"",OFFSET('HARGA SATUAN'!$E$6,MATCH('RAB '!C105,'HARGA SATUAN'!$C$7:$C$1509,0),0)))</f>
        <v>Unit</v>
      </c>
      <c r="F105" s="566">
        <f>'Rekap Konstruksi'!R6</f>
        <v>60</v>
      </c>
      <c r="G105" s="283">
        <f ca="1">IF(ISERROR(OFFSET('HARGA SATUAN'!$I$6,MATCH('RAB '!C105,'HARGA SATUAN'!$C$7:$C$1509,0),0)),0,OFFSET('HARGA SATUAN'!$I$6,MATCH('RAB '!C105,'HARGA SATUAN'!$C$7:$C$1509,0),0))</f>
        <v>0</v>
      </c>
      <c r="H105" s="284">
        <f t="shared" ca="1" si="0"/>
        <v>0</v>
      </c>
      <c r="I105" s="284">
        <f t="shared" ca="1" si="1"/>
        <v>0</v>
      </c>
      <c r="J105" s="284">
        <f t="shared" ca="1" si="2"/>
        <v>0</v>
      </c>
      <c r="K105" s="285">
        <f t="shared" ca="1" si="3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/>
      <c r="B106" s="547">
        <v>1</v>
      </c>
      <c r="C106" s="550" t="s">
        <v>27</v>
      </c>
      <c r="D106" s="281" t="str">
        <f ca="1">IF(ISERROR(OFFSET('HARGA SATUAN'!$D$6,MATCH('RAB '!C106,'HARGA SATUAN'!$C$7:$C$1509,0),0)),"",OFFSET('HARGA SATUAN'!$D$6,MATCH('RAB '!C106,'HARGA SATUAN'!$C$7:$C$1509,0),0))</f>
        <v>MDU-KD</v>
      </c>
      <c r="E106" s="282" t="str">
        <f ca="1">IF(B106="+","Unit",IF(ISERROR(OFFSET('HARGA SATUAN'!$E$6,MATCH('RAB '!C106,'HARGA SATUAN'!$C$7:$C$1509,0),0)),"",OFFSET('HARGA SATUAN'!$E$6,MATCH('RAB '!C106,'HARGA SATUAN'!$C$7:$C$1509,0),0)))</f>
        <v>Bh</v>
      </c>
      <c r="F106" s="566">
        <f>F105*1</f>
        <v>60</v>
      </c>
      <c r="G106" s="283">
        <f ca="1">IF(ISERROR(OFFSET('HARGA SATUAN'!$I$6,MATCH('RAB '!C106,'HARGA SATUAN'!$C$7:$C$1509,0),0)),0,OFFSET('HARGA SATUAN'!$I$6,MATCH('RAB '!C106,'HARGA SATUAN'!$C$7:$C$1509,0),0))</f>
        <v>176900</v>
      </c>
      <c r="H106" s="284">
        <f t="shared" ca="1" si="0"/>
        <v>10614000</v>
      </c>
      <c r="I106" s="284">
        <f t="shared" ca="1" si="1"/>
        <v>0</v>
      </c>
      <c r="J106" s="284">
        <f t="shared" ca="1" si="2"/>
        <v>0</v>
      </c>
      <c r="K106" s="285">
        <f t="shared" ca="1" si="3"/>
        <v>10614000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IF(AND(C107=0,#REF!=0,#REF!=0),"BLANKS",1)</f>
        <v>#REF!</v>
      </c>
      <c r="B107" s="547">
        <v>2</v>
      </c>
      <c r="C107" s="550" t="s">
        <v>30</v>
      </c>
      <c r="D107" s="281" t="str">
        <f ca="1">IF(ISERROR(OFFSET('HARGA SATUAN'!$D$6,MATCH('RAB '!C107,'HARGA SATUAN'!$C$7:$C$1509,0),0)),"",OFFSET('HARGA SATUAN'!$D$6,MATCH('RAB '!C107,'HARGA SATUAN'!$C$7:$C$1509,0),0))</f>
        <v>MDU-KD</v>
      </c>
      <c r="E107" s="282" t="str">
        <f ca="1">IF(B107="+","Unit",IF(ISERROR(OFFSET('HARGA SATUAN'!$E$6,MATCH('RAB '!C107,'HARGA SATUAN'!$C$7:$C$1509,0),0)),"",OFFSET('HARGA SATUAN'!$E$6,MATCH('RAB '!C107,'HARGA SATUAN'!$C$7:$C$1509,0),0)))</f>
        <v>Bh</v>
      </c>
      <c r="F107" s="566">
        <f>F105*2</f>
        <v>120</v>
      </c>
      <c r="G107" s="283">
        <f ca="1">IF(ISERROR(OFFSET('HARGA SATUAN'!$I$6,MATCH('RAB '!C107,'HARGA SATUAN'!$C$7:$C$1509,0),0)),0,OFFSET('HARGA SATUAN'!$I$6,MATCH('RAB '!C107,'HARGA SATUAN'!$C$7:$C$1509,0),0))</f>
        <v>235900</v>
      </c>
      <c r="H107" s="284">
        <f t="shared" ca="1" si="0"/>
        <v>28308000</v>
      </c>
      <c r="I107" s="284">
        <f t="shared" ca="1" si="1"/>
        <v>0</v>
      </c>
      <c r="J107" s="284">
        <f t="shared" ca="1" si="2"/>
        <v>0</v>
      </c>
      <c r="K107" s="285">
        <f t="shared" ca="1" si="3"/>
        <v>28308000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547">
        <v>3</v>
      </c>
      <c r="C108" s="550" t="s">
        <v>18</v>
      </c>
      <c r="D108" s="281" t="str">
        <f ca="1">IF(ISERROR(OFFSET('HARGA SATUAN'!$D$6,MATCH('RAB '!C108,'HARGA SATUAN'!$C$7:$C$1509,0),0)),"",OFFSET('HARGA SATUAN'!$D$6,MATCH('RAB '!C108,'HARGA SATUAN'!$C$7:$C$1509,0),0))</f>
        <v>HDW</v>
      </c>
      <c r="E108" s="282" t="str">
        <f ca="1">IF(B108="+","Unit",IF(ISERROR(OFFSET('HARGA SATUAN'!$E$6,MATCH('RAB '!C108,'HARGA SATUAN'!$C$7:$C$1509,0),0)),"",OFFSET('HARGA SATUAN'!$E$6,MATCH('RAB '!C108,'HARGA SATUAN'!$C$7:$C$1509,0),0)))</f>
        <v>Bh</v>
      </c>
      <c r="F108" s="566">
        <f>F105*3</f>
        <v>180</v>
      </c>
      <c r="G108" s="283">
        <f ca="1">IF(ISERROR(OFFSET('HARGA SATUAN'!$I$6,MATCH('RAB '!C108,'HARGA SATUAN'!$C$7:$C$1509,0),0)),0,OFFSET('HARGA SATUAN'!$I$6,MATCH('RAB '!C108,'HARGA SATUAN'!$C$7:$C$1509,0),0))</f>
        <v>26500</v>
      </c>
      <c r="H108" s="284">
        <f t="shared" ca="1" si="0"/>
        <v>0</v>
      </c>
      <c r="I108" s="284">
        <f t="shared" ca="1" si="1"/>
        <v>4770000</v>
      </c>
      <c r="J108" s="284">
        <f t="shared" ca="1" si="2"/>
        <v>0</v>
      </c>
      <c r="K108" s="285">
        <f t="shared" ca="1" si="3"/>
        <v>4770000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 t="e">
        <f>IF(AND(C109=0,C124=0,#REF!=0),"BLANKS",1)</f>
        <v>#REF!</v>
      </c>
      <c r="B109" s="547">
        <v>4</v>
      </c>
      <c r="C109" s="550" t="s">
        <v>156</v>
      </c>
      <c r="D109" s="281" t="str">
        <f ca="1">IF(ISERROR(OFFSET('HARGA SATUAN'!$D$6,MATCH('RAB '!C109,'HARGA SATUAN'!$C$7:$C$1509,0),0)),"",OFFSET('HARGA SATUAN'!$D$6,MATCH('RAB '!C109,'HARGA SATUAN'!$C$7:$C$1509,0),0))</f>
        <v>HDW</v>
      </c>
      <c r="E109" s="282" t="str">
        <f ca="1">IF(B109="+","Unit",IF(ISERROR(OFFSET('HARGA SATUAN'!$E$6,MATCH('RAB '!C109,'HARGA SATUAN'!$C$7:$C$1509,0),0)),"",OFFSET('HARGA SATUAN'!$E$6,MATCH('RAB '!C109,'HARGA SATUAN'!$C$7:$C$1509,0),0)))</f>
        <v>Bh</v>
      </c>
      <c r="F109" s="566">
        <f>F105*2</f>
        <v>120</v>
      </c>
      <c r="G109" s="283">
        <f ca="1">IF(ISERROR(OFFSET('HARGA SATUAN'!$I$6,MATCH('RAB '!C109,'HARGA SATUAN'!$C$7:$C$1509,0),0)),0,OFFSET('HARGA SATUAN'!$I$6,MATCH('RAB '!C109,'HARGA SATUAN'!$C$7:$C$1509,0),0))</f>
        <v>7938</v>
      </c>
      <c r="H109" s="284">
        <f t="shared" ref="H109:H158" ca="1" si="8">IF(OR(D109="MDU",D109="MDU-KD"),(IF($O$3="RAB NON MDU","PLN KD",G109*F109)),0)</f>
        <v>0</v>
      </c>
      <c r="I109" s="284">
        <f t="shared" ref="I109:I158" ca="1" si="9">IF(D109="HDW",G109*F109,0)</f>
        <v>952560</v>
      </c>
      <c r="J109" s="284">
        <f t="shared" ref="J109:J158" ca="1" si="10">IF(D109="JASA",G109*F109,0)</f>
        <v>0</v>
      </c>
      <c r="K109" s="285">
        <f t="shared" ref="K109:K158" ca="1" si="11">SUM(H109:J109)</f>
        <v>952560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 t="e">
        <f>IF(AND(C110=0,C111=0,#REF!=0),"BLANKS",1)</f>
        <v>#REF!</v>
      </c>
      <c r="B110" s="547">
        <v>5</v>
      </c>
      <c r="C110" s="550" t="s">
        <v>161</v>
      </c>
      <c r="D110" s="281" t="str">
        <f ca="1">IF(ISERROR(OFFSET('HARGA SATUAN'!$D$6,MATCH('RAB '!C110,'HARGA SATUAN'!$C$7:$C$1509,0),0)),"",OFFSET('HARGA SATUAN'!$D$6,MATCH('RAB '!C110,'HARGA SATUAN'!$C$7:$C$1509,0),0))</f>
        <v>HDW</v>
      </c>
      <c r="E110" s="282" t="str">
        <f ca="1">IF(B110="+","Unit",IF(ISERROR(OFFSET('HARGA SATUAN'!$E$6,MATCH('RAB '!C110,'HARGA SATUAN'!$C$7:$C$1509,0),0)),"",OFFSET('HARGA SATUAN'!$E$6,MATCH('RAB '!C110,'HARGA SATUAN'!$C$7:$C$1509,0),0)))</f>
        <v>Bh</v>
      </c>
      <c r="F110" s="566">
        <f>F105*1</f>
        <v>60</v>
      </c>
      <c r="G110" s="283">
        <f ca="1">IF(ISERROR(OFFSET('HARGA SATUAN'!$I$6,MATCH('RAB '!C110,'HARGA SATUAN'!$C$7:$C$1509,0),0)),0,OFFSET('HARGA SATUAN'!$I$6,MATCH('RAB '!C110,'HARGA SATUAN'!$C$7:$C$1509,0),0))</f>
        <v>33600</v>
      </c>
      <c r="H110" s="284">
        <f t="shared" ca="1" si="8"/>
        <v>0</v>
      </c>
      <c r="I110" s="284">
        <f t="shared" ca="1" si="9"/>
        <v>2016000</v>
      </c>
      <c r="J110" s="284">
        <f t="shared" ca="1" si="10"/>
        <v>0</v>
      </c>
      <c r="K110" s="285">
        <f t="shared" ca="1" si="11"/>
        <v>2016000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547">
        <v>6</v>
      </c>
      <c r="C111" s="550" t="s">
        <v>166</v>
      </c>
      <c r="D111" s="281" t="str">
        <f ca="1">IF(ISERROR(OFFSET('HARGA SATUAN'!$D$6,MATCH('RAB '!C111,'HARGA SATUAN'!$C$7:$C$1509,0),0)),"",OFFSET('HARGA SATUAN'!$D$6,MATCH('RAB '!C111,'HARGA SATUAN'!$C$7:$C$1509,0),0))</f>
        <v>HDW</v>
      </c>
      <c r="E111" s="282" t="str">
        <f ca="1">IF(B111="+","Unit",IF(ISERROR(OFFSET('HARGA SATUAN'!$E$6,MATCH('RAB '!C111,'HARGA SATUAN'!$C$7:$C$1509,0),0)),"",OFFSET('HARGA SATUAN'!$E$6,MATCH('RAB '!C111,'HARGA SATUAN'!$C$7:$C$1509,0),0)))</f>
        <v>Bh</v>
      </c>
      <c r="F111" s="566">
        <f>F105*2</f>
        <v>120</v>
      </c>
      <c r="G111" s="283">
        <f ca="1">IF(ISERROR(OFFSET('HARGA SATUAN'!$I$6,MATCH('RAB '!C111,'HARGA SATUAN'!$C$7:$C$1509,0),0)),0,OFFSET('HARGA SATUAN'!$I$6,MATCH('RAB '!C111,'HARGA SATUAN'!$C$7:$C$1509,0),0))</f>
        <v>45000</v>
      </c>
      <c r="H111" s="284">
        <f t="shared" ca="1" si="8"/>
        <v>0</v>
      </c>
      <c r="I111" s="284">
        <f t="shared" ca="1" si="9"/>
        <v>5400000</v>
      </c>
      <c r="J111" s="284">
        <f t="shared" ca="1" si="10"/>
        <v>0</v>
      </c>
      <c r="K111" s="285">
        <f t="shared" ca="1" si="11"/>
        <v>5400000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/>
      <c r="B112" s="547">
        <v>7</v>
      </c>
      <c r="C112" s="550" t="s">
        <v>171</v>
      </c>
      <c r="D112" s="281" t="str">
        <f ca="1">IF(ISERROR(OFFSET('HARGA SATUAN'!$D$6,MATCH('RAB '!C112,'HARGA SATUAN'!$C$7:$C$1509,0),0)),"",OFFSET('HARGA SATUAN'!$D$6,MATCH('RAB '!C112,'HARGA SATUAN'!$C$7:$C$1509,0),0))</f>
        <v>HDW</v>
      </c>
      <c r="E112" s="282" t="str">
        <f ca="1">IF(B112="+","Unit",IF(ISERROR(OFFSET('HARGA SATUAN'!$E$6,MATCH('RAB '!C112,'HARGA SATUAN'!$C$7:$C$1509,0),0)),"",OFFSET('HARGA SATUAN'!$E$6,MATCH('RAB '!C112,'HARGA SATUAN'!$C$7:$C$1509,0),0)))</f>
        <v>Bh</v>
      </c>
      <c r="F112" s="566">
        <f>F105*1</f>
        <v>60</v>
      </c>
      <c r="G112" s="283">
        <f ca="1">IF(ISERROR(OFFSET('HARGA SATUAN'!$I$6,MATCH('RAB '!C112,'HARGA SATUAN'!$C$7:$C$1509,0),0)),0,OFFSET('HARGA SATUAN'!$I$6,MATCH('RAB '!C112,'HARGA SATUAN'!$C$7:$C$1509,0),0))</f>
        <v>95000</v>
      </c>
      <c r="H112" s="284">
        <f t="shared" ca="1" si="8"/>
        <v>0</v>
      </c>
      <c r="I112" s="284">
        <f t="shared" ca="1" si="9"/>
        <v>5700000</v>
      </c>
      <c r="J112" s="284">
        <f t="shared" ca="1" si="10"/>
        <v>0</v>
      </c>
      <c r="K112" s="285">
        <f t="shared" ca="1" si="11"/>
        <v>5700000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547">
        <v>8</v>
      </c>
      <c r="C113" s="550" t="s">
        <v>587</v>
      </c>
      <c r="D113" s="281" t="str">
        <f ca="1">IF(ISERROR(OFFSET('HARGA SATUAN'!$D$6,MATCH('RAB '!C113,'HARGA SATUAN'!$C$7:$C$1509,0),0)),"",OFFSET('HARGA SATUAN'!$D$6,MATCH('RAB '!C113,'HARGA SATUAN'!$C$7:$C$1509,0),0))</f>
        <v>HDW</v>
      </c>
      <c r="E113" s="282" t="str">
        <f ca="1">IF(B113="+","Unit",IF(ISERROR(OFFSET('HARGA SATUAN'!$E$6,MATCH('RAB '!C113,'HARGA SATUAN'!$C$7:$C$1509,0),0)),"",OFFSET('HARGA SATUAN'!$E$6,MATCH('RAB '!C113,'HARGA SATUAN'!$C$7:$C$1509,0),0)))</f>
        <v>Bh</v>
      </c>
      <c r="F113" s="566">
        <f>F105*1</f>
        <v>60</v>
      </c>
      <c r="G113" s="283">
        <f ca="1">IF(ISERROR(OFFSET('HARGA SATUAN'!$I$6,MATCH('RAB '!C113,'HARGA SATUAN'!$C$7:$C$1509,0),0)),0,OFFSET('HARGA SATUAN'!$I$6,MATCH('RAB '!C113,'HARGA SATUAN'!$C$7:$C$1509,0),0))</f>
        <v>380500</v>
      </c>
      <c r="H113" s="284">
        <f t="shared" ca="1" si="8"/>
        <v>0</v>
      </c>
      <c r="I113" s="284">
        <f t="shared" ca="1" si="9"/>
        <v>22830000</v>
      </c>
      <c r="J113" s="284">
        <f t="shared" ca="1" si="10"/>
        <v>0</v>
      </c>
      <c r="K113" s="285">
        <f t="shared" ca="1" si="11"/>
        <v>22830000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/>
      <c r="B114" s="547">
        <v>9</v>
      </c>
      <c r="C114" s="550" t="s">
        <v>210</v>
      </c>
      <c r="D114" s="281" t="str">
        <f ca="1">IF(ISERROR(OFFSET('HARGA SATUAN'!$D$6,MATCH('RAB '!C114,'HARGA SATUAN'!$C$7:$C$1509,0),0)),"",OFFSET('HARGA SATUAN'!$D$6,MATCH('RAB '!C114,'HARGA SATUAN'!$C$7:$C$1509,0),0))</f>
        <v>HDW</v>
      </c>
      <c r="E114" s="282" t="str">
        <f ca="1">IF(B114="+","Unit",IF(ISERROR(OFFSET('HARGA SATUAN'!$E$6,MATCH('RAB '!C114,'HARGA SATUAN'!$C$7:$C$1509,0),0)),"",OFFSET('HARGA SATUAN'!$E$6,MATCH('RAB '!C114,'HARGA SATUAN'!$C$7:$C$1509,0),0)))</f>
        <v>Bh</v>
      </c>
      <c r="F114" s="566">
        <f>F105*4</f>
        <v>240</v>
      </c>
      <c r="G114" s="283">
        <f ca="1">IF(ISERROR(OFFSET('HARGA SATUAN'!$I$6,MATCH('RAB '!C114,'HARGA SATUAN'!$C$7:$C$1509,0),0)),0,OFFSET('HARGA SATUAN'!$I$6,MATCH('RAB '!C114,'HARGA SATUAN'!$C$7:$C$1509,0),0))</f>
        <v>11400</v>
      </c>
      <c r="H114" s="284">
        <f t="shared" ca="1" si="8"/>
        <v>0</v>
      </c>
      <c r="I114" s="284">
        <f t="shared" ca="1" si="9"/>
        <v>2736000</v>
      </c>
      <c r="J114" s="284">
        <f t="shared" ca="1" si="10"/>
        <v>0</v>
      </c>
      <c r="K114" s="285">
        <f t="shared" ca="1" si="11"/>
        <v>2736000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>
      <c r="A115" s="259" t="e">
        <f>IF(AND(C115=0,#REF!=0,#REF!=0),"BLANKS",1)</f>
        <v>#REF!</v>
      </c>
      <c r="B115" s="547">
        <v>10</v>
      </c>
      <c r="C115" s="550" t="s">
        <v>240</v>
      </c>
      <c r="D115" s="281" t="str">
        <f ca="1">IF(ISERROR(OFFSET('HARGA SATUAN'!$D$6,MATCH('RAB '!C115,'HARGA SATUAN'!$C$7:$C$1509,0),0)),"",OFFSET('HARGA SATUAN'!$D$6,MATCH('RAB '!C115,'HARGA SATUAN'!$C$7:$C$1509,0),0))</f>
        <v>HDW</v>
      </c>
      <c r="E115" s="282" t="str">
        <f ca="1">IF(B115="+","Unit",IF(ISERROR(OFFSET('HARGA SATUAN'!$E$6,MATCH('RAB '!C115,'HARGA SATUAN'!$C$7:$C$1509,0),0)),"",OFFSET('HARGA SATUAN'!$E$6,MATCH('RAB '!C115,'HARGA SATUAN'!$C$7:$C$1509,0),0)))</f>
        <v>Bh</v>
      </c>
      <c r="F115" s="566">
        <f>F105*1</f>
        <v>60</v>
      </c>
      <c r="G115" s="283">
        <f ca="1">IF(ISERROR(OFFSET('HARGA SATUAN'!$I$6,MATCH('RAB '!C115,'HARGA SATUAN'!$C$7:$C$1509,0),0)),0,OFFSET('HARGA SATUAN'!$I$6,MATCH('RAB '!C115,'HARGA SATUAN'!$C$7:$C$1509,0),0))</f>
        <v>57690</v>
      </c>
      <c r="H115" s="284">
        <f t="shared" ca="1" si="8"/>
        <v>0</v>
      </c>
      <c r="I115" s="284">
        <f t="shared" ca="1" si="9"/>
        <v>3461400</v>
      </c>
      <c r="J115" s="284">
        <f t="shared" ca="1" si="10"/>
        <v>0</v>
      </c>
      <c r="K115" s="285">
        <f t="shared" ca="1" si="11"/>
        <v>3461400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IF(AND(C116=0,#REF!=0,#REF!=0),"BLANKS",1)</f>
        <v>#REF!</v>
      </c>
      <c r="B116" s="547">
        <v>11</v>
      </c>
      <c r="C116" s="550" t="s">
        <v>257</v>
      </c>
      <c r="D116" s="281" t="str">
        <f ca="1">IF(ISERROR(OFFSET('HARGA SATUAN'!$D$6,MATCH('RAB '!C116,'HARGA SATUAN'!$C$7:$C$1509,0),0)),"",OFFSET('HARGA SATUAN'!$D$6,MATCH('RAB '!C116,'HARGA SATUAN'!$C$7:$C$1509,0),0))</f>
        <v>HDW</v>
      </c>
      <c r="E116" s="282" t="str">
        <f ca="1">IF(B116="+","Unit",IF(ISERROR(OFFSET('HARGA SATUAN'!$E$6,MATCH('RAB '!C116,'HARGA SATUAN'!$C$7:$C$1509,0),0)),"",OFFSET('HARGA SATUAN'!$E$6,MATCH('RAB '!C116,'HARGA SATUAN'!$C$7:$C$1509,0),0)))</f>
        <v>Bh</v>
      </c>
      <c r="F116" s="566">
        <f>F105*1</f>
        <v>60</v>
      </c>
      <c r="G116" s="283">
        <f ca="1">IF(ISERROR(OFFSET('HARGA SATUAN'!$I$6,MATCH('RAB '!C116,'HARGA SATUAN'!$C$7:$C$1509,0),0)),0,OFFSET('HARGA SATUAN'!$I$6,MATCH('RAB '!C116,'HARGA SATUAN'!$C$7:$C$1509,0),0))</f>
        <v>28000</v>
      </c>
      <c r="H116" s="284">
        <f t="shared" ca="1" si="8"/>
        <v>0</v>
      </c>
      <c r="I116" s="284">
        <f t="shared" ca="1" si="9"/>
        <v>1680000</v>
      </c>
      <c r="J116" s="284">
        <f t="shared" ca="1" si="10"/>
        <v>0</v>
      </c>
      <c r="K116" s="285">
        <f t="shared" ca="1" si="11"/>
        <v>1680000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547">
        <v>12</v>
      </c>
      <c r="C117" s="550" t="s">
        <v>29</v>
      </c>
      <c r="D117" s="281" t="str">
        <f ca="1">IF(ISERROR(OFFSET('HARGA SATUAN'!$D$6,MATCH('RAB '!C117,'HARGA SATUAN'!$C$7:$C$1509,0),0)),"",OFFSET('HARGA SATUAN'!$D$6,MATCH('RAB '!C117,'HARGA SATUAN'!$C$7:$C$1509,0),0))</f>
        <v>HDW</v>
      </c>
      <c r="E117" s="282" t="str">
        <f ca="1">IF(B117="+","Unit",IF(ISERROR(OFFSET('HARGA SATUAN'!$E$6,MATCH('RAB '!C117,'HARGA SATUAN'!$C$7:$C$1509,0),0)),"",OFFSET('HARGA SATUAN'!$E$6,MATCH('RAB '!C117,'HARGA SATUAN'!$C$7:$C$1509,0),0)))</f>
        <v>Mtr</v>
      </c>
      <c r="F117" s="566">
        <f>6.2*F105</f>
        <v>372</v>
      </c>
      <c r="G117" s="283">
        <f ca="1">IF(ISERROR(OFFSET('HARGA SATUAN'!$I$6,MATCH('RAB '!C117,'HARGA SATUAN'!$C$7:$C$1509,0),0)),0,OFFSET('HARGA SATUAN'!$I$6,MATCH('RAB '!C117,'HARGA SATUAN'!$C$7:$C$1509,0),0))</f>
        <v>8550</v>
      </c>
      <c r="H117" s="284">
        <f t="shared" ca="1" si="8"/>
        <v>0</v>
      </c>
      <c r="I117" s="284">
        <f t="shared" ca="1" si="9"/>
        <v>3180600</v>
      </c>
      <c r="J117" s="284">
        <f t="shared" ca="1" si="10"/>
        <v>0</v>
      </c>
      <c r="K117" s="285">
        <f t="shared" ca="1" si="11"/>
        <v>3180600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 t="e">
        <f>IF(AND(C118=0,C119=0,#REF!=0),"BLANKS",1)</f>
        <v>#REF!</v>
      </c>
      <c r="B118" s="547">
        <v>13</v>
      </c>
      <c r="C118" s="550" t="s">
        <v>16</v>
      </c>
      <c r="D118" s="281" t="str">
        <f ca="1">IF(ISERROR(OFFSET('HARGA SATUAN'!$D$6,MATCH('RAB '!C118,'HARGA SATUAN'!$C$7:$C$1509,0),0)),"",OFFSET('HARGA SATUAN'!$D$6,MATCH('RAB '!C118,'HARGA SATUAN'!$C$7:$C$1509,0),0))</f>
        <v>HDW</v>
      </c>
      <c r="E118" s="282" t="str">
        <f ca="1">IF(B118="+","Unit",IF(ISERROR(OFFSET('HARGA SATUAN'!$E$6,MATCH('RAB '!C118,'HARGA SATUAN'!$C$7:$C$1509,0),0)),"",OFFSET('HARGA SATUAN'!$E$6,MATCH('RAB '!C118,'HARGA SATUAN'!$C$7:$C$1509,0),0)))</f>
        <v>Bh</v>
      </c>
      <c r="F118" s="566">
        <f>F105*5</f>
        <v>300</v>
      </c>
      <c r="G118" s="283">
        <f ca="1">IF(ISERROR(OFFSET('HARGA SATUAN'!$I$6,MATCH('RAB '!C118,'HARGA SATUAN'!$C$7:$C$1509,0),0)),0,OFFSET('HARGA SATUAN'!$I$6,MATCH('RAB '!C118,'HARGA SATUAN'!$C$7:$C$1509,0),0))</f>
        <v>2500</v>
      </c>
      <c r="H118" s="284">
        <f t="shared" ca="1" si="8"/>
        <v>0</v>
      </c>
      <c r="I118" s="284">
        <f t="shared" ca="1" si="9"/>
        <v>750000</v>
      </c>
      <c r="J118" s="284">
        <f t="shared" ca="1" si="10"/>
        <v>0</v>
      </c>
      <c r="K118" s="285">
        <f t="shared" ca="1" si="11"/>
        <v>750000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IF(AND(C119=0,#REF!=0,#REF!=0),"BLANKS",1)</f>
        <v>#REF!</v>
      </c>
      <c r="B119" s="547">
        <v>14</v>
      </c>
      <c r="C119" s="550" t="s">
        <v>681</v>
      </c>
      <c r="D119" s="281" t="str">
        <f ca="1">IF(ISERROR(OFFSET('HARGA SATUAN'!$D$6,MATCH('RAB '!C119,'HARGA SATUAN'!$C$7:$C$1509,0),0)),"",OFFSET('HARGA SATUAN'!$D$6,MATCH('RAB '!C119,'HARGA SATUAN'!$C$7:$C$1509,0),0))</f>
        <v>JASA</v>
      </c>
      <c r="E119" s="282" t="str">
        <f ca="1">IF(B119="+","Unit",IF(ISERROR(OFFSET('HARGA SATUAN'!$E$6,MATCH('RAB '!C119,'HARGA SATUAN'!$C$7:$C$1509,0),0)),"",OFFSET('HARGA SATUAN'!$E$6,MATCH('RAB '!C119,'HARGA SATUAN'!$C$7:$C$1509,0),0)))</f>
        <v>Unit</v>
      </c>
      <c r="F119" s="566">
        <f>F105*1</f>
        <v>60</v>
      </c>
      <c r="G119" s="283">
        <f ca="1">IF(ISERROR(OFFSET('HARGA SATUAN'!$I$6,MATCH('RAB '!C119,'HARGA SATUAN'!$C$7:$C$1509,0),0)),0,OFFSET('HARGA SATUAN'!$I$6,MATCH('RAB '!C119,'HARGA SATUAN'!$C$7:$C$1509,0),0))</f>
        <v>111000</v>
      </c>
      <c r="H119" s="284">
        <f t="shared" ca="1" si="8"/>
        <v>0</v>
      </c>
      <c r="I119" s="284">
        <f t="shared" ca="1" si="9"/>
        <v>0</v>
      </c>
      <c r="J119" s="284">
        <f t="shared" ca="1" si="10"/>
        <v>6660000</v>
      </c>
      <c r="K119" s="285">
        <f t="shared" ca="1" si="11"/>
        <v>6660000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/>
      <c r="B120" s="542"/>
      <c r="C120"/>
      <c r="D120" s="281" t="str">
        <f ca="1">IF(ISERROR(OFFSET('HARGA SATUAN'!$D$6,MATCH('RAB '!C120,'HARGA SATUAN'!$C$7:$C$1509,0),0)),"",OFFSET('HARGA SATUAN'!$D$6,MATCH('RAB '!C120,'HARGA SATUAN'!$C$7:$C$1509,0),0))</f>
        <v/>
      </c>
      <c r="E120" s="282" t="str">
        <f ca="1">IF(B120="+","Unit",IF(ISERROR(OFFSET('HARGA SATUAN'!$E$6,MATCH('RAB '!C120,'HARGA SATUAN'!$C$7:$C$1509,0),0)),"",OFFSET('HARGA SATUAN'!$E$6,MATCH('RAB '!C120,'HARGA SATUAN'!$C$7:$C$1509,0),0)))</f>
        <v/>
      </c>
      <c r="F120" s="567"/>
      <c r="G120" s="283">
        <f ca="1">IF(ISERROR(OFFSET('HARGA SATUAN'!$I$6,MATCH('RAB '!C120,'HARGA SATUAN'!$C$7:$C$1509,0),0)),0,OFFSET('HARGA SATUAN'!$I$6,MATCH('RAB '!C120,'HARGA SATUAN'!$C$7:$C$1509,0),0))</f>
        <v>0</v>
      </c>
      <c r="H120" s="284">
        <f t="shared" ca="1" si="8"/>
        <v>0</v>
      </c>
      <c r="I120" s="284">
        <f t="shared" ca="1" si="9"/>
        <v>0</v>
      </c>
      <c r="J120" s="284">
        <f t="shared" ca="1" si="10"/>
        <v>0</v>
      </c>
      <c r="K120" s="285">
        <f t="shared" ca="1" si="1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547" t="s">
        <v>1008</v>
      </c>
      <c r="C121" s="550" t="s">
        <v>1680</v>
      </c>
      <c r="D121" s="281" t="str">
        <f ca="1">IF(ISERROR(OFFSET('HARGA SATUAN'!$D$6,MATCH('RAB '!C121,'HARGA SATUAN'!$C$7:$C$1509,0),0)),"",OFFSET('HARGA SATUAN'!$D$6,MATCH('RAB '!C121,'HARGA SATUAN'!$C$7:$C$1509,0),0))</f>
        <v/>
      </c>
      <c r="E121" s="282" t="str">
        <f ca="1">IF(B121="+","Unit",IF(ISERROR(OFFSET('HARGA SATUAN'!$E$6,MATCH('RAB '!C121,'HARGA SATUAN'!$C$7:$C$1509,0),0)),"",OFFSET('HARGA SATUAN'!$E$6,MATCH('RAB '!C121,'HARGA SATUAN'!$C$7:$C$1509,0),0)))</f>
        <v>Unit</v>
      </c>
      <c r="F121" s="566">
        <f>'Rekap Konstruksi'!R13</f>
        <v>1</v>
      </c>
      <c r="G121" s="283">
        <f ca="1">IF(ISERROR(OFFSET('HARGA SATUAN'!$I$6,MATCH('RAB '!C121,'HARGA SATUAN'!$C$7:$C$1509,0),0)),0,OFFSET('HARGA SATUAN'!$I$6,MATCH('RAB '!C121,'HARGA SATUAN'!$C$7:$C$1509,0),0))</f>
        <v>0</v>
      </c>
      <c r="H121" s="284">
        <f t="shared" ca="1" si="8"/>
        <v>0</v>
      </c>
      <c r="I121" s="284">
        <f t="shared" ca="1" si="9"/>
        <v>0</v>
      </c>
      <c r="J121" s="284">
        <f t="shared" ca="1" si="10"/>
        <v>0</v>
      </c>
      <c r="K121" s="285">
        <f t="shared" ca="1" si="1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547">
        <v>1</v>
      </c>
      <c r="C122" s="550" t="s">
        <v>548</v>
      </c>
      <c r="D122" s="281" t="str">
        <f ca="1">IF(ISERROR(OFFSET('HARGA SATUAN'!$D$6,MATCH('RAB '!C122,'HARGA SATUAN'!$C$7:$C$1509,0),0)),"",OFFSET('HARGA SATUAN'!$D$6,MATCH('RAB '!C122,'HARGA SATUAN'!$C$7:$C$1509,0),0))</f>
        <v>HDW</v>
      </c>
      <c r="E122" s="282" t="str">
        <f ca="1">IF(B122="+","Unit",IF(ISERROR(OFFSET('HARGA SATUAN'!$E$6,MATCH('RAB '!C122,'HARGA SATUAN'!$C$7:$C$1509,0),0)),"",OFFSET('HARGA SATUAN'!$E$6,MATCH('RAB '!C122,'HARGA SATUAN'!$C$7:$C$1509,0),0)))</f>
        <v>Set</v>
      </c>
      <c r="F122" s="566">
        <f>F121*1</f>
        <v>1</v>
      </c>
      <c r="G122" s="283">
        <f ca="1">IF(ISERROR(OFFSET('HARGA SATUAN'!$I$6,MATCH('RAB '!C122,'HARGA SATUAN'!$C$7:$C$1509,0),0)),0,OFFSET('HARGA SATUAN'!$I$6,MATCH('RAB '!C122,'HARGA SATUAN'!$C$7:$C$1509,0),0))</f>
        <v>24784300</v>
      </c>
      <c r="H122" s="284">
        <f t="shared" ca="1" si="8"/>
        <v>0</v>
      </c>
      <c r="I122" s="284">
        <f t="shared" ca="1" si="9"/>
        <v>24784300</v>
      </c>
      <c r="J122" s="284">
        <f t="shared" ca="1" si="10"/>
        <v>0</v>
      </c>
      <c r="K122" s="285">
        <f t="shared" ca="1" si="11"/>
        <v>24784300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IF(AND(C123=0,C140=0,#REF!=0),"BLANKS",1)</f>
        <v>#REF!</v>
      </c>
      <c r="B123" s="547">
        <v>2</v>
      </c>
      <c r="C123" s="552" t="s">
        <v>59</v>
      </c>
      <c r="D123" s="281" t="str">
        <f ca="1">IF(ISERROR(OFFSET('HARGA SATUAN'!$D$6,MATCH('RAB '!C123,'HARGA SATUAN'!$C$7:$C$1509,0),0)),"",OFFSET('HARGA SATUAN'!$D$6,MATCH('RAB '!C123,'HARGA SATUAN'!$C$7:$C$1509,0),0))</f>
        <v>MDU-KD</v>
      </c>
      <c r="E123" s="282" t="str">
        <f ca="1">IF(B123="+","Unit",IF(ISERROR(OFFSET('HARGA SATUAN'!$E$6,MATCH('RAB '!C123,'HARGA SATUAN'!$C$7:$C$1509,0),0)),"",OFFSET('HARGA SATUAN'!$E$6,MATCH('RAB '!C123,'HARGA SATUAN'!$C$7:$C$1509,0),0)))</f>
        <v>Mtr</v>
      </c>
      <c r="F123" s="566">
        <f>F121*12</f>
        <v>12</v>
      </c>
      <c r="G123" s="283">
        <f ca="1">IF(ISERROR(OFFSET('HARGA SATUAN'!$I$6,MATCH('RAB '!C123,'HARGA SATUAN'!$C$7:$C$1509,0),0)),0,OFFSET('HARGA SATUAN'!$I$6,MATCH('RAB '!C123,'HARGA SATUAN'!$C$7:$C$1509,0),0))</f>
        <v>36900</v>
      </c>
      <c r="H123" s="284">
        <f t="shared" ref="H123" ca="1" si="12">IF(OR(D123="MDU",D123="MDU-KD"),(IF($O$3="RAB NON MDU","PLN KD",G123*F123)),0)</f>
        <v>442800</v>
      </c>
      <c r="I123" s="284">
        <f t="shared" ref="I123" ca="1" si="13">IF(D123="HDW",G123*F123,0)</f>
        <v>0</v>
      </c>
      <c r="J123" s="284">
        <f t="shared" ref="J123" ca="1" si="14">IF(D123="JASA",G123*F123,0)</f>
        <v>0</v>
      </c>
      <c r="K123" s="285">
        <f t="shared" ref="K123" ca="1" si="15">SUM(H123:J123)</f>
        <v>442800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IF(AND(C124=0,#REF!=0,#REF!=0),"BLANKS",1)</f>
        <v>#REF!</v>
      </c>
      <c r="B124" s="547">
        <v>3</v>
      </c>
      <c r="C124" s="552" t="s">
        <v>1639</v>
      </c>
      <c r="D124" s="281" t="str">
        <f ca="1">IF(ISERROR(OFFSET('HARGA SATUAN'!$D$6,MATCH('RAB '!C124,'HARGA SATUAN'!$C$7:$C$1509,0),0)),"",OFFSET('HARGA SATUAN'!$D$6,MATCH('RAB '!C124,'HARGA SATUAN'!$C$7:$C$1509,0),0))</f>
        <v/>
      </c>
      <c r="E124" s="282" t="str">
        <f ca="1">IF(B124="+","Unit",IF(ISERROR(OFFSET('HARGA SATUAN'!$E$6,MATCH('RAB '!C124,'HARGA SATUAN'!$C$7:$C$1509,0),0)),"",OFFSET('HARGA SATUAN'!$E$6,MATCH('RAB '!C124,'HARGA SATUAN'!$C$7:$C$1509,0),0)))</f>
        <v/>
      </c>
      <c r="F124" s="566">
        <f>F121*6</f>
        <v>6</v>
      </c>
      <c r="G124" s="283">
        <f ca="1">IF(ISERROR(OFFSET('HARGA SATUAN'!$I$6,MATCH('RAB '!C124,'HARGA SATUAN'!$C$7:$C$1509,0),0)),0,OFFSET('HARGA SATUAN'!$I$6,MATCH('RAB '!C124,'HARGA SATUAN'!$C$7:$C$1509,0),0))</f>
        <v>0</v>
      </c>
      <c r="H124" s="284">
        <f t="shared" ca="1" si="8"/>
        <v>0</v>
      </c>
      <c r="I124" s="284">
        <f t="shared" ca="1" si="9"/>
        <v>0</v>
      </c>
      <c r="J124" s="284">
        <f t="shared" ca="1" si="10"/>
        <v>0</v>
      </c>
      <c r="K124" s="285">
        <f t="shared" ca="1" si="1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30">
      <c r="A125" s="259"/>
      <c r="B125" s="547">
        <v>4</v>
      </c>
      <c r="C125" s="552" t="s">
        <v>174</v>
      </c>
      <c r="D125" s="281" t="str">
        <f ca="1">IF(ISERROR(OFFSET('HARGA SATUAN'!$D$6,MATCH('RAB '!C125,'HARGA SATUAN'!$C$7:$C$1509,0),0)),"",OFFSET('HARGA SATUAN'!$D$6,MATCH('RAB '!C125,'HARGA SATUAN'!$C$7:$C$1509,0),0))</f>
        <v>HDW</v>
      </c>
      <c r="E125" s="282" t="str">
        <f ca="1">IF(B125="+","Unit",IF(ISERROR(OFFSET('HARGA SATUAN'!$E$6,MATCH('RAB '!C125,'HARGA SATUAN'!$C$7:$C$1509,0),0)),"",OFFSET('HARGA SATUAN'!$E$6,MATCH('RAB '!C125,'HARGA SATUAN'!$C$7:$C$1509,0),0)))</f>
        <v>Bh</v>
      </c>
      <c r="F125" s="566">
        <f>F121*6</f>
        <v>6</v>
      </c>
      <c r="G125" s="283">
        <f ca="1">IF(ISERROR(OFFSET('HARGA SATUAN'!$I$6,MATCH('RAB '!C125,'HARGA SATUAN'!$C$7:$C$1509,0),0)),0,OFFSET('HARGA SATUAN'!$I$6,MATCH('RAB '!C125,'HARGA SATUAN'!$C$7:$C$1509,0),0))</f>
        <v>28100</v>
      </c>
      <c r="H125" s="284">
        <f t="shared" ca="1" si="8"/>
        <v>0</v>
      </c>
      <c r="I125" s="284">
        <f t="shared" ca="1" si="9"/>
        <v>168600</v>
      </c>
      <c r="J125" s="284">
        <f t="shared" ca="1" si="10"/>
        <v>0</v>
      </c>
      <c r="K125" s="285">
        <f t="shared" ca="1" si="11"/>
        <v>168600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 t="e">
        <f>IF(AND(C126=0,C127=0,#REF!=0),"BLANKS",1)</f>
        <v>#REF!</v>
      </c>
      <c r="B126" s="547">
        <v>5</v>
      </c>
      <c r="C126" s="109" t="s">
        <v>1142</v>
      </c>
      <c r="D126" s="281" t="str">
        <f ca="1">IF(ISERROR(OFFSET('HARGA SATUAN'!$D$6,MATCH('RAB '!C126,'HARGA SATUAN'!$C$7:$C$1509,0),0)),"",OFFSET('HARGA SATUAN'!$D$6,MATCH('RAB '!C126,'HARGA SATUAN'!$C$7:$C$1509,0),0))</f>
        <v>JASA</v>
      </c>
      <c r="E126" s="282" t="str">
        <f ca="1">IF(B126="+","Unit",IF(ISERROR(OFFSET('HARGA SATUAN'!$E$6,MATCH('RAB '!C126,'HARGA SATUAN'!$C$7:$C$1509,0),0)),"",OFFSET('HARGA SATUAN'!$E$6,MATCH('RAB '!C126,'HARGA SATUAN'!$C$7:$C$1509,0),0)))</f>
        <v>Unit</v>
      </c>
      <c r="F126" s="566">
        <f>F121*1</f>
        <v>1</v>
      </c>
      <c r="G126" s="283">
        <f ca="1">IF(ISERROR(OFFSET('HARGA SATUAN'!$I$6,MATCH('RAB '!C126,'HARGA SATUAN'!$C$7:$C$1509,0),0)),0,OFFSET('HARGA SATUAN'!$I$6,MATCH('RAB '!C126,'HARGA SATUAN'!$C$7:$C$1509,0),0))</f>
        <v>1568200</v>
      </c>
      <c r="H126" s="284">
        <f t="shared" ca="1" si="8"/>
        <v>0</v>
      </c>
      <c r="I126" s="284">
        <f t="shared" ca="1" si="9"/>
        <v>0</v>
      </c>
      <c r="J126" s="284">
        <f t="shared" ca="1" si="10"/>
        <v>1568200</v>
      </c>
      <c r="K126" s="285">
        <f t="shared" ca="1" si="11"/>
        <v>1568200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547"/>
      <c r="C127" s="550"/>
      <c r="D127" s="281" t="str">
        <f ca="1">IF(ISERROR(OFFSET('HARGA SATUAN'!$D$6,MATCH('RAB '!C127,'HARGA SATUAN'!$C$7:$C$1509,0),0)),"",OFFSET('HARGA SATUAN'!$D$6,MATCH('RAB '!C127,'HARGA SATUAN'!$C$7:$C$1509,0),0))</f>
        <v/>
      </c>
      <c r="E127" s="282" t="str">
        <f ca="1">IF(B127="+","Unit",IF(ISERROR(OFFSET('HARGA SATUAN'!$E$6,MATCH('RAB '!C127,'HARGA SATUAN'!$C$7:$C$1509,0),0)),"",OFFSET('HARGA SATUAN'!$E$6,MATCH('RAB '!C127,'HARGA SATUAN'!$C$7:$C$1509,0),0)))</f>
        <v/>
      </c>
      <c r="F127" s="566"/>
      <c r="G127" s="283">
        <f ca="1">IF(ISERROR(OFFSET('HARGA SATUAN'!$I$6,MATCH('RAB '!C127,'HARGA SATUAN'!$C$7:$C$1509,0),0)),0,OFFSET('HARGA SATUAN'!$I$6,MATCH('RAB '!C127,'HARGA SATUAN'!$C$7:$C$1509,0),0))</f>
        <v>0</v>
      </c>
      <c r="H127" s="284">
        <f t="shared" ca="1" si="8"/>
        <v>0</v>
      </c>
      <c r="I127" s="284">
        <f t="shared" ca="1" si="9"/>
        <v>0</v>
      </c>
      <c r="J127" s="284">
        <f t="shared" ca="1" si="10"/>
        <v>0</v>
      </c>
      <c r="K127" s="285">
        <f t="shared" ca="1" si="1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 t="e">
        <f>IF(AND(C128=0,#REF!=0,#REF!=0),"BLANKS",1)</f>
        <v>#REF!</v>
      </c>
      <c r="B128" s="547" t="s">
        <v>1008</v>
      </c>
      <c r="C128" s="550" t="s">
        <v>1633</v>
      </c>
      <c r="D128" s="281" t="str">
        <f ca="1">IF(ISERROR(OFFSET('HARGA SATUAN'!$D$6,MATCH('RAB '!C128,'HARGA SATUAN'!$C$7:$C$1509,0),0)),"",OFFSET('HARGA SATUAN'!$D$6,MATCH('RAB '!C128,'HARGA SATUAN'!$C$7:$C$1509,0),0))</f>
        <v/>
      </c>
      <c r="E128" s="282" t="str">
        <f ca="1">IF(B128="+","Unit",IF(ISERROR(OFFSET('HARGA SATUAN'!$E$6,MATCH('RAB '!C128,'HARGA SATUAN'!$C$7:$C$1509,0),0)),"",OFFSET('HARGA SATUAN'!$E$6,MATCH('RAB '!C128,'HARGA SATUAN'!$C$7:$C$1509,0),0)))</f>
        <v>Unit</v>
      </c>
      <c r="F128" s="566">
        <f>'Rekap Konstruksi'!R14</f>
        <v>1</v>
      </c>
      <c r="G128" s="283">
        <f ca="1">IF(ISERROR(OFFSET('HARGA SATUAN'!$I$6,MATCH('RAB '!C128,'HARGA SATUAN'!$C$7:$C$1509,0),0)),0,OFFSET('HARGA SATUAN'!$I$6,MATCH('RAB '!C128,'HARGA SATUAN'!$C$7:$C$1509,0),0))</f>
        <v>0</v>
      </c>
      <c r="H128" s="284">
        <f t="shared" ca="1" si="8"/>
        <v>0</v>
      </c>
      <c r="I128" s="284">
        <f t="shared" ca="1" si="9"/>
        <v>0</v>
      </c>
      <c r="J128" s="284">
        <f t="shared" ca="1" si="10"/>
        <v>0</v>
      </c>
      <c r="K128" s="285">
        <f t="shared" ca="1" si="1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/>
      <c r="B129" s="547">
        <v>1</v>
      </c>
      <c r="C129" s="550" t="s">
        <v>235</v>
      </c>
      <c r="D129" s="281" t="str">
        <f ca="1">IF(ISERROR(OFFSET('HARGA SATUAN'!$D$6,MATCH('RAB '!C129,'HARGA SATUAN'!$C$7:$C$1509,0),0)),"",OFFSET('HARGA SATUAN'!$D$6,MATCH('RAB '!C129,'HARGA SATUAN'!$C$7:$C$1509,0),0))</f>
        <v>HDW</v>
      </c>
      <c r="E129" s="282" t="str">
        <f ca="1">IF(B129="+","Unit",IF(ISERROR(OFFSET('HARGA SATUAN'!$E$6,MATCH('RAB '!C129,'HARGA SATUAN'!$C$7:$C$1509,0),0)),"",OFFSET('HARGA SATUAN'!$E$6,MATCH('RAB '!C129,'HARGA SATUAN'!$C$7:$C$1509,0),0)))</f>
        <v>Bh</v>
      </c>
      <c r="F129" s="566">
        <f>F128*1</f>
        <v>1</v>
      </c>
      <c r="G129" s="283">
        <f ca="1">IF(ISERROR(OFFSET('HARGA SATUAN'!$I$6,MATCH('RAB '!C129,'HARGA SATUAN'!$C$7:$C$1509,0),0)),0,OFFSET('HARGA SATUAN'!$I$6,MATCH('RAB '!C129,'HARGA SATUAN'!$C$7:$C$1509,0),0))</f>
        <v>68600</v>
      </c>
      <c r="H129" s="284">
        <f t="shared" ca="1" si="8"/>
        <v>0</v>
      </c>
      <c r="I129" s="284">
        <f t="shared" ca="1" si="9"/>
        <v>68600</v>
      </c>
      <c r="J129" s="284">
        <f t="shared" ca="1" si="10"/>
        <v>0</v>
      </c>
      <c r="K129" s="285">
        <f t="shared" ca="1" si="11"/>
        <v>68600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IF(AND(C130=0,#REF!=0,#REF!=0),"BLANKS",1)</f>
        <v>#REF!</v>
      </c>
      <c r="B130" s="547">
        <v>2</v>
      </c>
      <c r="C130" s="550" t="s">
        <v>233</v>
      </c>
      <c r="D130" s="281" t="str">
        <f ca="1">IF(ISERROR(OFFSET('HARGA SATUAN'!$D$6,MATCH('RAB '!C130,'HARGA SATUAN'!$C$7:$C$1509,0),0)),"",OFFSET('HARGA SATUAN'!$D$6,MATCH('RAB '!C130,'HARGA SATUAN'!$C$7:$C$1509,0),0))</f>
        <v>HDW</v>
      </c>
      <c r="E130" s="282" t="str">
        <f ca="1">IF(B130="+","Unit",IF(ISERROR(OFFSET('HARGA SATUAN'!$E$6,MATCH('RAB '!C130,'HARGA SATUAN'!$C$7:$C$1509,0),0)),"",OFFSET('HARGA SATUAN'!$E$6,MATCH('RAB '!C130,'HARGA SATUAN'!$C$7:$C$1509,0),0)))</f>
        <v>Bh</v>
      </c>
      <c r="F130" s="566">
        <f>F128*2</f>
        <v>2</v>
      </c>
      <c r="G130" s="283">
        <f ca="1">IF(ISERROR(OFFSET('HARGA SATUAN'!$I$6,MATCH('RAB '!C130,'HARGA SATUAN'!$C$7:$C$1509,0),0)),0,OFFSET('HARGA SATUAN'!$I$6,MATCH('RAB '!C130,'HARGA SATUAN'!$C$7:$C$1509,0),0))</f>
        <v>61800</v>
      </c>
      <c r="H130" s="284">
        <f t="shared" ca="1" si="8"/>
        <v>0</v>
      </c>
      <c r="I130" s="284">
        <f t="shared" ca="1" si="9"/>
        <v>123600</v>
      </c>
      <c r="J130" s="284">
        <f t="shared" ca="1" si="10"/>
        <v>0</v>
      </c>
      <c r="K130" s="285">
        <f t="shared" ca="1" si="11"/>
        <v>123600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547">
        <v>3</v>
      </c>
      <c r="C131" s="550" t="s">
        <v>19</v>
      </c>
      <c r="D131" s="281" t="str">
        <f ca="1">IF(ISERROR(OFFSET('HARGA SATUAN'!$D$6,MATCH('RAB '!C131,'HARGA SATUAN'!$C$7:$C$1509,0),0)),"",OFFSET('HARGA SATUAN'!$D$6,MATCH('RAB '!C131,'HARGA SATUAN'!$C$7:$C$1509,0),0))</f>
        <v>HDW</v>
      </c>
      <c r="E131" s="282" t="str">
        <f ca="1">IF(B131="+","Unit",IF(ISERROR(OFFSET('HARGA SATUAN'!$E$6,MATCH('RAB '!C131,'HARGA SATUAN'!$C$7:$C$1509,0),0)),"",OFFSET('HARGA SATUAN'!$E$6,MATCH('RAB '!C131,'HARGA SATUAN'!$C$7:$C$1509,0),0)))</f>
        <v>Bh</v>
      </c>
      <c r="F131" s="566">
        <f>F128*4</f>
        <v>4</v>
      </c>
      <c r="G131" s="283">
        <f ca="1">IF(ISERROR(OFFSET('HARGA SATUAN'!$I$6,MATCH('RAB '!C131,'HARGA SATUAN'!$C$7:$C$1509,0),0)),0,OFFSET('HARGA SATUAN'!$I$6,MATCH('RAB '!C131,'HARGA SATUAN'!$C$7:$C$1509,0),0))</f>
        <v>185200</v>
      </c>
      <c r="H131" s="284">
        <f t="shared" ca="1" si="8"/>
        <v>0</v>
      </c>
      <c r="I131" s="284">
        <f t="shared" ca="1" si="9"/>
        <v>740800</v>
      </c>
      <c r="J131" s="284">
        <f t="shared" ca="1" si="10"/>
        <v>0</v>
      </c>
      <c r="K131" s="285">
        <f t="shared" ca="1" si="11"/>
        <v>740800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 t="e">
        <f>IF(AND(C132=0,#REF!=0,#REF!=0),"BLANKS",1)</f>
        <v>#REF!</v>
      </c>
      <c r="B132" s="547">
        <v>4</v>
      </c>
      <c r="C132" s="550" t="s">
        <v>21</v>
      </c>
      <c r="D132" s="281" t="str">
        <f ca="1">IF(ISERROR(OFFSET('HARGA SATUAN'!$D$6,MATCH('RAB '!C132,'HARGA SATUAN'!$C$7:$C$1509,0),0)),"",OFFSET('HARGA SATUAN'!$D$6,MATCH('RAB '!C132,'HARGA SATUAN'!$C$7:$C$1509,0),0))</f>
        <v>HDW</v>
      </c>
      <c r="E132" s="282" t="str">
        <f ca="1">IF(B132="+","Unit",IF(ISERROR(OFFSET('HARGA SATUAN'!$E$6,MATCH('RAB '!C132,'HARGA SATUAN'!$C$7:$C$1509,0),0)),"",OFFSET('HARGA SATUAN'!$E$6,MATCH('RAB '!C132,'HARGA SATUAN'!$C$7:$C$1509,0),0)))</f>
        <v>Bh</v>
      </c>
      <c r="F132" s="566">
        <f>F128*4</f>
        <v>4</v>
      </c>
      <c r="G132" s="283">
        <f ca="1">IF(ISERROR(OFFSET('HARGA SATUAN'!$I$6,MATCH('RAB '!C132,'HARGA SATUAN'!$C$7:$C$1509,0),0)),0,OFFSET('HARGA SATUAN'!$I$6,MATCH('RAB '!C132,'HARGA SATUAN'!$C$7:$C$1509,0),0))</f>
        <v>4880</v>
      </c>
      <c r="H132" s="284">
        <f t="shared" ca="1" si="8"/>
        <v>0</v>
      </c>
      <c r="I132" s="284">
        <f t="shared" ca="1" si="9"/>
        <v>19520</v>
      </c>
      <c r="J132" s="284">
        <f t="shared" ca="1" si="10"/>
        <v>0</v>
      </c>
      <c r="K132" s="285">
        <f t="shared" ca="1" si="11"/>
        <v>19520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IF(AND(C133=0,C134=0,#REF!=0),"BLANKS",1)</f>
        <v>#REF!</v>
      </c>
      <c r="B133" s="547">
        <v>5</v>
      </c>
      <c r="C133" s="550" t="s">
        <v>20</v>
      </c>
      <c r="D133" s="281" t="str">
        <f ca="1">IF(ISERROR(OFFSET('HARGA SATUAN'!$D$6,MATCH('RAB '!C133,'HARGA SATUAN'!$C$7:$C$1509,0),0)),"",OFFSET('HARGA SATUAN'!$D$6,MATCH('RAB '!C133,'HARGA SATUAN'!$C$7:$C$1509,0),0))</f>
        <v>HDW</v>
      </c>
      <c r="E133" s="282" t="str">
        <f ca="1">IF(B133="+","Unit",IF(ISERROR(OFFSET('HARGA SATUAN'!$E$6,MATCH('RAB '!C133,'HARGA SATUAN'!$C$7:$C$1509,0),0)),"",OFFSET('HARGA SATUAN'!$E$6,MATCH('RAB '!C133,'HARGA SATUAN'!$C$7:$C$1509,0),0)))</f>
        <v>Bh</v>
      </c>
      <c r="F133" s="566">
        <f>F128*2</f>
        <v>2</v>
      </c>
      <c r="G133" s="283">
        <f ca="1">IF(ISERROR(OFFSET('HARGA SATUAN'!$I$6,MATCH('RAB '!C133,'HARGA SATUAN'!$C$7:$C$1509,0),0)),0,OFFSET('HARGA SATUAN'!$I$6,MATCH('RAB '!C133,'HARGA SATUAN'!$C$7:$C$1509,0),0))</f>
        <v>47459</v>
      </c>
      <c r="H133" s="284">
        <f t="shared" ca="1" si="8"/>
        <v>0</v>
      </c>
      <c r="I133" s="284">
        <f t="shared" ca="1" si="9"/>
        <v>94918</v>
      </c>
      <c r="J133" s="284">
        <f t="shared" ca="1" si="10"/>
        <v>0</v>
      </c>
      <c r="K133" s="285">
        <f t="shared" ca="1" si="11"/>
        <v>94918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 t="e">
        <f>IF(AND(C134=0,#REF!=0,#REF!=0),"BLANKS",1)</f>
        <v>#REF!</v>
      </c>
      <c r="B134" s="547">
        <v>6</v>
      </c>
      <c r="C134" s="550" t="s">
        <v>194</v>
      </c>
      <c r="D134" s="281" t="str">
        <f ca="1">IF(ISERROR(OFFSET('HARGA SATUAN'!$D$6,MATCH('RAB '!C134,'HARGA SATUAN'!$C$7:$C$1509,0),0)),"",OFFSET('HARGA SATUAN'!$D$6,MATCH('RAB '!C134,'HARGA SATUAN'!$C$7:$C$1509,0),0))</f>
        <v>HDW</v>
      </c>
      <c r="E134" s="282" t="str">
        <f ca="1">IF(B134="+","Unit",IF(ISERROR(OFFSET('HARGA SATUAN'!$E$6,MATCH('RAB '!C134,'HARGA SATUAN'!$C$7:$C$1509,0),0)),"",OFFSET('HARGA SATUAN'!$E$6,MATCH('RAB '!C134,'HARGA SATUAN'!$C$7:$C$1509,0),0)))</f>
        <v>Mtr</v>
      </c>
      <c r="F134" s="566">
        <f>F128*7</f>
        <v>7</v>
      </c>
      <c r="G134" s="283">
        <f ca="1">IF(ISERROR(OFFSET('HARGA SATUAN'!$I$6,MATCH('RAB '!C134,'HARGA SATUAN'!$C$7:$C$1509,0),0)),0,OFFSET('HARGA SATUAN'!$I$6,MATCH('RAB '!C134,'HARGA SATUAN'!$C$7:$C$1509,0),0))</f>
        <v>120000</v>
      </c>
      <c r="H134" s="284">
        <f t="shared" ca="1" si="8"/>
        <v>0</v>
      </c>
      <c r="I134" s="284">
        <f t="shared" ca="1" si="9"/>
        <v>840000</v>
      </c>
      <c r="J134" s="284">
        <f t="shared" ca="1" si="10"/>
        <v>0</v>
      </c>
      <c r="K134" s="285">
        <f t="shared" ca="1" si="11"/>
        <v>840000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/>
      <c r="B135" s="547">
        <v>7</v>
      </c>
      <c r="C135" s="550" t="s">
        <v>23</v>
      </c>
      <c r="D135" s="281" t="str">
        <f ca="1">IF(ISERROR(OFFSET('HARGA SATUAN'!$D$6,MATCH('RAB '!C135,'HARGA SATUAN'!$C$7:$C$1509,0),0)),"",OFFSET('HARGA SATUAN'!$D$6,MATCH('RAB '!C135,'HARGA SATUAN'!$C$7:$C$1509,0),0))</f>
        <v>HDW</v>
      </c>
      <c r="E135" s="282" t="str">
        <f ca="1">IF(B135="+","Unit",IF(ISERROR(OFFSET('HARGA SATUAN'!$E$6,MATCH('RAB '!C135,'HARGA SATUAN'!$C$7:$C$1509,0),0)),"",OFFSET('HARGA SATUAN'!$E$6,MATCH('RAB '!C135,'HARGA SATUAN'!$C$7:$C$1509,0),0)))</f>
        <v>Bh</v>
      </c>
      <c r="F135" s="566">
        <f>F128*2</f>
        <v>2</v>
      </c>
      <c r="G135" s="283">
        <f ca="1">IF(ISERROR(OFFSET('HARGA SATUAN'!$I$6,MATCH('RAB '!C135,'HARGA SATUAN'!$C$7:$C$1509,0),0)),0,OFFSET('HARGA SATUAN'!$I$6,MATCH('RAB '!C135,'HARGA SATUAN'!$C$7:$C$1509,0),0))</f>
        <v>9500</v>
      </c>
      <c r="H135" s="284">
        <f t="shared" ca="1" si="8"/>
        <v>0</v>
      </c>
      <c r="I135" s="284">
        <f t="shared" ca="1" si="9"/>
        <v>19000</v>
      </c>
      <c r="J135" s="284">
        <f t="shared" ca="1" si="10"/>
        <v>0</v>
      </c>
      <c r="K135" s="285">
        <f t="shared" ca="1" si="11"/>
        <v>19000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30">
      <c r="A136" s="259" t="e">
        <f>IF(AND(C136=0,C137=0,#REF!=0),"BLANKS",1)</f>
        <v>#REF!</v>
      </c>
      <c r="B136" s="547">
        <v>8</v>
      </c>
      <c r="C136" s="550" t="s">
        <v>195</v>
      </c>
      <c r="D136" s="281" t="str">
        <f ca="1">IF(ISERROR(OFFSET('HARGA SATUAN'!$D$6,MATCH('RAB '!C136,'HARGA SATUAN'!$C$7:$C$1509,0),0)),"",OFFSET('HARGA SATUAN'!$D$6,MATCH('RAB '!C136,'HARGA SATUAN'!$C$7:$C$1509,0),0))</f>
        <v>HDW</v>
      </c>
      <c r="E136" s="282" t="str">
        <f ca="1">IF(B136="+","Unit",IF(ISERROR(OFFSET('HARGA SATUAN'!$E$6,MATCH('RAB '!C136,'HARGA SATUAN'!$C$7:$C$1509,0),0)),"",OFFSET('HARGA SATUAN'!$E$6,MATCH('RAB '!C136,'HARGA SATUAN'!$C$7:$C$1509,0),0)))</f>
        <v>Bh</v>
      </c>
      <c r="F136" s="566">
        <f>F128*1</f>
        <v>1</v>
      </c>
      <c r="G136" s="283">
        <f ca="1">IF(ISERROR(OFFSET('HARGA SATUAN'!$I$6,MATCH('RAB '!C136,'HARGA SATUAN'!$C$7:$C$1509,0),0)),0,OFFSET('HARGA SATUAN'!$I$6,MATCH('RAB '!C136,'HARGA SATUAN'!$C$7:$C$1509,0),0))</f>
        <v>1308700</v>
      </c>
      <c r="H136" s="284">
        <f t="shared" ca="1" si="8"/>
        <v>0</v>
      </c>
      <c r="I136" s="284">
        <f t="shared" ca="1" si="9"/>
        <v>1308700</v>
      </c>
      <c r="J136" s="284">
        <f t="shared" ca="1" si="10"/>
        <v>0</v>
      </c>
      <c r="K136" s="285">
        <f t="shared" ca="1" si="11"/>
        <v>1308700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547">
        <v>9</v>
      </c>
      <c r="C137" s="550" t="s">
        <v>175</v>
      </c>
      <c r="D137" s="281" t="str">
        <f ca="1">IF(ISERROR(OFFSET('HARGA SATUAN'!$D$6,MATCH('RAB '!C137,'HARGA SATUAN'!$C$7:$C$1509,0),0)),"",OFFSET('HARGA SATUAN'!$D$6,MATCH('RAB '!C137,'HARGA SATUAN'!$C$7:$C$1509,0),0))</f>
        <v>HDW</v>
      </c>
      <c r="E137" s="282" t="str">
        <f ca="1">IF(B137="+","Unit",IF(ISERROR(OFFSET('HARGA SATUAN'!$E$6,MATCH('RAB '!C137,'HARGA SATUAN'!$C$7:$C$1509,0),0)),"",OFFSET('HARGA SATUAN'!$E$6,MATCH('RAB '!C137,'HARGA SATUAN'!$C$7:$C$1509,0),0)))</f>
        <v>Bh</v>
      </c>
      <c r="F137" s="566">
        <f>F128*1</f>
        <v>1</v>
      </c>
      <c r="G137" s="283">
        <f ca="1">IF(ISERROR(OFFSET('HARGA SATUAN'!$I$6,MATCH('RAB '!C137,'HARGA SATUAN'!$C$7:$C$1509,0),0)),0,OFFSET('HARGA SATUAN'!$I$6,MATCH('RAB '!C137,'HARGA SATUAN'!$C$7:$C$1509,0),0))</f>
        <v>22400</v>
      </c>
      <c r="H137" s="284">
        <f t="shared" ca="1" si="8"/>
        <v>0</v>
      </c>
      <c r="I137" s="284">
        <f t="shared" ca="1" si="9"/>
        <v>22400</v>
      </c>
      <c r="J137" s="284">
        <f t="shared" ca="1" si="10"/>
        <v>0</v>
      </c>
      <c r="K137" s="285">
        <f t="shared" ca="1" si="11"/>
        <v>22400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 t="e">
        <f>IF(AND(C138=0,#REF!=0,#REF!=0),"BLANKS",1)</f>
        <v>#REF!</v>
      </c>
      <c r="B138" s="547">
        <v>10</v>
      </c>
      <c r="C138" s="550" t="s">
        <v>733</v>
      </c>
      <c r="D138" s="281" t="str">
        <f ca="1">IF(ISERROR(OFFSET('HARGA SATUAN'!$D$6,MATCH('RAB '!C138,'HARGA SATUAN'!$C$7:$C$1509,0),0)),"",OFFSET('HARGA SATUAN'!$D$6,MATCH('RAB '!C138,'HARGA SATUAN'!$C$7:$C$1509,0),0))</f>
        <v>JASA</v>
      </c>
      <c r="E138" s="282" t="str">
        <f ca="1">IF(B138="+","Unit",IF(ISERROR(OFFSET('HARGA SATUAN'!$E$6,MATCH('RAB '!C138,'HARGA SATUAN'!$C$7:$C$1509,0),0)),"",OFFSET('HARGA SATUAN'!$E$6,MATCH('RAB '!C138,'HARGA SATUAN'!$C$7:$C$1509,0),0)))</f>
        <v>Unit</v>
      </c>
      <c r="F138" s="566">
        <f>F128*1</f>
        <v>1</v>
      </c>
      <c r="G138" s="283">
        <f ca="1">IF(ISERROR(OFFSET('HARGA SATUAN'!$I$6,MATCH('RAB '!C138,'HARGA SATUAN'!$C$7:$C$1509,0),0)),0,OFFSET('HARGA SATUAN'!$I$6,MATCH('RAB '!C138,'HARGA SATUAN'!$C$7:$C$1509,0),0))</f>
        <v>173100</v>
      </c>
      <c r="H138" s="284">
        <f t="shared" ca="1" si="8"/>
        <v>0</v>
      </c>
      <c r="I138" s="284">
        <f t="shared" ca="1" si="9"/>
        <v>0</v>
      </c>
      <c r="J138" s="284">
        <f t="shared" ca="1" si="10"/>
        <v>173100</v>
      </c>
      <c r="K138" s="285">
        <f t="shared" ca="1" si="11"/>
        <v>173100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/>
      <c r="B139" s="547"/>
      <c r="C139" s="550"/>
      <c r="D139" s="281" t="str">
        <f ca="1">IF(ISERROR(OFFSET('HARGA SATUAN'!$D$6,MATCH('RAB '!C139,'HARGA SATUAN'!$C$7:$C$1509,0),0)),"",OFFSET('HARGA SATUAN'!$D$6,MATCH('RAB '!C139,'HARGA SATUAN'!$C$7:$C$1509,0),0))</f>
        <v/>
      </c>
      <c r="E139" s="282" t="str">
        <f ca="1">IF(B139="+","Unit",IF(ISERROR(OFFSET('HARGA SATUAN'!$E$6,MATCH('RAB '!C139,'HARGA SATUAN'!$C$7:$C$1509,0),0)),"",OFFSET('HARGA SATUAN'!$E$6,MATCH('RAB '!C139,'HARGA SATUAN'!$C$7:$C$1509,0),0)))</f>
        <v/>
      </c>
      <c r="F139" s="566"/>
      <c r="G139" s="283">
        <f ca="1">IF(ISERROR(OFFSET('HARGA SATUAN'!$I$6,MATCH('RAB '!C139,'HARGA SATUAN'!$C$7:$C$1509,0),0)),0,OFFSET('HARGA SATUAN'!$I$6,MATCH('RAB '!C139,'HARGA SATUAN'!$C$7:$C$1509,0),0))</f>
        <v>0</v>
      </c>
      <c r="H139" s="284">
        <f t="shared" ca="1" si="8"/>
        <v>0</v>
      </c>
      <c r="I139" s="284">
        <f t="shared" ca="1" si="9"/>
        <v>0</v>
      </c>
      <c r="J139" s="284">
        <f t="shared" ca="1" si="10"/>
        <v>0</v>
      </c>
      <c r="K139" s="285">
        <f t="shared" ca="1" si="1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 t="e">
        <f>IF(AND(C140=0,#REF!=0,#REF!=0),"BLANKS",1)</f>
        <v>#REF!</v>
      </c>
      <c r="B140" s="547" t="s">
        <v>1008</v>
      </c>
      <c r="C140" s="550" t="s">
        <v>1681</v>
      </c>
      <c r="D140" s="281" t="str">
        <f ca="1">IF(ISERROR(OFFSET('HARGA SATUAN'!$D$6,MATCH('RAB '!C140,'HARGA SATUAN'!$C$7:$C$1509,0),0)),"",OFFSET('HARGA SATUAN'!$D$6,MATCH('RAB '!C140,'HARGA SATUAN'!$C$7:$C$1509,0),0))</f>
        <v/>
      </c>
      <c r="E140" s="282" t="str">
        <f ca="1">IF(B140="+","Unit",IF(ISERROR(OFFSET('HARGA SATUAN'!$E$6,MATCH('RAB '!C140,'HARGA SATUAN'!$C$7:$C$1509,0),0)),"",OFFSET('HARGA SATUAN'!$E$6,MATCH('RAB '!C140,'HARGA SATUAN'!$C$7:$C$1509,0),0)))</f>
        <v>Unit</v>
      </c>
      <c r="F140" s="566">
        <f>'Rekap Konstruksi'!R4</f>
        <v>54</v>
      </c>
      <c r="G140" s="283">
        <f ca="1">IF(ISERROR(OFFSET('HARGA SATUAN'!$I$6,MATCH('RAB '!C140,'HARGA SATUAN'!$C$7:$C$1509,0),0)),0,OFFSET('HARGA SATUAN'!$I$6,MATCH('RAB '!C140,'HARGA SATUAN'!$C$7:$C$1509,0),0))</f>
        <v>0</v>
      </c>
      <c r="H140" s="284">
        <f t="shared" ca="1" si="8"/>
        <v>0</v>
      </c>
      <c r="I140" s="284">
        <f t="shared" ca="1" si="9"/>
        <v>0</v>
      </c>
      <c r="J140" s="284">
        <f t="shared" ca="1" si="10"/>
        <v>0</v>
      </c>
      <c r="K140" s="285">
        <f t="shared" ca="1" si="1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547">
        <v>1</v>
      </c>
      <c r="C141" s="550" t="s">
        <v>587</v>
      </c>
      <c r="D141" s="281" t="str">
        <f ca="1">IF(ISERROR(OFFSET('HARGA SATUAN'!$D$6,MATCH('RAB '!C141,'HARGA SATUAN'!$C$7:$C$1509,0),0)),"",OFFSET('HARGA SATUAN'!$D$6,MATCH('RAB '!C141,'HARGA SATUAN'!$C$7:$C$1509,0),0))</f>
        <v>HDW</v>
      </c>
      <c r="E141" s="282" t="str">
        <f ca="1">IF(B141="+","Unit",IF(ISERROR(OFFSET('HARGA SATUAN'!$E$6,MATCH('RAB '!C141,'HARGA SATUAN'!$C$7:$C$1509,0),0)),"",OFFSET('HARGA SATUAN'!$E$6,MATCH('RAB '!C141,'HARGA SATUAN'!$C$7:$C$1509,0),0)))</f>
        <v>Bh</v>
      </c>
      <c r="F141" s="566">
        <f>F140*2</f>
        <v>108</v>
      </c>
      <c r="G141" s="283">
        <f ca="1">IF(ISERROR(OFFSET('HARGA SATUAN'!$I$6,MATCH('RAB '!C141,'HARGA SATUAN'!$C$7:$C$1509,0),0)),0,OFFSET('HARGA SATUAN'!$I$6,MATCH('RAB '!C141,'HARGA SATUAN'!$C$7:$C$1509,0),0))</f>
        <v>380500</v>
      </c>
      <c r="H141" s="284">
        <f t="shared" ca="1" si="8"/>
        <v>0</v>
      </c>
      <c r="I141" s="284">
        <f t="shared" ca="1" si="9"/>
        <v>41094000</v>
      </c>
      <c r="J141" s="284">
        <f t="shared" ca="1" si="10"/>
        <v>0</v>
      </c>
      <c r="K141" s="285">
        <f t="shared" ca="1" si="11"/>
        <v>41094000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 t="e">
        <f>IF(AND(C142=0,#REF!=0,#REF!=0),"BLANKS",1)</f>
        <v>#REF!</v>
      </c>
      <c r="B142" s="547">
        <v>2</v>
      </c>
      <c r="C142" s="550" t="s">
        <v>28</v>
      </c>
      <c r="D142" s="281" t="str">
        <f ca="1">IF(ISERROR(OFFSET('HARGA SATUAN'!$D$6,MATCH('RAB '!C142,'HARGA SATUAN'!$C$7:$C$1509,0),0)),"",OFFSET('HARGA SATUAN'!$D$6,MATCH('RAB '!C142,'HARGA SATUAN'!$C$7:$C$1509,0),0))</f>
        <v>HDW</v>
      </c>
      <c r="E142" s="282" t="str">
        <f ca="1">IF(B142="+","Unit",IF(ISERROR(OFFSET('HARGA SATUAN'!$E$6,MATCH('RAB '!C142,'HARGA SATUAN'!$C$7:$C$1509,0),0)),"",OFFSET('HARGA SATUAN'!$E$6,MATCH('RAB '!C142,'HARGA SATUAN'!$C$7:$C$1509,0),0)))</f>
        <v>Bh</v>
      </c>
      <c r="F142" s="566">
        <f>F140*2</f>
        <v>108</v>
      </c>
      <c r="G142" s="283">
        <f ca="1">IF(ISERROR(OFFSET('HARGA SATUAN'!$I$6,MATCH('RAB '!C142,'HARGA SATUAN'!$C$7:$C$1509,0),0)),0,OFFSET('HARGA SATUAN'!$I$6,MATCH('RAB '!C142,'HARGA SATUAN'!$C$7:$C$1509,0),0))</f>
        <v>63500</v>
      </c>
      <c r="H142" s="284">
        <f t="shared" ca="1" si="8"/>
        <v>0</v>
      </c>
      <c r="I142" s="284">
        <f t="shared" ca="1" si="9"/>
        <v>6858000</v>
      </c>
      <c r="J142" s="284">
        <f t="shared" ca="1" si="10"/>
        <v>0</v>
      </c>
      <c r="K142" s="285">
        <f t="shared" ca="1" si="11"/>
        <v>6858000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IF(AND(C143=0,C144=0,#REF!=0),"BLANKS",1)</f>
        <v>#REF!</v>
      </c>
      <c r="B143" s="547">
        <v>3</v>
      </c>
      <c r="C143" s="550" t="s">
        <v>150</v>
      </c>
      <c r="D143" s="281" t="str">
        <f ca="1">IF(ISERROR(OFFSET('HARGA SATUAN'!$D$6,MATCH('RAB '!C143,'HARGA SATUAN'!$C$7:$C$1509,0),0)),"",OFFSET('HARGA SATUAN'!$D$6,MATCH('RAB '!C143,'HARGA SATUAN'!$C$7:$C$1509,0),0))</f>
        <v>HDW</v>
      </c>
      <c r="E143" s="282" t="str">
        <f ca="1">IF(B143="+","Unit",IF(ISERROR(OFFSET('HARGA SATUAN'!$E$6,MATCH('RAB '!C143,'HARGA SATUAN'!$C$7:$C$1509,0),0)),"",OFFSET('HARGA SATUAN'!$E$6,MATCH('RAB '!C143,'HARGA SATUAN'!$C$7:$C$1509,0),0)))</f>
        <v>Bh</v>
      </c>
      <c r="F143" s="566">
        <f>F140*2</f>
        <v>108</v>
      </c>
      <c r="G143" s="283">
        <f ca="1">IF(ISERROR(OFFSET('HARGA SATUAN'!$I$6,MATCH('RAB '!C143,'HARGA SATUAN'!$C$7:$C$1509,0),0)),0,OFFSET('HARGA SATUAN'!$I$6,MATCH('RAB '!C143,'HARGA SATUAN'!$C$7:$C$1509,0),0))</f>
        <v>40000</v>
      </c>
      <c r="H143" s="284">
        <f t="shared" ca="1" si="8"/>
        <v>0</v>
      </c>
      <c r="I143" s="284">
        <f t="shared" ca="1" si="9"/>
        <v>4320000</v>
      </c>
      <c r="J143" s="284">
        <f t="shared" ca="1" si="10"/>
        <v>0</v>
      </c>
      <c r="K143" s="285">
        <f t="shared" ca="1" si="11"/>
        <v>4320000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 t="e">
        <f>IF(AND(C144=0,#REF!=0,#REF!=0),"BLANKS",1)</f>
        <v>#REF!</v>
      </c>
      <c r="B144" s="547">
        <v>4</v>
      </c>
      <c r="C144" s="550" t="s">
        <v>751</v>
      </c>
      <c r="D144" s="281" t="str">
        <f ca="1">IF(ISERROR(OFFSET('HARGA SATUAN'!$D$6,MATCH('RAB '!C144,'HARGA SATUAN'!$C$7:$C$1509,0),0)),"",OFFSET('HARGA SATUAN'!$D$6,MATCH('RAB '!C144,'HARGA SATUAN'!$C$7:$C$1509,0),0))</f>
        <v>JASA</v>
      </c>
      <c r="E144" s="282" t="str">
        <f ca="1">IF(B144="+","Unit",IF(ISERROR(OFFSET('HARGA SATUAN'!$E$6,MATCH('RAB '!C144,'HARGA SATUAN'!$C$7:$C$1509,0),0)),"",OFFSET('HARGA SATUAN'!$E$6,MATCH('RAB '!C144,'HARGA SATUAN'!$C$7:$C$1509,0),0)))</f>
        <v>Unit</v>
      </c>
      <c r="F144" s="566">
        <f>F140*1</f>
        <v>54</v>
      </c>
      <c r="G144" s="283">
        <f ca="1">IF(ISERROR(OFFSET('HARGA SATUAN'!$I$6,MATCH('RAB '!C144,'HARGA SATUAN'!$C$7:$C$1509,0),0)),0,OFFSET('HARGA SATUAN'!$I$6,MATCH('RAB '!C144,'HARGA SATUAN'!$C$7:$C$1509,0),0))</f>
        <v>45600</v>
      </c>
      <c r="H144" s="284">
        <f t="shared" ca="1" si="8"/>
        <v>0</v>
      </c>
      <c r="I144" s="284">
        <f t="shared" ca="1" si="9"/>
        <v>0</v>
      </c>
      <c r="J144" s="284">
        <f t="shared" ca="1" si="10"/>
        <v>2462400</v>
      </c>
      <c r="K144" s="285">
        <f t="shared" ca="1" si="11"/>
        <v>2462400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/>
      <c r="B145" s="542"/>
      <c r="C145"/>
      <c r="D145" s="281" t="str">
        <f ca="1">IF(ISERROR(OFFSET('HARGA SATUAN'!$D$6,MATCH('RAB '!C145,'HARGA SATUAN'!$C$7:$C$1509,0),0)),"",OFFSET('HARGA SATUAN'!$D$6,MATCH('RAB '!C145,'HARGA SATUAN'!$C$7:$C$1509,0),0))</f>
        <v/>
      </c>
      <c r="E145" s="282" t="str">
        <f ca="1">IF(B145="+","Unit",IF(ISERROR(OFFSET('HARGA SATUAN'!$E$6,MATCH('RAB '!C145,'HARGA SATUAN'!$C$7:$C$1509,0),0)),"",OFFSET('HARGA SATUAN'!$E$6,MATCH('RAB '!C145,'HARGA SATUAN'!$C$7:$C$1509,0),0)))</f>
        <v/>
      </c>
      <c r="F145" s="567"/>
      <c r="G145" s="283">
        <f ca="1">IF(ISERROR(OFFSET('HARGA SATUAN'!$I$6,MATCH('RAB '!C145,'HARGA SATUAN'!$C$7:$C$1509,0),0)),0,OFFSET('HARGA SATUAN'!$I$6,MATCH('RAB '!C145,'HARGA SATUAN'!$C$7:$C$1509,0),0))</f>
        <v>0</v>
      </c>
      <c r="H145" s="284">
        <f t="shared" ca="1" si="8"/>
        <v>0</v>
      </c>
      <c r="I145" s="284">
        <f t="shared" ca="1" si="9"/>
        <v>0</v>
      </c>
      <c r="J145" s="284">
        <f t="shared" ca="1" si="10"/>
        <v>0</v>
      </c>
      <c r="K145" s="285">
        <f t="shared" ca="1" si="1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 t="e">
        <f>IF(AND(C146=0,C147=0,#REF!=0),"BLANKS",1)</f>
        <v>#REF!</v>
      </c>
      <c r="B146" s="547" t="s">
        <v>1008</v>
      </c>
      <c r="C146" s="551" t="s">
        <v>1660</v>
      </c>
      <c r="D146" s="281" t="str">
        <f ca="1">IF(ISERROR(OFFSET('HARGA SATUAN'!$D$6,MATCH('RAB '!C146,'HARGA SATUAN'!$C$7:$C$1509,0),0)),"",OFFSET('HARGA SATUAN'!$D$6,MATCH('RAB '!C146,'HARGA SATUAN'!$C$7:$C$1509,0),0))</f>
        <v/>
      </c>
      <c r="E146" s="282" t="str">
        <f ca="1">IF(B146="+","Unit",IF(ISERROR(OFFSET('HARGA SATUAN'!$E$6,MATCH('RAB '!C146,'HARGA SATUAN'!$C$7:$C$1509,0),0)),"",OFFSET('HARGA SATUAN'!$E$6,MATCH('RAB '!C146,'HARGA SATUAN'!$C$7:$C$1509,0),0)))</f>
        <v>Unit</v>
      </c>
      <c r="F146" s="571">
        <f>'Rekap Konstruksi'!R11</f>
        <v>1</v>
      </c>
      <c r="G146" s="283">
        <f ca="1">IF(ISERROR(OFFSET('HARGA SATUAN'!$I$6,MATCH('RAB '!C146,'HARGA SATUAN'!$C$7:$C$1509,0),0)),0,OFFSET('HARGA SATUAN'!$I$6,MATCH('RAB '!C146,'HARGA SATUAN'!$C$7:$C$1509,0),0))</f>
        <v>0</v>
      </c>
      <c r="H146" s="284">
        <f t="shared" ca="1" si="8"/>
        <v>0</v>
      </c>
      <c r="I146" s="284">
        <f t="shared" ca="1" si="9"/>
        <v>0</v>
      </c>
      <c r="J146" s="284">
        <f t="shared" ca="1" si="10"/>
        <v>0</v>
      </c>
      <c r="K146" s="285">
        <f t="shared" ca="1" si="1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30">
      <c r="A147" s="259" t="e">
        <f>IF(AND(C147=0,#REF!=0,#REF!=0),"BLANKS",1)</f>
        <v>#REF!</v>
      </c>
      <c r="B147" s="547">
        <v>1</v>
      </c>
      <c r="C147" s="551" t="s">
        <v>1682</v>
      </c>
      <c r="D147" s="281" t="str">
        <f ca="1">IF(ISERROR(OFFSET('HARGA SATUAN'!$D$6,MATCH('RAB '!C147,'HARGA SATUAN'!$C$7:$C$1509,0),0)),"",OFFSET('HARGA SATUAN'!$D$6,MATCH('RAB '!C147,'HARGA SATUAN'!$C$7:$C$1509,0),0))</f>
        <v/>
      </c>
      <c r="E147" s="282" t="str">
        <f ca="1">IF(B147="+","Unit",IF(ISERROR(OFFSET('HARGA SATUAN'!$E$6,MATCH('RAB '!C147,'HARGA SATUAN'!$C$7:$C$1509,0),0)),"",OFFSET('HARGA SATUAN'!$E$6,MATCH('RAB '!C147,'HARGA SATUAN'!$C$7:$C$1509,0),0)))</f>
        <v/>
      </c>
      <c r="F147" s="571">
        <f>F146*1</f>
        <v>1</v>
      </c>
      <c r="G147" s="283">
        <f ca="1">IF(ISERROR(OFFSET('HARGA SATUAN'!$I$6,MATCH('RAB '!C147,'HARGA SATUAN'!$C$7:$C$1509,0),0)),0,OFFSET('HARGA SATUAN'!$I$6,MATCH('RAB '!C147,'HARGA SATUAN'!$C$7:$C$1509,0),0))</f>
        <v>0</v>
      </c>
      <c r="H147" s="284">
        <f t="shared" ca="1" si="8"/>
        <v>0</v>
      </c>
      <c r="I147" s="284">
        <f t="shared" ca="1" si="9"/>
        <v>0</v>
      </c>
      <c r="J147" s="284">
        <f t="shared" ca="1" si="10"/>
        <v>0</v>
      </c>
      <c r="K147" s="285">
        <f t="shared" ca="1" si="1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 t="e">
        <f>IF(AND(C148=0,#REF!=0,#REF!=0),"BLANKS",1)</f>
        <v>#REF!</v>
      </c>
      <c r="B148" s="547">
        <v>2</v>
      </c>
      <c r="C148" s="551" t="s">
        <v>145</v>
      </c>
      <c r="D148" s="281" t="str">
        <f ca="1">IF(ISERROR(OFFSET('HARGA SATUAN'!$D$6,MATCH('RAB '!C148,'HARGA SATUAN'!$C$7:$C$1509,0),0)),"",OFFSET('HARGA SATUAN'!$D$6,MATCH('RAB '!C148,'HARGA SATUAN'!$C$7:$C$1509,0),0))</f>
        <v>HDW</v>
      </c>
      <c r="E148" s="282" t="str">
        <f ca="1">IF(B148="+","Unit",IF(ISERROR(OFFSET('HARGA SATUAN'!$E$6,MATCH('RAB '!C148,'HARGA SATUAN'!$C$7:$C$1509,0),0)),"",OFFSET('HARGA SATUAN'!$E$6,MATCH('RAB '!C148,'HARGA SATUAN'!$C$7:$C$1509,0),0)))</f>
        <v>Mtr</v>
      </c>
      <c r="F148" s="571">
        <f>F146*1</f>
        <v>1</v>
      </c>
      <c r="G148" s="283">
        <f ca="1">IF(ISERROR(OFFSET('HARGA SATUAN'!$I$6,MATCH('RAB '!C148,'HARGA SATUAN'!$C$7:$C$1509,0),0)),0,OFFSET('HARGA SATUAN'!$I$6,MATCH('RAB '!C148,'HARGA SATUAN'!$C$7:$C$1509,0),0))</f>
        <v>7789</v>
      </c>
      <c r="H148" s="284">
        <f t="shared" ca="1" si="8"/>
        <v>0</v>
      </c>
      <c r="I148" s="284">
        <f t="shared" ca="1" si="9"/>
        <v>7789</v>
      </c>
      <c r="J148" s="284">
        <f t="shared" ca="1" si="10"/>
        <v>0</v>
      </c>
      <c r="K148" s="285">
        <f t="shared" ca="1" si="11"/>
        <v>7789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 t="e">
        <f>IF(AND(C149=0,C150=0,#REF!=0),"BLANKS",1)</f>
        <v>#REF!</v>
      </c>
      <c r="B149" s="547">
        <v>3</v>
      </c>
      <c r="C149" s="551" t="s">
        <v>172</v>
      </c>
      <c r="D149" s="281" t="str">
        <f ca="1">IF(ISERROR(OFFSET('HARGA SATUAN'!$D$6,MATCH('RAB '!C149,'HARGA SATUAN'!$C$7:$C$1509,0),0)),"",OFFSET('HARGA SATUAN'!$D$6,MATCH('RAB '!C149,'HARGA SATUAN'!$C$7:$C$1509,0),0))</f>
        <v>HDW</v>
      </c>
      <c r="E149" s="282" t="str">
        <f ca="1">IF(B149="+","Unit",IF(ISERROR(OFFSET('HARGA SATUAN'!$E$6,MATCH('RAB '!C149,'HARGA SATUAN'!$C$7:$C$1509,0),0)),"",OFFSET('HARGA SATUAN'!$E$6,MATCH('RAB '!C149,'HARGA SATUAN'!$C$7:$C$1509,0),0)))</f>
        <v>Bh</v>
      </c>
      <c r="F149" s="571">
        <f>F146*1</f>
        <v>1</v>
      </c>
      <c r="G149" s="283">
        <f ca="1">IF(ISERROR(OFFSET('HARGA SATUAN'!$I$6,MATCH('RAB '!C149,'HARGA SATUAN'!$C$7:$C$1509,0),0)),0,OFFSET('HARGA SATUAN'!$I$6,MATCH('RAB '!C149,'HARGA SATUAN'!$C$7:$C$1509,0),0))</f>
        <v>15500</v>
      </c>
      <c r="H149" s="284">
        <f t="shared" ca="1" si="8"/>
        <v>0</v>
      </c>
      <c r="I149" s="284">
        <f t="shared" ca="1" si="9"/>
        <v>15500</v>
      </c>
      <c r="J149" s="284">
        <f t="shared" ca="1" si="10"/>
        <v>0</v>
      </c>
      <c r="K149" s="285">
        <f t="shared" ca="1" si="11"/>
        <v>15500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 t="e">
        <f>IF(AND(C150=0,#REF!=0,#REF!=0),"BLANKS",1)</f>
        <v>#REF!</v>
      </c>
      <c r="B150" s="547">
        <v>4</v>
      </c>
      <c r="C150" s="551" t="s">
        <v>177</v>
      </c>
      <c r="D150" s="281" t="str">
        <f ca="1">IF(ISERROR(OFFSET('HARGA SATUAN'!$D$6,MATCH('RAB '!C150,'HARGA SATUAN'!$C$7:$C$1509,0),0)),"",OFFSET('HARGA SATUAN'!$D$6,MATCH('RAB '!C150,'HARGA SATUAN'!$C$7:$C$1509,0),0))</f>
        <v>HDW</v>
      </c>
      <c r="E150" s="282" t="str">
        <f ca="1">IF(B150="+","Unit",IF(ISERROR(OFFSET('HARGA SATUAN'!$E$6,MATCH('RAB '!C150,'HARGA SATUAN'!$C$7:$C$1509,0),0)),"",OFFSET('HARGA SATUAN'!$E$6,MATCH('RAB '!C150,'HARGA SATUAN'!$C$7:$C$1509,0),0)))</f>
        <v>Bh</v>
      </c>
      <c r="F150" s="571">
        <f>F146*2</f>
        <v>2</v>
      </c>
      <c r="G150" s="283">
        <f ca="1">IF(ISERROR(OFFSET('HARGA SATUAN'!$I$6,MATCH('RAB '!C150,'HARGA SATUAN'!$C$7:$C$1509,0),0)),0,OFFSET('HARGA SATUAN'!$I$6,MATCH('RAB '!C150,'HARGA SATUAN'!$C$7:$C$1509,0),0))</f>
        <v>15900</v>
      </c>
      <c r="H150" s="284">
        <f t="shared" ca="1" si="8"/>
        <v>0</v>
      </c>
      <c r="I150" s="284">
        <f t="shared" ca="1" si="9"/>
        <v>31800</v>
      </c>
      <c r="J150" s="284">
        <f t="shared" ca="1" si="10"/>
        <v>0</v>
      </c>
      <c r="K150" s="285">
        <f t="shared" ca="1" si="11"/>
        <v>31800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/>
      <c r="B151" s="547">
        <v>5</v>
      </c>
      <c r="C151" s="551" t="s">
        <v>210</v>
      </c>
      <c r="D151" s="281" t="str">
        <f ca="1">IF(ISERROR(OFFSET('HARGA SATUAN'!$D$6,MATCH('RAB '!C151,'HARGA SATUAN'!$C$7:$C$1509,0),0)),"",OFFSET('HARGA SATUAN'!$D$6,MATCH('RAB '!C151,'HARGA SATUAN'!$C$7:$C$1509,0),0))</f>
        <v>HDW</v>
      </c>
      <c r="E151" s="282" t="str">
        <f ca="1">IF(B151="+","Unit",IF(ISERROR(OFFSET('HARGA SATUAN'!$E$6,MATCH('RAB '!C151,'HARGA SATUAN'!$C$7:$C$1509,0),0)),"",OFFSET('HARGA SATUAN'!$E$6,MATCH('RAB '!C151,'HARGA SATUAN'!$C$7:$C$1509,0),0)))</f>
        <v>Bh</v>
      </c>
      <c r="F151" s="571">
        <f>F146*1</f>
        <v>1</v>
      </c>
      <c r="G151" s="283">
        <f ca="1">IF(ISERROR(OFFSET('HARGA SATUAN'!$I$6,MATCH('RAB '!C151,'HARGA SATUAN'!$C$7:$C$1509,0),0)),0,OFFSET('HARGA SATUAN'!$I$6,MATCH('RAB '!C151,'HARGA SATUAN'!$C$7:$C$1509,0),0))</f>
        <v>11400</v>
      </c>
      <c r="H151" s="284">
        <f t="shared" ca="1" si="8"/>
        <v>0</v>
      </c>
      <c r="I151" s="284">
        <f t="shared" ca="1" si="9"/>
        <v>11400</v>
      </c>
      <c r="J151" s="284">
        <f t="shared" ca="1" si="10"/>
        <v>0</v>
      </c>
      <c r="K151" s="285">
        <f t="shared" ca="1" si="11"/>
        <v>11400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IF(AND(C152=0,C153=0,#REF!=0),"BLANKS",1)</f>
        <v>#REF!</v>
      </c>
      <c r="B152" s="547">
        <v>6</v>
      </c>
      <c r="C152" s="551" t="s">
        <v>211</v>
      </c>
      <c r="D152" s="281" t="str">
        <f ca="1">IF(ISERROR(OFFSET('HARGA SATUAN'!$D$6,MATCH('RAB '!C152,'HARGA SATUAN'!$C$7:$C$1509,0),0)),"",OFFSET('HARGA SATUAN'!$D$6,MATCH('RAB '!C152,'HARGA SATUAN'!$C$7:$C$1509,0),0))</f>
        <v>HDW</v>
      </c>
      <c r="E152" s="282" t="str">
        <f ca="1">IF(B152="+","Unit",IF(ISERROR(OFFSET('HARGA SATUAN'!$E$6,MATCH('RAB '!C152,'HARGA SATUAN'!$C$7:$C$1509,0),0)),"",OFFSET('HARGA SATUAN'!$E$6,MATCH('RAB '!C152,'HARGA SATUAN'!$C$7:$C$1509,0),0)))</f>
        <v>Bh</v>
      </c>
      <c r="F152" s="571">
        <f>F146*2</f>
        <v>2</v>
      </c>
      <c r="G152" s="283">
        <f ca="1">IF(ISERROR(OFFSET('HARGA SATUAN'!$I$6,MATCH('RAB '!C152,'HARGA SATUAN'!$C$7:$C$1509,0),0)),0,OFFSET('HARGA SATUAN'!$I$6,MATCH('RAB '!C152,'HARGA SATUAN'!$C$7:$C$1509,0),0))</f>
        <v>29600</v>
      </c>
      <c r="H152" s="284">
        <f t="shared" ca="1" si="8"/>
        <v>0</v>
      </c>
      <c r="I152" s="284">
        <f t="shared" ca="1" si="9"/>
        <v>59200</v>
      </c>
      <c r="J152" s="284">
        <f t="shared" ca="1" si="10"/>
        <v>0</v>
      </c>
      <c r="K152" s="285">
        <f t="shared" ca="1" si="11"/>
        <v>59200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547">
        <v>7</v>
      </c>
      <c r="C153" s="551" t="s">
        <v>216</v>
      </c>
      <c r="D153" s="281" t="str">
        <f ca="1">IF(ISERROR(OFFSET('HARGA SATUAN'!$D$6,MATCH('RAB '!C153,'HARGA SATUAN'!$C$7:$C$1509,0),0)),"",OFFSET('HARGA SATUAN'!$D$6,MATCH('RAB '!C153,'HARGA SATUAN'!$C$7:$C$1509,0),0))</f>
        <v>HDW</v>
      </c>
      <c r="E153" s="282" t="str">
        <f ca="1">IF(B153="+","Unit",IF(ISERROR(OFFSET('HARGA SATUAN'!$E$6,MATCH('RAB '!C153,'HARGA SATUAN'!$C$7:$C$1509,0),0)),"",OFFSET('HARGA SATUAN'!$E$6,MATCH('RAB '!C153,'HARGA SATUAN'!$C$7:$C$1509,0),0)))</f>
        <v>Bh</v>
      </c>
      <c r="F153" s="571">
        <f>F146*1</f>
        <v>1</v>
      </c>
      <c r="G153" s="283">
        <f ca="1">IF(ISERROR(OFFSET('HARGA SATUAN'!$I$6,MATCH('RAB '!C153,'HARGA SATUAN'!$C$7:$C$1509,0),0)),0,OFFSET('HARGA SATUAN'!$I$6,MATCH('RAB '!C153,'HARGA SATUAN'!$C$7:$C$1509,0),0))</f>
        <v>27815</v>
      </c>
      <c r="H153" s="284">
        <f t="shared" ca="1" si="8"/>
        <v>0</v>
      </c>
      <c r="I153" s="284">
        <f t="shared" ca="1" si="9"/>
        <v>27815</v>
      </c>
      <c r="J153" s="284">
        <f t="shared" ca="1" si="10"/>
        <v>0</v>
      </c>
      <c r="K153" s="285">
        <f t="shared" ca="1" si="11"/>
        <v>27815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547">
        <v>8</v>
      </c>
      <c r="C154" s="551" t="s">
        <v>15</v>
      </c>
      <c r="D154" s="281" t="str">
        <f ca="1">IF(ISERROR(OFFSET('HARGA SATUAN'!$D$6,MATCH('RAB '!C154,'HARGA SATUAN'!$C$7:$C$1509,0),0)),"",OFFSET('HARGA SATUAN'!$D$6,MATCH('RAB '!C154,'HARGA SATUAN'!$C$7:$C$1509,0),0))</f>
        <v>HDW</v>
      </c>
      <c r="E154" s="282" t="str">
        <f ca="1">IF(B154="+","Unit",IF(ISERROR(OFFSET('HARGA SATUAN'!$E$6,MATCH('RAB '!C154,'HARGA SATUAN'!$C$7:$C$1509,0),0)),"",OFFSET('HARGA SATUAN'!$E$6,MATCH('RAB '!C154,'HARGA SATUAN'!$C$7:$C$1509,0),0)))</f>
        <v>Bh</v>
      </c>
      <c r="F154" s="571">
        <f>F146*1</f>
        <v>1</v>
      </c>
      <c r="G154" s="283">
        <f ca="1">IF(ISERROR(OFFSET('HARGA SATUAN'!$I$6,MATCH('RAB '!C154,'HARGA SATUAN'!$C$7:$C$1509,0),0)),0,OFFSET('HARGA SATUAN'!$I$6,MATCH('RAB '!C154,'HARGA SATUAN'!$C$7:$C$1509,0),0))</f>
        <v>23936</v>
      </c>
      <c r="H154" s="284">
        <f t="shared" ca="1" si="8"/>
        <v>0</v>
      </c>
      <c r="I154" s="284">
        <f t="shared" ca="1" si="9"/>
        <v>23936</v>
      </c>
      <c r="J154" s="284">
        <f t="shared" ca="1" si="10"/>
        <v>0</v>
      </c>
      <c r="K154" s="285">
        <f t="shared" ca="1" si="11"/>
        <v>23936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547">
        <v>9</v>
      </c>
      <c r="C155" s="551" t="s">
        <v>240</v>
      </c>
      <c r="D155" s="281" t="str">
        <f ca="1">IF(ISERROR(OFFSET('HARGA SATUAN'!$D$6,MATCH('RAB '!C155,'HARGA SATUAN'!$C$7:$C$1509,0),0)),"",OFFSET('HARGA SATUAN'!$D$6,MATCH('RAB '!C155,'HARGA SATUAN'!$C$7:$C$1509,0),0))</f>
        <v>HDW</v>
      </c>
      <c r="E155" s="282" t="str">
        <f ca="1">IF(B155="+","Unit",IF(ISERROR(OFFSET('HARGA SATUAN'!$E$6,MATCH('RAB '!C155,'HARGA SATUAN'!$C$7:$C$1509,0),0)),"",OFFSET('HARGA SATUAN'!$E$6,MATCH('RAB '!C155,'HARGA SATUAN'!$C$7:$C$1509,0),0)))</f>
        <v>Bh</v>
      </c>
      <c r="F155" s="571">
        <f>F146*1</f>
        <v>1</v>
      </c>
      <c r="G155" s="283">
        <f ca="1">IF(ISERROR(OFFSET('HARGA SATUAN'!$I$6,MATCH('RAB '!C155,'HARGA SATUAN'!$C$7:$C$1509,0),0)),0,OFFSET('HARGA SATUAN'!$I$6,MATCH('RAB '!C155,'HARGA SATUAN'!$C$7:$C$1509,0),0))</f>
        <v>57690</v>
      </c>
      <c r="H155" s="284">
        <f t="shared" ca="1" si="8"/>
        <v>0</v>
      </c>
      <c r="I155" s="284">
        <f t="shared" ca="1" si="9"/>
        <v>57690</v>
      </c>
      <c r="J155" s="284">
        <f t="shared" ca="1" si="10"/>
        <v>0</v>
      </c>
      <c r="K155" s="285">
        <f t="shared" ca="1" si="11"/>
        <v>57690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 ht="24" customHeight="1">
      <c r="A156" s="259"/>
      <c r="B156" s="547">
        <v>10</v>
      </c>
      <c r="C156" s="551" t="s">
        <v>258</v>
      </c>
      <c r="D156" s="281" t="str">
        <f ca="1">IF(ISERROR(OFFSET('HARGA SATUAN'!$D$6,MATCH('RAB '!C156,'HARGA SATUAN'!$C$7:$C$1509,0),0)),"",OFFSET('HARGA SATUAN'!$D$6,MATCH('RAB '!C156,'HARGA SATUAN'!$C$7:$C$1509,0),0))</f>
        <v>HDW</v>
      </c>
      <c r="E156" s="282" t="str">
        <f ca="1">IF(B156="+","Unit",IF(ISERROR(OFFSET('HARGA SATUAN'!$E$6,MATCH('RAB '!C156,'HARGA SATUAN'!$C$7:$C$1509,0),0)),"",OFFSET('HARGA SATUAN'!$E$6,MATCH('RAB '!C156,'HARGA SATUAN'!$C$7:$C$1509,0),0)))</f>
        <v>Bh</v>
      </c>
      <c r="F156" s="571">
        <f>F146*1</f>
        <v>1</v>
      </c>
      <c r="G156" s="283">
        <f ca="1">IF(ISERROR(OFFSET('HARGA SATUAN'!$I$6,MATCH('RAB '!C156,'HARGA SATUAN'!$C$7:$C$1509,0),0)),0,OFFSET('HARGA SATUAN'!$I$6,MATCH('RAB '!C156,'HARGA SATUAN'!$C$7:$C$1509,0),0))</f>
        <v>33501.866666666669</v>
      </c>
      <c r="H156" s="284">
        <f t="shared" ca="1" si="8"/>
        <v>0</v>
      </c>
      <c r="I156" s="284">
        <f t="shared" ca="1" si="9"/>
        <v>33501.866666666669</v>
      </c>
      <c r="J156" s="284">
        <f t="shared" ca="1" si="10"/>
        <v>0</v>
      </c>
      <c r="K156" s="285">
        <f t="shared" ca="1" si="11"/>
        <v>33501.866666666669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>
      <c r="A157" s="259" t="e">
        <f>IF(AND(C157=0,#REF!=0,#REF!=0),"BLANKS",1)</f>
        <v>#REF!</v>
      </c>
      <c r="B157" s="547">
        <v>11</v>
      </c>
      <c r="C157" s="551" t="s">
        <v>16</v>
      </c>
      <c r="D157" s="281" t="str">
        <f ca="1">IF(ISERROR(OFFSET('HARGA SATUAN'!$D$6,MATCH('RAB '!C157,'HARGA SATUAN'!$C$7:$C$1509,0),0)),"",OFFSET('HARGA SATUAN'!$D$6,MATCH('RAB '!C157,'HARGA SATUAN'!$C$7:$C$1509,0),0))</f>
        <v>HDW</v>
      </c>
      <c r="E157" s="282" t="str">
        <f ca="1">IF(B157="+","Unit",IF(ISERROR(OFFSET('HARGA SATUAN'!$E$6,MATCH('RAB '!C157,'HARGA SATUAN'!$C$7:$C$1509,0),0)),"",OFFSET('HARGA SATUAN'!$E$6,MATCH('RAB '!C157,'HARGA SATUAN'!$C$7:$C$1509,0),0)))</f>
        <v>Bh</v>
      </c>
      <c r="F157" s="571">
        <f>F146*1</f>
        <v>1</v>
      </c>
      <c r="G157" s="283">
        <f ca="1">IF(ISERROR(OFFSET('HARGA SATUAN'!$I$6,MATCH('RAB '!C157,'HARGA SATUAN'!$C$7:$C$1509,0),0)),0,OFFSET('HARGA SATUAN'!$I$6,MATCH('RAB '!C157,'HARGA SATUAN'!$C$7:$C$1509,0),0))</f>
        <v>2500</v>
      </c>
      <c r="H157" s="284">
        <f t="shared" ca="1" si="8"/>
        <v>0</v>
      </c>
      <c r="I157" s="284">
        <f t="shared" ca="1" si="9"/>
        <v>2500</v>
      </c>
      <c r="J157" s="284">
        <f t="shared" ca="1" si="10"/>
        <v>0</v>
      </c>
      <c r="K157" s="285">
        <f t="shared" ca="1" si="11"/>
        <v>2500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 ht="25.5" customHeight="1">
      <c r="A158" s="259"/>
      <c r="B158" s="547">
        <v>12</v>
      </c>
      <c r="C158" s="551" t="s">
        <v>651</v>
      </c>
      <c r="D158" s="281" t="str">
        <f ca="1">IF(ISERROR(OFFSET('HARGA SATUAN'!$D$6,MATCH('RAB '!C158,'HARGA SATUAN'!$C$7:$C$1509,0),0)),"",OFFSET('HARGA SATUAN'!$D$6,MATCH('RAB '!C158,'HARGA SATUAN'!$C$7:$C$1509,0),0))</f>
        <v>JASA</v>
      </c>
      <c r="E158" s="282" t="str">
        <f ca="1">IF(B158="+","Unit",IF(ISERROR(OFFSET('HARGA SATUAN'!$E$6,MATCH('RAB '!C158,'HARGA SATUAN'!$C$7:$C$1509,0),0)),"",OFFSET('HARGA SATUAN'!$E$6,MATCH('RAB '!C158,'HARGA SATUAN'!$C$7:$C$1509,0),0)))</f>
        <v>Unit</v>
      </c>
      <c r="F158" s="571">
        <f>F146*1</f>
        <v>1</v>
      </c>
      <c r="G158" s="283">
        <f ca="1">IF(ISERROR(OFFSET('HARGA SATUAN'!$I$6,MATCH('RAB '!C158,'HARGA SATUAN'!$C$7:$C$1509,0),0)),0,OFFSET('HARGA SATUAN'!$I$6,MATCH('RAB '!C158,'HARGA SATUAN'!$C$7:$C$1509,0),0))</f>
        <v>53800</v>
      </c>
      <c r="H158" s="284">
        <f t="shared" ca="1" si="8"/>
        <v>0</v>
      </c>
      <c r="I158" s="284">
        <f t="shared" ca="1" si="9"/>
        <v>0</v>
      </c>
      <c r="J158" s="284">
        <f t="shared" ca="1" si="10"/>
        <v>53800</v>
      </c>
      <c r="K158" s="285">
        <f t="shared" ca="1" si="11"/>
        <v>53800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88" customFormat="1">
      <c r="A159" s="259"/>
      <c r="B159" s="523"/>
      <c r="C159" s="552"/>
      <c r="D159" s="281" t="str">
        <f ca="1">IF(ISERROR(OFFSET('HARGA SATUAN'!$D$6,MATCH('RAB '!C159,'HARGA SATUAN'!$C$7:$C$1509,0),0)),"",OFFSET('HARGA SATUAN'!$D$6,MATCH('RAB '!C159,'HARGA SATUAN'!$C$7:$C$1509,0),0))</f>
        <v/>
      </c>
      <c r="E159" s="282" t="str">
        <f ca="1">IF(B159="+","Unit",IF(ISERROR(OFFSET('HARGA SATUAN'!$E$6,MATCH('RAB '!C159,'HARGA SATUAN'!$C$7:$C$1509,0),0)),"",OFFSET('HARGA SATUAN'!$E$6,MATCH('RAB '!C159,'HARGA SATUAN'!$C$7:$C$1509,0),0)))</f>
        <v/>
      </c>
      <c r="F159" s="572"/>
      <c r="G159" s="283">
        <f ca="1">IF(ISERROR(OFFSET('HARGA SATUAN'!$I$6,MATCH('RAB '!C159,'HARGA SATUAN'!$C$7:$C$1509,0),0)),0,OFFSET('HARGA SATUAN'!$I$6,MATCH('RAB '!C159,'HARGA SATUAN'!$C$7:$C$1509,0),0))</f>
        <v>0</v>
      </c>
      <c r="H159" s="284">
        <f t="shared" ref="H159:H160" ca="1" si="16">IF(OR(D159="MDU",D159="MDU-KD"),(IF($O$3="RAB NON MDU","PLN KD",G159*F159)),0)</f>
        <v>0</v>
      </c>
      <c r="I159" s="284">
        <f t="shared" ref="I159:I160" ca="1" si="17">IF(D159="HDW",G159*F159,0)</f>
        <v>0</v>
      </c>
      <c r="J159" s="284">
        <f t="shared" ref="J159:J160" ca="1" si="18">IF(D159="JASA",G159*F159,0)</f>
        <v>0</v>
      </c>
      <c r="K159" s="285">
        <f t="shared" ref="K159:K160" ca="1" si="19">SUM(H159:J159)</f>
        <v>0</v>
      </c>
      <c r="L159" s="321"/>
      <c r="M159" s="321"/>
      <c r="N159" s="289"/>
      <c r="O159" s="267"/>
      <c r="P159" s="267"/>
      <c r="Q159" s="267"/>
    </row>
    <row r="160" spans="1:22" s="290" customFormat="1">
      <c r="A160" s="259" t="e">
        <f>IF(AND(C160=0,#REF!=0,#REF!=0),"BLANKS",1)</f>
        <v>#REF!</v>
      </c>
      <c r="B160" s="542" t="s">
        <v>1008</v>
      </c>
      <c r="C160" s="463" t="s">
        <v>1626</v>
      </c>
      <c r="D160" s="281" t="str">
        <f ca="1">IF(ISERROR(OFFSET('HARGA SATUAN'!$D$6,MATCH('RAB '!C160,'HARGA SATUAN'!$C$7:$C$1509,0),0)),"",OFFSET('HARGA SATUAN'!$D$6,MATCH('RAB '!C160,'HARGA SATUAN'!$C$7:$C$1509,0),0))</f>
        <v/>
      </c>
      <c r="E160" s="282" t="str">
        <f ca="1">IF(B160="+","Unit",IF(ISERROR(OFFSET('HARGA SATUAN'!$E$6,MATCH('RAB '!C160,'HARGA SATUAN'!$C$7:$C$1509,0),0)),"",OFFSET('HARGA SATUAN'!$E$6,MATCH('RAB '!C160,'HARGA SATUAN'!$C$7:$C$1509,0),0)))</f>
        <v>Unit</v>
      </c>
      <c r="F160" s="570">
        <f>'Rekap Konstruksi'!R15</f>
        <v>75</v>
      </c>
      <c r="G160" s="283">
        <f ca="1">IF(ISERROR(OFFSET('HARGA SATUAN'!$I$6,MATCH('RAB '!C160,'HARGA SATUAN'!$C$7:$C$1509,0),0)),0,OFFSET('HARGA SATUAN'!$I$6,MATCH('RAB '!C160,'HARGA SATUAN'!$C$7:$C$1509,0),0))</f>
        <v>0</v>
      </c>
      <c r="H160" s="284">
        <f t="shared" ca="1" si="16"/>
        <v>0</v>
      </c>
      <c r="I160" s="284">
        <f t="shared" ca="1" si="17"/>
        <v>0</v>
      </c>
      <c r="J160" s="284">
        <f t="shared" ca="1" si="18"/>
        <v>0</v>
      </c>
      <c r="K160" s="285">
        <f t="shared" ca="1" si="19"/>
        <v>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>
      <c r="A161" s="259" t="e">
        <f>IF(AND(C161=0,#REF!=0,#REF!=0),"BLANKS",1)</f>
        <v>#REF!</v>
      </c>
      <c r="B161" s="542">
        <v>1</v>
      </c>
      <c r="C161" t="s">
        <v>20</v>
      </c>
      <c r="D161" s="281" t="str">
        <f ca="1">IF(ISERROR(OFFSET('HARGA SATUAN'!$D$6,MATCH('RAB '!C161,'HARGA SATUAN'!$C$7:$C$1509,0),0)),"",OFFSET('HARGA SATUAN'!$D$6,MATCH('RAB '!C161,'HARGA SATUAN'!$C$7:$C$1509,0),0))</f>
        <v>HDW</v>
      </c>
      <c r="E161" s="282" t="str">
        <f ca="1">IF(B161="+","Unit",IF(ISERROR(OFFSET('HARGA SATUAN'!$E$6,MATCH('RAB '!C161,'HARGA SATUAN'!$C$7:$C$1509,0),0)),"",OFFSET('HARGA SATUAN'!$E$6,MATCH('RAB '!C161,'HARGA SATUAN'!$C$7:$C$1509,0),0)))</f>
        <v>Bh</v>
      </c>
      <c r="F161" s="573">
        <f>F160*1</f>
        <v>75</v>
      </c>
      <c r="G161" s="283">
        <f ca="1">IF(ISERROR(OFFSET('HARGA SATUAN'!$I$6,MATCH('RAB '!C161,'HARGA SATUAN'!$C$7:$C$1509,0),0)),0,OFFSET('HARGA SATUAN'!$I$6,MATCH('RAB '!C161,'HARGA SATUAN'!$C$7:$C$1509,0),0))</f>
        <v>47459</v>
      </c>
      <c r="H161" s="284">
        <f t="shared" ref="H161" ca="1" si="20">IF(OR(D161="MDU",D161="MDU-KD"),(IF($O$3="RAB NON MDU","PLN KD",G161*F161)),0)</f>
        <v>0</v>
      </c>
      <c r="I161" s="284">
        <f t="shared" ref="I161" ca="1" si="21">IF(D161="HDW",G161*F161,0)</f>
        <v>3559425</v>
      </c>
      <c r="J161" s="284">
        <f t="shared" ref="J161" ca="1" si="22">IF(D161="JASA",G161*F161,0)</f>
        <v>0</v>
      </c>
      <c r="K161" s="285">
        <f t="shared" ref="K161" ca="1" si="23">SUM(H161:J161)</f>
        <v>3559425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88" customFormat="1">
      <c r="A162" s="259"/>
      <c r="B162" s="542">
        <v>2</v>
      </c>
      <c r="C162" t="s">
        <v>22</v>
      </c>
      <c r="D162" s="281"/>
      <c r="E162" s="282"/>
      <c r="F162" s="573">
        <f>F160*0.8</f>
        <v>60</v>
      </c>
      <c r="G162" s="283"/>
      <c r="H162" s="284"/>
      <c r="I162" s="284"/>
      <c r="J162" s="284"/>
      <c r="K162" s="285"/>
      <c r="L162" s="321"/>
      <c r="M162" s="321"/>
      <c r="N162" s="289"/>
      <c r="O162" s="267"/>
      <c r="P162" s="267"/>
      <c r="Q162" s="267"/>
    </row>
    <row r="163" spans="1:22" s="290" customFormat="1" ht="14.25" customHeight="1">
      <c r="A163" s="259"/>
      <c r="B163" s="542">
        <v>3</v>
      </c>
      <c r="C163" t="s">
        <v>23</v>
      </c>
      <c r="D163" s="281" t="str">
        <f ca="1">IF(ISERROR(OFFSET('HARGA SATUAN'!$D$6,MATCH('RAB '!C163,'HARGA SATUAN'!$C$7:$C$1509,0),0)),"",OFFSET('HARGA SATUAN'!$D$6,MATCH('RAB '!C163,'HARGA SATUAN'!$C$7:$C$1509,0),0))</f>
        <v>HDW</v>
      </c>
      <c r="E163" s="282" t="str">
        <f ca="1">IF(B163="+","Unit",IF(ISERROR(OFFSET('HARGA SATUAN'!$E$6,MATCH('RAB '!C163,'HARGA SATUAN'!$C$7:$C$1509,0),0)),"",OFFSET('HARGA SATUAN'!$E$6,MATCH('RAB '!C163,'HARGA SATUAN'!$C$7:$C$1509,0),0)))</f>
        <v>Bh</v>
      </c>
      <c r="F163" s="573">
        <f>F160*1</f>
        <v>75</v>
      </c>
      <c r="G163" s="283">
        <f ca="1">IF(ISERROR(OFFSET('HARGA SATUAN'!$I$6,MATCH('RAB '!C163,'HARGA SATUAN'!$C$7:$C$1509,0),0)),0,OFFSET('HARGA SATUAN'!$I$6,MATCH('RAB '!C163,'HARGA SATUAN'!$C$7:$C$1509,0),0))</f>
        <v>9500</v>
      </c>
      <c r="H163" s="284">
        <f t="shared" ref="H163:H175" ca="1" si="24">IF(OR(D163="MDU",D163="MDU-KD"),(IF($O$3="RAB NON MDU","PLN KD",G163*F163)),0)</f>
        <v>0</v>
      </c>
      <c r="I163" s="284">
        <f t="shared" ref="I163:I175" ca="1" si="25">IF(D163="HDW",G163*F163,0)</f>
        <v>712500</v>
      </c>
      <c r="J163" s="284">
        <f t="shared" ref="J163:J175" ca="1" si="26">IF(D163="JASA",G163*F163,0)</f>
        <v>0</v>
      </c>
      <c r="K163" s="285">
        <f t="shared" ref="K163:K175" ca="1" si="27">SUM(H163:J163)</f>
        <v>712500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>
      <c r="A164" s="259" t="e">
        <f>IF(AND(C164=0,#REF!=0,#REF!=0),"BLANKS",1)</f>
        <v>#REF!</v>
      </c>
      <c r="B164" s="542">
        <v>4</v>
      </c>
      <c r="C164" t="s">
        <v>731</v>
      </c>
      <c r="D164" s="281" t="str">
        <f ca="1">IF(ISERROR(OFFSET('HARGA SATUAN'!$D$6,MATCH('RAB '!C164,'HARGA SATUAN'!$C$7:$C$1509,0),0)),"",OFFSET('HARGA SATUAN'!$D$6,MATCH('RAB '!C164,'HARGA SATUAN'!$C$7:$C$1509,0),0))</f>
        <v>JASA</v>
      </c>
      <c r="E164" s="282" t="str">
        <f ca="1">IF(B164="+","Unit",IF(ISERROR(OFFSET('HARGA SATUAN'!$E$6,MATCH('RAB '!C164,'HARGA SATUAN'!$C$7:$C$1509,0),0)),"",OFFSET('HARGA SATUAN'!$E$6,MATCH('RAB '!C164,'HARGA SATUAN'!$C$7:$C$1509,0),0)))</f>
        <v>Unit</v>
      </c>
      <c r="F164" s="573">
        <f>F160*1</f>
        <v>75</v>
      </c>
      <c r="G164" s="283">
        <f ca="1">IF(ISERROR(OFFSET('HARGA SATUAN'!$I$6,MATCH('RAB '!C164,'HARGA SATUAN'!$C$7:$C$1509,0),0)),0,OFFSET('HARGA SATUAN'!$I$6,MATCH('RAB '!C164,'HARGA SATUAN'!$C$7:$C$1509,0),0))</f>
        <v>16200</v>
      </c>
      <c r="H164" s="284">
        <f t="shared" ca="1" si="24"/>
        <v>0</v>
      </c>
      <c r="I164" s="284">
        <f t="shared" ca="1" si="25"/>
        <v>0</v>
      </c>
      <c r="J164" s="284">
        <f t="shared" ca="1" si="26"/>
        <v>1215000</v>
      </c>
      <c r="K164" s="285">
        <f t="shared" ca="1" si="27"/>
        <v>1215000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>
      <c r="A165" s="259">
        <f>IF(AND(C165=0,C166=0,C167=0),"BLANKS",1)</f>
        <v>1</v>
      </c>
      <c r="B165" s="542"/>
      <c r="C165"/>
      <c r="D165" s="281" t="str">
        <f ca="1">IF(ISERROR(OFFSET('HARGA SATUAN'!$D$6,MATCH('RAB '!C165,'HARGA SATUAN'!$C$7:$C$1509,0),0)),"",OFFSET('HARGA SATUAN'!$D$6,MATCH('RAB '!C165,'HARGA SATUAN'!$C$7:$C$1509,0),0))</f>
        <v/>
      </c>
      <c r="E165" s="282" t="str">
        <f ca="1">IF(B165="+","Unit",IF(ISERROR(OFFSET('HARGA SATUAN'!$E$6,MATCH('RAB '!C165,'HARGA SATUAN'!$C$7:$C$1509,0),0)),"",OFFSET('HARGA SATUAN'!$E$6,MATCH('RAB '!C165,'HARGA SATUAN'!$C$7:$C$1509,0),0)))</f>
        <v/>
      </c>
      <c r="F165" s="567"/>
      <c r="G165" s="283">
        <f ca="1">IF(ISERROR(OFFSET('HARGA SATUAN'!$I$6,MATCH('RAB '!C165,'HARGA SATUAN'!$C$7:$C$1509,0),0)),0,OFFSET('HARGA SATUAN'!$I$6,MATCH('RAB '!C165,'HARGA SATUAN'!$C$7:$C$1509,0),0))</f>
        <v>0</v>
      </c>
      <c r="H165" s="284">
        <f t="shared" ca="1" si="24"/>
        <v>0</v>
      </c>
      <c r="I165" s="284">
        <f t="shared" ca="1" si="25"/>
        <v>0</v>
      </c>
      <c r="J165" s="284">
        <f t="shared" ca="1" si="26"/>
        <v>0</v>
      </c>
      <c r="K165" s="285">
        <f t="shared" ca="1" si="27"/>
        <v>0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90" customFormat="1">
      <c r="A166" s="259" t="e">
        <f>IF(AND(C166=0,C167=0,#REF!=0),"BLANKS",1)</f>
        <v>#REF!</v>
      </c>
      <c r="B166" s="547" t="s">
        <v>1008</v>
      </c>
      <c r="C166" s="550" t="s">
        <v>1624</v>
      </c>
      <c r="D166" s="281" t="str">
        <f ca="1">IF(ISERROR(OFFSET('HARGA SATUAN'!$D$6,MATCH('RAB '!C166,'HARGA SATUAN'!$C$7:$C$1509,0),0)),"",OFFSET('HARGA SATUAN'!$D$6,MATCH('RAB '!C166,'HARGA SATUAN'!$C$7:$C$1509,0),0))</f>
        <v/>
      </c>
      <c r="E166" s="282" t="str">
        <f ca="1">IF(B166="+","Unit",IF(ISERROR(OFFSET('HARGA SATUAN'!$E$6,MATCH('RAB '!C166,'HARGA SATUAN'!$C$7:$C$1509,0),0)),"",OFFSET('HARGA SATUAN'!$E$6,MATCH('RAB '!C166,'HARGA SATUAN'!$C$7:$C$1509,0),0)))</f>
        <v>Unit</v>
      </c>
      <c r="F166" s="566">
        <f>'Rekap Konstruksi'!R16</f>
        <v>66</v>
      </c>
      <c r="G166" s="283">
        <f ca="1">IF(ISERROR(OFFSET('HARGA SATUAN'!$I$6,MATCH('RAB '!C166,'HARGA SATUAN'!$C$7:$C$1509,0),0)),0,OFFSET('HARGA SATUAN'!$I$6,MATCH('RAB '!C166,'HARGA SATUAN'!$C$7:$C$1509,0),0))</f>
        <v>0</v>
      </c>
      <c r="H166" s="284">
        <f t="shared" ca="1" si="24"/>
        <v>0</v>
      </c>
      <c r="I166" s="284">
        <f t="shared" ca="1" si="25"/>
        <v>0</v>
      </c>
      <c r="J166" s="284">
        <f t="shared" ca="1" si="26"/>
        <v>0</v>
      </c>
      <c r="K166" s="285">
        <f t="shared" ca="1" si="27"/>
        <v>0</v>
      </c>
      <c r="L166" s="289"/>
      <c r="M166" s="289"/>
      <c r="N166" s="289"/>
      <c r="O166" s="286"/>
      <c r="P166" s="286"/>
      <c r="Q166" s="267"/>
      <c r="R166" s="259"/>
      <c r="S166" s="287"/>
      <c r="T166" s="264"/>
      <c r="U166" s="264"/>
      <c r="V166" s="264"/>
    </row>
    <row r="167" spans="1:22" s="290" customFormat="1">
      <c r="A167" s="259" t="e">
        <f>IF(AND(C167=0,#REF!=0,#REF!=0),"BLANKS",1)</f>
        <v>#REF!</v>
      </c>
      <c r="B167" s="547">
        <v>1</v>
      </c>
      <c r="C167" s="550" t="s">
        <v>18</v>
      </c>
      <c r="D167" s="281" t="str">
        <f ca="1">IF(ISERROR(OFFSET('HARGA SATUAN'!$D$6,MATCH('RAB '!C167,'HARGA SATUAN'!$C$7:$C$1509,0),0)),"",OFFSET('HARGA SATUAN'!$D$6,MATCH('RAB '!C167,'HARGA SATUAN'!$C$7:$C$1509,0),0))</f>
        <v>HDW</v>
      </c>
      <c r="E167" s="282" t="str">
        <f ca="1">IF(B167="+","Unit",IF(ISERROR(OFFSET('HARGA SATUAN'!$E$6,MATCH('RAB '!C167,'HARGA SATUAN'!$C$7:$C$1509,0),0)),"",OFFSET('HARGA SATUAN'!$E$6,MATCH('RAB '!C167,'HARGA SATUAN'!$C$7:$C$1509,0),0)))</f>
        <v>Bh</v>
      </c>
      <c r="F167" s="566">
        <f>F166*1</f>
        <v>66</v>
      </c>
      <c r="G167" s="283">
        <f ca="1">IF(ISERROR(OFFSET('HARGA SATUAN'!$I$6,MATCH('RAB '!C167,'HARGA SATUAN'!$C$7:$C$1509,0),0)),0,OFFSET('HARGA SATUAN'!$I$6,MATCH('RAB '!C167,'HARGA SATUAN'!$C$7:$C$1509,0),0))</f>
        <v>26500</v>
      </c>
      <c r="H167" s="284">
        <f t="shared" ca="1" si="24"/>
        <v>0</v>
      </c>
      <c r="I167" s="284">
        <f t="shared" ca="1" si="25"/>
        <v>1749000</v>
      </c>
      <c r="J167" s="284">
        <f t="shared" ca="1" si="26"/>
        <v>0</v>
      </c>
      <c r="K167" s="285">
        <f t="shared" ca="1" si="27"/>
        <v>1749000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>
      <c r="A168" s="259"/>
      <c r="B168" s="547">
        <v>2</v>
      </c>
      <c r="C168" s="550" t="s">
        <v>196</v>
      </c>
      <c r="D168" s="281" t="str">
        <f ca="1">IF(ISERROR(OFFSET('HARGA SATUAN'!$D$6,MATCH('RAB '!C168,'HARGA SATUAN'!$C$7:$C$1509,0),0)),"",OFFSET('HARGA SATUAN'!$D$6,MATCH('RAB '!C168,'HARGA SATUAN'!$C$7:$C$1509,0),0))</f>
        <v>HDW</v>
      </c>
      <c r="E168" s="282" t="str">
        <f ca="1">IF(B168="+","Unit",IF(ISERROR(OFFSET('HARGA SATUAN'!$E$6,MATCH('RAB '!C168,'HARGA SATUAN'!$C$7:$C$1509,0),0)),"",OFFSET('HARGA SATUAN'!$E$6,MATCH('RAB '!C168,'HARGA SATUAN'!$C$7:$C$1509,0),0)))</f>
        <v>Bh</v>
      </c>
      <c r="F168" s="566">
        <f>F166*1</f>
        <v>66</v>
      </c>
      <c r="G168" s="283">
        <f ca="1">IF(ISERROR(OFFSET('HARGA SATUAN'!$I$6,MATCH('RAB '!C168,'HARGA SATUAN'!$C$7:$C$1509,0),0)),0,OFFSET('HARGA SATUAN'!$I$6,MATCH('RAB '!C168,'HARGA SATUAN'!$C$7:$C$1509,0),0))</f>
        <v>12500</v>
      </c>
      <c r="H168" s="284">
        <f t="shared" ca="1" si="24"/>
        <v>0</v>
      </c>
      <c r="I168" s="284">
        <f t="shared" ca="1" si="25"/>
        <v>825000</v>
      </c>
      <c r="J168" s="284">
        <f t="shared" ca="1" si="26"/>
        <v>0</v>
      </c>
      <c r="K168" s="285">
        <f t="shared" ca="1" si="27"/>
        <v>825000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 s="290" customFormat="1">
      <c r="A169" s="259" t="e">
        <f>IF(AND(C169=0,#REF!=0,#REF!=0),"BLANKS",1)</f>
        <v>#REF!</v>
      </c>
      <c r="B169" s="547">
        <v>3</v>
      </c>
      <c r="C169" s="550" t="s">
        <v>199</v>
      </c>
      <c r="D169" s="281" t="str">
        <f ca="1">IF(ISERROR(OFFSET('HARGA SATUAN'!$D$6,MATCH('RAB '!C169,'HARGA SATUAN'!$C$7:$C$1509,0),0)),"",OFFSET('HARGA SATUAN'!$D$6,MATCH('RAB '!C169,'HARGA SATUAN'!$C$7:$C$1509,0),0))</f>
        <v>HDW</v>
      </c>
      <c r="E169" s="282" t="str">
        <f ca="1">IF(B169="+","Unit",IF(ISERROR(OFFSET('HARGA SATUAN'!$E$6,MATCH('RAB '!C169,'HARGA SATUAN'!$C$7:$C$1509,0),0)),"",OFFSET('HARGA SATUAN'!$E$6,MATCH('RAB '!C169,'HARGA SATUAN'!$C$7:$C$1509,0),0)))</f>
        <v>Mtr</v>
      </c>
      <c r="F169" s="566">
        <f>F166*12</f>
        <v>792</v>
      </c>
      <c r="G169" s="283">
        <f ca="1">IF(ISERROR(OFFSET('HARGA SATUAN'!$I$6,MATCH('RAB '!C169,'HARGA SATUAN'!$C$7:$C$1509,0),0)),0,OFFSET('HARGA SATUAN'!$I$6,MATCH('RAB '!C169,'HARGA SATUAN'!$C$7:$C$1509,0),0))</f>
        <v>39204</v>
      </c>
      <c r="H169" s="284">
        <f t="shared" ca="1" si="24"/>
        <v>0</v>
      </c>
      <c r="I169" s="284">
        <f t="shared" ca="1" si="25"/>
        <v>31049568</v>
      </c>
      <c r="J169" s="284">
        <f t="shared" ca="1" si="26"/>
        <v>0</v>
      </c>
      <c r="K169" s="285">
        <f t="shared" ca="1" si="27"/>
        <v>31049568</v>
      </c>
      <c r="L169" s="289"/>
      <c r="M169" s="289"/>
      <c r="N169" s="289"/>
      <c r="O169" s="286"/>
      <c r="P169" s="286"/>
      <c r="Q169" s="267"/>
      <c r="R169" s="259"/>
      <c r="S169" s="287"/>
      <c r="T169" s="264"/>
      <c r="U169" s="264"/>
      <c r="V169" s="264"/>
    </row>
    <row r="170" spans="1:22" s="290" customFormat="1" ht="24" customHeight="1">
      <c r="A170" s="259"/>
      <c r="B170" s="547">
        <v>4</v>
      </c>
      <c r="C170" s="550" t="s">
        <v>280</v>
      </c>
      <c r="D170" s="281" t="str">
        <f ca="1">IF(ISERROR(OFFSET('HARGA SATUAN'!$D$6,MATCH('RAB '!C170,'HARGA SATUAN'!$C$7:$C$1509,0),0)),"",OFFSET('HARGA SATUAN'!$D$6,MATCH('RAB '!C170,'HARGA SATUAN'!$C$7:$C$1509,0),0))</f>
        <v>HDW</v>
      </c>
      <c r="E170" s="282" t="str">
        <f ca="1">IF(B170="+","Unit",IF(ISERROR(OFFSET('HARGA SATUAN'!$E$6,MATCH('RAB '!C170,'HARGA SATUAN'!$C$7:$C$1509,0),0)),"",OFFSET('HARGA SATUAN'!$E$6,MATCH('RAB '!C170,'HARGA SATUAN'!$C$7:$C$1509,0),0)))</f>
        <v>Bh</v>
      </c>
      <c r="F170" s="566">
        <f>F166*2</f>
        <v>132</v>
      </c>
      <c r="G170" s="283">
        <f ca="1">IF(ISERROR(OFFSET('HARGA SATUAN'!$I$6,MATCH('RAB '!C170,'HARGA SATUAN'!$C$7:$C$1509,0),0)),0,OFFSET('HARGA SATUAN'!$I$6,MATCH('RAB '!C170,'HARGA SATUAN'!$C$7:$C$1509,0),0))</f>
        <v>40000</v>
      </c>
      <c r="H170" s="284">
        <f t="shared" ca="1" si="24"/>
        <v>0</v>
      </c>
      <c r="I170" s="284">
        <f t="shared" ca="1" si="25"/>
        <v>5280000</v>
      </c>
      <c r="J170" s="284">
        <f t="shared" ca="1" si="26"/>
        <v>0</v>
      </c>
      <c r="K170" s="285">
        <f t="shared" ca="1" si="27"/>
        <v>5280000</v>
      </c>
      <c r="L170" s="289"/>
      <c r="M170" s="289"/>
      <c r="N170" s="289"/>
      <c r="O170" s="286"/>
      <c r="P170" s="286"/>
      <c r="Q170" s="267"/>
      <c r="R170" s="259"/>
      <c r="S170" s="287"/>
      <c r="T170" s="264"/>
      <c r="U170" s="264"/>
      <c r="V170" s="264"/>
    </row>
    <row r="171" spans="1:22" s="290" customFormat="1">
      <c r="A171" s="259" t="e">
        <f>IF(AND(C171=0,#REF!=0,#REF!=0),"BLANKS",1)</f>
        <v>#REF!</v>
      </c>
      <c r="B171" s="547">
        <v>5</v>
      </c>
      <c r="C171" s="550" t="s">
        <v>16</v>
      </c>
      <c r="D171" s="281" t="str">
        <f ca="1">IF(ISERROR(OFFSET('HARGA SATUAN'!$D$6,MATCH('RAB '!C171,'HARGA SATUAN'!$C$7:$C$1509,0),0)),"",OFFSET('HARGA SATUAN'!$D$6,MATCH('RAB '!C171,'HARGA SATUAN'!$C$7:$C$1509,0),0))</f>
        <v>HDW</v>
      </c>
      <c r="E171" s="282" t="str">
        <f ca="1">IF(B171="+","Unit",IF(ISERROR(OFFSET('HARGA SATUAN'!$E$6,MATCH('RAB '!C171,'HARGA SATUAN'!$C$7:$C$1509,0),0)),"",OFFSET('HARGA SATUAN'!$E$6,MATCH('RAB '!C171,'HARGA SATUAN'!$C$7:$C$1509,0),0)))</f>
        <v>Bh</v>
      </c>
      <c r="F171" s="566">
        <f>F166*1</f>
        <v>66</v>
      </c>
      <c r="G171" s="283">
        <f ca="1">IF(ISERROR(OFFSET('HARGA SATUAN'!$I$6,MATCH('RAB '!C171,'HARGA SATUAN'!$C$7:$C$1509,0),0)),0,OFFSET('HARGA SATUAN'!$I$6,MATCH('RAB '!C171,'HARGA SATUAN'!$C$7:$C$1509,0),0))</f>
        <v>2500</v>
      </c>
      <c r="H171" s="284">
        <f t="shared" ca="1" si="24"/>
        <v>0</v>
      </c>
      <c r="I171" s="284">
        <f t="shared" ca="1" si="25"/>
        <v>165000</v>
      </c>
      <c r="J171" s="284">
        <f t="shared" ca="1" si="26"/>
        <v>0</v>
      </c>
      <c r="K171" s="285">
        <f t="shared" ca="1" si="27"/>
        <v>165000</v>
      </c>
      <c r="L171" s="289"/>
      <c r="M171" s="289"/>
      <c r="N171" s="289"/>
      <c r="O171" s="286"/>
      <c r="P171" s="286"/>
      <c r="Q171" s="267"/>
      <c r="R171" s="259"/>
      <c r="S171" s="287"/>
      <c r="T171" s="264"/>
      <c r="U171" s="264"/>
      <c r="V171" s="264"/>
    </row>
    <row r="172" spans="1:22" s="290" customFormat="1" ht="25.5" customHeight="1">
      <c r="A172" s="259"/>
      <c r="B172" s="547">
        <v>6</v>
      </c>
      <c r="C172" s="550" t="s">
        <v>754</v>
      </c>
      <c r="D172" s="281" t="str">
        <f ca="1">IF(ISERROR(OFFSET('HARGA SATUAN'!$D$6,MATCH('RAB '!C172,'HARGA SATUAN'!$C$7:$C$1509,0),0)),"",OFFSET('HARGA SATUAN'!$D$6,MATCH('RAB '!C172,'HARGA SATUAN'!$C$7:$C$1509,0),0))</f>
        <v>JASA</v>
      </c>
      <c r="E172" s="282" t="str">
        <f ca="1">IF(B172="+","Unit",IF(ISERROR(OFFSET('HARGA SATUAN'!$E$6,MATCH('RAB '!C172,'HARGA SATUAN'!$C$7:$C$1509,0),0)),"",OFFSET('HARGA SATUAN'!$E$6,MATCH('RAB '!C172,'HARGA SATUAN'!$C$7:$C$1509,0),0)))</f>
        <v>Unit</v>
      </c>
      <c r="F172" s="566">
        <f>F166*1</f>
        <v>66</v>
      </c>
      <c r="G172" s="283">
        <f ca="1">IF(ISERROR(OFFSET('HARGA SATUAN'!$I$6,MATCH('RAB '!C172,'HARGA SATUAN'!$C$7:$C$1509,0),0)),0,OFFSET('HARGA SATUAN'!$I$6,MATCH('RAB '!C172,'HARGA SATUAN'!$C$7:$C$1509,0),0))</f>
        <v>36600</v>
      </c>
      <c r="H172" s="284">
        <f t="shared" ca="1" si="24"/>
        <v>0</v>
      </c>
      <c r="I172" s="284">
        <f t="shared" ca="1" si="25"/>
        <v>0</v>
      </c>
      <c r="J172" s="284">
        <f t="shared" ca="1" si="26"/>
        <v>2415600</v>
      </c>
      <c r="K172" s="285">
        <f t="shared" ca="1" si="27"/>
        <v>2415600</v>
      </c>
      <c r="L172" s="289"/>
      <c r="M172" s="289"/>
      <c r="N172" s="289"/>
      <c r="O172" s="286"/>
      <c r="P172" s="286"/>
      <c r="Q172" s="267"/>
      <c r="R172" s="259"/>
      <c r="S172" s="287"/>
      <c r="T172" s="264"/>
      <c r="U172" s="264"/>
      <c r="V172" s="264"/>
    </row>
    <row r="173" spans="1:22" s="288" customFormat="1">
      <c r="A173" s="259"/>
      <c r="B173" s="542"/>
      <c r="C173"/>
      <c r="D173" s="281" t="str">
        <f ca="1">IF(ISERROR(OFFSET('HARGA SATUAN'!$D$6,MATCH('RAB '!C173,'HARGA SATUAN'!$C$7:$C$1509,0),0)),"",OFFSET('HARGA SATUAN'!$D$6,MATCH('RAB '!C173,'HARGA SATUAN'!$C$7:$C$1509,0),0))</f>
        <v/>
      </c>
      <c r="E173" s="282" t="str">
        <f ca="1">IF(B173="+","Unit",IF(ISERROR(OFFSET('HARGA SATUAN'!$E$6,MATCH('RAB '!C173,'HARGA SATUAN'!$C$7:$C$1509,0),0)),"",OFFSET('HARGA SATUAN'!$E$6,MATCH('RAB '!C173,'HARGA SATUAN'!$C$7:$C$1509,0),0)))</f>
        <v/>
      </c>
      <c r="F173" s="573"/>
      <c r="G173" s="283">
        <f ca="1">IF(ISERROR(OFFSET('HARGA SATUAN'!$I$6,MATCH('RAB '!C173,'HARGA SATUAN'!$C$7:$C$1509,0),0)),0,OFFSET('HARGA SATUAN'!$I$6,MATCH('RAB '!C173,'HARGA SATUAN'!$C$7:$C$1509,0),0))</f>
        <v>0</v>
      </c>
      <c r="H173" s="284">
        <f t="shared" ca="1" si="24"/>
        <v>0</v>
      </c>
      <c r="I173" s="284">
        <f t="shared" ca="1" si="25"/>
        <v>0</v>
      </c>
      <c r="J173" s="284">
        <f t="shared" ca="1" si="26"/>
        <v>0</v>
      </c>
      <c r="K173" s="285">
        <f t="shared" ca="1" si="27"/>
        <v>0</v>
      </c>
      <c r="L173" s="321"/>
      <c r="M173" s="321"/>
      <c r="N173" s="289"/>
      <c r="O173" s="267"/>
      <c r="P173" s="267"/>
      <c r="Q173" s="267"/>
    </row>
    <row r="174" spans="1:22" s="288" customFormat="1">
      <c r="A174" s="259"/>
      <c r="B174" s="547" t="s">
        <v>1008</v>
      </c>
      <c r="C174" s="550" t="s">
        <v>1625</v>
      </c>
      <c r="D174" s="281"/>
      <c r="E174" s="282"/>
      <c r="F174" s="566">
        <f>'Rekap Konstruksi'!R17</f>
        <v>66</v>
      </c>
      <c r="G174" s="283"/>
      <c r="H174" s="284"/>
      <c r="I174" s="284"/>
      <c r="J174" s="284"/>
      <c r="K174" s="285"/>
      <c r="L174" s="321"/>
      <c r="M174" s="321"/>
      <c r="N174" s="289"/>
      <c r="O174" s="267"/>
      <c r="P174" s="267"/>
      <c r="Q174" s="267"/>
    </row>
    <row r="175" spans="1:22" s="290" customFormat="1">
      <c r="A175" s="259" t="e">
        <f>IF(AND(C175=0,#REF!=0,#REF!=0),"BLANKS",1)</f>
        <v>#REF!</v>
      </c>
      <c r="B175" s="553">
        <v>1</v>
      </c>
      <c r="C175" s="554" t="s">
        <v>591</v>
      </c>
      <c r="D175" s="281" t="str">
        <f ca="1">IF(ISERROR(OFFSET('HARGA SATUAN'!$D$6,MATCH('RAB '!C175,'HARGA SATUAN'!$C$7:$C$1509,0),0)),"",OFFSET('HARGA SATUAN'!$D$6,MATCH('RAB '!C175,'HARGA SATUAN'!$C$7:$C$1509,0),0))</f>
        <v>HDW</v>
      </c>
      <c r="E175" s="282" t="str">
        <f ca="1">IF(B175="+","Unit",IF(ISERROR(OFFSET('HARGA SATUAN'!$E$6,MATCH('RAB '!C175,'HARGA SATUAN'!$C$7:$C$1509,0),0)),"",OFFSET('HARGA SATUAN'!$E$6,MATCH('RAB '!C175,'HARGA SATUAN'!$C$7:$C$1509,0),0)))</f>
        <v>Bh</v>
      </c>
      <c r="F175" s="566">
        <f>F174*1</f>
        <v>66</v>
      </c>
      <c r="G175" s="283">
        <f ca="1">IF(ISERROR(OFFSET('HARGA SATUAN'!$I$6,MATCH('RAB '!C175,'HARGA SATUAN'!$C$7:$C$1509,0),0)),0,OFFSET('HARGA SATUAN'!$I$6,MATCH('RAB '!C175,'HARGA SATUAN'!$C$7:$C$1509,0),0))</f>
        <v>120900</v>
      </c>
      <c r="H175" s="284">
        <f t="shared" ca="1" si="24"/>
        <v>0</v>
      </c>
      <c r="I175" s="284">
        <f t="shared" ca="1" si="25"/>
        <v>7979400</v>
      </c>
      <c r="J175" s="284">
        <f t="shared" ca="1" si="26"/>
        <v>0</v>
      </c>
      <c r="K175" s="285">
        <f t="shared" ca="1" si="27"/>
        <v>7979400</v>
      </c>
      <c r="L175" s="289"/>
      <c r="M175" s="289"/>
      <c r="N175" s="289"/>
      <c r="O175" s="286"/>
      <c r="P175" s="286"/>
      <c r="Q175" s="267"/>
      <c r="R175" s="259"/>
      <c r="S175" s="287"/>
      <c r="T175" s="264"/>
      <c r="U175" s="264"/>
      <c r="V175" s="264"/>
    </row>
    <row r="176" spans="1:22" s="290" customFormat="1">
      <c r="A176" s="259" t="e">
        <f>IF(AND(C176=0,C177=0,#REF!=0),"BLANKS",1)</f>
        <v>#REF!</v>
      </c>
      <c r="B176" s="555">
        <v>2</v>
      </c>
      <c r="C176" s="556" t="s">
        <v>254</v>
      </c>
      <c r="D176" s="281" t="str">
        <f ca="1">IF(ISERROR(OFFSET('HARGA SATUAN'!$D$6,MATCH('RAB '!C176,'HARGA SATUAN'!$C$7:$C$1509,0),0)),"",OFFSET('HARGA SATUAN'!$D$6,MATCH('RAB '!C176,'HARGA SATUAN'!$C$7:$C$1509,0),0))</f>
        <v>HDW</v>
      </c>
      <c r="E176" s="282" t="str">
        <f ca="1">IF(B176="+","Unit",IF(ISERROR(OFFSET('HARGA SATUAN'!$E$6,MATCH('RAB '!C176,'HARGA SATUAN'!$C$7:$C$1509,0),0)),"",OFFSET('HARGA SATUAN'!$E$6,MATCH('RAB '!C176,'HARGA SATUAN'!$C$7:$C$1509,0),0)))</f>
        <v>Bh</v>
      </c>
      <c r="F176" s="566">
        <f>F174*1</f>
        <v>66</v>
      </c>
      <c r="G176" s="283">
        <f ca="1">IF(ISERROR(OFFSET('HARGA SATUAN'!$I$6,MATCH('RAB '!C176,'HARGA SATUAN'!$C$7:$C$1509,0),0)),0,OFFSET('HARGA SATUAN'!$I$6,MATCH('RAB '!C176,'HARGA SATUAN'!$C$7:$C$1509,0),0))</f>
        <v>135800</v>
      </c>
      <c r="H176" s="284">
        <f t="shared" ref="H176:H219" ca="1" si="28">IF(OR(D176="MDU",D176="MDU-KD"),(IF($O$3="RAB NON MDU","PLN KD",G176*F176)),0)</f>
        <v>0</v>
      </c>
      <c r="I176" s="284">
        <f t="shared" ref="I176:I219" ca="1" si="29">IF(D176="HDW",G176*F176,0)</f>
        <v>8962800</v>
      </c>
      <c r="J176" s="284">
        <f t="shared" ref="J176:J219" ca="1" si="30">IF(D176="JASA",G176*F176,0)</f>
        <v>0</v>
      </c>
      <c r="K176" s="285">
        <f t="shared" ref="K176:K219" ca="1" si="31">SUM(H176:J176)</f>
        <v>8962800</v>
      </c>
      <c r="L176" s="289"/>
      <c r="M176" s="289"/>
      <c r="N176" s="289"/>
      <c r="O176" s="286"/>
      <c r="P176" s="286"/>
      <c r="Q176" s="267"/>
      <c r="R176" s="259"/>
      <c r="S176" s="287"/>
      <c r="T176" s="264"/>
      <c r="U176" s="264"/>
      <c r="V176" s="264"/>
    </row>
    <row r="177" spans="1:22" s="290" customFormat="1">
      <c r="A177" s="259" t="e">
        <f>IF(AND(C177=0,#REF!=0,#REF!=0),"BLANKS",1)</f>
        <v>#REF!</v>
      </c>
      <c r="B177" s="555">
        <v>3</v>
      </c>
      <c r="C177" s="551" t="s">
        <v>207</v>
      </c>
      <c r="D177" s="281" t="str">
        <f ca="1">IF(ISERROR(OFFSET('HARGA SATUAN'!$D$6,MATCH('RAB '!C177,'HARGA SATUAN'!$C$7:$C$1509,0),0)),"",OFFSET('HARGA SATUAN'!$D$6,MATCH('RAB '!C177,'HARGA SATUAN'!$C$7:$C$1509,0),0))</f>
        <v>HDW</v>
      </c>
      <c r="E177" s="282" t="str">
        <f ca="1">IF(B177="+","Unit",IF(ISERROR(OFFSET('HARGA SATUAN'!$E$6,MATCH('RAB '!C177,'HARGA SATUAN'!$C$7:$C$1509,0),0)),"",OFFSET('HARGA SATUAN'!$E$6,MATCH('RAB '!C177,'HARGA SATUAN'!$C$7:$C$1509,0),0)))</f>
        <v>Bh</v>
      </c>
      <c r="F177" s="562">
        <f>F174*1</f>
        <v>66</v>
      </c>
      <c r="G177" s="283">
        <f ca="1">IF(ISERROR(OFFSET('HARGA SATUAN'!$I$6,MATCH('RAB '!C177,'HARGA SATUAN'!$C$7:$C$1509,0),0)),0,OFFSET('HARGA SATUAN'!$I$6,MATCH('RAB '!C177,'HARGA SATUAN'!$C$7:$C$1509,0),0))</f>
        <v>4500</v>
      </c>
      <c r="H177" s="284">
        <f t="shared" ca="1" si="28"/>
        <v>0</v>
      </c>
      <c r="I177" s="284">
        <f t="shared" ca="1" si="29"/>
        <v>297000</v>
      </c>
      <c r="J177" s="284">
        <f t="shared" ca="1" si="30"/>
        <v>0</v>
      </c>
      <c r="K177" s="285">
        <f t="shared" ca="1" si="31"/>
        <v>297000</v>
      </c>
      <c r="L177" s="289"/>
      <c r="M177" s="289"/>
      <c r="N177" s="289"/>
      <c r="O177" s="286"/>
      <c r="P177" s="286"/>
      <c r="Q177" s="267"/>
      <c r="R177" s="259"/>
      <c r="S177" s="287"/>
      <c r="T177" s="264"/>
      <c r="U177" s="264"/>
      <c r="V177" s="264"/>
    </row>
    <row r="178" spans="1:22" s="290" customFormat="1">
      <c r="A178" s="259">
        <f>IF(AND(C178=0,C179=0,C180=0),"BLANKS",1)</f>
        <v>1</v>
      </c>
      <c r="B178" s="547">
        <v>4</v>
      </c>
      <c r="C178" s="550" t="s">
        <v>762</v>
      </c>
      <c r="D178" s="281" t="str">
        <f ca="1">IF(ISERROR(OFFSET('HARGA SATUAN'!$D$6,MATCH('RAB '!C178,'HARGA SATUAN'!$C$7:$C$1509,0),0)),"",OFFSET('HARGA SATUAN'!$D$6,MATCH('RAB '!C178,'HARGA SATUAN'!$C$7:$C$1509,0),0))</f>
        <v>JASA</v>
      </c>
      <c r="E178" s="282" t="str">
        <f ca="1">IF(B178="+","Unit",IF(ISERROR(OFFSET('HARGA SATUAN'!$E$6,MATCH('RAB '!C178,'HARGA SATUAN'!$C$7:$C$1509,0),0)),"",OFFSET('HARGA SATUAN'!$E$6,MATCH('RAB '!C178,'HARGA SATUAN'!$C$7:$C$1509,0),0)))</f>
        <v>Unit</v>
      </c>
      <c r="F178" s="385">
        <f>F174*1</f>
        <v>66</v>
      </c>
      <c r="G178" s="283">
        <f ca="1">IF(ISERROR(OFFSET('HARGA SATUAN'!$I$6,MATCH('RAB '!C178,'HARGA SATUAN'!$C$7:$C$1509,0),0)),0,OFFSET('HARGA SATUAN'!$I$6,MATCH('RAB '!C178,'HARGA SATUAN'!$C$7:$C$1509,0),0))</f>
        <v>55500</v>
      </c>
      <c r="H178" s="284">
        <f t="shared" ca="1" si="28"/>
        <v>0</v>
      </c>
      <c r="I178" s="284">
        <f t="shared" ca="1" si="29"/>
        <v>0</v>
      </c>
      <c r="J178" s="284">
        <f t="shared" ca="1" si="30"/>
        <v>3663000</v>
      </c>
      <c r="K178" s="285">
        <f t="shared" ca="1" si="31"/>
        <v>3663000</v>
      </c>
      <c r="L178" s="289"/>
      <c r="M178" s="289"/>
      <c r="N178" s="289"/>
      <c r="O178" s="286"/>
      <c r="P178" s="286"/>
      <c r="Q178" s="267"/>
      <c r="R178" s="259"/>
      <c r="S178" s="287"/>
      <c r="T178" s="264"/>
      <c r="U178" s="264"/>
      <c r="V178" s="264"/>
    </row>
    <row r="179" spans="1:22" s="290" customFormat="1">
      <c r="A179" s="259" t="e">
        <f>IF(AND(C179=0,C180=0,#REF!=0),"BLANKS",1)</f>
        <v>#REF!</v>
      </c>
      <c r="B179" s="542"/>
      <c r="C179"/>
      <c r="D179" s="281" t="str">
        <f ca="1">IF(ISERROR(OFFSET('HARGA SATUAN'!$D$6,MATCH('RAB '!C179,'HARGA SATUAN'!$C$7:$C$1509,0),0)),"",OFFSET('HARGA SATUAN'!$D$6,MATCH('RAB '!C179,'HARGA SATUAN'!$C$7:$C$1509,0),0))</f>
        <v/>
      </c>
      <c r="E179" s="282" t="str">
        <f ca="1">IF(B179="+","Unit",IF(ISERROR(OFFSET('HARGA SATUAN'!$E$6,MATCH('RAB '!C179,'HARGA SATUAN'!$C$7:$C$1509,0),0)),"",OFFSET('HARGA SATUAN'!$E$6,MATCH('RAB '!C179,'HARGA SATUAN'!$C$7:$C$1509,0),0)))</f>
        <v/>
      </c>
      <c r="F179" s="521"/>
      <c r="G179" s="283">
        <f ca="1">IF(ISERROR(OFFSET('HARGA SATUAN'!$I$6,MATCH('RAB '!C179,'HARGA SATUAN'!$C$7:$C$1509,0),0)),0,OFFSET('HARGA SATUAN'!$I$6,MATCH('RAB '!C179,'HARGA SATUAN'!$C$7:$C$1509,0),0))</f>
        <v>0</v>
      </c>
      <c r="H179" s="284">
        <f t="shared" ca="1" si="28"/>
        <v>0</v>
      </c>
      <c r="I179" s="284">
        <f t="shared" ca="1" si="29"/>
        <v>0</v>
      </c>
      <c r="J179" s="284">
        <f t="shared" ca="1" si="30"/>
        <v>0</v>
      </c>
      <c r="K179" s="285">
        <f t="shared" ca="1" si="31"/>
        <v>0</v>
      </c>
      <c r="L179" s="289"/>
      <c r="M179" s="289"/>
      <c r="N179" s="289"/>
      <c r="O179" s="286"/>
      <c r="P179" s="286"/>
      <c r="Q179" s="267"/>
      <c r="R179" s="259"/>
      <c r="S179" s="287"/>
      <c r="T179" s="264"/>
      <c r="U179" s="264"/>
      <c r="V179" s="264"/>
    </row>
    <row r="180" spans="1:22" s="290" customFormat="1">
      <c r="A180" s="259" t="e">
        <f>IF(AND(C180=0,#REF!=0,#REF!=0),"BLANKS",1)</f>
        <v>#REF!</v>
      </c>
      <c r="B180" s="547" t="s">
        <v>1008</v>
      </c>
      <c r="C180" s="550" t="s">
        <v>1627</v>
      </c>
      <c r="D180" s="281" t="str">
        <f ca="1">IF(ISERROR(OFFSET('HARGA SATUAN'!$D$6,MATCH('RAB '!C180,'HARGA SATUAN'!$C$7:$C$1509,0),0)),"",OFFSET('HARGA SATUAN'!$D$6,MATCH('RAB '!C180,'HARGA SATUAN'!$C$7:$C$1509,0),0))</f>
        <v/>
      </c>
      <c r="E180" s="282" t="str">
        <f ca="1">IF(B180="+","Unit",IF(ISERROR(OFFSET('HARGA SATUAN'!$E$6,MATCH('RAB '!C180,'HARGA SATUAN'!$C$7:$C$1509,0),0)),"",OFFSET('HARGA SATUAN'!$E$6,MATCH('RAB '!C180,'HARGA SATUAN'!$C$7:$C$1509,0),0)))</f>
        <v>Unit</v>
      </c>
      <c r="F180" s="385">
        <f>'Rekap Konstruksi'!R18</f>
        <v>66</v>
      </c>
      <c r="G180" s="283">
        <f ca="1">IF(ISERROR(OFFSET('HARGA SATUAN'!$I$6,MATCH('RAB '!C180,'HARGA SATUAN'!$C$7:$C$1509,0),0)),0,OFFSET('HARGA SATUAN'!$I$6,MATCH('RAB '!C180,'HARGA SATUAN'!$C$7:$C$1509,0),0))</f>
        <v>0</v>
      </c>
      <c r="H180" s="284">
        <f t="shared" ca="1" si="28"/>
        <v>0</v>
      </c>
      <c r="I180" s="284">
        <f t="shared" ca="1" si="29"/>
        <v>0</v>
      </c>
      <c r="J180" s="284">
        <f t="shared" ca="1" si="30"/>
        <v>0</v>
      </c>
      <c r="K180" s="285">
        <f t="shared" ca="1" si="31"/>
        <v>0</v>
      </c>
      <c r="L180" s="289"/>
      <c r="M180" s="289"/>
      <c r="N180" s="289"/>
      <c r="O180" s="286"/>
      <c r="P180" s="286"/>
      <c r="Q180" s="267"/>
      <c r="R180" s="259"/>
      <c r="S180" s="287"/>
      <c r="T180" s="264"/>
      <c r="U180" s="264"/>
      <c r="V180" s="264"/>
    </row>
    <row r="181" spans="1:22" s="290" customFormat="1">
      <c r="A181" s="259">
        <f>IF(AND(C181=0,C182=0,C183=0),"BLANKS",1)</f>
        <v>1</v>
      </c>
      <c r="B181" s="547">
        <v>1</v>
      </c>
      <c r="C181" s="550" t="s">
        <v>20</v>
      </c>
      <c r="D181" s="281" t="str">
        <f ca="1">IF(ISERROR(OFFSET('HARGA SATUAN'!$D$6,MATCH('RAB '!C181,'HARGA SATUAN'!$C$7:$C$1509,0),0)),"",OFFSET('HARGA SATUAN'!$D$6,MATCH('RAB '!C181,'HARGA SATUAN'!$C$7:$C$1509,0),0))</f>
        <v>HDW</v>
      </c>
      <c r="E181" s="282" t="str">
        <f ca="1">IF(B181="+","Unit",IF(ISERROR(OFFSET('HARGA SATUAN'!$E$6,MATCH('RAB '!C181,'HARGA SATUAN'!$C$7:$C$1509,0),0)),"",OFFSET('HARGA SATUAN'!$E$6,MATCH('RAB '!C181,'HARGA SATUAN'!$C$7:$C$1509,0),0)))</f>
        <v>Bh</v>
      </c>
      <c r="F181" s="385">
        <f>F180*1</f>
        <v>66</v>
      </c>
      <c r="G181" s="283">
        <f ca="1">IF(ISERROR(OFFSET('HARGA SATUAN'!$I$6,MATCH('RAB '!C181,'HARGA SATUAN'!$C$7:$C$1509,0),0)),0,OFFSET('HARGA SATUAN'!$I$6,MATCH('RAB '!C181,'HARGA SATUAN'!$C$7:$C$1509,0),0))</f>
        <v>47459</v>
      </c>
      <c r="H181" s="284">
        <f t="shared" ca="1" si="28"/>
        <v>0</v>
      </c>
      <c r="I181" s="284">
        <f t="shared" ca="1" si="29"/>
        <v>3132294</v>
      </c>
      <c r="J181" s="284">
        <f t="shared" ca="1" si="30"/>
        <v>0</v>
      </c>
      <c r="K181" s="285">
        <f t="shared" ca="1" si="31"/>
        <v>3132294</v>
      </c>
      <c r="L181" s="289"/>
      <c r="M181" s="289"/>
      <c r="N181" s="289"/>
      <c r="O181" s="286"/>
      <c r="P181" s="286"/>
      <c r="Q181" s="267"/>
      <c r="R181" s="259"/>
      <c r="S181" s="287"/>
      <c r="T181" s="264"/>
      <c r="U181" s="264"/>
      <c r="V181" s="264"/>
    </row>
    <row r="182" spans="1:22" s="290" customFormat="1">
      <c r="A182" s="259">
        <f>IF(AND(C182=0,C183=0,C184=0),"BLANKS",1)</f>
        <v>1</v>
      </c>
      <c r="B182" s="547">
        <v>2</v>
      </c>
      <c r="C182" s="550" t="s">
        <v>22</v>
      </c>
      <c r="D182" s="281" t="str">
        <f ca="1">IF(ISERROR(OFFSET('HARGA SATUAN'!$D$6,MATCH('RAB '!C182,'HARGA SATUAN'!$C$7:$C$1509,0),0)),"",OFFSET('HARGA SATUAN'!$D$6,MATCH('RAB '!C182,'HARGA SATUAN'!$C$7:$C$1509,0),0))</f>
        <v>HDW</v>
      </c>
      <c r="E182" s="282" t="str">
        <f ca="1">IF(B182="+","Unit",IF(ISERROR(OFFSET('HARGA SATUAN'!$E$6,MATCH('RAB '!C182,'HARGA SATUAN'!$C$7:$C$1509,0),0)),"",OFFSET('HARGA SATUAN'!$E$6,MATCH('RAB '!C182,'HARGA SATUAN'!$C$7:$C$1509,0),0)))</f>
        <v>Mtr</v>
      </c>
      <c r="F182" s="385">
        <f>F180*1</f>
        <v>66</v>
      </c>
      <c r="G182" s="283">
        <f ca="1">IF(ISERROR(OFFSET('HARGA SATUAN'!$I$6,MATCH('RAB '!C182,'HARGA SATUAN'!$C$7:$C$1509,0),0)),0,OFFSET('HARGA SATUAN'!$I$6,MATCH('RAB '!C182,'HARGA SATUAN'!$C$7:$C$1509,0),0))</f>
        <v>30000</v>
      </c>
      <c r="H182" s="284">
        <f t="shared" ca="1" si="28"/>
        <v>0</v>
      </c>
      <c r="I182" s="284">
        <f t="shared" ca="1" si="29"/>
        <v>1980000</v>
      </c>
      <c r="J182" s="284">
        <f t="shared" ca="1" si="30"/>
        <v>0</v>
      </c>
      <c r="K182" s="285">
        <f t="shared" ca="1" si="31"/>
        <v>1980000</v>
      </c>
      <c r="L182" s="289"/>
      <c r="M182" s="289"/>
      <c r="N182" s="289"/>
      <c r="O182" s="286"/>
      <c r="P182" s="286"/>
      <c r="Q182" s="267"/>
      <c r="R182" s="259"/>
      <c r="S182" s="287"/>
      <c r="T182" s="264"/>
      <c r="U182" s="264"/>
      <c r="V182" s="264"/>
    </row>
    <row r="183" spans="1:22" s="290" customFormat="1">
      <c r="A183" s="259" t="e">
        <f>IF(AND(C183=0,C184=0,#REF!=0),"BLANKS",1)</f>
        <v>#REF!</v>
      </c>
      <c r="B183" s="547">
        <v>3</v>
      </c>
      <c r="C183" s="550" t="s">
        <v>23</v>
      </c>
      <c r="D183" s="281" t="str">
        <f ca="1">IF(ISERROR(OFFSET('HARGA SATUAN'!$D$6,MATCH('RAB '!C183,'HARGA SATUAN'!$C$7:$C$1509,0),0)),"",OFFSET('HARGA SATUAN'!$D$6,MATCH('RAB '!C183,'HARGA SATUAN'!$C$7:$C$1509,0),0))</f>
        <v>HDW</v>
      </c>
      <c r="E183" s="282" t="str">
        <f ca="1">IF(B183="+","Unit",IF(ISERROR(OFFSET('HARGA SATUAN'!$E$6,MATCH('RAB '!C183,'HARGA SATUAN'!$C$7:$C$1509,0),0)),"",OFFSET('HARGA SATUAN'!$E$6,MATCH('RAB '!C183,'HARGA SATUAN'!$C$7:$C$1509,0),0)))</f>
        <v>Bh</v>
      </c>
      <c r="F183" s="385">
        <f>F180*1</f>
        <v>66</v>
      </c>
      <c r="G183" s="283">
        <f ca="1">IF(ISERROR(OFFSET('HARGA SATUAN'!$I$6,MATCH('RAB '!C183,'HARGA SATUAN'!$C$7:$C$1509,0),0)),0,OFFSET('HARGA SATUAN'!$I$6,MATCH('RAB '!C183,'HARGA SATUAN'!$C$7:$C$1509,0),0))</f>
        <v>9500</v>
      </c>
      <c r="H183" s="284">
        <f t="shared" ca="1" si="28"/>
        <v>0</v>
      </c>
      <c r="I183" s="284">
        <f t="shared" ca="1" si="29"/>
        <v>627000</v>
      </c>
      <c r="J183" s="284">
        <f t="shared" ca="1" si="30"/>
        <v>0</v>
      </c>
      <c r="K183" s="285">
        <f t="shared" ca="1" si="31"/>
        <v>627000</v>
      </c>
      <c r="L183" s="289"/>
      <c r="M183" s="289"/>
      <c r="N183" s="289"/>
      <c r="O183" s="286"/>
      <c r="P183" s="286"/>
      <c r="Q183" s="267"/>
      <c r="R183" s="259"/>
      <c r="S183" s="287"/>
      <c r="T183" s="264"/>
      <c r="U183" s="264"/>
      <c r="V183" s="264"/>
    </row>
    <row r="184" spans="1:22" s="290" customFormat="1">
      <c r="A184" s="259" t="e">
        <f>IF(AND(C184=0,#REF!=0,#REF!=0),"BLANKS",1)</f>
        <v>#REF!</v>
      </c>
      <c r="B184" s="547">
        <v>4</v>
      </c>
      <c r="C184" s="550" t="s">
        <v>732</v>
      </c>
      <c r="D184" s="281" t="str">
        <f ca="1">IF(ISERROR(OFFSET('HARGA SATUAN'!$D$6,MATCH('RAB '!C184,'HARGA SATUAN'!$C$7:$C$1509,0),0)),"",OFFSET('HARGA SATUAN'!$D$6,MATCH('RAB '!C184,'HARGA SATUAN'!$C$7:$C$1509,0),0))</f>
        <v>JASA</v>
      </c>
      <c r="E184" s="282" t="str">
        <f ca="1">IF(B184="+","Unit",IF(ISERROR(OFFSET('HARGA SATUAN'!$E$6,MATCH('RAB '!C184,'HARGA SATUAN'!$C$7:$C$1509,0),0)),"",OFFSET('HARGA SATUAN'!$E$6,MATCH('RAB '!C184,'HARGA SATUAN'!$C$7:$C$1509,0),0)))</f>
        <v>Unit</v>
      </c>
      <c r="F184" s="385">
        <f>F180*1</f>
        <v>66</v>
      </c>
      <c r="G184" s="283">
        <f ca="1">IF(ISERROR(OFFSET('HARGA SATUAN'!$I$6,MATCH('RAB '!C184,'HARGA SATUAN'!$C$7:$C$1509,0),0)),0,OFFSET('HARGA SATUAN'!$I$6,MATCH('RAB '!C184,'HARGA SATUAN'!$C$7:$C$1509,0),0))</f>
        <v>21200</v>
      </c>
      <c r="H184" s="284">
        <f t="shared" ref="H184" ca="1" si="32">IF(OR(D184="MDU",D184="MDU-KD"),(IF($O$3="RAB NON MDU","PLN KD",G184*F184)),0)</f>
        <v>0</v>
      </c>
      <c r="I184" s="284">
        <f t="shared" ref="I184" ca="1" si="33">IF(D184="HDW",G184*F184,0)</f>
        <v>0</v>
      </c>
      <c r="J184" s="284">
        <f t="shared" ref="J184" ca="1" si="34">IF(D184="JASA",G184*F184,0)</f>
        <v>1399200</v>
      </c>
      <c r="K184" s="285">
        <f t="shared" ref="K184" ca="1" si="35">SUM(H184:J184)</f>
        <v>1399200</v>
      </c>
      <c r="L184" s="289"/>
      <c r="M184" s="289"/>
      <c r="N184" s="289"/>
      <c r="O184" s="286"/>
      <c r="P184" s="286"/>
      <c r="Q184" s="267"/>
      <c r="R184" s="259"/>
      <c r="S184" s="287"/>
      <c r="T184" s="264"/>
      <c r="U184" s="264"/>
      <c r="V184" s="264"/>
    </row>
    <row r="185" spans="1:22" s="290" customFormat="1">
      <c r="A185" s="259" t="e">
        <f>IF(AND(C185=0,#REF!=0,#REF!=0),"BLANKS",1)</f>
        <v>#REF!</v>
      </c>
      <c r="B185" s="542"/>
      <c r="C185"/>
      <c r="D185" s="281" t="str">
        <f ca="1">IF(ISERROR(OFFSET('HARGA SATUAN'!$D$6,MATCH('RAB '!C185,'HARGA SATUAN'!$C$7:$C$1509,0),0)),"",OFFSET('HARGA SATUAN'!$D$6,MATCH('RAB '!C185,'HARGA SATUAN'!$C$7:$C$1509,0),0))</f>
        <v/>
      </c>
      <c r="E185" s="282" t="str">
        <f ca="1">IF(B185="+","Unit",IF(ISERROR(OFFSET('HARGA SATUAN'!$E$6,MATCH('RAB '!C185,'HARGA SATUAN'!$C$7:$C$1509,0),0)),"",OFFSET('HARGA SATUAN'!$E$6,MATCH('RAB '!C185,'HARGA SATUAN'!$C$7:$C$1509,0),0)))</f>
        <v/>
      </c>
      <c r="F185" s="521"/>
      <c r="G185" s="283">
        <f ca="1">IF(ISERROR(OFFSET('HARGA SATUAN'!$I$6,MATCH('RAB '!C185,'HARGA SATUAN'!$C$7:$C$1509,0),0)),0,OFFSET('HARGA SATUAN'!$I$6,MATCH('RAB '!C185,'HARGA SATUAN'!$C$7:$C$1509,0),0))</f>
        <v>0</v>
      </c>
      <c r="H185" s="284">
        <f t="shared" ca="1" si="28"/>
        <v>0</v>
      </c>
      <c r="I185" s="284">
        <f t="shared" ca="1" si="29"/>
        <v>0</v>
      </c>
      <c r="J185" s="284">
        <f t="shared" ca="1" si="30"/>
        <v>0</v>
      </c>
      <c r="K185" s="285">
        <f t="shared" ca="1" si="31"/>
        <v>0</v>
      </c>
      <c r="L185" s="289"/>
      <c r="M185" s="289"/>
      <c r="N185" s="289"/>
      <c r="O185" s="286"/>
      <c r="P185" s="286"/>
      <c r="Q185" s="267"/>
      <c r="R185" s="259"/>
      <c r="S185" s="287"/>
      <c r="T185" s="264"/>
      <c r="U185" s="264"/>
      <c r="V185" s="264"/>
    </row>
    <row r="186" spans="1:22" s="290" customFormat="1">
      <c r="A186" s="259"/>
      <c r="B186" s="524" t="s">
        <v>517</v>
      </c>
      <c r="C186" s="557" t="s">
        <v>1683</v>
      </c>
      <c r="D186" s="281" t="str">
        <f ca="1">IF(ISERROR(OFFSET('HARGA SATUAN'!$D$6,MATCH('RAB '!C186,'HARGA SATUAN'!$C$7:$C$1509,0),0)),"",OFFSET('HARGA SATUAN'!$D$6,MATCH('RAB '!C186,'HARGA SATUAN'!$C$7:$C$1509,0),0))</f>
        <v/>
      </c>
      <c r="E186" s="282" t="str">
        <f ca="1">IF(B186="+","Unit",IF(ISERROR(OFFSET('HARGA SATUAN'!$E$6,MATCH('RAB '!C186,'HARGA SATUAN'!$C$7:$C$1509,0),0)),"",OFFSET('HARGA SATUAN'!$E$6,MATCH('RAB '!C186,'HARGA SATUAN'!$C$7:$C$1509,0),0)))</f>
        <v/>
      </c>
      <c r="F186" s="560"/>
      <c r="G186" s="283">
        <f ca="1">IF(ISERROR(OFFSET('HARGA SATUAN'!$I$6,MATCH('RAB '!C186,'HARGA SATUAN'!$C$7:$C$1509,0),0)),0,OFFSET('HARGA SATUAN'!$I$6,MATCH('RAB '!C186,'HARGA SATUAN'!$C$7:$C$1509,0),0))</f>
        <v>0</v>
      </c>
      <c r="H186" s="284">
        <f t="shared" ca="1" si="28"/>
        <v>0</v>
      </c>
      <c r="I186" s="284">
        <f t="shared" ca="1" si="29"/>
        <v>0</v>
      </c>
      <c r="J186" s="284">
        <f t="shared" ca="1" si="30"/>
        <v>0</v>
      </c>
      <c r="K186" s="285">
        <f t="shared" ca="1" si="31"/>
        <v>0</v>
      </c>
      <c r="L186" s="289"/>
      <c r="M186" s="289"/>
      <c r="N186" s="289"/>
      <c r="O186" s="286"/>
      <c r="P186" s="286"/>
      <c r="Q186" s="267"/>
      <c r="R186" s="259"/>
      <c r="S186" s="287"/>
      <c r="T186" s="264"/>
      <c r="U186" s="264"/>
      <c r="V186" s="264"/>
    </row>
    <row r="187" spans="1:22" s="290" customFormat="1">
      <c r="A187" s="259" t="e">
        <f>IF(AND(C187=0,C188=0,#REF!=0),"BLANKS",1)</f>
        <v>#REF!</v>
      </c>
      <c r="B187" s="547">
        <v>1</v>
      </c>
      <c r="C187" s="109" t="s">
        <v>57</v>
      </c>
      <c r="D187" s="281" t="str">
        <f ca="1">IF(ISERROR(OFFSET('HARGA SATUAN'!$D$6,MATCH('RAB '!C187,'HARGA SATUAN'!$C$7:$C$1509,0),0)),"",OFFSET('HARGA SATUAN'!$D$6,MATCH('RAB '!C187,'HARGA SATUAN'!$C$7:$C$1509,0),0))</f>
        <v>MDU-KD</v>
      </c>
      <c r="E187" s="282" t="str">
        <f ca="1">IF(B187="+","Unit",IF(ISERROR(OFFSET('HARGA SATUAN'!$E$6,MATCH('RAB '!C187,'HARGA SATUAN'!$C$7:$C$1509,0),0)),"",OFFSET('HARGA SATUAN'!$E$6,MATCH('RAB '!C187,'HARGA SATUAN'!$C$7:$C$1509,0),0)))</f>
        <v>Mtr</v>
      </c>
      <c r="F187" s="562">
        <f>'Rekap Konstruksi'!R21*1.06</f>
        <v>21147</v>
      </c>
      <c r="G187" s="283">
        <f ca="1">IF(ISERROR(OFFSET('HARGA SATUAN'!$I$6,MATCH('RAB '!C187,'HARGA SATUAN'!$C$7:$C$1509,0),0)),0,OFFSET('HARGA SATUAN'!$I$6,MATCH('RAB '!C187,'HARGA SATUAN'!$C$7:$C$1509,0),0))</f>
        <v>14200</v>
      </c>
      <c r="H187" s="284">
        <f t="shared" ca="1" si="28"/>
        <v>300287400</v>
      </c>
      <c r="I187" s="284">
        <f t="shared" ca="1" si="29"/>
        <v>0</v>
      </c>
      <c r="J187" s="284">
        <f t="shared" ca="1" si="30"/>
        <v>0</v>
      </c>
      <c r="K187" s="285">
        <f t="shared" ca="1" si="31"/>
        <v>300287400</v>
      </c>
      <c r="L187" s="289"/>
      <c r="M187" s="289"/>
      <c r="N187" s="289"/>
      <c r="O187" s="286"/>
      <c r="P187" s="286"/>
      <c r="Q187" s="267"/>
      <c r="R187" s="259"/>
      <c r="S187" s="287"/>
      <c r="T187" s="264"/>
      <c r="U187" s="264"/>
      <c r="V187" s="264"/>
    </row>
    <row r="188" spans="1:22" s="290" customFormat="1">
      <c r="A188" s="259" t="e">
        <f>IF(AND(C188=0,#REF!=0,#REF!=0),"BLANKS",1)</f>
        <v>#REF!</v>
      </c>
      <c r="B188" s="547">
        <v>2</v>
      </c>
      <c r="C188" s="109" t="s">
        <v>308</v>
      </c>
      <c r="D188" s="281" t="str">
        <f ca="1">IF(ISERROR(OFFSET('HARGA SATUAN'!$D$6,MATCH('RAB '!C188,'HARGA SATUAN'!$C$7:$C$1509,0),0)),"",OFFSET('HARGA SATUAN'!$D$6,MATCH('RAB '!C188,'HARGA SATUAN'!$C$7:$C$1509,0),0))</f>
        <v>JASA</v>
      </c>
      <c r="E188" s="282" t="str">
        <f ca="1">IF(B188="+","Unit",IF(ISERROR(OFFSET('HARGA SATUAN'!$E$6,MATCH('RAB '!C188,'HARGA SATUAN'!$C$7:$C$1509,0),0)),"",OFFSET('HARGA SATUAN'!$E$6,MATCH('RAB '!C188,'HARGA SATUAN'!$C$7:$C$1509,0),0)))</f>
        <v>Per 50 m</v>
      </c>
      <c r="F188" s="562">
        <f>(F187/3)/50</f>
        <v>140.97999999999999</v>
      </c>
      <c r="G188" s="283">
        <f ca="1">IF(ISERROR(OFFSET('HARGA SATUAN'!$I$6,MATCH('RAB '!C188,'HARGA SATUAN'!$C$7:$C$1509,0),0)),0,OFFSET('HARGA SATUAN'!$I$6,MATCH('RAB '!C188,'HARGA SATUAN'!$C$7:$C$1509,0),0))</f>
        <v>261600</v>
      </c>
      <c r="H188" s="284">
        <f t="shared" ca="1" si="28"/>
        <v>0</v>
      </c>
      <c r="I188" s="284">
        <f t="shared" ca="1" si="29"/>
        <v>0</v>
      </c>
      <c r="J188" s="284">
        <f t="shared" ca="1" si="30"/>
        <v>36880368</v>
      </c>
      <c r="K188" s="285">
        <f t="shared" ca="1" si="31"/>
        <v>36880368</v>
      </c>
      <c r="L188" s="289"/>
      <c r="M188" s="289"/>
      <c r="N188" s="289"/>
      <c r="O188" s="286"/>
      <c r="P188" s="286"/>
      <c r="Q188" s="267"/>
      <c r="R188" s="259"/>
      <c r="S188" s="287"/>
      <c r="T188" s="264"/>
      <c r="U188" s="264"/>
      <c r="V188" s="264"/>
    </row>
    <row r="189" spans="1:22" s="290" customFormat="1">
      <c r="A189" s="259">
        <f>IF(AND(C189=0,C190=0,C191=0),"BLANKS",1)</f>
        <v>1</v>
      </c>
      <c r="B189" s="547"/>
      <c r="C189" s="550"/>
      <c r="D189" s="281" t="str">
        <f ca="1">IF(ISERROR(OFFSET('HARGA SATUAN'!$D$6,MATCH('RAB '!C189,'HARGA SATUAN'!$C$7:$C$1509,0),0)),"",OFFSET('HARGA SATUAN'!$D$6,MATCH('RAB '!C189,'HARGA SATUAN'!$C$7:$C$1509,0),0))</f>
        <v/>
      </c>
      <c r="E189" s="282" t="str">
        <f ca="1">IF(B189="+","Unit",IF(ISERROR(OFFSET('HARGA SATUAN'!$E$6,MATCH('RAB '!C189,'HARGA SATUAN'!$C$7:$C$1509,0),0)),"",OFFSET('HARGA SATUAN'!$E$6,MATCH('RAB '!C189,'HARGA SATUAN'!$C$7:$C$1509,0),0)))</f>
        <v/>
      </c>
      <c r="F189" s="562"/>
      <c r="G189" s="283">
        <f ca="1">IF(ISERROR(OFFSET('HARGA SATUAN'!$I$6,MATCH('RAB '!C189,'HARGA SATUAN'!$C$7:$C$1509,0),0)),0,OFFSET('HARGA SATUAN'!$I$6,MATCH('RAB '!C189,'HARGA SATUAN'!$C$7:$C$1509,0),0))</f>
        <v>0</v>
      </c>
      <c r="H189" s="284">
        <f t="shared" ca="1" si="28"/>
        <v>0</v>
      </c>
      <c r="I189" s="284">
        <f t="shared" ca="1" si="29"/>
        <v>0</v>
      </c>
      <c r="J189" s="284">
        <f t="shared" ca="1" si="30"/>
        <v>0</v>
      </c>
      <c r="K189" s="285">
        <f t="shared" ca="1" si="31"/>
        <v>0</v>
      </c>
      <c r="L189" s="289"/>
      <c r="M189" s="289"/>
      <c r="N189" s="289"/>
      <c r="O189" s="286"/>
      <c r="P189" s="286"/>
      <c r="Q189" s="267"/>
      <c r="R189" s="259"/>
      <c r="S189" s="287"/>
      <c r="T189" s="264"/>
      <c r="U189" s="264"/>
      <c r="V189" s="264"/>
    </row>
    <row r="190" spans="1:22" s="290" customFormat="1">
      <c r="A190" s="259" t="e">
        <f>IF(AND(C190=0,C191=0,#REF!=0),"BLANKS",1)</f>
        <v>#REF!</v>
      </c>
      <c r="B190" s="524" t="s">
        <v>519</v>
      </c>
      <c r="C190" s="557" t="s">
        <v>1684</v>
      </c>
      <c r="D190" s="281" t="str">
        <f ca="1">IF(ISERROR(OFFSET('HARGA SATUAN'!$D$6,MATCH('RAB '!C190,'HARGA SATUAN'!$C$7:$C$1509,0),0)),"",OFFSET('HARGA SATUAN'!$D$6,MATCH('RAB '!C190,'HARGA SATUAN'!$C$7:$C$1509,0),0))</f>
        <v/>
      </c>
      <c r="E190" s="282" t="str">
        <f ca="1">IF(B190="+","Unit",IF(ISERROR(OFFSET('HARGA SATUAN'!$E$6,MATCH('RAB '!C190,'HARGA SATUAN'!$C$7:$C$1509,0),0)),"",OFFSET('HARGA SATUAN'!$E$6,MATCH('RAB '!C190,'HARGA SATUAN'!$C$7:$C$1509,0),0)))</f>
        <v/>
      </c>
      <c r="F190" s="562"/>
      <c r="G190" s="283">
        <f ca="1">IF(ISERROR(OFFSET('HARGA SATUAN'!$I$6,MATCH('RAB '!C190,'HARGA SATUAN'!$C$7:$C$1509,0),0)),0,OFFSET('HARGA SATUAN'!$I$6,MATCH('RAB '!C190,'HARGA SATUAN'!$C$7:$C$1509,0),0))</f>
        <v>0</v>
      </c>
      <c r="H190" s="284">
        <f t="shared" ca="1" si="28"/>
        <v>0</v>
      </c>
      <c r="I190" s="284">
        <f t="shared" ca="1" si="29"/>
        <v>0</v>
      </c>
      <c r="J190" s="284">
        <f t="shared" ca="1" si="30"/>
        <v>0</v>
      </c>
      <c r="K190" s="285">
        <f t="shared" ca="1" si="31"/>
        <v>0</v>
      </c>
      <c r="L190" s="289"/>
      <c r="M190" s="289"/>
      <c r="N190" s="289"/>
      <c r="O190" s="286"/>
      <c r="P190" s="286"/>
      <c r="Q190" s="267"/>
      <c r="R190" s="259"/>
      <c r="S190" s="287"/>
      <c r="T190" s="264"/>
      <c r="U190" s="264"/>
      <c r="V190" s="264"/>
    </row>
    <row r="191" spans="1:22" s="290" customFormat="1">
      <c r="A191" s="259" t="e">
        <f>IF(AND(C191=0,#REF!=0,#REF!=0),"BLANKS",1)</f>
        <v>#REF!</v>
      </c>
      <c r="B191" s="547">
        <v>1</v>
      </c>
      <c r="C191" s="109" t="s">
        <v>819</v>
      </c>
      <c r="D191" s="281" t="str">
        <f ca="1">IF(ISERROR(OFFSET('HARGA SATUAN'!$D$6,MATCH('RAB '!C191,'HARGA SATUAN'!$C$7:$C$1509,0),0)),"",OFFSET('HARGA SATUAN'!$D$6,MATCH('RAB '!C191,'HARGA SATUAN'!$C$7:$C$1509,0),0))</f>
        <v>JASA</v>
      </c>
      <c r="E191" s="282" t="str">
        <f ca="1">IF(B191="+","Unit",IF(ISERROR(OFFSET('HARGA SATUAN'!$E$6,MATCH('RAB '!C191,'HARGA SATUAN'!$C$7:$C$1509,0),0)),"",OFFSET('HARGA SATUAN'!$E$6,MATCH('RAB '!C191,'HARGA SATUAN'!$C$7:$C$1509,0),0)))</f>
        <v>Unit</v>
      </c>
      <c r="F191" s="562">
        <f>'Rekap Konstruksi'!R27</f>
        <v>2</v>
      </c>
      <c r="G191" s="283">
        <f ca="1">IF(ISERROR(OFFSET('HARGA SATUAN'!$I$6,MATCH('RAB '!C191,'HARGA SATUAN'!$C$7:$C$1509,0),0)),0,OFFSET('HARGA SATUAN'!$I$6,MATCH('RAB '!C191,'HARGA SATUAN'!$C$7:$C$1509,0),0))</f>
        <v>31920</v>
      </c>
      <c r="H191" s="284">
        <f t="shared" ca="1" si="28"/>
        <v>0</v>
      </c>
      <c r="I191" s="284">
        <f t="shared" ca="1" si="29"/>
        <v>0</v>
      </c>
      <c r="J191" s="284">
        <f t="shared" ca="1" si="30"/>
        <v>63840</v>
      </c>
      <c r="K191" s="285">
        <f t="shared" ca="1" si="31"/>
        <v>63840</v>
      </c>
      <c r="L191" s="289"/>
      <c r="M191" s="289"/>
      <c r="N191" s="289"/>
      <c r="O191" s="286"/>
      <c r="P191" s="286"/>
      <c r="Q191" s="267"/>
      <c r="R191" s="259"/>
      <c r="S191" s="287"/>
      <c r="T191" s="264"/>
      <c r="U191" s="264"/>
      <c r="V191" s="264"/>
    </row>
    <row r="192" spans="1:22" s="290" customFormat="1">
      <c r="A192" s="259">
        <f>IF(AND(C192=0,C193=0,C194=0),"BLANKS",1)</f>
        <v>1</v>
      </c>
      <c r="B192" s="547">
        <v>2</v>
      </c>
      <c r="C192" s="109" t="s">
        <v>818</v>
      </c>
      <c r="D192" s="281" t="str">
        <f ca="1">IF(ISERROR(OFFSET('HARGA SATUAN'!$D$6,MATCH('RAB '!C192,'HARGA SATUAN'!$C$7:$C$1509,0),0)),"",OFFSET('HARGA SATUAN'!$D$6,MATCH('RAB '!C192,'HARGA SATUAN'!$C$7:$C$1509,0),0))</f>
        <v>JASA</v>
      </c>
      <c r="E192" s="282" t="str">
        <f ca="1">IF(B192="+","Unit",IF(ISERROR(OFFSET('HARGA SATUAN'!$E$6,MATCH('RAB '!C192,'HARGA SATUAN'!$C$7:$C$1509,0),0)),"",OFFSET('HARGA SATUAN'!$E$6,MATCH('RAB '!C192,'HARGA SATUAN'!$C$7:$C$1509,0),0)))</f>
        <v>Unit</v>
      </c>
      <c r="F192" s="385">
        <f>'Rekap Konstruksi'!R31</f>
        <v>28</v>
      </c>
      <c r="G192" s="283">
        <f ca="1">IF(ISERROR(OFFSET('HARGA SATUAN'!$I$6,MATCH('RAB '!C192,'HARGA SATUAN'!$C$7:$C$1509,0),0)),0,OFFSET('HARGA SATUAN'!$I$6,MATCH('RAB '!C192,'HARGA SATUAN'!$C$7:$C$1509,0),0))</f>
        <v>31920</v>
      </c>
      <c r="H192" s="284">
        <f t="shared" ca="1" si="28"/>
        <v>0</v>
      </c>
      <c r="I192" s="284">
        <f t="shared" ca="1" si="29"/>
        <v>0</v>
      </c>
      <c r="J192" s="284">
        <f t="shared" ca="1" si="30"/>
        <v>893760</v>
      </c>
      <c r="K192" s="285">
        <f t="shared" ca="1" si="31"/>
        <v>893760</v>
      </c>
      <c r="L192" s="289"/>
      <c r="M192" s="289"/>
      <c r="N192" s="289"/>
      <c r="O192" s="286"/>
      <c r="P192" s="286"/>
      <c r="Q192" s="267"/>
      <c r="R192" s="259"/>
      <c r="S192" s="287"/>
      <c r="T192" s="264"/>
      <c r="U192" s="264"/>
      <c r="V192" s="264"/>
    </row>
    <row r="193" spans="1:22" s="290" customFormat="1">
      <c r="A193" s="259">
        <f>IF(AND(C193=0,C194=0,C195=0),"BLANKS",1)</f>
        <v>1</v>
      </c>
      <c r="B193" s="547">
        <v>3</v>
      </c>
      <c r="C193" s="109" t="s">
        <v>823</v>
      </c>
      <c r="D193" s="281" t="str">
        <f ca="1">IF(ISERROR(OFFSET('HARGA SATUAN'!$D$6,MATCH('RAB '!C193,'HARGA SATUAN'!$C$7:$C$1509,0),0)),"",OFFSET('HARGA SATUAN'!$D$6,MATCH('RAB '!C193,'HARGA SATUAN'!$C$7:$C$1509,0),0))</f>
        <v>JASA</v>
      </c>
      <c r="E193" s="282" t="str">
        <f ca="1">IF(B193="+","Unit",IF(ISERROR(OFFSET('HARGA SATUAN'!$E$6,MATCH('RAB '!C193,'HARGA SATUAN'!$C$7:$C$1509,0),0)),"",OFFSET('HARGA SATUAN'!$E$6,MATCH('RAB '!C193,'HARGA SATUAN'!$C$7:$C$1509,0),0)))</f>
        <v>Unit</v>
      </c>
      <c r="F193" s="385">
        <f>'Rekap Konstruksi'!R31</f>
        <v>28</v>
      </c>
      <c r="G193" s="283">
        <f ca="1">IF(ISERROR(OFFSET('HARGA SATUAN'!$I$6,MATCH('RAB '!C193,'HARGA SATUAN'!$C$7:$C$1509,0),0)),0,OFFSET('HARGA SATUAN'!$I$6,MATCH('RAB '!C193,'HARGA SATUAN'!$C$7:$C$1509,0),0))</f>
        <v>48060</v>
      </c>
      <c r="H193" s="284">
        <f t="shared" ca="1" si="28"/>
        <v>0</v>
      </c>
      <c r="I193" s="284">
        <f t="shared" ca="1" si="29"/>
        <v>0</v>
      </c>
      <c r="J193" s="284">
        <f t="shared" ca="1" si="30"/>
        <v>1345680</v>
      </c>
      <c r="K193" s="285">
        <f t="shared" ca="1" si="31"/>
        <v>1345680</v>
      </c>
      <c r="L193" s="289"/>
      <c r="M193" s="289"/>
      <c r="N193" s="289"/>
      <c r="O193" s="286"/>
      <c r="P193" s="286"/>
      <c r="Q193" s="267"/>
      <c r="R193" s="259"/>
      <c r="S193" s="287"/>
      <c r="T193" s="264"/>
      <c r="U193" s="264"/>
      <c r="V193" s="264"/>
    </row>
    <row r="194" spans="1:22" s="290" customFormat="1">
      <c r="A194" s="259" t="e">
        <f>IF(AND(C194=0,C195=0,#REF!=0),"BLANKS",1)</f>
        <v>#REF!</v>
      </c>
      <c r="B194" s="547">
        <v>4</v>
      </c>
      <c r="C194" s="109" t="s">
        <v>829</v>
      </c>
      <c r="D194" s="281" t="str">
        <f ca="1">IF(ISERROR(OFFSET('HARGA SATUAN'!$D$6,MATCH('RAB '!C194,'HARGA SATUAN'!$C$7:$C$1509,0),0)),"",OFFSET('HARGA SATUAN'!$D$6,MATCH('RAB '!C194,'HARGA SATUAN'!$C$7:$C$1509,0),0))</f>
        <v>JASA</v>
      </c>
      <c r="E194" s="282" t="str">
        <f ca="1">IF(B194="+","Unit",IF(ISERROR(OFFSET('HARGA SATUAN'!$E$6,MATCH('RAB '!C194,'HARGA SATUAN'!$C$7:$C$1509,0),0)),"",OFFSET('HARGA SATUAN'!$E$6,MATCH('RAB '!C194,'HARGA SATUAN'!$C$7:$C$1509,0),0)))</f>
        <v>Unit</v>
      </c>
      <c r="F194" s="562">
        <f>'Rekap Konstruksi'!R33</f>
        <v>1</v>
      </c>
      <c r="G194" s="283">
        <f ca="1">IF(ISERROR(OFFSET('HARGA SATUAN'!$I$6,MATCH('RAB '!C194,'HARGA SATUAN'!$C$7:$C$1509,0),0)),0,OFFSET('HARGA SATUAN'!$I$6,MATCH('RAB '!C194,'HARGA SATUAN'!$C$7:$C$1509,0),0))</f>
        <v>46800</v>
      </c>
      <c r="H194" s="284">
        <f t="shared" ca="1" si="28"/>
        <v>0</v>
      </c>
      <c r="I194" s="284">
        <f t="shared" ca="1" si="29"/>
        <v>0</v>
      </c>
      <c r="J194" s="284">
        <f t="shared" ca="1" si="30"/>
        <v>46800</v>
      </c>
      <c r="K194" s="285">
        <f t="shared" ca="1" si="31"/>
        <v>46800</v>
      </c>
      <c r="L194" s="289"/>
      <c r="M194" s="289"/>
      <c r="N194" s="289"/>
      <c r="O194" s="286"/>
      <c r="P194" s="286"/>
      <c r="Q194" s="267"/>
      <c r="R194" s="259"/>
      <c r="S194" s="287"/>
      <c r="T194" s="264"/>
      <c r="U194" s="264"/>
      <c r="V194" s="264"/>
    </row>
    <row r="195" spans="1:22" s="290" customFormat="1">
      <c r="A195" s="259" t="e">
        <f>IF(AND(C195=0,#REF!=0,#REF!=0),"BLANKS",1)</f>
        <v>#REF!</v>
      </c>
      <c r="B195" s="547">
        <v>5</v>
      </c>
      <c r="C195" s="109" t="s">
        <v>832</v>
      </c>
      <c r="D195" s="281" t="str">
        <f ca="1">IF(ISERROR(OFFSET('HARGA SATUAN'!$D$6,MATCH('RAB '!C195,'HARGA SATUAN'!$C$7:$C$1509,0),0)),"",OFFSET('HARGA SATUAN'!$D$6,MATCH('RAB '!C195,'HARGA SATUAN'!$C$7:$C$1509,0),0))</f>
        <v>JASA</v>
      </c>
      <c r="E195" s="282" t="str">
        <f ca="1">IF(B195="+","Unit",IF(ISERROR(OFFSET('HARGA SATUAN'!$E$6,MATCH('RAB '!C195,'HARGA SATUAN'!$C$7:$C$1509,0),0)),"",OFFSET('HARGA SATUAN'!$E$6,MATCH('RAB '!C195,'HARGA SATUAN'!$C$7:$C$1509,0),0)))</f>
        <v>Unit</v>
      </c>
      <c r="F195" s="562">
        <f>'Rekap Konstruksi'!R34</f>
        <v>15</v>
      </c>
      <c r="G195" s="283">
        <f ca="1">IF(ISERROR(OFFSET('HARGA SATUAN'!$I$6,MATCH('RAB '!C195,'HARGA SATUAN'!$C$7:$C$1509,0),0)),0,OFFSET('HARGA SATUAN'!$I$6,MATCH('RAB '!C195,'HARGA SATUAN'!$C$7:$C$1509,0),0))</f>
        <v>22740</v>
      </c>
      <c r="H195" s="284">
        <f t="shared" ca="1" si="28"/>
        <v>0</v>
      </c>
      <c r="I195" s="284">
        <f t="shared" ca="1" si="29"/>
        <v>0</v>
      </c>
      <c r="J195" s="284">
        <f t="shared" ca="1" si="30"/>
        <v>341100</v>
      </c>
      <c r="K195" s="285">
        <f t="shared" ca="1" si="31"/>
        <v>341100</v>
      </c>
      <c r="L195" s="289"/>
      <c r="M195" s="289"/>
      <c r="N195" s="289"/>
      <c r="O195" s="286"/>
      <c r="P195" s="286"/>
      <c r="Q195" s="267"/>
      <c r="R195" s="259"/>
      <c r="S195" s="287"/>
      <c r="T195" s="264"/>
      <c r="U195" s="264"/>
      <c r="V195" s="264"/>
    </row>
    <row r="196" spans="1:22" s="290" customFormat="1">
      <c r="A196" s="259" t="e">
        <f>IF(AND(C196=0,#REF!=0,#REF!=0),"BLANKS",1)</f>
        <v>#REF!</v>
      </c>
      <c r="B196" s="547">
        <v>6</v>
      </c>
      <c r="C196" s="109" t="s">
        <v>428</v>
      </c>
      <c r="D196" s="281" t="str">
        <f ca="1">IF(ISERROR(OFFSET('HARGA SATUAN'!$D$6,MATCH('RAB '!C196,'HARGA SATUAN'!$C$7:$C$1509,0),0)),"",OFFSET('HARGA SATUAN'!$D$6,MATCH('RAB '!C196,'HARGA SATUAN'!$C$7:$C$1509,0),0))</f>
        <v>JASA</v>
      </c>
      <c r="E196" s="282" t="str">
        <f ca="1">IF(B196="+","Unit",IF(ISERROR(OFFSET('HARGA SATUAN'!$E$6,MATCH('RAB '!C196,'HARGA SATUAN'!$C$7:$C$1509,0),0)),"",OFFSET('HARGA SATUAN'!$E$6,MATCH('RAB '!C196,'HARGA SATUAN'!$C$7:$C$1509,0),0)))</f>
        <v>Btg</v>
      </c>
      <c r="F196" s="385">
        <f>'Rekap Konstruksi'!R24+'Rekap Konstruksi'!R25</f>
        <v>51</v>
      </c>
      <c r="G196" s="283">
        <f ca="1">IF(ISERROR(OFFSET('HARGA SATUAN'!$I$6,MATCH('RAB '!C196,'HARGA SATUAN'!$C$7:$C$1509,0),0)),0,OFFSET('HARGA SATUAN'!$I$6,MATCH('RAB '!C196,'HARGA SATUAN'!$C$7:$C$1509,0),0))</f>
        <v>384600</v>
      </c>
      <c r="H196" s="284">
        <f t="shared" ca="1" si="28"/>
        <v>0</v>
      </c>
      <c r="I196" s="284">
        <f t="shared" ca="1" si="29"/>
        <v>0</v>
      </c>
      <c r="J196" s="284">
        <f t="shared" ca="1" si="30"/>
        <v>19614600</v>
      </c>
      <c r="K196" s="285">
        <f t="shared" ca="1" si="31"/>
        <v>19614600</v>
      </c>
      <c r="L196" s="289"/>
      <c r="M196" s="289"/>
      <c r="N196" s="289"/>
      <c r="O196" s="286"/>
      <c r="P196" s="286"/>
      <c r="Q196" s="267"/>
      <c r="R196" s="259"/>
      <c r="S196" s="287"/>
      <c r="T196" s="264"/>
      <c r="U196" s="264"/>
      <c r="V196" s="264"/>
    </row>
    <row r="197" spans="1:22" s="290" customFormat="1">
      <c r="A197" s="259"/>
      <c r="B197" s="547">
        <v>7</v>
      </c>
      <c r="C197" s="109" t="s">
        <v>425</v>
      </c>
      <c r="D197" s="281" t="str">
        <f ca="1">IF(ISERROR(OFFSET('HARGA SATUAN'!$D$6,MATCH('RAB '!C197,'HARGA SATUAN'!$C$7:$C$1509,0),0)),"",OFFSET('HARGA SATUAN'!$D$6,MATCH('RAB '!C197,'HARGA SATUAN'!$C$7:$C$1509,0),0))</f>
        <v>JASA</v>
      </c>
      <c r="E197" s="282" t="str">
        <f ca="1">IF(B197="+","Unit",IF(ISERROR(OFFSET('HARGA SATUAN'!$E$6,MATCH('RAB '!C197,'HARGA SATUAN'!$C$7:$C$1509,0),0)),"",OFFSET('HARGA SATUAN'!$E$6,MATCH('RAB '!C197,'HARGA SATUAN'!$C$7:$C$1509,0),0)))</f>
        <v>Btg</v>
      </c>
      <c r="F197" s="562">
        <f>'Rekap Konstruksi'!R26</f>
        <v>6</v>
      </c>
      <c r="G197" s="283">
        <f ca="1">IF(ISERROR(OFFSET('HARGA SATUAN'!$I$6,MATCH('RAB '!C197,'HARGA SATUAN'!$C$7:$C$1509,0),0)),0,OFFSET('HARGA SATUAN'!$I$6,MATCH('RAB '!C197,'HARGA SATUAN'!$C$7:$C$1509,0),0))</f>
        <v>277947.76156258525</v>
      </c>
      <c r="H197" s="284">
        <f t="shared" ca="1" si="28"/>
        <v>0</v>
      </c>
      <c r="I197" s="284">
        <f t="shared" ca="1" si="29"/>
        <v>0</v>
      </c>
      <c r="J197" s="284">
        <f t="shared" ca="1" si="30"/>
        <v>1667686.5693755115</v>
      </c>
      <c r="K197" s="285">
        <f t="shared" ca="1" si="31"/>
        <v>1667686.5693755115</v>
      </c>
      <c r="L197" s="289"/>
      <c r="M197" s="289"/>
      <c r="N197" s="289"/>
      <c r="O197" s="286"/>
      <c r="P197" s="286"/>
      <c r="Q197" s="267"/>
      <c r="R197" s="259"/>
      <c r="S197" s="287"/>
      <c r="T197" s="264"/>
      <c r="U197" s="264"/>
      <c r="V197" s="264"/>
    </row>
    <row r="198" spans="1:22" s="290" customFormat="1">
      <c r="A198" s="259" t="e">
        <f>IF(AND(C198=0,#REF!=0,#REF!=0),"BLANKS",1)</f>
        <v>#REF!</v>
      </c>
      <c r="B198" s="547">
        <v>8</v>
      </c>
      <c r="C198" s="109" t="s">
        <v>937</v>
      </c>
      <c r="D198" s="281" t="str">
        <f ca="1">IF(ISERROR(OFFSET('HARGA SATUAN'!$D$6,MATCH('RAB '!C198,'HARGA SATUAN'!$C$7:$C$1509,0),0)),"",OFFSET('HARGA SATUAN'!$D$6,MATCH('RAB '!C198,'HARGA SATUAN'!$C$7:$C$1509,0),0))</f>
        <v>JASA</v>
      </c>
      <c r="E198" s="282" t="str">
        <f ca="1">IF(B198="+","Unit",IF(ISERROR(OFFSET('HARGA SATUAN'!$E$6,MATCH('RAB '!C198,'HARGA SATUAN'!$C$7:$C$1509,0),0)),"",OFFSET('HARGA SATUAN'!$E$6,MATCH('RAB '!C198,'HARGA SATUAN'!$C$7:$C$1509,0),0)))</f>
        <v>Unit</v>
      </c>
      <c r="F198" s="562">
        <f>'Rekap Konstruksi'!R27</f>
        <v>2</v>
      </c>
      <c r="G198" s="283">
        <f ca="1">IF(ISERROR(OFFSET('HARGA SATUAN'!$I$6,MATCH('RAB '!C198,'HARGA SATUAN'!$C$7:$C$1509,0),0)),0,OFFSET('HARGA SATUAN'!$I$6,MATCH('RAB '!C198,'HARGA SATUAN'!$C$7:$C$1509,0),0))</f>
        <v>22860</v>
      </c>
      <c r="H198" s="284">
        <f t="shared" ca="1" si="28"/>
        <v>0</v>
      </c>
      <c r="I198" s="284">
        <f t="shared" ca="1" si="29"/>
        <v>0</v>
      </c>
      <c r="J198" s="284">
        <f t="shared" ca="1" si="30"/>
        <v>45720</v>
      </c>
      <c r="K198" s="285">
        <f t="shared" ca="1" si="31"/>
        <v>45720</v>
      </c>
      <c r="L198" s="289"/>
      <c r="M198" s="289"/>
      <c r="N198" s="289"/>
      <c r="O198" s="286"/>
      <c r="P198" s="286"/>
      <c r="Q198" s="267"/>
      <c r="R198" s="259"/>
      <c r="S198" s="287"/>
      <c r="T198" s="264"/>
      <c r="U198" s="264"/>
      <c r="V198" s="264"/>
    </row>
    <row r="199" spans="1:22" s="290" customFormat="1">
      <c r="A199" s="259" t="e">
        <f>IF(AND(C199=0,C200=0,#REF!=0),"BLANKS",1)</f>
        <v>#REF!</v>
      </c>
      <c r="B199" s="547">
        <v>9</v>
      </c>
      <c r="C199" s="109" t="s">
        <v>928</v>
      </c>
      <c r="D199" s="281" t="str">
        <f ca="1">IF(ISERROR(OFFSET('HARGA SATUAN'!$D$6,MATCH('RAB '!C199,'HARGA SATUAN'!$C$7:$C$1509,0),0)),"",OFFSET('HARGA SATUAN'!$D$6,MATCH('RAB '!C199,'HARGA SATUAN'!$C$7:$C$1509,0),0))</f>
        <v>JASA</v>
      </c>
      <c r="E199" s="282" t="str">
        <f ca="1">IF(B199="+","Unit",IF(ISERROR(OFFSET('HARGA SATUAN'!$E$6,MATCH('RAB '!C199,'HARGA SATUAN'!$C$7:$C$1509,0),0)),"",OFFSET('HARGA SATUAN'!$E$6,MATCH('RAB '!C199,'HARGA SATUAN'!$C$7:$C$1509,0),0)))</f>
        <v>Unit</v>
      </c>
      <c r="F199" s="385">
        <f>'Rekap Konstruksi'!R28</f>
        <v>6</v>
      </c>
      <c r="G199" s="283">
        <f ca="1">IF(ISERROR(OFFSET('HARGA SATUAN'!$I$6,MATCH('RAB '!C199,'HARGA SATUAN'!$C$7:$C$1509,0),0)),0,OFFSET('HARGA SATUAN'!$I$6,MATCH('RAB '!C199,'HARGA SATUAN'!$C$7:$C$1509,0),0))</f>
        <v>18780</v>
      </c>
      <c r="H199" s="284">
        <f t="shared" ca="1" si="28"/>
        <v>0</v>
      </c>
      <c r="I199" s="284">
        <f t="shared" ca="1" si="29"/>
        <v>0</v>
      </c>
      <c r="J199" s="284">
        <f t="shared" ca="1" si="30"/>
        <v>112680</v>
      </c>
      <c r="K199" s="285">
        <f t="shared" ca="1" si="31"/>
        <v>112680</v>
      </c>
      <c r="L199" s="289"/>
      <c r="M199" s="289"/>
      <c r="N199" s="289"/>
      <c r="O199" s="286"/>
      <c r="P199" s="286"/>
      <c r="Q199" s="267"/>
      <c r="R199" s="259"/>
      <c r="S199" s="287"/>
      <c r="T199" s="264"/>
      <c r="U199" s="264"/>
      <c r="V199" s="264"/>
    </row>
    <row r="200" spans="1:22" s="290" customFormat="1">
      <c r="A200" s="259" t="e">
        <f>IF(AND(C200=0,#REF!=0,#REF!=0),"BLANKS",1)</f>
        <v>#REF!</v>
      </c>
      <c r="B200" s="547"/>
      <c r="C200" s="109"/>
      <c r="D200" s="281" t="str">
        <f ca="1">IF(ISERROR(OFFSET('HARGA SATUAN'!$D$6,MATCH('RAB '!C200,'HARGA SATUAN'!$C$7:$C$1509,0),0)),"",OFFSET('HARGA SATUAN'!$D$6,MATCH('RAB '!C200,'HARGA SATUAN'!$C$7:$C$1509,0),0))</f>
        <v/>
      </c>
      <c r="E200" s="282" t="str">
        <f ca="1">IF(B200="+","Unit",IF(ISERROR(OFFSET('HARGA SATUAN'!$E$6,MATCH('RAB '!C200,'HARGA SATUAN'!$C$7:$C$1509,0),0)),"",OFFSET('HARGA SATUAN'!$E$6,MATCH('RAB '!C200,'HARGA SATUAN'!$C$7:$C$1509,0),0)))</f>
        <v/>
      </c>
      <c r="F200" s="385"/>
      <c r="G200" s="283">
        <f ca="1">IF(ISERROR(OFFSET('HARGA SATUAN'!$I$6,MATCH('RAB '!C200,'HARGA SATUAN'!$C$7:$C$1509,0),0)),0,OFFSET('HARGA SATUAN'!$I$6,MATCH('RAB '!C200,'HARGA SATUAN'!$C$7:$C$1509,0),0))</f>
        <v>0</v>
      </c>
      <c r="H200" s="284">
        <f t="shared" ca="1" si="28"/>
        <v>0</v>
      </c>
      <c r="I200" s="284">
        <f t="shared" ca="1" si="29"/>
        <v>0</v>
      </c>
      <c r="J200" s="284">
        <f t="shared" ca="1" si="30"/>
        <v>0</v>
      </c>
      <c r="K200" s="285">
        <f t="shared" ca="1" si="31"/>
        <v>0</v>
      </c>
      <c r="L200" s="289"/>
      <c r="M200" s="289"/>
      <c r="N200" s="289"/>
      <c r="O200" s="286"/>
      <c r="P200" s="286"/>
      <c r="Q200" s="267"/>
      <c r="R200" s="259"/>
      <c r="S200" s="287"/>
      <c r="T200" s="264"/>
      <c r="U200" s="264"/>
      <c r="V200" s="264"/>
    </row>
    <row r="201" spans="1:22" s="290" customFormat="1">
      <c r="A201" s="259"/>
      <c r="B201" s="524" t="s">
        <v>1685</v>
      </c>
      <c r="C201" s="525" t="s">
        <v>1686</v>
      </c>
      <c r="D201" s="281" t="str">
        <f ca="1">IF(ISERROR(OFFSET('HARGA SATUAN'!$D$6,MATCH('RAB '!C201,'HARGA SATUAN'!$C$7:$C$1509,0),0)),"",OFFSET('HARGA SATUAN'!$D$6,MATCH('RAB '!C201,'HARGA SATUAN'!$C$7:$C$1509,0),0))</f>
        <v/>
      </c>
      <c r="E201" s="282" t="str">
        <f ca="1">IF(B201="+","Unit",IF(ISERROR(OFFSET('HARGA SATUAN'!$E$6,MATCH('RAB '!C201,'HARGA SATUAN'!$C$7:$C$1509,0),0)),"",OFFSET('HARGA SATUAN'!$E$6,MATCH('RAB '!C201,'HARGA SATUAN'!$C$7:$C$1509,0),0)))</f>
        <v/>
      </c>
      <c r="F201" s="385"/>
      <c r="G201" s="283">
        <f ca="1">IF(ISERROR(OFFSET('HARGA SATUAN'!$I$6,MATCH('RAB '!C201,'HARGA SATUAN'!$C$7:$C$1509,0),0)),0,OFFSET('HARGA SATUAN'!$I$6,MATCH('RAB '!C201,'HARGA SATUAN'!$C$7:$C$1509,0),0))</f>
        <v>0</v>
      </c>
      <c r="H201" s="284">
        <f t="shared" ca="1" si="28"/>
        <v>0</v>
      </c>
      <c r="I201" s="284">
        <f t="shared" ca="1" si="29"/>
        <v>0</v>
      </c>
      <c r="J201" s="284">
        <f t="shared" ca="1" si="30"/>
        <v>0</v>
      </c>
      <c r="K201" s="285">
        <f t="shared" ca="1" si="31"/>
        <v>0</v>
      </c>
      <c r="L201" s="289"/>
      <c r="M201" s="289"/>
      <c r="N201" s="289"/>
      <c r="O201" s="286"/>
      <c r="P201" s="286"/>
      <c r="Q201" s="267"/>
      <c r="R201" s="259"/>
      <c r="S201" s="287"/>
      <c r="T201" s="264"/>
      <c r="U201" s="264"/>
      <c r="V201" s="264"/>
    </row>
    <row r="202" spans="1:22" s="290" customFormat="1">
      <c r="A202" s="259"/>
      <c r="B202" s="524" t="s">
        <v>1008</v>
      </c>
      <c r="C202" s="557" t="s">
        <v>1687</v>
      </c>
      <c r="D202" s="281" t="str">
        <f ca="1">IF(ISERROR(OFFSET('HARGA SATUAN'!$D$6,MATCH('RAB '!C202,'HARGA SATUAN'!$C$7:$C$1509,0),0)),"",OFFSET('HARGA SATUAN'!$D$6,MATCH('RAB '!C202,'HARGA SATUAN'!$C$7:$C$1509,0),0))</f>
        <v/>
      </c>
      <c r="E202" s="282" t="str">
        <f ca="1">IF(B202="+","Unit",IF(ISERROR(OFFSET('HARGA SATUAN'!$E$6,MATCH('RAB '!C202,'HARGA SATUAN'!$C$7:$C$1509,0),0)),"",OFFSET('HARGA SATUAN'!$E$6,MATCH('RAB '!C202,'HARGA SATUAN'!$C$7:$C$1509,0),0)))</f>
        <v>Unit</v>
      </c>
      <c r="F202" s="562">
        <v>1</v>
      </c>
      <c r="G202" s="283">
        <f ca="1">IF(ISERROR(OFFSET('HARGA SATUAN'!$I$6,MATCH('RAB '!C202,'HARGA SATUAN'!$C$7:$C$1509,0),0)),0,OFFSET('HARGA SATUAN'!$I$6,MATCH('RAB '!C202,'HARGA SATUAN'!$C$7:$C$1509,0),0))</f>
        <v>0</v>
      </c>
      <c r="H202" s="284">
        <f t="shared" ca="1" si="28"/>
        <v>0</v>
      </c>
      <c r="I202" s="284">
        <f t="shared" ca="1" si="29"/>
        <v>0</v>
      </c>
      <c r="J202" s="284">
        <f t="shared" ca="1" si="30"/>
        <v>0</v>
      </c>
      <c r="K202" s="285">
        <f t="shared" ca="1" si="31"/>
        <v>0</v>
      </c>
      <c r="L202" s="289"/>
      <c r="M202" s="289"/>
      <c r="N202" s="289"/>
      <c r="O202" s="286"/>
      <c r="P202" s="286"/>
      <c r="Q202" s="267"/>
      <c r="R202" s="259"/>
      <c r="S202" s="287"/>
      <c r="T202" s="264"/>
      <c r="U202" s="264"/>
      <c r="V202" s="264"/>
    </row>
    <row r="203" spans="1:22" s="290" customFormat="1" ht="30">
      <c r="A203" s="259" t="e">
        <f>IF(AND(C203=0,#REF!=0,#REF!=0),"BLANKS",1)</f>
        <v>#REF!</v>
      </c>
      <c r="B203" s="547">
        <v>1</v>
      </c>
      <c r="C203" s="109" t="s">
        <v>1169</v>
      </c>
      <c r="D203" s="281" t="str">
        <f ca="1">IF(ISERROR(OFFSET('HARGA SATUAN'!$D$6,MATCH('RAB '!C203,'HARGA SATUAN'!$C$7:$C$1509,0),0)),"",OFFSET('HARGA SATUAN'!$D$6,MATCH('RAB '!C203,'HARGA SATUAN'!$C$7:$C$1509,0),0))</f>
        <v>MDU-KD</v>
      </c>
      <c r="E203" s="282" t="str">
        <f ca="1">IF(B203="+","Unit",IF(ISERROR(OFFSET('HARGA SATUAN'!$E$6,MATCH('RAB '!C203,'HARGA SATUAN'!$C$7:$C$1509,0),0)),"",OFFSET('HARGA SATUAN'!$E$6,MATCH('RAB '!C203,'HARGA SATUAN'!$C$7:$C$1509,0),0)))</f>
        <v>Bh</v>
      </c>
      <c r="F203" s="562">
        <f>F202*1</f>
        <v>1</v>
      </c>
      <c r="G203" s="283">
        <f ca="1">IF(ISERROR(OFFSET('HARGA SATUAN'!$I$6,MATCH('RAB '!C203,'HARGA SATUAN'!$C$7:$C$1509,0),0)),0,OFFSET('HARGA SATUAN'!$I$6,MATCH('RAB '!C203,'HARGA SATUAN'!$C$7:$C$1509,0),0))</f>
        <v>1504200</v>
      </c>
      <c r="H203" s="284">
        <f t="shared" ca="1" si="28"/>
        <v>1504200</v>
      </c>
      <c r="I203" s="284">
        <f t="shared" ca="1" si="29"/>
        <v>0</v>
      </c>
      <c r="J203" s="284">
        <f t="shared" ca="1" si="30"/>
        <v>0</v>
      </c>
      <c r="K203" s="285">
        <f t="shared" ca="1" si="31"/>
        <v>1504200</v>
      </c>
      <c r="L203" s="289"/>
      <c r="M203" s="289"/>
      <c r="N203" s="289"/>
      <c r="O203" s="286"/>
      <c r="P203" s="286"/>
      <c r="Q203" s="267"/>
      <c r="R203" s="259"/>
      <c r="S203" s="287"/>
      <c r="T203" s="264"/>
      <c r="U203" s="264"/>
      <c r="V203" s="264"/>
    </row>
    <row r="204" spans="1:22" s="290" customFormat="1" ht="30">
      <c r="A204" s="259" t="e">
        <f>IF(AND(C204=0,#REF!=0,#REF!=0),"BLANKS",1)</f>
        <v>#REF!</v>
      </c>
      <c r="B204" s="547">
        <v>2</v>
      </c>
      <c r="C204" s="558" t="s">
        <v>510</v>
      </c>
      <c r="D204" s="281" t="str">
        <f ca="1">IF(ISERROR(OFFSET('HARGA SATUAN'!$D$6,MATCH('RAB '!C204,'HARGA SATUAN'!$C$7:$C$1509,0),0)),"",OFFSET('HARGA SATUAN'!$D$6,MATCH('RAB '!C204,'HARGA SATUAN'!$C$7:$C$1509,0),0))</f>
        <v>MDU-KD</v>
      </c>
      <c r="E204" s="282" t="str">
        <f ca="1">IF(B204="+","Unit",IF(ISERROR(OFFSET('HARGA SATUAN'!$E$6,MATCH('RAB '!C204,'HARGA SATUAN'!$C$7:$C$1509,0),0)),"",OFFSET('HARGA SATUAN'!$E$6,MATCH('RAB '!C204,'HARGA SATUAN'!$C$7:$C$1509,0),0)))</f>
        <v>Unit</v>
      </c>
      <c r="F204" s="562">
        <f>F202*1</f>
        <v>1</v>
      </c>
      <c r="G204" s="283">
        <f ca="1">IF(ISERROR(OFFSET('HARGA SATUAN'!$I$6,MATCH('RAB '!C204,'HARGA SATUAN'!$C$7:$C$1509,0),0)),0,OFFSET('HARGA SATUAN'!$I$6,MATCH('RAB '!C204,'HARGA SATUAN'!$C$7:$C$1509,0),0))</f>
        <v>14217900</v>
      </c>
      <c r="H204" s="284">
        <f t="shared" ca="1" si="28"/>
        <v>14217900</v>
      </c>
      <c r="I204" s="284">
        <f t="shared" ca="1" si="29"/>
        <v>0</v>
      </c>
      <c r="J204" s="284">
        <f t="shared" ca="1" si="30"/>
        <v>0</v>
      </c>
      <c r="K204" s="285">
        <f t="shared" ca="1" si="31"/>
        <v>14217900</v>
      </c>
      <c r="L204" s="289"/>
      <c r="M204" s="289"/>
      <c r="N204" s="289"/>
      <c r="O204" s="286"/>
      <c r="P204" s="286"/>
      <c r="Q204" s="267"/>
      <c r="R204" s="259"/>
      <c r="S204" s="287"/>
      <c r="T204" s="264"/>
      <c r="U204" s="264"/>
      <c r="V204" s="264"/>
    </row>
    <row r="205" spans="1:22" s="290" customFormat="1">
      <c r="A205" s="259" t="e">
        <f>IF(AND(C205=0,#REF!=0,#REF!=0),"BLANKS",1)</f>
        <v>#REF!</v>
      </c>
      <c r="B205" s="547">
        <v>3</v>
      </c>
      <c r="C205" s="558" t="s">
        <v>1115</v>
      </c>
      <c r="D205" s="281" t="str">
        <f ca="1">IF(ISERROR(OFFSET('HARGA SATUAN'!$D$6,MATCH('RAB '!C205,'HARGA SATUAN'!$C$7:$C$1509,0),0)),"",OFFSET('HARGA SATUAN'!$D$6,MATCH('RAB '!C205,'HARGA SATUAN'!$C$7:$C$1509,0),0))</f>
        <v>HDW</v>
      </c>
      <c r="E205" s="282" t="str">
        <f ca="1">IF(B205="+","Unit",IF(ISERROR(OFFSET('HARGA SATUAN'!$E$6,MATCH('RAB '!C205,'HARGA SATUAN'!$C$7:$C$1509,0),0)),"",OFFSET('HARGA SATUAN'!$E$6,MATCH('RAB '!C205,'HARGA SATUAN'!$C$7:$C$1509,0),0)))</f>
        <v>Unit</v>
      </c>
      <c r="F205" s="562">
        <f>F202*1</f>
        <v>1</v>
      </c>
      <c r="G205" s="283">
        <f ca="1">IF(ISERROR(OFFSET('HARGA SATUAN'!$I$6,MATCH('RAB '!C205,'HARGA SATUAN'!$C$7:$C$1509,0),0)),0,OFFSET('HARGA SATUAN'!$I$6,MATCH('RAB '!C205,'HARGA SATUAN'!$C$7:$C$1509,0),0))</f>
        <v>1113900</v>
      </c>
      <c r="H205" s="284">
        <f t="shared" ca="1" si="28"/>
        <v>0</v>
      </c>
      <c r="I205" s="284">
        <f t="shared" ca="1" si="29"/>
        <v>1113900</v>
      </c>
      <c r="J205" s="284">
        <f t="shared" ca="1" si="30"/>
        <v>0</v>
      </c>
      <c r="K205" s="285">
        <f t="shared" ca="1" si="31"/>
        <v>1113900</v>
      </c>
      <c r="L205" s="289"/>
      <c r="M205" s="289"/>
      <c r="N205" s="289"/>
      <c r="O205" s="286"/>
      <c r="P205" s="286"/>
      <c r="Q205" s="267"/>
      <c r="R205" s="259"/>
      <c r="S205" s="287"/>
      <c r="T205" s="264"/>
      <c r="U205" s="264"/>
      <c r="V205" s="264"/>
    </row>
    <row r="206" spans="1:22" s="290" customFormat="1">
      <c r="A206" s="259"/>
      <c r="B206" s="547">
        <v>4</v>
      </c>
      <c r="C206" s="558" t="s">
        <v>567</v>
      </c>
      <c r="D206" s="281" t="str">
        <f ca="1">IF(ISERROR(OFFSET('HARGA SATUAN'!$D$6,MATCH('RAB '!C206,'HARGA SATUAN'!$C$7:$C$1509,0),0)),"",OFFSET('HARGA SATUAN'!$D$6,MATCH('RAB '!C206,'HARGA SATUAN'!$C$7:$C$1509,0),0))</f>
        <v>MDU-KD</v>
      </c>
      <c r="E206" s="282" t="str">
        <f ca="1">IF(B206="+","Unit",IF(ISERROR(OFFSET('HARGA SATUAN'!$E$6,MATCH('RAB '!C206,'HARGA SATUAN'!$C$7:$C$1509,0),0)),"",OFFSET('HARGA SATUAN'!$E$6,MATCH('RAB '!C206,'HARGA SATUAN'!$C$7:$C$1509,0),0)))</f>
        <v>Mtr</v>
      </c>
      <c r="F206" s="562">
        <f>F202*35</f>
        <v>35</v>
      </c>
      <c r="G206" s="283">
        <f ca="1">IF(ISERROR(OFFSET('HARGA SATUAN'!$I$6,MATCH('RAB '!C206,'HARGA SATUAN'!$C$7:$C$1509,0),0)),0,OFFSET('HARGA SATUAN'!$I$6,MATCH('RAB '!C206,'HARGA SATUAN'!$C$7:$C$1509,0),0))</f>
        <v>421400</v>
      </c>
      <c r="H206" s="284">
        <f t="shared" ca="1" si="28"/>
        <v>14749000</v>
      </c>
      <c r="I206" s="284">
        <f t="shared" ca="1" si="29"/>
        <v>0</v>
      </c>
      <c r="J206" s="284">
        <f t="shared" ca="1" si="30"/>
        <v>0</v>
      </c>
      <c r="K206" s="285">
        <f t="shared" ca="1" si="31"/>
        <v>14749000</v>
      </c>
      <c r="L206" s="289"/>
      <c r="M206" s="289"/>
      <c r="N206" s="289"/>
      <c r="O206" s="286"/>
      <c r="P206" s="286"/>
      <c r="Q206" s="267"/>
      <c r="R206" s="259"/>
      <c r="S206" s="287"/>
      <c r="T206" s="264"/>
      <c r="U206" s="264"/>
      <c r="V206" s="264"/>
    </row>
    <row r="207" spans="1:22" s="290" customFormat="1" ht="18.75" customHeight="1">
      <c r="A207" s="259" t="e">
        <f>IF(AND(C207=0,#REF!=0,#REF!=0),"BLANKS",1)</f>
        <v>#REF!</v>
      </c>
      <c r="B207" s="547">
        <v>5</v>
      </c>
      <c r="C207" s="558" t="s">
        <v>793</v>
      </c>
      <c r="D207" s="281" t="str">
        <f ca="1">IF(ISERROR(OFFSET('HARGA SATUAN'!$D$6,MATCH('RAB '!C207,'HARGA SATUAN'!$C$7:$C$1509,0),0)),"",OFFSET('HARGA SATUAN'!$D$6,MATCH('RAB '!C207,'HARGA SATUAN'!$C$7:$C$1509,0),0))</f>
        <v>JASA</v>
      </c>
      <c r="E207" s="282" t="str">
        <f ca="1">IF(B207="+","Unit",IF(ISERROR(OFFSET('HARGA SATUAN'!$E$6,MATCH('RAB '!C207,'HARGA SATUAN'!$C$7:$C$1509,0),0)),"",OFFSET('HARGA SATUAN'!$E$6,MATCH('RAB '!C207,'HARGA SATUAN'!$C$7:$C$1509,0),0)))</f>
        <v>Unit</v>
      </c>
      <c r="F207" s="562">
        <f>F202*1</f>
        <v>1</v>
      </c>
      <c r="G207" s="283">
        <f ca="1">IF(ISERROR(OFFSET('HARGA SATUAN'!$I$6,MATCH('RAB '!C207,'HARGA SATUAN'!$C$7:$C$1509,0),0)),0,OFFSET('HARGA SATUAN'!$I$6,MATCH('RAB '!C207,'HARGA SATUAN'!$C$7:$C$1509,0),0))</f>
        <v>106400</v>
      </c>
      <c r="H207" s="284">
        <f t="shared" ca="1" si="28"/>
        <v>0</v>
      </c>
      <c r="I207" s="284">
        <f t="shared" ca="1" si="29"/>
        <v>0</v>
      </c>
      <c r="J207" s="284">
        <f t="shared" ca="1" si="30"/>
        <v>106400</v>
      </c>
      <c r="K207" s="285">
        <f t="shared" ca="1" si="31"/>
        <v>106400</v>
      </c>
      <c r="L207" s="289"/>
      <c r="M207" s="289"/>
      <c r="N207" s="289"/>
      <c r="O207" s="286"/>
      <c r="P207" s="286"/>
      <c r="Q207" s="267"/>
      <c r="R207" s="259"/>
      <c r="S207" s="287"/>
      <c r="T207" s="264"/>
      <c r="U207" s="264"/>
      <c r="V207" s="264"/>
    </row>
    <row r="208" spans="1:22" s="290" customFormat="1">
      <c r="A208" s="259" t="e">
        <f>IF(AND(C208=0,C209=0,#REF!=0),"BLANKS",1)</f>
        <v>#REF!</v>
      </c>
      <c r="B208" s="547"/>
      <c r="C208" s="558"/>
      <c r="D208" s="281" t="str">
        <f ca="1">IF(ISERROR(OFFSET('HARGA SATUAN'!$D$6,MATCH('RAB '!C208,'HARGA SATUAN'!$C$7:$C$1509,0),0)),"",OFFSET('HARGA SATUAN'!$D$6,MATCH('RAB '!C208,'HARGA SATUAN'!$C$7:$C$1509,0),0))</f>
        <v/>
      </c>
      <c r="E208" s="282" t="str">
        <f ca="1">IF(B208="+","Unit",IF(ISERROR(OFFSET('HARGA SATUAN'!$E$6,MATCH('RAB '!C208,'HARGA SATUAN'!$C$7:$C$1509,0),0)),"",OFFSET('HARGA SATUAN'!$E$6,MATCH('RAB '!C208,'HARGA SATUAN'!$C$7:$C$1509,0),0)))</f>
        <v/>
      </c>
      <c r="F208" s="385"/>
      <c r="G208" s="283">
        <f ca="1">IF(ISERROR(OFFSET('HARGA SATUAN'!$I$6,MATCH('RAB '!C208,'HARGA SATUAN'!$C$7:$C$1509,0),0)),0,OFFSET('HARGA SATUAN'!$I$6,MATCH('RAB '!C208,'HARGA SATUAN'!$C$7:$C$1509,0),0))</f>
        <v>0</v>
      </c>
      <c r="H208" s="284">
        <f t="shared" ca="1" si="28"/>
        <v>0</v>
      </c>
      <c r="I208" s="284">
        <f t="shared" ca="1" si="29"/>
        <v>0</v>
      </c>
      <c r="J208" s="284">
        <f t="shared" ca="1" si="30"/>
        <v>0</v>
      </c>
      <c r="K208" s="285">
        <f t="shared" ca="1" si="31"/>
        <v>0</v>
      </c>
      <c r="L208" s="289"/>
      <c r="M208" s="289"/>
      <c r="N208" s="289"/>
      <c r="O208" s="286"/>
      <c r="P208" s="286"/>
      <c r="Q208" s="267"/>
      <c r="R208" s="259"/>
      <c r="S208" s="287"/>
      <c r="T208" s="264"/>
      <c r="U208" s="264"/>
      <c r="V208" s="264"/>
    </row>
    <row r="209" spans="1:22" s="290" customFormat="1">
      <c r="A209" s="259" t="e">
        <f>IF(AND(C209=0,#REF!=0,#REF!=0),"BLANKS",1)</f>
        <v>#REF!</v>
      </c>
      <c r="B209" s="524" t="s">
        <v>1008</v>
      </c>
      <c r="C209" s="525" t="s">
        <v>1623</v>
      </c>
      <c r="D209" s="281" t="str">
        <f ca="1">IF(ISERROR(OFFSET('HARGA SATUAN'!$D$6,MATCH('RAB '!C209,'HARGA SATUAN'!$C$7:$C$1509,0),0)),"",OFFSET('HARGA SATUAN'!$D$6,MATCH('RAB '!C209,'HARGA SATUAN'!$C$7:$C$1509,0),0))</f>
        <v/>
      </c>
      <c r="E209" s="282" t="str">
        <f ca="1">IF(B209="+","Unit",IF(ISERROR(OFFSET('HARGA SATUAN'!$E$6,MATCH('RAB '!C209,'HARGA SATUAN'!$C$7:$C$1509,0),0)),"",OFFSET('HARGA SATUAN'!$E$6,MATCH('RAB '!C209,'HARGA SATUAN'!$C$7:$C$1509,0),0)))</f>
        <v>Unit</v>
      </c>
      <c r="F209" s="385">
        <f>F202</f>
        <v>1</v>
      </c>
      <c r="G209" s="283">
        <f ca="1">IF(ISERROR(OFFSET('HARGA SATUAN'!$I$6,MATCH('RAB '!C209,'HARGA SATUAN'!$C$7:$C$1509,0),0)),0,OFFSET('HARGA SATUAN'!$I$6,MATCH('RAB '!C209,'HARGA SATUAN'!$C$7:$C$1509,0),0))</f>
        <v>0</v>
      </c>
      <c r="H209" s="284">
        <f t="shared" ca="1" si="28"/>
        <v>0</v>
      </c>
      <c r="I209" s="284">
        <f t="shared" ca="1" si="29"/>
        <v>0</v>
      </c>
      <c r="J209" s="284">
        <f t="shared" ca="1" si="30"/>
        <v>0</v>
      </c>
      <c r="K209" s="285">
        <f t="shared" ca="1" si="31"/>
        <v>0</v>
      </c>
      <c r="L209" s="289"/>
      <c r="M209" s="289"/>
      <c r="N209" s="289"/>
      <c r="O209" s="286"/>
      <c r="P209" s="286"/>
      <c r="Q209" s="267"/>
      <c r="R209" s="259"/>
      <c r="S209" s="287"/>
      <c r="T209" s="264"/>
      <c r="U209" s="264"/>
      <c r="V209" s="264"/>
    </row>
    <row r="210" spans="1:22" s="290" customFormat="1">
      <c r="A210" s="259"/>
      <c r="B210" s="547">
        <v>1</v>
      </c>
      <c r="C210" s="550" t="s">
        <v>19</v>
      </c>
      <c r="D210" s="281" t="str">
        <f ca="1">IF(ISERROR(OFFSET('HARGA SATUAN'!$D$6,MATCH('RAB '!C210,'HARGA SATUAN'!$C$7:$C$1509,0),0)),"",OFFSET('HARGA SATUAN'!$D$6,MATCH('RAB '!C210,'HARGA SATUAN'!$C$7:$C$1509,0),0))</f>
        <v>HDW</v>
      </c>
      <c r="E210" s="282" t="str">
        <f ca="1">IF(B210="+","Unit",IF(ISERROR(OFFSET('HARGA SATUAN'!$E$6,MATCH('RAB '!C210,'HARGA SATUAN'!$C$7:$C$1509,0),0)),"",OFFSET('HARGA SATUAN'!$E$6,MATCH('RAB '!C210,'HARGA SATUAN'!$C$7:$C$1509,0),0)))</f>
        <v>Bh</v>
      </c>
      <c r="F210" s="385">
        <f>F209*1</f>
        <v>1</v>
      </c>
      <c r="G210" s="283">
        <f ca="1">IF(ISERROR(OFFSET('HARGA SATUAN'!$I$6,MATCH('RAB '!C210,'HARGA SATUAN'!$C$7:$C$1509,0),0)),0,OFFSET('HARGA SATUAN'!$I$6,MATCH('RAB '!C210,'HARGA SATUAN'!$C$7:$C$1509,0),0))</f>
        <v>185200</v>
      </c>
      <c r="H210" s="284">
        <f t="shared" ca="1" si="28"/>
        <v>0</v>
      </c>
      <c r="I210" s="284">
        <f t="shared" ca="1" si="29"/>
        <v>185200</v>
      </c>
      <c r="J210" s="284">
        <f t="shared" ca="1" si="30"/>
        <v>0</v>
      </c>
      <c r="K210" s="285">
        <f t="shared" ca="1" si="31"/>
        <v>185200</v>
      </c>
      <c r="L210" s="289"/>
      <c r="M210" s="289"/>
      <c r="N210" s="289"/>
      <c r="O210" s="286"/>
      <c r="P210" s="286"/>
      <c r="Q210" s="267"/>
      <c r="R210" s="259"/>
      <c r="S210" s="287"/>
      <c r="T210" s="264"/>
      <c r="U210" s="264"/>
      <c r="V210" s="264"/>
    </row>
    <row r="211" spans="1:22" s="290" customFormat="1">
      <c r="A211" s="259" t="e">
        <f>IF(AND(C211=0,C212=0,#REF!=0),"BLANKS",1)</f>
        <v>#REF!</v>
      </c>
      <c r="B211" s="547">
        <v>2</v>
      </c>
      <c r="C211" s="550" t="s">
        <v>20</v>
      </c>
      <c r="D211" s="281" t="str">
        <f ca="1">IF(ISERROR(OFFSET('HARGA SATUAN'!$D$6,MATCH('RAB '!C211,'HARGA SATUAN'!$C$7:$C$1509,0),0)),"",OFFSET('HARGA SATUAN'!$D$6,MATCH('RAB '!C211,'HARGA SATUAN'!$C$7:$C$1509,0),0))</f>
        <v>HDW</v>
      </c>
      <c r="E211" s="282" t="str">
        <f ca="1">IF(B211="+","Unit",IF(ISERROR(OFFSET('HARGA SATUAN'!$E$6,MATCH('RAB '!C211,'HARGA SATUAN'!$C$7:$C$1509,0),0)),"",OFFSET('HARGA SATUAN'!$E$6,MATCH('RAB '!C211,'HARGA SATUAN'!$C$7:$C$1509,0),0)))</f>
        <v>Bh</v>
      </c>
      <c r="F211" s="385">
        <f>F209*1</f>
        <v>1</v>
      </c>
      <c r="G211" s="283">
        <f ca="1">IF(ISERROR(OFFSET('HARGA SATUAN'!$I$6,MATCH('RAB '!C211,'HARGA SATUAN'!$C$7:$C$1509,0),0)),0,OFFSET('HARGA SATUAN'!$I$6,MATCH('RAB '!C211,'HARGA SATUAN'!$C$7:$C$1509,0),0))</f>
        <v>47459</v>
      </c>
      <c r="H211" s="284">
        <f t="shared" ca="1" si="28"/>
        <v>0</v>
      </c>
      <c r="I211" s="284">
        <f t="shared" ca="1" si="29"/>
        <v>47459</v>
      </c>
      <c r="J211" s="284">
        <f t="shared" ca="1" si="30"/>
        <v>0</v>
      </c>
      <c r="K211" s="285">
        <f t="shared" ca="1" si="31"/>
        <v>47459</v>
      </c>
      <c r="L211" s="289"/>
      <c r="M211" s="289"/>
      <c r="N211" s="289"/>
      <c r="O211" s="286"/>
      <c r="P211" s="286"/>
      <c r="Q211" s="267"/>
      <c r="R211" s="259"/>
      <c r="S211" s="287"/>
      <c r="T211" s="264"/>
      <c r="U211" s="264"/>
      <c r="V211" s="264"/>
    </row>
    <row r="212" spans="1:22" s="290" customFormat="1">
      <c r="A212" s="259" t="e">
        <f>IF(AND(C212=0,#REF!=0,#REF!=0),"BLANKS",1)</f>
        <v>#REF!</v>
      </c>
      <c r="B212" s="547">
        <v>3</v>
      </c>
      <c r="C212" s="550" t="s">
        <v>21</v>
      </c>
      <c r="D212" s="281" t="str">
        <f ca="1">IF(ISERROR(OFFSET('HARGA SATUAN'!$D$6,MATCH('RAB '!C212,'HARGA SATUAN'!$C$7:$C$1509,0),0)),"",OFFSET('HARGA SATUAN'!$D$6,MATCH('RAB '!C212,'HARGA SATUAN'!$C$7:$C$1509,0),0))</f>
        <v>HDW</v>
      </c>
      <c r="E212" s="282" t="str">
        <f ca="1">IF(B212="+","Unit",IF(ISERROR(OFFSET('HARGA SATUAN'!$E$6,MATCH('RAB '!C212,'HARGA SATUAN'!$C$7:$C$1509,0),0)),"",OFFSET('HARGA SATUAN'!$E$6,MATCH('RAB '!C212,'HARGA SATUAN'!$C$7:$C$1509,0),0)))</f>
        <v>Bh</v>
      </c>
      <c r="F212" s="385">
        <f>F209*1</f>
        <v>1</v>
      </c>
      <c r="G212" s="283">
        <f ca="1">IF(ISERROR(OFFSET('HARGA SATUAN'!$I$6,MATCH('RAB '!C212,'HARGA SATUAN'!$C$7:$C$1509,0),0)),0,OFFSET('HARGA SATUAN'!$I$6,MATCH('RAB '!C212,'HARGA SATUAN'!$C$7:$C$1509,0),0))</f>
        <v>4880</v>
      </c>
      <c r="H212" s="284">
        <f t="shared" ca="1" si="28"/>
        <v>0</v>
      </c>
      <c r="I212" s="284">
        <f t="shared" ca="1" si="29"/>
        <v>4880</v>
      </c>
      <c r="J212" s="284">
        <f t="shared" ca="1" si="30"/>
        <v>0</v>
      </c>
      <c r="K212" s="285">
        <f t="shared" ca="1" si="31"/>
        <v>4880</v>
      </c>
      <c r="L212" s="289"/>
      <c r="M212" s="289"/>
      <c r="N212" s="289"/>
      <c r="O212" s="286"/>
      <c r="P212" s="286"/>
      <c r="Q212" s="267"/>
      <c r="R212" s="259"/>
      <c r="S212" s="287"/>
      <c r="T212" s="264"/>
      <c r="U212" s="264"/>
      <c r="V212" s="264"/>
    </row>
    <row r="213" spans="1:22" s="290" customFormat="1">
      <c r="A213" s="259" t="e">
        <f>IF(AND(C213=0,#REF!=0,#REF!=0),"BLANKS",1)</f>
        <v>#REF!</v>
      </c>
      <c r="B213" s="547">
        <v>4</v>
      </c>
      <c r="C213" s="550" t="s">
        <v>22</v>
      </c>
      <c r="D213" s="281" t="str">
        <f ca="1">IF(ISERROR(OFFSET('HARGA SATUAN'!$D$6,MATCH('RAB '!C213,'HARGA SATUAN'!$C$7:$C$1509,0),0)),"",OFFSET('HARGA SATUAN'!$D$6,MATCH('RAB '!C213,'HARGA SATUAN'!$C$7:$C$1509,0),0))</f>
        <v>HDW</v>
      </c>
      <c r="E213" s="282" t="str">
        <f ca="1">IF(B213="+","Unit",IF(ISERROR(OFFSET('HARGA SATUAN'!$E$6,MATCH('RAB '!C213,'HARGA SATUAN'!$C$7:$C$1509,0),0)),"",OFFSET('HARGA SATUAN'!$E$6,MATCH('RAB '!C213,'HARGA SATUAN'!$C$7:$C$1509,0),0)))</f>
        <v>Mtr</v>
      </c>
      <c r="F213" s="385">
        <f>F209*10</f>
        <v>10</v>
      </c>
      <c r="G213" s="283">
        <f ca="1">IF(ISERROR(OFFSET('HARGA SATUAN'!$I$6,MATCH('RAB '!C213,'HARGA SATUAN'!$C$7:$C$1509,0),0)),0,OFFSET('HARGA SATUAN'!$I$6,MATCH('RAB '!C213,'HARGA SATUAN'!$C$7:$C$1509,0),0))</f>
        <v>30000</v>
      </c>
      <c r="H213" s="284">
        <f t="shared" ca="1" si="28"/>
        <v>0</v>
      </c>
      <c r="I213" s="284">
        <f t="shared" ca="1" si="29"/>
        <v>300000</v>
      </c>
      <c r="J213" s="284">
        <f t="shared" ca="1" si="30"/>
        <v>0</v>
      </c>
      <c r="K213" s="285">
        <f t="shared" ca="1" si="31"/>
        <v>300000</v>
      </c>
      <c r="L213" s="289"/>
      <c r="M213" s="289"/>
      <c r="N213" s="289"/>
      <c r="O213" s="286"/>
      <c r="P213" s="286"/>
      <c r="Q213" s="267"/>
      <c r="R213" s="259"/>
      <c r="S213" s="287"/>
      <c r="T213" s="264"/>
      <c r="U213" s="264"/>
      <c r="V213" s="264"/>
    </row>
    <row r="214" spans="1:22" s="290" customFormat="1">
      <c r="A214" s="259"/>
      <c r="B214" s="547">
        <v>5</v>
      </c>
      <c r="C214" s="550" t="s">
        <v>23</v>
      </c>
      <c r="D214" s="281" t="str">
        <f ca="1">IF(ISERROR(OFFSET('HARGA SATUAN'!$D$6,MATCH('RAB '!C214,'HARGA SATUAN'!$C$7:$C$1509,0),0)),"",OFFSET('HARGA SATUAN'!$D$6,MATCH('RAB '!C214,'HARGA SATUAN'!$C$7:$C$1509,0),0))</f>
        <v>HDW</v>
      </c>
      <c r="E214" s="282" t="str">
        <f ca="1">IF(B214="+","Unit",IF(ISERROR(OFFSET('HARGA SATUAN'!$E$6,MATCH('RAB '!C214,'HARGA SATUAN'!$C$7:$C$1509,0),0)),"",OFFSET('HARGA SATUAN'!$E$6,MATCH('RAB '!C214,'HARGA SATUAN'!$C$7:$C$1509,0),0)))</f>
        <v>Bh</v>
      </c>
      <c r="F214" s="385">
        <f>F209*2</f>
        <v>2</v>
      </c>
      <c r="G214" s="283">
        <f ca="1">IF(ISERROR(OFFSET('HARGA SATUAN'!$I$6,MATCH('RAB '!C214,'HARGA SATUAN'!$C$7:$C$1509,0),0)),0,OFFSET('HARGA SATUAN'!$I$6,MATCH('RAB '!C214,'HARGA SATUAN'!$C$7:$C$1509,0),0))</f>
        <v>9500</v>
      </c>
      <c r="H214" s="284">
        <f t="shared" ca="1" si="28"/>
        <v>0</v>
      </c>
      <c r="I214" s="284">
        <f t="shared" ca="1" si="29"/>
        <v>19000</v>
      </c>
      <c r="J214" s="284">
        <f t="shared" ca="1" si="30"/>
        <v>0</v>
      </c>
      <c r="K214" s="285">
        <f t="shared" ca="1" si="31"/>
        <v>19000</v>
      </c>
      <c r="L214" s="289"/>
      <c r="M214" s="289"/>
      <c r="N214" s="289"/>
      <c r="O214" s="286"/>
      <c r="P214" s="286"/>
      <c r="Q214" s="267"/>
      <c r="R214" s="259"/>
      <c r="S214" s="287"/>
      <c r="T214" s="264"/>
      <c r="U214" s="264"/>
      <c r="V214" s="264"/>
    </row>
    <row r="215" spans="1:22" s="290" customFormat="1">
      <c r="A215" s="259" t="e">
        <f>IF(AND(C215=0,#REF!=0,#REF!=0),"BLANKS",1)</f>
        <v>#REF!</v>
      </c>
      <c r="B215" s="547">
        <v>6</v>
      </c>
      <c r="C215" s="550" t="s">
        <v>24</v>
      </c>
      <c r="D215" s="281" t="str">
        <f ca="1">IF(ISERROR(OFFSET('HARGA SATUAN'!$D$6,MATCH('RAB '!C215,'HARGA SATUAN'!$C$7:$C$1509,0),0)),"",OFFSET('HARGA SATUAN'!$D$6,MATCH('RAB '!C215,'HARGA SATUAN'!$C$7:$C$1509,0),0))</f>
        <v>HDW</v>
      </c>
      <c r="E215" s="282" t="str">
        <f ca="1">IF(B215="+","Unit",IF(ISERROR(OFFSET('HARGA SATUAN'!$E$6,MATCH('RAB '!C215,'HARGA SATUAN'!$C$7:$C$1509,0),0)),"",OFFSET('HARGA SATUAN'!$E$6,MATCH('RAB '!C215,'HARGA SATUAN'!$C$7:$C$1509,0),0)))</f>
        <v>Bh</v>
      </c>
      <c r="F215" s="385">
        <f>F209*5.5</f>
        <v>5.5</v>
      </c>
      <c r="G215" s="283">
        <f ca="1">IF(ISERROR(OFFSET('HARGA SATUAN'!$I$6,MATCH('RAB '!C215,'HARGA SATUAN'!$C$7:$C$1509,0),0)),0,OFFSET('HARGA SATUAN'!$I$6,MATCH('RAB '!C215,'HARGA SATUAN'!$C$7:$C$1509,0),0))</f>
        <v>6100</v>
      </c>
      <c r="H215" s="284">
        <f t="shared" ca="1" si="28"/>
        <v>0</v>
      </c>
      <c r="I215" s="284">
        <f t="shared" ca="1" si="29"/>
        <v>33550</v>
      </c>
      <c r="J215" s="284">
        <f t="shared" ca="1" si="30"/>
        <v>0</v>
      </c>
      <c r="K215" s="285">
        <f t="shared" ca="1" si="31"/>
        <v>33550</v>
      </c>
      <c r="L215" s="289"/>
      <c r="M215" s="289"/>
      <c r="N215" s="289"/>
      <c r="O215" s="286"/>
      <c r="P215" s="286"/>
      <c r="Q215" s="267"/>
      <c r="R215" s="259"/>
      <c r="S215" s="287"/>
      <c r="T215" s="264"/>
      <c r="U215" s="264"/>
      <c r="V215" s="264"/>
    </row>
    <row r="216" spans="1:22" s="290" customFormat="1">
      <c r="A216" s="259" t="e">
        <f>IF(AND(C216=0,C217=0,#REF!=0),"BLANKS",1)</f>
        <v>#REF!</v>
      </c>
      <c r="B216" s="547">
        <v>7</v>
      </c>
      <c r="C216" s="550" t="s">
        <v>25</v>
      </c>
      <c r="D216" s="281" t="str">
        <f ca="1">IF(ISERROR(OFFSET('HARGA SATUAN'!$D$6,MATCH('RAB '!C216,'HARGA SATUAN'!$C$7:$C$1509,0),0)),"",OFFSET('HARGA SATUAN'!$D$6,MATCH('RAB '!C216,'HARGA SATUAN'!$C$7:$C$1509,0),0))</f>
        <v>HDW</v>
      </c>
      <c r="E216" s="282" t="str">
        <f ca="1">IF(B216="+","Unit",IF(ISERROR(OFFSET('HARGA SATUAN'!$E$6,MATCH('RAB '!C216,'HARGA SATUAN'!$C$7:$C$1509,0),0)),"",OFFSET('HARGA SATUAN'!$E$6,MATCH('RAB '!C216,'HARGA SATUAN'!$C$7:$C$1509,0),0)))</f>
        <v>Bh</v>
      </c>
      <c r="F216" s="385">
        <f>F209*6</f>
        <v>6</v>
      </c>
      <c r="G216" s="283">
        <f ca="1">IF(ISERROR(OFFSET('HARGA SATUAN'!$I$6,MATCH('RAB '!C216,'HARGA SATUAN'!$C$7:$C$1509,0),0)),0,OFFSET('HARGA SATUAN'!$I$6,MATCH('RAB '!C216,'HARGA SATUAN'!$C$7:$C$1509,0),0))</f>
        <v>2300</v>
      </c>
      <c r="H216" s="284">
        <f t="shared" ca="1" si="28"/>
        <v>0</v>
      </c>
      <c r="I216" s="284">
        <f t="shared" ca="1" si="29"/>
        <v>13800</v>
      </c>
      <c r="J216" s="284">
        <f t="shared" ca="1" si="30"/>
        <v>0</v>
      </c>
      <c r="K216" s="285">
        <f t="shared" ca="1" si="31"/>
        <v>13800</v>
      </c>
      <c r="L216" s="289"/>
      <c r="M216" s="289"/>
      <c r="N216" s="289"/>
      <c r="O216" s="286"/>
      <c r="P216" s="286"/>
      <c r="Q216" s="267"/>
      <c r="R216" s="259"/>
      <c r="S216" s="287"/>
      <c r="T216" s="264"/>
      <c r="U216" s="264"/>
      <c r="V216" s="264"/>
    </row>
    <row r="217" spans="1:22" s="290" customFormat="1">
      <c r="A217" s="259" t="e">
        <f>IF(AND(C217=0,#REF!=0,#REF!=0),"BLANKS",1)</f>
        <v>#REF!</v>
      </c>
      <c r="B217" s="547">
        <v>8</v>
      </c>
      <c r="C217" s="550" t="s">
        <v>1622</v>
      </c>
      <c r="D217" s="281" t="str">
        <f ca="1">IF(ISERROR(OFFSET('HARGA SATUAN'!$D$6,MATCH('RAB '!C217,'HARGA SATUAN'!$C$7:$C$1509,0),0)),"",OFFSET('HARGA SATUAN'!$D$6,MATCH('RAB '!C217,'HARGA SATUAN'!$C$7:$C$1509,0),0))</f>
        <v>HDW</v>
      </c>
      <c r="E217" s="282" t="str">
        <f ca="1">IF(B217="+","Unit",IF(ISERROR(OFFSET('HARGA SATUAN'!$E$6,MATCH('RAB '!C217,'HARGA SATUAN'!$C$7:$C$1509,0),0)),"",OFFSET('HARGA SATUAN'!$E$6,MATCH('RAB '!C217,'HARGA SATUAN'!$C$7:$C$1509,0),0)))</f>
        <v>Mtr</v>
      </c>
      <c r="F217" s="385">
        <f>F209*4.8</f>
        <v>4.8</v>
      </c>
      <c r="G217" s="283">
        <f ca="1">IF(ISERROR(OFFSET('HARGA SATUAN'!$I$6,MATCH('RAB '!C217,'HARGA SATUAN'!$C$7:$C$1509,0),0)),0,OFFSET('HARGA SATUAN'!$I$6,MATCH('RAB '!C217,'HARGA SATUAN'!$C$7:$C$1509,0),0))</f>
        <v>23310</v>
      </c>
      <c r="H217" s="284">
        <f t="shared" ca="1" si="28"/>
        <v>0</v>
      </c>
      <c r="I217" s="284">
        <f t="shared" ca="1" si="29"/>
        <v>111888</v>
      </c>
      <c r="J217" s="284">
        <f t="shared" ca="1" si="30"/>
        <v>0</v>
      </c>
      <c r="K217" s="285">
        <f t="shared" ca="1" si="31"/>
        <v>111888</v>
      </c>
      <c r="L217" s="289"/>
      <c r="M217" s="289"/>
      <c r="N217" s="289"/>
      <c r="O217" s="286"/>
      <c r="P217" s="286"/>
      <c r="Q217" s="267"/>
      <c r="R217" s="259"/>
      <c r="S217" s="287"/>
      <c r="T217" s="264"/>
      <c r="U217" s="264"/>
      <c r="V217" s="264"/>
    </row>
    <row r="218" spans="1:22" s="290" customFormat="1">
      <c r="A218" s="259"/>
      <c r="B218" s="547">
        <v>9</v>
      </c>
      <c r="C218" s="550" t="s">
        <v>730</v>
      </c>
      <c r="D218" s="281" t="str">
        <f ca="1">IF(ISERROR(OFFSET('HARGA SATUAN'!$D$6,MATCH('RAB '!C218,'HARGA SATUAN'!$C$7:$C$1509,0),0)),"",OFFSET('HARGA SATUAN'!$D$6,MATCH('RAB '!C218,'HARGA SATUAN'!$C$7:$C$1509,0),0))</f>
        <v>JASA</v>
      </c>
      <c r="E218" s="282" t="str">
        <f ca="1">IF(B218="+","Unit",IF(ISERROR(OFFSET('HARGA SATUAN'!$E$6,MATCH('RAB '!C218,'HARGA SATUAN'!$C$7:$C$1509,0),0)),"",OFFSET('HARGA SATUAN'!$E$6,MATCH('RAB '!C218,'HARGA SATUAN'!$C$7:$C$1509,0),0)))</f>
        <v>Unit</v>
      </c>
      <c r="F218" s="385">
        <f>F209*1</f>
        <v>1</v>
      </c>
      <c r="G218" s="283">
        <f ca="1">IF(ISERROR(OFFSET('HARGA SATUAN'!$I$6,MATCH('RAB '!C218,'HARGA SATUAN'!$C$7:$C$1509,0),0)),0,OFFSET('HARGA SATUAN'!$I$6,MATCH('RAB '!C218,'HARGA SATUAN'!$C$7:$C$1509,0),0))</f>
        <v>65400</v>
      </c>
      <c r="H218" s="284">
        <f t="shared" ca="1" si="28"/>
        <v>0</v>
      </c>
      <c r="I218" s="284">
        <f t="shared" ca="1" si="29"/>
        <v>0</v>
      </c>
      <c r="J218" s="284">
        <f t="shared" ca="1" si="30"/>
        <v>65400</v>
      </c>
      <c r="K218" s="285">
        <f t="shared" ca="1" si="31"/>
        <v>65400</v>
      </c>
      <c r="L218" s="289"/>
      <c r="M218" s="289"/>
      <c r="N218" s="289"/>
      <c r="O218" s="286"/>
      <c r="P218" s="286"/>
      <c r="Q218" s="267"/>
      <c r="R218" s="259"/>
      <c r="S218" s="287"/>
      <c r="T218" s="264"/>
      <c r="U218" s="264"/>
      <c r="V218" s="264"/>
    </row>
    <row r="219" spans="1:22" s="290" customFormat="1">
      <c r="A219" s="259" t="e">
        <f>IF(AND(C219=0,#REF!=0,#REF!=0),"BLANKS",1)</f>
        <v>#REF!</v>
      </c>
      <c r="B219" s="459"/>
      <c r="C219" s="460"/>
      <c r="D219" s="281" t="str">
        <f ca="1">IF(ISERROR(OFFSET('HARGA SATUAN'!$D$6,MATCH('RAB '!C219,'HARGA SATUAN'!$C$7:$C$1509,0),0)),"",OFFSET('HARGA SATUAN'!$D$6,MATCH('RAB '!C219,'HARGA SATUAN'!$C$7:$C$1509,0),0))</f>
        <v/>
      </c>
      <c r="E219" s="282" t="str">
        <f ca="1">IF(B219="+","Unit",IF(ISERROR(OFFSET('HARGA SATUAN'!$E$6,MATCH('RAB '!C219,'HARGA SATUAN'!$C$7:$C$1509,0),0)),"",OFFSET('HARGA SATUAN'!$E$6,MATCH('RAB '!C219,'HARGA SATUAN'!$C$7:$C$1509,0),0)))</f>
        <v/>
      </c>
      <c r="F219" s="522"/>
      <c r="G219" s="283">
        <f ca="1">IF(ISERROR(OFFSET('HARGA SATUAN'!$I$6,MATCH('RAB '!C219,'HARGA SATUAN'!$C$7:$C$1509,0),0)),0,OFFSET('HARGA SATUAN'!$I$6,MATCH('RAB '!C219,'HARGA SATUAN'!$C$7:$C$1509,0),0))</f>
        <v>0</v>
      </c>
      <c r="H219" s="284">
        <f t="shared" ca="1" si="28"/>
        <v>0</v>
      </c>
      <c r="I219" s="284">
        <f t="shared" ca="1" si="29"/>
        <v>0</v>
      </c>
      <c r="J219" s="284">
        <f t="shared" ca="1" si="30"/>
        <v>0</v>
      </c>
      <c r="K219" s="285">
        <f t="shared" ca="1" si="31"/>
        <v>0</v>
      </c>
      <c r="L219" s="289"/>
      <c r="M219" s="289"/>
      <c r="N219" s="289"/>
      <c r="O219" s="286"/>
      <c r="P219" s="286"/>
      <c r="Q219" s="267"/>
      <c r="R219" s="259"/>
      <c r="S219" s="287"/>
      <c r="T219" s="264"/>
      <c r="U219" s="264"/>
      <c r="V219" s="264"/>
    </row>
    <row r="220" spans="1:22" s="290" customFormat="1">
      <c r="A220" s="259" t="e">
        <f>IF(AND(C220=0,#REF!=0,#REF!=0),"BLANKS",1)</f>
        <v>#REF!</v>
      </c>
      <c r="B220" s="292"/>
      <c r="C220" s="461"/>
      <c r="D220" s="281" t="str">
        <f ca="1">IF(ISERROR(OFFSET('HARGA SATUAN'!$D$6,MATCH('RAB '!C220,'HARGA SATUAN'!$C$7:$C$1509,0),0)),"",OFFSET('HARGA SATUAN'!$D$6,MATCH('RAB '!C220,'HARGA SATUAN'!$C$7:$C$1509,0),0))</f>
        <v/>
      </c>
      <c r="E220" s="282" t="str">
        <f ca="1">IF(B220="+","Unit",IF(ISERROR(OFFSET('HARGA SATUAN'!$E$6,MATCH('RAB '!C220,'HARGA SATUAN'!$C$7:$C$1509,0),0)),"",OFFSET('HARGA SATUAN'!$E$6,MATCH('RAB '!C220,'HARGA SATUAN'!$C$7:$C$1509,0),0)))</f>
        <v/>
      </c>
      <c r="F220" s="385"/>
      <c r="G220" s="283">
        <f ca="1">IF(ISERROR(OFFSET('HARGA SATUAN'!$I$6,MATCH('RAB '!C220,'HARGA SATUAN'!$C$7:$C$1509,0),0)),0,OFFSET('HARGA SATUAN'!$I$6,MATCH('RAB '!C220,'HARGA SATUAN'!$C$7:$C$1509,0),0))</f>
        <v>0</v>
      </c>
      <c r="H220" s="284">
        <f t="shared" ref="H220" ca="1" si="36">IF(OR(D220="MDU",D220="MDU-KD"),(IF($O$3="RAB NON MDU","PLN KD",G220*F220)),0)</f>
        <v>0</v>
      </c>
      <c r="I220" s="284">
        <f t="shared" ref="I220" ca="1" si="37">IF(D220="HDW",G220*F220,0)</f>
        <v>0</v>
      </c>
      <c r="J220" s="284">
        <f t="shared" ref="J220" ca="1" si="38">IF(D220="JASA",G220*F220,0)</f>
        <v>0</v>
      </c>
      <c r="K220" s="285">
        <f t="shared" ref="K220" ca="1" si="39">SUM(H220:J220)</f>
        <v>0</v>
      </c>
      <c r="L220" s="289"/>
      <c r="M220" s="289"/>
      <c r="N220" s="289"/>
      <c r="O220" s="286"/>
      <c r="P220" s="286"/>
      <c r="Q220" s="267"/>
      <c r="R220" s="259"/>
      <c r="S220" s="287"/>
      <c r="T220" s="264"/>
      <c r="U220" s="264"/>
      <c r="V220" s="264"/>
    </row>
    <row r="221" spans="1:22">
      <c r="B221" s="294"/>
      <c r="C221" s="295" t="s">
        <v>468</v>
      </c>
      <c r="D221" s="281" t="str">
        <f ca="1">IF(ISERROR(OFFSET('HARGA SATUAN'!$D$6,MATCH('RAB '!C221,'HARGA SATUAN'!$C$7:$C$1509,0),0)),"",OFFSET('HARGA SATUAN'!$D$6,MATCH('RAB '!C221,'HARGA SATUAN'!$C$7:$C$1509,0),0))</f>
        <v/>
      </c>
      <c r="E221" s="282" t="str">
        <f ca="1">IF(B221="+","Unit",IF(ISERROR(OFFSET('HARGA SATUAN'!$E$6,MATCH('RAB '!C221,'HARGA SATUAN'!$C$7:$C$1509,0),0)),"",OFFSET('HARGA SATUAN'!$E$6,MATCH('RAB '!C221,'HARGA SATUAN'!$C$7:$C$1509,0),0)))</f>
        <v/>
      </c>
      <c r="F221" s="296"/>
      <c r="G221" s="283">
        <f ca="1">IF(ISERROR(OFFSET('HARGA SATUAN'!$I$6,MATCH('RAB '!C221,'HARGA SATUAN'!$C$7:$C$1509,0),0)),0,OFFSET('HARGA SATUAN'!$I$6,MATCH('RAB '!C221,'HARGA SATUAN'!$C$7:$C$1509,0),0))</f>
        <v>0</v>
      </c>
      <c r="H221" s="284">
        <f ca="1">IF(OR(D221="MDU",D221="MDU-KD"),(IF($O$3="RAB NON MDU","PLN KD",G221*F221)),0)</f>
        <v>0</v>
      </c>
      <c r="I221" s="284">
        <f ca="1">IF(D221="HDW",G221*F221,0)</f>
        <v>0</v>
      </c>
      <c r="J221" s="284">
        <f ca="1">IF(D221="JASA",G221*F221,0)</f>
        <v>0</v>
      </c>
      <c r="K221" s="285">
        <f ca="1">SUM(H221:J221)</f>
        <v>0</v>
      </c>
    </row>
    <row r="222" spans="1:22">
      <c r="B222" s="297">
        <v>1</v>
      </c>
      <c r="C222" s="298" t="s">
        <v>1064</v>
      </c>
      <c r="D222" s="299" t="str">
        <f ca="1">IF(ISERROR(OFFSET('HARGA SATUAN'!$D$6,MATCH('RAB '!C222,'HARGA SATUAN'!$C$7:$C$1509,0),0)),"",OFFSET('HARGA SATUAN'!$D$6,MATCH('RAB '!C222,'HARGA SATUAN'!$C$7:$C$1509,0),0))</f>
        <v>JASA</v>
      </c>
      <c r="E222" s="300" t="str">
        <f ca="1">IF(ISERROR(OFFSET('HARGA SATUAN'!$E$6,MATCH('RAB '!C222,'HARGA SATUAN'!$C$7:$C$1509,0),0)),"",OFFSET('HARGA SATUAN'!$E$6,MATCH('RAB '!C222,'HARGA SATUAN'!$C$7:$C$1509,0),0))</f>
        <v>Lot</v>
      </c>
      <c r="F222" s="301">
        <v>1</v>
      </c>
      <c r="G222" s="302">
        <f ca="1">IF(ISERROR(OFFSET('HARGA SATUAN'!$I$6,MATCH('RAB '!C222,'HARGA SATUAN'!$C$7:$C$1509,0),0)),0,OFFSET('HARGA SATUAN'!$I$6,MATCH('RAB '!C222,'HARGA SATUAN'!$C$7:$C$1509,0),0))</f>
        <v>2.5000000000000001E-2</v>
      </c>
      <c r="H222" s="303"/>
      <c r="I222" s="303"/>
      <c r="J222" s="303">
        <f ca="1">SUM(K15:K221)*G222</f>
        <v>33808041.055901051</v>
      </c>
      <c r="K222" s="304">
        <f ca="1">SUM(H222:J222)</f>
        <v>33808041.055901051</v>
      </c>
    </row>
    <row r="223" spans="1:22">
      <c r="B223" s="305"/>
      <c r="C223" s="306"/>
      <c r="D223" s="281" t="str">
        <f ca="1">IF(ISERROR(OFFSET('HARGA SATUAN'!$D$6,MATCH('RAB '!C223,'HARGA SATUAN'!$C$7:$C$1509,0),0)),"",OFFSET('HARGA SATUAN'!$D$6,MATCH('RAB '!C223,'HARGA SATUAN'!$C$7:$C$1509,0),0))</f>
        <v/>
      </c>
      <c r="E223" s="282" t="str">
        <f ca="1">IF(ISERROR(OFFSET('HARGA SATUAN'!$E$6,MATCH('RAB '!C223,'HARGA SATUAN'!$C$7:$C$1509,0),0)),"",OFFSET('HARGA SATUAN'!$E$6,MATCH('RAB '!C223,'HARGA SATUAN'!$C$7:$C$1509,0),0))</f>
        <v/>
      </c>
      <c r="F223" s="296"/>
      <c r="G223" s="283" t="str">
        <f ca="1">IF(ISERROR(OFFSET('HARGA SATUAN'!$I$6,MATCH('RAB '!C223,'HARGA SATUAN'!$C$7:$C$1509,0),0)),"",OFFSET('HARGA SATUAN'!$I$6,MATCH('RAB '!C223,'HARGA SATUAN'!$C$7:$C$1509,0),0))</f>
        <v/>
      </c>
      <c r="H223" s="284">
        <f ca="1">IF(OR(D223="MDU",D223="MDU-KD"),IF(G223="PLN",0,G223*F223),0)</f>
        <v>0</v>
      </c>
      <c r="I223" s="284">
        <f ca="1">IF(D223="HDW",IF(G223="PLN",0,G223*F223),0)</f>
        <v>0</v>
      </c>
      <c r="J223" s="284">
        <f ca="1">IF(D223="JASA",IF(G223="PLN",0,G223*F223),0)</f>
        <v>0</v>
      </c>
      <c r="K223" s="285">
        <f ca="1">SUM(H223:J223)</f>
        <v>0</v>
      </c>
    </row>
    <row r="224" spans="1:22" ht="15.75" thickBot="1">
      <c r="B224" s="307"/>
      <c r="C224" s="308"/>
      <c r="D224" s="309"/>
      <c r="E224" s="310"/>
      <c r="F224" s="310"/>
      <c r="G224" s="310"/>
      <c r="H224" s="311"/>
      <c r="I224" s="311"/>
      <c r="J224" s="311"/>
      <c r="K224" s="312"/>
    </row>
    <row r="225" spans="2:13">
      <c r="B225" s="313"/>
      <c r="C225" s="695" t="s">
        <v>984</v>
      </c>
      <c r="D225" s="695"/>
      <c r="E225" s="695"/>
      <c r="F225" s="695"/>
      <c r="G225" s="314" t="s">
        <v>9</v>
      </c>
      <c r="H225" s="315">
        <f ca="1">SUM(H14:H223)</f>
        <v>491849200</v>
      </c>
      <c r="I225" s="315">
        <f ca="1">SUM(I14:I223)</f>
        <v>768191107.66666663</v>
      </c>
      <c r="J225" s="315">
        <f ca="1">SUM(J14:J223)</f>
        <v>126089375.62527657</v>
      </c>
      <c r="K225" s="315">
        <f ca="1">SUM(K14:K223)</f>
        <v>1386129683.2919431</v>
      </c>
    </row>
    <row r="226" spans="2:13">
      <c r="B226" s="316"/>
      <c r="C226" s="678" t="s">
        <v>1427</v>
      </c>
      <c r="D226" s="678"/>
      <c r="E226" s="678"/>
      <c r="F226" s="678"/>
      <c r="G226" s="317" t="s">
        <v>9</v>
      </c>
      <c r="H226" s="318">
        <f ca="1">H225*0.11</f>
        <v>54103412</v>
      </c>
      <c r="I226" s="318">
        <f ca="1">I225*0.11</f>
        <v>84501021.843333334</v>
      </c>
      <c r="J226" s="318">
        <f ca="1">J225*0.11</f>
        <v>13869831.318780422</v>
      </c>
      <c r="K226" s="318">
        <f ca="1">K225*0.11</f>
        <v>152474265.16211373</v>
      </c>
    </row>
    <row r="227" spans="2:13" ht="15.75" thickBot="1">
      <c r="B227" s="316"/>
      <c r="C227" s="677" t="s">
        <v>456</v>
      </c>
      <c r="D227" s="677"/>
      <c r="E227" s="677"/>
      <c r="F227" s="677"/>
      <c r="G227" s="319" t="s">
        <v>9</v>
      </c>
      <c r="H227" s="320">
        <f ca="1">SUM(H225:H226)</f>
        <v>545952612</v>
      </c>
      <c r="I227" s="320">
        <f ca="1">SUM(I225:I226)</f>
        <v>852692129.50999999</v>
      </c>
      <c r="J227" s="319">
        <f ca="1">SUM(J225:J226)</f>
        <v>139959206.94405699</v>
      </c>
      <c r="K227" s="319">
        <f ca="1">SUM(K225:K226)</f>
        <v>1538603948.4540567</v>
      </c>
      <c r="M227" s="386"/>
    </row>
    <row r="228" spans="2:13">
      <c r="B228" s="679" t="str">
        <f ca="1">"Terbilang : "&amp;PROPER(IF(K227=0,"nol",IF(K227&lt;0,"minus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IF(--MID(TEXT(ABS(K227),"000000000000000"),1,3)=0,"",MID(TEXT(ABS(K227),"000000000000000"),1,1)&amp;" ratus "&amp;MID(TEXT(ABS(K227),"000000000000000"),2,1)&amp;" puluh "&amp;MID(TEXT(ABS(K227),"000000000000000"),3,1)&amp;" trilyun ")&amp; IF(--MID(TEXT(ABS(K227),"000000000000000"),4,3)=0,"",MID(TEXT(ABS(K227),"000000000000000"),4,1)&amp;" ratus "&amp;MID(TEXT(ABS(K227),"000000000000000"),5,1)&amp;" puluh "&amp;MID(TEXT(ABS(K227),"000000000000000"),6,1)&amp;" milyar ")&amp; IF(--MID(TEXT(ABS(K227),"000000000000000"),7,3)=0,"",MID(TEXT(ABS(K227),"000000000000000"),7,1)&amp;" ratus "&amp;MID(TEXT(ABS(K227),"000000000000000"),8,1)&amp;" puluh "&amp;MID(TEXT(ABS(K227),"000000000000000"),9,1)&amp;" juta ")&amp; IF(--MID(TEXT(ABS(K227),"000000000000000"),10,3)=0,"",IF(--MID(TEXT(ABS(K227),"000000000000000"),10,3)=1,"*",MID(TEXT(ABS(K227),"000000000000000"),10,1)&amp;" ratus "&amp;MID(TEXT(ABS(K227),"000000000000000"),11,1)&amp;" puluh ")&amp;MID(TEXT(ABS(K227),"000000000000000"),12,1)&amp;" ribu ")&amp; IF(--MID(TEXT(ABS(K227),"000000000000000"),13,3)=0,"",MID(TEXT(ABS(K227),"000000000000000"),13,1)&amp;" ratus "&amp;MID(TEXT(ABS(K227),"000000000000000"),14,1)&amp;" puluh "&amp;MID(TEXT(ABS(K227),"000000000000000"),15,1)),1,"satu"),2,"dua"),3,"tiga"),4,"empat"),5,"lima"),6,"enam"),7,"tujuh"),8,"delapan"),9,"sembilan"),"0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Satu Milyar Lima Ratus Tiga Puluh Delapan Juta Enam Ratus Tiga Ribu Sembilan Ratus Empat Puluh Delapan Rupiah</v>
      </c>
      <c r="C228" s="680"/>
      <c r="D228" s="680"/>
      <c r="E228" s="680"/>
      <c r="F228" s="680"/>
      <c r="G228" s="680"/>
      <c r="H228" s="680"/>
      <c r="I228" s="680"/>
      <c r="J228" s="680"/>
      <c r="K228" s="681"/>
    </row>
    <row r="229" spans="2:13">
      <c r="B229" s="682"/>
      <c r="C229" s="683"/>
      <c r="D229" s="683"/>
      <c r="E229" s="683"/>
      <c r="F229" s="683"/>
      <c r="G229" s="683"/>
      <c r="H229" s="683"/>
      <c r="I229" s="683"/>
      <c r="J229" s="683"/>
      <c r="K229" s="684"/>
    </row>
    <row r="230" spans="2:13" ht="15.75" thickBot="1">
      <c r="B230" s="322" t="str">
        <f>"Harga yang dipakai adalah "&amp;'HARGA SATUAN'!I5&amp;""</f>
        <v>Harga yang dipakai adalah RAB HSS 2023</v>
      </c>
      <c r="C230" s="323"/>
      <c r="D230" s="324"/>
      <c r="E230" s="324"/>
      <c r="F230" s="324"/>
      <c r="G230" s="325"/>
      <c r="H230" s="325"/>
      <c r="I230" s="325"/>
      <c r="J230" s="325"/>
      <c r="K230" s="326"/>
    </row>
    <row r="231" spans="2:13">
      <c r="C231" s="327"/>
      <c r="E231" s="329"/>
      <c r="F231" s="329"/>
      <c r="G231" s="329"/>
    </row>
    <row r="232" spans="2:13">
      <c r="C232" s="260"/>
      <c r="E232" s="329"/>
      <c r="F232" s="329"/>
      <c r="G232" s="329"/>
      <c r="H232" s="685"/>
      <c r="I232" s="685"/>
      <c r="J232" s="686"/>
      <c r="K232" s="686"/>
    </row>
    <row r="233" spans="2:13">
      <c r="C233" s="260"/>
      <c r="E233" s="329"/>
      <c r="F233" s="329"/>
      <c r="G233" s="329"/>
      <c r="H233" s="330"/>
      <c r="I233" s="676" t="s">
        <v>1690</v>
      </c>
      <c r="J233" s="676"/>
      <c r="K233" s="676"/>
    </row>
    <row r="234" spans="2:13">
      <c r="C234" s="260"/>
      <c r="E234" s="329"/>
      <c r="F234" s="329"/>
      <c r="G234" s="329"/>
      <c r="H234" s="330"/>
      <c r="I234" s="676" t="s">
        <v>1514</v>
      </c>
      <c r="J234" s="676"/>
      <c r="K234" s="676"/>
    </row>
    <row r="235" spans="2:13">
      <c r="C235" s="260"/>
      <c r="E235" s="329"/>
      <c r="F235" s="329"/>
      <c r="G235" s="329"/>
      <c r="H235" s="331"/>
      <c r="I235" s="332"/>
      <c r="J235" s="332"/>
      <c r="K235" s="332"/>
    </row>
    <row r="236" spans="2:13">
      <c r="C236" s="260"/>
      <c r="E236" s="329"/>
      <c r="F236" s="329"/>
      <c r="G236" s="329"/>
      <c r="H236" s="331"/>
      <c r="I236" s="331"/>
      <c r="J236" s="331"/>
      <c r="K236" s="331"/>
    </row>
    <row r="237" spans="2:13">
      <c r="C237" s="260"/>
      <c r="E237" s="329"/>
      <c r="F237" s="329"/>
      <c r="G237" s="329"/>
      <c r="H237" s="331"/>
      <c r="I237" s="331"/>
      <c r="J237" s="331"/>
      <c r="K237" s="331"/>
    </row>
    <row r="238" spans="2:13">
      <c r="C238" s="260"/>
      <c r="E238" s="329"/>
      <c r="F238" s="329"/>
      <c r="G238" s="329"/>
      <c r="H238" s="331"/>
      <c r="I238" s="331"/>
      <c r="J238" s="331"/>
      <c r="K238" s="331"/>
    </row>
    <row r="239" spans="2:13">
      <c r="C239" s="260"/>
      <c r="E239" s="329"/>
      <c r="F239" s="329"/>
      <c r="G239" s="329"/>
      <c r="H239" s="333"/>
      <c r="I239" s="676" t="s">
        <v>1515</v>
      </c>
      <c r="J239" s="676"/>
      <c r="K239" s="676"/>
    </row>
    <row r="240" spans="2:13">
      <c r="C240" s="327"/>
      <c r="E240" s="329"/>
      <c r="F240" s="329"/>
      <c r="G240" s="329"/>
      <c r="H240" s="331"/>
      <c r="I240" s="331"/>
      <c r="J240" s="331"/>
      <c r="K240" s="331"/>
    </row>
    <row r="241" spans="3:11">
      <c r="C241" s="327"/>
      <c r="E241" s="329"/>
      <c r="F241" s="329"/>
      <c r="G241" s="329"/>
      <c r="H241" s="331"/>
      <c r="I241" s="331"/>
      <c r="J241" s="331"/>
      <c r="K241" s="331"/>
    </row>
    <row r="242" spans="3:11">
      <c r="C242" s="327"/>
      <c r="E242" s="329"/>
      <c r="F242" s="329"/>
      <c r="G242" s="329"/>
      <c r="H242" s="331"/>
      <c r="I242" s="331"/>
      <c r="J242" s="331"/>
      <c r="K242" s="331"/>
    </row>
  </sheetData>
  <sheetProtection sort="0" autoFilter="0"/>
  <protectedRanges>
    <protectedRange sqref="B43:C43 B155:C155 B19:C19 B18" name="Range1_6"/>
    <protectedRange sqref="B189:C189 B201:C201 B203:C205 B202 B206 B187:B188 B191:B200 B207:C218" name="Range1_26"/>
    <protectedRange sqref="C202" name="Range1_5"/>
    <protectedRange sqref="C206" name="Range1_7"/>
    <protectedRange sqref="C157" name="Range1_2"/>
    <protectedRange sqref="C188" name="Range1_3_2"/>
    <protectedRange sqref="C187" name="Range1_4"/>
    <protectedRange sqref="C192:C195" name="Range1_8"/>
    <protectedRange sqref="C191" name="Range1_9"/>
    <protectedRange sqref="C196" name="Range1_10"/>
    <protectedRange sqref="C197" name="Range1_11"/>
    <protectedRange sqref="C198" name="Range1_12"/>
    <protectedRange sqref="C199:C200" name="Range1_13"/>
    <protectedRange sqref="F186" name="Range1_1_3_7"/>
    <protectedRange sqref="F43 F155 F16:F19" name="Range1_1_2_2_1"/>
    <protectedRange sqref="F187:F208" name="Range1_1_5"/>
    <protectedRange sqref="F209:F218" name="Range1_1_5_1"/>
  </protectedRanges>
  <mergeCells count="22">
    <mergeCell ref="O3:P4"/>
    <mergeCell ref="B4:K4"/>
    <mergeCell ref="C225:F225"/>
    <mergeCell ref="B11:B13"/>
    <mergeCell ref="C11:C13"/>
    <mergeCell ref="D11:D13"/>
    <mergeCell ref="E11:E13"/>
    <mergeCell ref="F11:F13"/>
    <mergeCell ref="G11:G13"/>
    <mergeCell ref="I12:I13"/>
    <mergeCell ref="I234:K234"/>
    <mergeCell ref="I239:K239"/>
    <mergeCell ref="C227:F227"/>
    <mergeCell ref="G6:K6"/>
    <mergeCell ref="I233:K233"/>
    <mergeCell ref="C226:F226"/>
    <mergeCell ref="B228:K229"/>
    <mergeCell ref="H232:K232"/>
    <mergeCell ref="H11:K11"/>
    <mergeCell ref="H12:H13"/>
    <mergeCell ref="J12:J13"/>
    <mergeCell ref="K12:K13"/>
  </mergeCells>
  <phoneticPr fontId="120" type="noConversion"/>
  <conditionalFormatting sqref="C18">
    <cfRule type="cellIs" dxfId="16" priority="17" operator="equal">
      <formula>0</formula>
    </cfRule>
  </conditionalFormatting>
  <conditionalFormatting sqref="C99">
    <cfRule type="cellIs" dxfId="15" priority="16" stopIfTrue="1" operator="equal">
      <formula>0</formula>
    </cfRule>
  </conditionalFormatting>
  <conditionalFormatting sqref="C126">
    <cfRule type="cellIs" dxfId="14" priority="13" operator="equal">
      <formula>0</formula>
    </cfRule>
  </conditionalFormatting>
  <conditionalFormatting sqref="C187:C188">
    <cfRule type="cellIs" dxfId="13" priority="15" operator="equal">
      <formula>0</formula>
    </cfRule>
  </conditionalFormatting>
  <conditionalFormatting sqref="C191:C200">
    <cfRule type="cellIs" dxfId="12" priority="14" operator="equal">
      <formula>0</formula>
    </cfRule>
  </conditionalFormatting>
  <conditionalFormatting sqref="C203">
    <cfRule type="cellIs" dxfId="11" priority="12" operator="equal">
      <formula>0</formula>
    </cfRule>
  </conditionalFormatting>
  <conditionalFormatting sqref="E1:E3 E5:E219 H12:I12 O13 S14:V158 G14:K219 S160:V161 S163:V172 S175:V220 E220:K220 G221:H221 E221:G222 H221:K224 E223:H223 E224:F224">
    <cfRule type="cellIs" dxfId="10" priority="1848" stopIfTrue="1" operator="equal">
      <formula>0</formula>
    </cfRule>
  </conditionalFormatting>
  <conditionalFormatting sqref="F14:F24">
    <cfRule type="cellIs" dxfId="9" priority="11" stopIfTrue="1" operator="equal">
      <formula>0</formula>
    </cfRule>
  </conditionalFormatting>
  <conditionalFormatting sqref="F67:F86">
    <cfRule type="cellIs" dxfId="8" priority="9" stopIfTrue="1" operator="equal">
      <formula>0</formula>
    </cfRule>
  </conditionalFormatting>
  <conditionalFormatting sqref="F88:F103">
    <cfRule type="cellIs" dxfId="7" priority="7" stopIfTrue="1" operator="equal">
      <formula>0</formula>
    </cfRule>
  </conditionalFormatting>
  <conditionalFormatting sqref="F105:F119">
    <cfRule type="cellIs" dxfId="6" priority="6" stopIfTrue="1" operator="equal">
      <formula>0</formula>
    </cfRule>
  </conditionalFormatting>
  <conditionalFormatting sqref="F121:F144">
    <cfRule type="cellIs" dxfId="5" priority="3" stopIfTrue="1" operator="equal">
      <formula>0</formula>
    </cfRule>
  </conditionalFormatting>
  <conditionalFormatting sqref="F146:F158">
    <cfRule type="cellIs" dxfId="4" priority="5" stopIfTrue="1" operator="equal">
      <formula>0</formula>
    </cfRule>
  </conditionalFormatting>
  <conditionalFormatting sqref="F160:F164">
    <cfRule type="cellIs" dxfId="3" priority="10" stopIfTrue="1" operator="equal">
      <formula>0</formula>
    </cfRule>
  </conditionalFormatting>
  <conditionalFormatting sqref="F166:F218">
    <cfRule type="cellIs" dxfId="2" priority="2" stopIfTrue="1" operator="equal">
      <formula>0</formula>
    </cfRule>
  </conditionalFormatting>
  <conditionalFormatting sqref="G1:G13">
    <cfRule type="cellIs" dxfId="1" priority="1" stopIfTrue="1" operator="equal">
      <formula>0</formula>
    </cfRule>
  </conditionalFormatting>
  <conditionalFormatting sqref="G223:G65689 E228:E65689">
    <cfRule type="cellIs" dxfId="0" priority="98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20 F15 H14:K224 F24 F19:F22 F160:F164 F178:F185 F67 F105:F119 F209:F218 F121:F144 F166:F17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rowBreaks count="1" manualBreakCount="1">
    <brk id="224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BEB-6956-4063-A20A-7F576736459E}">
  <dimension ref="B2:R34"/>
  <sheetViews>
    <sheetView topLeftCell="A10" zoomScale="85" zoomScaleNormal="85" workbookViewId="0">
      <selection activeCell="N28" sqref="N28"/>
    </sheetView>
  </sheetViews>
  <sheetFormatPr defaultRowHeight="12.75"/>
  <cols>
    <col min="1" max="1" width="6.28515625" customWidth="1"/>
    <col min="2" max="2" width="19" customWidth="1"/>
    <col min="3" max="16" width="9.140625" style="464"/>
    <col min="17" max="17" width="1.85546875" customWidth="1"/>
  </cols>
  <sheetData>
    <row r="2" spans="2:18">
      <c r="B2" s="526" t="s">
        <v>1631</v>
      </c>
      <c r="C2" s="527" t="s">
        <v>1644</v>
      </c>
      <c r="D2" s="527" t="s">
        <v>1645</v>
      </c>
      <c r="E2" s="527" t="s">
        <v>1646</v>
      </c>
      <c r="F2" s="527" t="s">
        <v>1647</v>
      </c>
      <c r="G2" s="527" t="s">
        <v>1648</v>
      </c>
      <c r="H2" s="527" t="s">
        <v>1649</v>
      </c>
      <c r="I2" s="527" t="s">
        <v>1650</v>
      </c>
      <c r="J2" s="527" t="s">
        <v>1651</v>
      </c>
      <c r="K2" s="527" t="s">
        <v>1652</v>
      </c>
      <c r="L2" s="527" t="s">
        <v>1653</v>
      </c>
      <c r="M2" s="527" t="s">
        <v>1654</v>
      </c>
      <c r="N2" s="527" t="s">
        <v>1655</v>
      </c>
      <c r="O2" s="527" t="s">
        <v>1656</v>
      </c>
      <c r="P2" s="527" t="s">
        <v>1692</v>
      </c>
      <c r="R2" s="527" t="s">
        <v>1657</v>
      </c>
    </row>
    <row r="3" spans="2:18">
      <c r="B3" t="s">
        <v>1620</v>
      </c>
      <c r="C3" s="464">
        <v>2</v>
      </c>
      <c r="F3" s="464">
        <v>3</v>
      </c>
      <c r="G3" s="464">
        <v>3</v>
      </c>
      <c r="I3" s="464">
        <v>7</v>
      </c>
      <c r="J3" s="464">
        <v>9</v>
      </c>
      <c r="K3" s="464">
        <v>8</v>
      </c>
      <c r="L3" s="464">
        <v>8</v>
      </c>
      <c r="M3" s="464">
        <v>8</v>
      </c>
      <c r="N3" s="464">
        <v>10</v>
      </c>
      <c r="O3" s="464">
        <v>7</v>
      </c>
      <c r="P3" s="464">
        <v>10</v>
      </c>
      <c r="R3">
        <f>SUM(C3:P3)</f>
        <v>75</v>
      </c>
    </row>
    <row r="4" spans="2:18">
      <c r="B4" t="s">
        <v>1642</v>
      </c>
      <c r="C4" s="464">
        <v>9</v>
      </c>
      <c r="D4" s="464">
        <v>11</v>
      </c>
      <c r="E4" s="464">
        <v>12</v>
      </c>
      <c r="F4" s="464">
        <v>6</v>
      </c>
      <c r="G4" s="464">
        <v>5</v>
      </c>
      <c r="H4" s="464">
        <v>9</v>
      </c>
      <c r="I4" s="464">
        <v>2</v>
      </c>
      <c r="R4">
        <f t="shared" ref="R4:R21" si="0">SUM(C4:P4)</f>
        <v>54</v>
      </c>
    </row>
    <row r="6" spans="2:18">
      <c r="B6" t="s">
        <v>1632</v>
      </c>
      <c r="C6" s="464">
        <v>6</v>
      </c>
      <c r="D6" s="464">
        <v>9</v>
      </c>
      <c r="E6" s="464">
        <v>4</v>
      </c>
      <c r="F6" s="464">
        <v>4</v>
      </c>
      <c r="G6" s="464">
        <v>6</v>
      </c>
      <c r="H6" s="464">
        <v>3</v>
      </c>
      <c r="I6" s="464">
        <v>4</v>
      </c>
      <c r="J6" s="464">
        <v>3</v>
      </c>
      <c r="K6" s="464">
        <v>2</v>
      </c>
      <c r="L6" s="464">
        <v>2</v>
      </c>
      <c r="M6" s="464">
        <v>5</v>
      </c>
      <c r="N6" s="464">
        <v>2</v>
      </c>
      <c r="O6" s="464">
        <v>4</v>
      </c>
      <c r="P6" s="464">
        <v>6</v>
      </c>
      <c r="R6">
        <f t="shared" si="0"/>
        <v>60</v>
      </c>
    </row>
    <row r="7" spans="2:18">
      <c r="B7" t="s">
        <v>1658</v>
      </c>
      <c r="C7" s="464">
        <v>3</v>
      </c>
      <c r="D7" s="464">
        <v>2</v>
      </c>
      <c r="E7" s="464">
        <v>7</v>
      </c>
      <c r="F7" s="464">
        <v>5</v>
      </c>
      <c r="G7" s="464">
        <v>1</v>
      </c>
      <c r="H7" s="464">
        <v>5</v>
      </c>
      <c r="I7" s="464">
        <v>3</v>
      </c>
      <c r="J7" s="464">
        <v>4</v>
      </c>
      <c r="K7" s="464">
        <v>5</v>
      </c>
      <c r="L7" s="464">
        <v>5</v>
      </c>
      <c r="M7" s="464">
        <v>1</v>
      </c>
      <c r="N7" s="464">
        <v>3</v>
      </c>
      <c r="O7" s="464">
        <v>3</v>
      </c>
      <c r="R7">
        <f t="shared" si="0"/>
        <v>47</v>
      </c>
    </row>
    <row r="8" spans="2:18">
      <c r="B8" t="s">
        <v>1659</v>
      </c>
      <c r="C8" s="464">
        <v>1</v>
      </c>
      <c r="E8" s="464">
        <v>1</v>
      </c>
      <c r="G8" s="464">
        <v>1</v>
      </c>
      <c r="L8" s="464">
        <v>1</v>
      </c>
      <c r="M8" s="464">
        <v>1</v>
      </c>
      <c r="N8" s="464">
        <v>2</v>
      </c>
      <c r="P8" s="464">
        <v>1</v>
      </c>
      <c r="R8">
        <f t="shared" si="0"/>
        <v>8</v>
      </c>
    </row>
    <row r="9" spans="2:18">
      <c r="B9" s="463" t="s">
        <v>1629</v>
      </c>
      <c r="H9" s="464">
        <v>1</v>
      </c>
      <c r="I9" s="464">
        <v>2</v>
      </c>
      <c r="J9" s="464">
        <v>2</v>
      </c>
      <c r="K9" s="464">
        <v>1</v>
      </c>
      <c r="N9" s="464">
        <v>3</v>
      </c>
      <c r="P9" s="464">
        <v>2</v>
      </c>
      <c r="R9">
        <f t="shared" si="0"/>
        <v>11</v>
      </c>
    </row>
    <row r="10" spans="2:18">
      <c r="B10" s="463" t="s">
        <v>1621</v>
      </c>
      <c r="P10" s="464">
        <v>1</v>
      </c>
      <c r="R10">
        <f t="shared" si="0"/>
        <v>1</v>
      </c>
    </row>
    <row r="11" spans="2:18">
      <c r="B11" s="463" t="s">
        <v>1660</v>
      </c>
      <c r="N11" s="464">
        <v>1</v>
      </c>
      <c r="R11">
        <f t="shared" si="0"/>
        <v>1</v>
      </c>
    </row>
    <row r="13" spans="2:18">
      <c r="B13" t="s">
        <v>1602</v>
      </c>
      <c r="C13" s="464">
        <v>1</v>
      </c>
      <c r="R13">
        <v>1</v>
      </c>
    </row>
    <row r="14" spans="2:18">
      <c r="B14" t="s">
        <v>1633</v>
      </c>
      <c r="C14" s="464">
        <v>1</v>
      </c>
      <c r="R14">
        <v>1</v>
      </c>
    </row>
    <row r="15" spans="2:18">
      <c r="B15" t="s">
        <v>1626</v>
      </c>
      <c r="C15" s="464">
        <f t="shared" ref="C15:N15" si="1">C3</f>
        <v>2</v>
      </c>
      <c r="D15" s="464">
        <f t="shared" si="1"/>
        <v>0</v>
      </c>
      <c r="E15" s="464">
        <f t="shared" si="1"/>
        <v>0</v>
      </c>
      <c r="F15" s="464">
        <f t="shared" si="1"/>
        <v>3</v>
      </c>
      <c r="G15" s="464">
        <f t="shared" si="1"/>
        <v>3</v>
      </c>
      <c r="H15" s="464">
        <f t="shared" si="1"/>
        <v>0</v>
      </c>
      <c r="I15" s="464">
        <f t="shared" si="1"/>
        <v>7</v>
      </c>
      <c r="J15" s="464">
        <f t="shared" si="1"/>
        <v>9</v>
      </c>
      <c r="K15" s="464">
        <f t="shared" si="1"/>
        <v>8</v>
      </c>
      <c r="L15" s="464">
        <f t="shared" si="1"/>
        <v>8</v>
      </c>
      <c r="M15" s="464">
        <f t="shared" si="1"/>
        <v>8</v>
      </c>
      <c r="N15" s="464">
        <f t="shared" si="1"/>
        <v>10</v>
      </c>
      <c r="O15" s="464">
        <v>7</v>
      </c>
      <c r="P15" s="464">
        <v>10</v>
      </c>
      <c r="R15">
        <f t="shared" si="0"/>
        <v>75</v>
      </c>
    </row>
    <row r="16" spans="2:18">
      <c r="B16" t="s">
        <v>1624</v>
      </c>
      <c r="C16" s="464">
        <v>3</v>
      </c>
      <c r="D16" s="464">
        <v>2</v>
      </c>
      <c r="E16" s="464">
        <v>9</v>
      </c>
      <c r="F16" s="464">
        <v>5</v>
      </c>
      <c r="G16" s="464">
        <v>3</v>
      </c>
      <c r="H16" s="464">
        <v>7</v>
      </c>
      <c r="I16" s="464">
        <v>6</v>
      </c>
      <c r="J16" s="464">
        <v>6</v>
      </c>
      <c r="K16" s="464">
        <v>5</v>
      </c>
      <c r="L16" s="464">
        <v>6</v>
      </c>
      <c r="M16" s="464">
        <v>4</v>
      </c>
      <c r="N16" s="464">
        <v>7</v>
      </c>
      <c r="O16" s="464">
        <v>3</v>
      </c>
      <c r="R16">
        <f t="shared" si="0"/>
        <v>66</v>
      </c>
    </row>
    <row r="17" spans="2:18">
      <c r="B17" t="s">
        <v>1625</v>
      </c>
      <c r="C17" s="464">
        <v>3</v>
      </c>
      <c r="D17" s="464">
        <v>2</v>
      </c>
      <c r="E17" s="464">
        <v>9</v>
      </c>
      <c r="F17" s="464">
        <v>5</v>
      </c>
      <c r="G17" s="464">
        <v>3</v>
      </c>
      <c r="H17" s="464">
        <v>7</v>
      </c>
      <c r="I17" s="464">
        <v>6</v>
      </c>
      <c r="J17" s="464">
        <v>6</v>
      </c>
      <c r="K17" s="464">
        <v>5</v>
      </c>
      <c r="L17" s="464">
        <v>6</v>
      </c>
      <c r="M17" s="464">
        <v>4</v>
      </c>
      <c r="N17" s="464">
        <v>7</v>
      </c>
      <c r="O17" s="464">
        <v>3</v>
      </c>
      <c r="R17">
        <f t="shared" si="0"/>
        <v>66</v>
      </c>
    </row>
    <row r="18" spans="2:18">
      <c r="B18" t="s">
        <v>1627</v>
      </c>
      <c r="C18" s="464">
        <v>3</v>
      </c>
      <c r="D18" s="464">
        <v>2</v>
      </c>
      <c r="E18" s="464">
        <v>9</v>
      </c>
      <c r="F18" s="464">
        <v>5</v>
      </c>
      <c r="G18" s="464">
        <v>3</v>
      </c>
      <c r="H18" s="464">
        <v>7</v>
      </c>
      <c r="I18" s="464">
        <v>6</v>
      </c>
      <c r="J18" s="464">
        <v>6</v>
      </c>
      <c r="K18" s="464">
        <v>5</v>
      </c>
      <c r="L18" s="464">
        <v>6</v>
      </c>
      <c r="M18" s="464">
        <v>4</v>
      </c>
      <c r="N18" s="464">
        <v>7</v>
      </c>
      <c r="O18" s="464">
        <v>3</v>
      </c>
      <c r="R18">
        <f t="shared" si="0"/>
        <v>66</v>
      </c>
    </row>
    <row r="19" spans="2:18">
      <c r="B19" s="463" t="s">
        <v>1661</v>
      </c>
      <c r="E19" s="464">
        <v>1</v>
      </c>
      <c r="L19" s="464">
        <v>1</v>
      </c>
      <c r="M19" s="464">
        <v>1</v>
      </c>
      <c r="R19">
        <f t="shared" si="0"/>
        <v>3</v>
      </c>
    </row>
    <row r="21" spans="2:18">
      <c r="B21" t="s">
        <v>1662</v>
      </c>
      <c r="C21" s="464">
        <v>1350</v>
      </c>
      <c r="D21" s="464">
        <v>1650</v>
      </c>
      <c r="E21" s="464">
        <v>1800</v>
      </c>
      <c r="F21" s="464">
        <v>1350</v>
      </c>
      <c r="G21" s="464">
        <v>1200</v>
      </c>
      <c r="H21" s="464">
        <v>1350</v>
      </c>
      <c r="I21" s="464">
        <v>1350</v>
      </c>
      <c r="J21" s="464">
        <v>1350</v>
      </c>
      <c r="K21" s="464">
        <v>1200</v>
      </c>
      <c r="L21" s="464">
        <v>1200</v>
      </c>
      <c r="M21" s="464">
        <v>1200</v>
      </c>
      <c r="N21" s="464">
        <v>1550</v>
      </c>
      <c r="O21" s="464">
        <v>1400</v>
      </c>
      <c r="P21" s="464">
        <v>2000</v>
      </c>
      <c r="R21">
        <f t="shared" si="0"/>
        <v>19950</v>
      </c>
    </row>
    <row r="23" spans="2:18">
      <c r="B23" s="528" t="s">
        <v>1663</v>
      </c>
      <c r="C23" s="529" t="s">
        <v>1644</v>
      </c>
      <c r="D23" s="529" t="s">
        <v>1645</v>
      </c>
      <c r="E23" s="529" t="s">
        <v>1646</v>
      </c>
      <c r="F23" s="529" t="s">
        <v>1647</v>
      </c>
      <c r="G23" s="529" t="s">
        <v>1648</v>
      </c>
      <c r="H23" s="529" t="s">
        <v>1649</v>
      </c>
      <c r="I23" s="529" t="s">
        <v>1650</v>
      </c>
      <c r="J23" s="529" t="s">
        <v>1651</v>
      </c>
      <c r="K23" s="529" t="s">
        <v>1652</v>
      </c>
      <c r="L23" s="529" t="s">
        <v>1653</v>
      </c>
      <c r="M23" s="529" t="s">
        <v>1654</v>
      </c>
      <c r="N23" s="529" t="s">
        <v>1655</v>
      </c>
      <c r="O23" s="529" t="s">
        <v>1656</v>
      </c>
      <c r="P23" s="529" t="s">
        <v>1656</v>
      </c>
      <c r="R23" s="529" t="s">
        <v>1657</v>
      </c>
    </row>
    <row r="24" spans="2:18">
      <c r="B24" s="463" t="s">
        <v>1664</v>
      </c>
      <c r="C24" s="464">
        <v>2</v>
      </c>
      <c r="R24">
        <f>SUM(C24:P24)</f>
        <v>2</v>
      </c>
    </row>
    <row r="25" spans="2:18">
      <c r="B25" s="463" t="s">
        <v>1665</v>
      </c>
      <c r="I25" s="464">
        <v>7</v>
      </c>
      <c r="J25" s="464">
        <v>9</v>
      </c>
      <c r="K25" s="464">
        <v>8</v>
      </c>
      <c r="L25" s="464">
        <v>8</v>
      </c>
      <c r="M25" s="464">
        <v>8</v>
      </c>
      <c r="N25" s="464">
        <v>9</v>
      </c>
      <c r="R25">
        <f>SUM(C25:P25)</f>
        <v>49</v>
      </c>
    </row>
    <row r="26" spans="2:18">
      <c r="B26" s="463" t="s">
        <v>1666</v>
      </c>
      <c r="F26" s="464">
        <v>3</v>
      </c>
      <c r="G26" s="464">
        <v>3</v>
      </c>
      <c r="R26">
        <f t="shared" ref="R26:R34" si="2">SUM(C26:P26)</f>
        <v>6</v>
      </c>
    </row>
    <row r="27" spans="2:18">
      <c r="B27" t="s">
        <v>1667</v>
      </c>
      <c r="C27" s="464">
        <v>2</v>
      </c>
      <c r="R27">
        <f t="shared" si="2"/>
        <v>2</v>
      </c>
    </row>
    <row r="28" spans="2:18">
      <c r="B28" s="463" t="s">
        <v>1668</v>
      </c>
      <c r="F28" s="464">
        <v>3</v>
      </c>
      <c r="G28" s="464">
        <v>3</v>
      </c>
      <c r="R28">
        <f t="shared" si="2"/>
        <v>6</v>
      </c>
    </row>
    <row r="29" spans="2:18">
      <c r="B29" s="463"/>
    </row>
    <row r="30" spans="2:18">
      <c r="B30" s="463" t="s">
        <v>1669</v>
      </c>
      <c r="I30" s="464">
        <v>7</v>
      </c>
      <c r="J30" s="464">
        <v>9</v>
      </c>
      <c r="K30" s="464">
        <v>8</v>
      </c>
      <c r="L30" s="464">
        <v>8</v>
      </c>
      <c r="M30" s="464">
        <v>8</v>
      </c>
      <c r="N30" s="464">
        <v>5</v>
      </c>
      <c r="R30">
        <f>SUM(C30:P30)</f>
        <v>45</v>
      </c>
    </row>
    <row r="31" spans="2:18">
      <c r="B31" s="463" t="s">
        <v>1670</v>
      </c>
      <c r="D31" s="464">
        <v>9</v>
      </c>
      <c r="E31" s="464">
        <v>4</v>
      </c>
      <c r="F31" s="464">
        <v>4</v>
      </c>
      <c r="G31" s="464">
        <v>7</v>
      </c>
      <c r="H31" s="464">
        <v>3</v>
      </c>
      <c r="I31" s="464">
        <v>1</v>
      </c>
      <c r="R31">
        <f t="shared" si="2"/>
        <v>28</v>
      </c>
    </row>
    <row r="32" spans="2:18">
      <c r="B32" s="463" t="s">
        <v>1671</v>
      </c>
      <c r="D32" s="464">
        <v>2</v>
      </c>
      <c r="E32" s="464">
        <v>8</v>
      </c>
      <c r="F32" s="464">
        <v>5</v>
      </c>
      <c r="H32" s="464">
        <v>6</v>
      </c>
      <c r="R32">
        <f t="shared" si="2"/>
        <v>21</v>
      </c>
    </row>
    <row r="33" spans="2:18">
      <c r="B33" t="s">
        <v>1672</v>
      </c>
      <c r="C33" s="464">
        <v>1</v>
      </c>
      <c r="R33">
        <f t="shared" si="2"/>
        <v>1</v>
      </c>
    </row>
    <row r="34" spans="2:18">
      <c r="B34" s="463" t="s">
        <v>1673</v>
      </c>
      <c r="G34" s="464">
        <v>2</v>
      </c>
      <c r="I34" s="464">
        <v>2</v>
      </c>
      <c r="L34" s="464">
        <v>2</v>
      </c>
      <c r="N34" s="464">
        <v>9</v>
      </c>
      <c r="R34">
        <f t="shared" si="2"/>
        <v>15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7CBE6-F558-46A3-8FCD-FACEBF9A5EA9}">
  <dimension ref="B1:AG769"/>
  <sheetViews>
    <sheetView showGridLines="0" view="pageBreakPreview" zoomScale="85" zoomScaleNormal="70" zoomScaleSheetLayoutView="85" workbookViewId="0">
      <selection activeCell="Y581" sqref="Y581"/>
    </sheetView>
  </sheetViews>
  <sheetFormatPr defaultColWidth="9.140625" defaultRowHeight="12"/>
  <cols>
    <col min="1" max="1" width="1.42578125" style="465" customWidth="1"/>
    <col min="2" max="2" width="5.7109375" style="465" customWidth="1"/>
    <col min="3" max="3" width="14.140625" style="465" customWidth="1"/>
    <col min="4" max="12" width="5.7109375" style="465" customWidth="1"/>
    <col min="13" max="13" width="3.42578125" style="465" customWidth="1"/>
    <col min="14" max="14" width="5.7109375" style="465" customWidth="1"/>
    <col min="15" max="15" width="5.5703125" style="465" customWidth="1"/>
    <col min="16" max="20" width="5.7109375" style="465" customWidth="1"/>
    <col min="21" max="21" width="9.140625" style="465" customWidth="1"/>
    <col min="22" max="23" width="5.7109375" style="465" customWidth="1"/>
    <col min="24" max="24" width="7.85546875" style="465" customWidth="1"/>
    <col min="25" max="26" width="5.7109375" style="465" customWidth="1"/>
    <col min="27" max="27" width="6.85546875" style="465" customWidth="1"/>
    <col min="28" max="118" width="5.7109375" style="465" customWidth="1"/>
    <col min="119" max="16384" width="9.140625" style="465"/>
  </cols>
  <sheetData>
    <row r="1" spans="2:30" ht="12.75" thickBot="1"/>
    <row r="2" spans="2:30" ht="12.75" customHeight="1">
      <c r="B2" s="466"/>
      <c r="C2" s="467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7"/>
      <c r="V2" s="467"/>
      <c r="W2" s="753" t="s">
        <v>1619</v>
      </c>
      <c r="X2" s="754"/>
      <c r="Y2" s="754"/>
      <c r="Z2" s="754"/>
      <c r="AA2" s="754"/>
      <c r="AB2" s="754"/>
      <c r="AC2" s="754"/>
      <c r="AD2" s="755"/>
    </row>
    <row r="3" spans="2:30" ht="12" customHeight="1">
      <c r="B3" s="469"/>
      <c r="D3" s="470"/>
      <c r="E3" s="470"/>
      <c r="F3" s="470"/>
      <c r="G3" s="470"/>
      <c r="H3" s="470"/>
      <c r="I3" s="470"/>
      <c r="J3" s="470"/>
      <c r="K3" s="470"/>
      <c r="L3" s="470"/>
      <c r="M3" s="752"/>
      <c r="N3" s="470"/>
      <c r="P3" s="470"/>
      <c r="Q3" s="470"/>
      <c r="R3" s="470"/>
      <c r="S3" s="470"/>
      <c r="T3" s="470"/>
      <c r="W3" s="756"/>
      <c r="X3" s="757"/>
      <c r="Y3" s="757"/>
      <c r="Z3" s="757"/>
      <c r="AA3" s="757"/>
      <c r="AB3" s="757"/>
      <c r="AC3" s="757"/>
      <c r="AD3" s="758"/>
    </row>
    <row r="4" spans="2:30" ht="14.25" customHeight="1">
      <c r="B4" s="469"/>
      <c r="D4" s="470"/>
      <c r="E4" s="470"/>
      <c r="F4" s="470"/>
      <c r="G4" s="470"/>
      <c r="H4" s="470"/>
      <c r="I4" s="470"/>
      <c r="J4" s="470"/>
      <c r="K4" s="470"/>
      <c r="L4" s="470"/>
      <c r="M4" s="752"/>
      <c r="N4" s="470"/>
      <c r="O4" s="470"/>
      <c r="P4" s="470"/>
      <c r="Q4" s="470"/>
      <c r="R4" s="470"/>
      <c r="S4" s="470"/>
      <c r="T4" s="470"/>
      <c r="W4" s="471" t="s">
        <v>1588</v>
      </c>
      <c r="AD4" s="472"/>
    </row>
    <row r="5" spans="2:30" ht="14.25" customHeight="1">
      <c r="B5" s="469"/>
      <c r="W5" s="473" t="s">
        <v>1589</v>
      </c>
      <c r="X5" s="707" t="s">
        <v>1590</v>
      </c>
      <c r="Y5" s="707"/>
      <c r="Z5" s="707"/>
      <c r="AA5" s="707" t="s">
        <v>1591</v>
      </c>
      <c r="AB5" s="707"/>
      <c r="AC5" s="707" t="s">
        <v>1592</v>
      </c>
      <c r="AD5" s="714"/>
    </row>
    <row r="6" spans="2:30" ht="14.25" customHeight="1">
      <c r="B6" s="469"/>
      <c r="W6" s="473">
        <v>1</v>
      </c>
      <c r="X6" s="707" t="s">
        <v>1593</v>
      </c>
      <c r="Y6" s="707"/>
      <c r="Z6" s="707"/>
      <c r="AA6" s="707"/>
      <c r="AB6" s="707"/>
      <c r="AC6" s="707"/>
      <c r="AD6" s="714"/>
    </row>
    <row r="7" spans="2:30" ht="14.25" customHeight="1">
      <c r="B7" s="469"/>
      <c r="W7" s="473">
        <v>2</v>
      </c>
      <c r="X7" s="707" t="s">
        <v>1594</v>
      </c>
      <c r="Y7" s="707"/>
      <c r="Z7" s="707"/>
      <c r="AA7" s="707"/>
      <c r="AB7" s="707"/>
      <c r="AC7" s="707"/>
      <c r="AD7" s="714"/>
    </row>
    <row r="8" spans="2:30" ht="14.25" customHeight="1">
      <c r="B8" s="469"/>
      <c r="W8" s="473">
        <v>3</v>
      </c>
      <c r="X8" s="707" t="s">
        <v>1595</v>
      </c>
      <c r="Y8" s="707"/>
      <c r="Z8" s="707"/>
      <c r="AA8" s="707"/>
      <c r="AB8" s="707"/>
      <c r="AC8" s="707"/>
      <c r="AD8" s="714"/>
    </row>
    <row r="9" spans="2:30" ht="14.25" customHeight="1">
      <c r="B9" s="469"/>
      <c r="W9" s="473">
        <v>4</v>
      </c>
      <c r="X9" s="707" t="s">
        <v>1596</v>
      </c>
      <c r="Y9" s="707"/>
      <c r="Z9" s="707"/>
      <c r="AA9" s="707"/>
      <c r="AB9" s="707"/>
      <c r="AC9" s="707"/>
      <c r="AD9" s="714"/>
    </row>
    <row r="10" spans="2:30" ht="14.25" customHeight="1">
      <c r="B10" s="469"/>
      <c r="D10" s="470"/>
      <c r="E10" s="470"/>
      <c r="F10" s="470"/>
      <c r="G10" s="470"/>
      <c r="H10" s="470"/>
      <c r="I10" s="470"/>
      <c r="J10" s="470"/>
      <c r="K10" s="470"/>
      <c r="L10" s="470"/>
      <c r="M10" s="470"/>
      <c r="N10" s="470"/>
      <c r="O10" s="470"/>
      <c r="P10" s="470"/>
      <c r="Q10" s="470"/>
      <c r="R10" s="470"/>
      <c r="S10" s="470"/>
      <c r="T10" s="470"/>
      <c r="W10" s="473">
        <v>5</v>
      </c>
      <c r="X10" s="707" t="s">
        <v>1597</v>
      </c>
      <c r="Y10" s="707"/>
      <c r="Z10" s="707"/>
      <c r="AA10" s="707"/>
      <c r="AB10" s="707"/>
      <c r="AC10" s="707"/>
      <c r="AD10" s="714"/>
    </row>
    <row r="11" spans="2:30" ht="14.25" customHeight="1">
      <c r="B11" s="469"/>
      <c r="D11" s="470"/>
      <c r="E11" s="470"/>
      <c r="F11" s="470"/>
      <c r="G11" s="470"/>
      <c r="H11" s="470"/>
      <c r="I11" s="470"/>
      <c r="J11" s="470"/>
      <c r="K11" s="470"/>
      <c r="L11" s="470"/>
      <c r="M11" s="752"/>
      <c r="N11" s="470"/>
      <c r="O11" s="470"/>
      <c r="P11" s="470"/>
      <c r="Q11" s="470"/>
      <c r="R11" s="470"/>
      <c r="S11" s="470"/>
      <c r="T11" s="470"/>
      <c r="W11" s="473">
        <v>6</v>
      </c>
      <c r="X11" s="707" t="s">
        <v>1598</v>
      </c>
      <c r="Y11" s="707"/>
      <c r="Z11" s="707"/>
      <c r="AA11" s="707"/>
      <c r="AB11" s="707"/>
      <c r="AC11" s="707"/>
      <c r="AD11" s="714"/>
    </row>
    <row r="12" spans="2:30" ht="14.25" customHeight="1">
      <c r="B12" s="469"/>
      <c r="D12" s="470"/>
      <c r="E12" s="470"/>
      <c r="F12" s="470"/>
      <c r="G12" s="470"/>
      <c r="H12" s="470"/>
      <c r="I12" s="470"/>
      <c r="J12" s="470"/>
      <c r="K12" s="470"/>
      <c r="L12" s="470"/>
      <c r="M12" s="752"/>
      <c r="N12" s="470"/>
      <c r="O12" s="470"/>
      <c r="P12" s="470"/>
      <c r="Q12" s="470"/>
      <c r="R12" s="470"/>
      <c r="S12" s="470"/>
      <c r="T12" s="470"/>
      <c r="W12" s="473">
        <v>7</v>
      </c>
      <c r="X12" s="707" t="s">
        <v>1599</v>
      </c>
      <c r="Y12" s="707"/>
      <c r="Z12" s="707"/>
      <c r="AA12" s="707"/>
      <c r="AB12" s="707"/>
      <c r="AC12" s="707"/>
      <c r="AD12" s="714"/>
    </row>
    <row r="13" spans="2:30" ht="14.25" customHeight="1">
      <c r="B13" s="469"/>
      <c r="D13" s="470"/>
      <c r="E13" s="470"/>
      <c r="F13" s="470"/>
      <c r="G13" s="470"/>
      <c r="H13" s="470"/>
      <c r="I13" s="470"/>
      <c r="J13" s="470"/>
      <c r="K13" s="470"/>
      <c r="L13" s="470"/>
      <c r="M13" s="752"/>
      <c r="N13" s="470"/>
      <c r="O13" s="470"/>
      <c r="P13" s="470"/>
      <c r="Q13" s="470"/>
      <c r="R13" s="470"/>
      <c r="S13" s="470"/>
      <c r="T13" s="470"/>
      <c r="W13" s="473">
        <v>8</v>
      </c>
      <c r="X13" s="707" t="s">
        <v>1600</v>
      </c>
      <c r="Y13" s="707"/>
      <c r="Z13" s="707"/>
      <c r="AA13" s="707"/>
      <c r="AB13" s="707"/>
      <c r="AC13" s="707"/>
      <c r="AD13" s="714"/>
    </row>
    <row r="14" spans="2:30" ht="14.25" customHeight="1">
      <c r="B14" s="469"/>
      <c r="D14" s="470"/>
      <c r="E14" s="470"/>
      <c r="F14" s="470"/>
      <c r="G14" s="470"/>
      <c r="H14" s="470"/>
      <c r="I14" s="470"/>
      <c r="J14" s="470"/>
      <c r="K14" s="470"/>
      <c r="L14" s="470"/>
      <c r="M14" s="752"/>
      <c r="N14" s="470"/>
      <c r="O14" s="470"/>
      <c r="P14" s="470"/>
      <c r="Q14" s="470"/>
      <c r="R14" s="470"/>
      <c r="S14" s="470"/>
      <c r="T14" s="470"/>
      <c r="W14" s="473">
        <v>9</v>
      </c>
      <c r="X14" s="707" t="s">
        <v>1601</v>
      </c>
      <c r="Y14" s="707"/>
      <c r="Z14" s="707"/>
      <c r="AA14" s="707"/>
      <c r="AB14" s="707"/>
      <c r="AC14" s="707"/>
      <c r="AD14" s="714"/>
    </row>
    <row r="15" spans="2:30" ht="14.25" customHeight="1">
      <c r="B15" s="469"/>
      <c r="D15" s="470"/>
      <c r="E15" s="470"/>
      <c r="F15" s="470"/>
      <c r="G15" s="470"/>
      <c r="H15" s="470"/>
      <c r="I15" s="470"/>
      <c r="J15" s="470"/>
      <c r="K15" s="470"/>
      <c r="L15" s="470"/>
      <c r="M15" s="470"/>
      <c r="N15" s="470"/>
      <c r="O15" s="470"/>
      <c r="P15" s="470"/>
      <c r="Q15" s="470"/>
      <c r="R15" s="470"/>
      <c r="S15" s="470"/>
      <c r="T15" s="470"/>
      <c r="W15" s="473">
        <v>10</v>
      </c>
      <c r="X15" s="707" t="s">
        <v>1602</v>
      </c>
      <c r="Y15" s="707"/>
      <c r="Z15" s="707"/>
      <c r="AA15" s="707"/>
      <c r="AB15" s="707"/>
      <c r="AC15" s="707"/>
      <c r="AD15" s="714"/>
    </row>
    <row r="16" spans="2:30" ht="14.25" customHeight="1">
      <c r="B16" s="469"/>
      <c r="D16" s="470"/>
      <c r="E16" s="470"/>
      <c r="F16" s="470"/>
      <c r="G16" s="470"/>
      <c r="H16" s="470"/>
      <c r="I16" s="470"/>
      <c r="J16" s="470"/>
      <c r="K16" s="470"/>
      <c r="L16" s="470"/>
      <c r="N16" s="470"/>
      <c r="O16" s="470"/>
      <c r="P16" s="470"/>
      <c r="Q16" s="470"/>
      <c r="R16" s="470"/>
      <c r="S16" s="470"/>
      <c r="T16" s="470"/>
      <c r="W16" s="473">
        <v>11</v>
      </c>
      <c r="X16" s="707" t="s">
        <v>1603</v>
      </c>
      <c r="Y16" s="707"/>
      <c r="Z16" s="707"/>
      <c r="AA16" s="707"/>
      <c r="AB16" s="707"/>
      <c r="AC16" s="707"/>
      <c r="AD16" s="714"/>
    </row>
    <row r="17" spans="2:30" ht="14.25" customHeight="1">
      <c r="B17" s="469"/>
      <c r="D17" s="470"/>
      <c r="E17" s="470"/>
      <c r="F17" s="470"/>
      <c r="G17" s="470"/>
      <c r="H17" s="470"/>
      <c r="I17" s="470"/>
      <c r="J17" s="470"/>
      <c r="K17" s="470"/>
      <c r="L17" s="470"/>
      <c r="N17" s="470"/>
      <c r="O17" s="470"/>
      <c r="P17" s="470"/>
      <c r="Q17" s="470"/>
      <c r="R17" s="470"/>
      <c r="S17" s="470"/>
      <c r="T17" s="470"/>
      <c r="W17" s="473">
        <v>12</v>
      </c>
      <c r="X17" s="707" t="s">
        <v>1604</v>
      </c>
      <c r="Y17" s="707"/>
      <c r="Z17" s="707"/>
      <c r="AA17" s="707"/>
      <c r="AB17" s="707"/>
      <c r="AC17" s="707"/>
      <c r="AD17" s="714"/>
    </row>
    <row r="18" spans="2:30" ht="14.25" customHeight="1">
      <c r="B18" s="475"/>
      <c r="C18" s="476"/>
      <c r="D18" s="470"/>
      <c r="E18" s="470"/>
      <c r="F18" s="470"/>
      <c r="G18" s="470"/>
      <c r="H18" s="470"/>
      <c r="I18" s="470"/>
      <c r="J18" s="470"/>
      <c r="K18" s="470"/>
      <c r="L18" s="470"/>
      <c r="N18" s="470"/>
      <c r="O18" s="470"/>
      <c r="P18" s="470"/>
      <c r="Q18" s="470"/>
      <c r="R18" s="470"/>
      <c r="S18" s="470"/>
      <c r="T18" s="470"/>
      <c r="W18" s="473">
        <v>13</v>
      </c>
      <c r="X18" s="707" t="s">
        <v>1634</v>
      </c>
      <c r="Y18" s="707"/>
      <c r="Z18" s="707"/>
      <c r="AA18" s="707"/>
      <c r="AB18" s="707"/>
      <c r="AC18" s="707"/>
      <c r="AD18" s="714"/>
    </row>
    <row r="19" spans="2:30" ht="14.25" customHeight="1">
      <c r="B19" s="469"/>
      <c r="D19" s="470"/>
      <c r="E19" s="470"/>
      <c r="F19" s="470"/>
      <c r="G19" s="470"/>
      <c r="H19" s="470"/>
      <c r="I19" s="470"/>
      <c r="J19" s="470"/>
      <c r="K19" s="470"/>
      <c r="L19" s="470"/>
      <c r="N19" s="470"/>
      <c r="O19" s="470"/>
      <c r="P19" s="470"/>
      <c r="Q19" s="470"/>
      <c r="R19" s="470"/>
      <c r="S19" s="470"/>
      <c r="T19" s="470"/>
      <c r="W19" s="477"/>
      <c r="X19" s="735"/>
      <c r="Y19" s="735"/>
      <c r="Z19" s="735"/>
      <c r="AA19" s="735"/>
      <c r="AB19" s="735"/>
      <c r="AC19" s="735"/>
      <c r="AD19" s="736"/>
    </row>
    <row r="20" spans="2:30" ht="14.25" customHeight="1">
      <c r="B20" s="469"/>
      <c r="D20" s="470"/>
      <c r="E20" s="470"/>
      <c r="F20" s="470"/>
      <c r="G20" s="470"/>
      <c r="H20" s="470"/>
      <c r="I20" s="470"/>
      <c r="J20" s="470"/>
      <c r="K20" s="470"/>
      <c r="L20" s="470"/>
      <c r="M20" s="470"/>
      <c r="N20" s="470"/>
      <c r="O20" s="470"/>
      <c r="P20" s="470"/>
      <c r="Q20" s="470"/>
      <c r="R20" s="470"/>
      <c r="S20" s="470"/>
      <c r="T20" s="470"/>
      <c r="W20" s="737" t="s">
        <v>1605</v>
      </c>
      <c r="X20" s="738"/>
      <c r="Y20" s="738"/>
      <c r="Z20" s="738"/>
      <c r="AA20" s="738"/>
      <c r="AB20" s="738"/>
      <c r="AC20" s="738"/>
      <c r="AD20" s="739"/>
    </row>
    <row r="21" spans="2:30" ht="14.25" customHeight="1">
      <c r="B21" s="469"/>
      <c r="D21" s="470"/>
      <c r="E21" s="470"/>
      <c r="F21" s="470"/>
      <c r="G21" s="470"/>
      <c r="H21" s="470"/>
      <c r="I21" s="470"/>
      <c r="J21" s="470"/>
      <c r="K21" s="470"/>
      <c r="L21" s="470"/>
      <c r="N21" s="470"/>
      <c r="O21" s="470"/>
      <c r="P21" s="470"/>
      <c r="Q21" s="470"/>
      <c r="R21" s="470"/>
      <c r="S21" s="470"/>
      <c r="T21" s="470"/>
      <c r="W21" s="740" t="s">
        <v>1606</v>
      </c>
      <c r="X21" s="741"/>
      <c r="Y21" s="741"/>
      <c r="Z21" s="742"/>
      <c r="AA21" s="743" t="s">
        <v>1607</v>
      </c>
      <c r="AB21" s="744"/>
      <c r="AC21" s="744"/>
      <c r="AD21" s="745"/>
    </row>
    <row r="22" spans="2:30" ht="14.25" customHeight="1">
      <c r="B22" s="469"/>
      <c r="D22" s="470"/>
      <c r="E22" s="470"/>
      <c r="F22" s="470"/>
      <c r="G22" s="470"/>
      <c r="H22" s="470"/>
      <c r="I22" s="470"/>
      <c r="J22" s="470"/>
      <c r="K22" s="470"/>
      <c r="L22" s="470"/>
      <c r="N22" s="470"/>
      <c r="O22" s="470"/>
      <c r="P22" s="470"/>
      <c r="Q22" s="470"/>
      <c r="R22" s="470"/>
      <c r="S22" s="470"/>
      <c r="T22" s="470"/>
      <c r="W22" s="746" t="s">
        <v>1620</v>
      </c>
      <c r="X22" s="747"/>
      <c r="Y22" s="480">
        <v>2</v>
      </c>
      <c r="Z22" s="481" t="s">
        <v>93</v>
      </c>
      <c r="AA22" s="748" t="s">
        <v>1664</v>
      </c>
      <c r="AB22" s="749"/>
      <c r="AC22" s="484">
        <v>2</v>
      </c>
      <c r="AD22" s="485" t="s">
        <v>93</v>
      </c>
    </row>
    <row r="23" spans="2:30" ht="14.25" customHeight="1">
      <c r="B23" s="469"/>
      <c r="D23" s="470"/>
      <c r="E23" s="470"/>
      <c r="F23" s="470"/>
      <c r="G23" s="470"/>
      <c r="H23" s="470"/>
      <c r="I23" s="470"/>
      <c r="J23" s="470"/>
      <c r="K23" s="470"/>
      <c r="L23" s="470"/>
      <c r="N23" s="470"/>
      <c r="O23" s="470"/>
      <c r="P23" s="470"/>
      <c r="Q23" s="470"/>
      <c r="R23" s="470"/>
      <c r="S23" s="470"/>
      <c r="T23" s="470"/>
      <c r="W23" s="759" t="s">
        <v>1642</v>
      </c>
      <c r="X23" s="760"/>
      <c r="Y23" s="480">
        <v>9</v>
      </c>
      <c r="Z23" s="481" t="s">
        <v>1031</v>
      </c>
      <c r="AA23" s="748" t="s">
        <v>1672</v>
      </c>
      <c r="AB23" s="749"/>
      <c r="AC23" s="484">
        <v>1</v>
      </c>
      <c r="AD23" s="485" t="s">
        <v>1031</v>
      </c>
    </row>
    <row r="24" spans="2:30">
      <c r="B24" s="469"/>
      <c r="D24" s="470"/>
      <c r="E24" s="470"/>
      <c r="F24" s="470"/>
      <c r="G24" s="470"/>
      <c r="H24" s="470"/>
      <c r="I24" s="470"/>
      <c r="J24" s="470"/>
      <c r="K24" s="470"/>
      <c r="L24" s="470"/>
      <c r="N24" s="470"/>
      <c r="O24" s="470"/>
      <c r="P24" s="470"/>
      <c r="Q24" s="470"/>
      <c r="R24" s="470"/>
      <c r="S24" s="470"/>
      <c r="T24" s="470"/>
      <c r="W24" s="478" t="s">
        <v>1632</v>
      </c>
      <c r="X24" s="479"/>
      <c r="Y24" s="486">
        <v>6</v>
      </c>
      <c r="Z24" s="481" t="s">
        <v>1031</v>
      </c>
      <c r="AA24" s="748" t="s">
        <v>1667</v>
      </c>
      <c r="AB24" s="749"/>
      <c r="AC24" s="484">
        <v>2</v>
      </c>
      <c r="AD24" s="485" t="s">
        <v>1031</v>
      </c>
    </row>
    <row r="25" spans="2:30">
      <c r="B25" s="469"/>
      <c r="D25" s="470"/>
      <c r="E25" s="470"/>
      <c r="F25" s="470"/>
      <c r="G25" s="470"/>
      <c r="H25" s="470"/>
      <c r="I25" s="470"/>
      <c r="J25" s="470"/>
      <c r="K25" s="470"/>
      <c r="L25" s="470"/>
      <c r="M25" s="470"/>
      <c r="N25" s="470"/>
      <c r="O25" s="470"/>
      <c r="P25" s="470"/>
      <c r="Q25" s="470"/>
      <c r="R25" s="470"/>
      <c r="S25" s="470"/>
      <c r="T25" s="470"/>
      <c r="W25" s="478" t="s">
        <v>1658</v>
      </c>
      <c r="X25" s="479"/>
      <c r="Y25" s="480">
        <v>3</v>
      </c>
      <c r="Z25" s="481" t="s">
        <v>1031</v>
      </c>
      <c r="AA25" s="748"/>
      <c r="AB25" s="749"/>
      <c r="AC25" s="484"/>
      <c r="AD25" s="485"/>
    </row>
    <row r="26" spans="2:30">
      <c r="B26" s="469"/>
      <c r="D26" s="470"/>
      <c r="E26" s="470"/>
      <c r="F26" s="470"/>
      <c r="G26" s="470"/>
      <c r="H26" s="470"/>
      <c r="I26" s="470"/>
      <c r="J26" s="470"/>
      <c r="K26" s="470"/>
      <c r="L26" s="470"/>
      <c r="N26" s="470"/>
      <c r="O26" s="470"/>
      <c r="P26" s="470"/>
      <c r="Q26" s="470"/>
      <c r="R26" s="470"/>
      <c r="S26" s="470"/>
      <c r="T26" s="470"/>
      <c r="W26" s="478" t="s">
        <v>1659</v>
      </c>
      <c r="X26" s="479"/>
      <c r="Y26" s="486">
        <v>1</v>
      </c>
      <c r="Z26" s="481" t="s">
        <v>1031</v>
      </c>
      <c r="AA26" s="748"/>
      <c r="AB26" s="749"/>
      <c r="AC26" s="484"/>
      <c r="AD26" s="485"/>
    </row>
    <row r="27" spans="2:30">
      <c r="B27" s="469"/>
      <c r="D27" s="470"/>
      <c r="E27" s="470"/>
      <c r="F27" s="470"/>
      <c r="G27" s="470"/>
      <c r="H27" s="470"/>
      <c r="I27" s="470"/>
      <c r="J27" s="470"/>
      <c r="K27" s="470"/>
      <c r="L27" s="470"/>
      <c r="N27" s="470"/>
      <c r="O27" s="470"/>
      <c r="P27" s="470"/>
      <c r="Q27" s="470"/>
      <c r="R27" s="470"/>
      <c r="S27" s="470"/>
      <c r="T27" s="470"/>
      <c r="W27" s="478" t="s">
        <v>1624</v>
      </c>
      <c r="X27" s="479"/>
      <c r="Y27" s="480">
        <v>3</v>
      </c>
      <c r="Z27" s="481" t="s">
        <v>1031</v>
      </c>
      <c r="AA27" s="487"/>
      <c r="AB27" s="488"/>
      <c r="AC27" s="484"/>
      <c r="AD27" s="489"/>
    </row>
    <row r="28" spans="2:30">
      <c r="B28" s="469"/>
      <c r="D28" s="470"/>
      <c r="E28" s="470"/>
      <c r="F28" s="470"/>
      <c r="G28" s="470"/>
      <c r="H28" s="470"/>
      <c r="I28" s="470"/>
      <c r="J28" s="470"/>
      <c r="K28" s="470"/>
      <c r="L28" s="470"/>
      <c r="N28" s="470"/>
      <c r="O28" s="470"/>
      <c r="P28" s="470"/>
      <c r="Q28" s="470"/>
      <c r="R28" s="470"/>
      <c r="S28" s="470"/>
      <c r="T28" s="470"/>
      <c r="W28" s="478" t="s">
        <v>1625</v>
      </c>
      <c r="X28" s="479"/>
      <c r="Y28" s="480">
        <v>3</v>
      </c>
      <c r="Z28" s="481" t="s">
        <v>1031</v>
      </c>
      <c r="AA28" s="482"/>
      <c r="AB28" s="483"/>
      <c r="AC28" s="484"/>
      <c r="AD28" s="485"/>
    </row>
    <row r="29" spans="2:30">
      <c r="B29" s="469"/>
      <c r="D29" s="470"/>
      <c r="E29" s="470"/>
      <c r="F29" s="470"/>
      <c r="G29" s="470"/>
      <c r="H29" s="470"/>
      <c r="I29" s="470"/>
      <c r="J29" s="470"/>
      <c r="K29" s="470"/>
      <c r="L29" s="470"/>
      <c r="N29" s="470"/>
      <c r="O29" s="470"/>
      <c r="P29" s="470"/>
      <c r="Q29" s="470"/>
      <c r="R29" s="470"/>
      <c r="S29" s="470"/>
      <c r="T29" s="470"/>
      <c r="W29" s="478" t="s">
        <v>1627</v>
      </c>
      <c r="X29" s="479"/>
      <c r="Y29" s="480">
        <v>3</v>
      </c>
      <c r="Z29" s="481" t="s">
        <v>1031</v>
      </c>
      <c r="AA29" s="482"/>
      <c r="AB29" s="483"/>
      <c r="AC29" s="484"/>
      <c r="AD29" s="485"/>
    </row>
    <row r="30" spans="2:30">
      <c r="B30" s="469"/>
      <c r="D30" s="470"/>
      <c r="E30" s="470"/>
      <c r="F30" s="470"/>
      <c r="G30" s="470"/>
      <c r="H30" s="470"/>
      <c r="I30" s="470"/>
      <c r="J30" s="470"/>
      <c r="K30" s="470"/>
      <c r="L30" s="470"/>
      <c r="N30" s="470"/>
      <c r="O30" s="470"/>
      <c r="P30" s="470"/>
      <c r="Q30" s="470"/>
      <c r="R30" s="470"/>
      <c r="S30" s="470"/>
      <c r="T30" s="470"/>
      <c r="W30" s="478" t="s">
        <v>1626</v>
      </c>
      <c r="X30" s="479"/>
      <c r="Y30" s="480">
        <v>1</v>
      </c>
      <c r="Z30" s="481" t="s">
        <v>1031</v>
      </c>
      <c r="AA30" s="482"/>
      <c r="AB30" s="483"/>
      <c r="AC30" s="484"/>
      <c r="AD30" s="485"/>
    </row>
    <row r="31" spans="2:30">
      <c r="B31" s="469"/>
      <c r="D31" s="470"/>
      <c r="E31" s="470"/>
      <c r="F31" s="470"/>
      <c r="G31" s="470"/>
      <c r="H31" s="470"/>
      <c r="I31" s="470"/>
      <c r="J31" s="470"/>
      <c r="K31" s="470"/>
      <c r="L31" s="470"/>
      <c r="N31" s="470"/>
      <c r="O31" s="470"/>
      <c r="P31" s="470"/>
      <c r="Q31" s="470"/>
      <c r="R31" s="470"/>
      <c r="S31" s="470"/>
      <c r="T31" s="470"/>
      <c r="W31" s="478" t="s">
        <v>1602</v>
      </c>
      <c r="X31" s="479"/>
      <c r="Y31" s="480">
        <v>1</v>
      </c>
      <c r="Z31" s="481" t="s">
        <v>1031</v>
      </c>
      <c r="AA31" s="748"/>
      <c r="AB31" s="749"/>
      <c r="AC31" s="484"/>
      <c r="AD31" s="485"/>
    </row>
    <row r="32" spans="2:30">
      <c r="B32" s="469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W32" s="478" t="s">
        <v>1633</v>
      </c>
      <c r="X32" s="479"/>
      <c r="Y32" s="480">
        <v>1</v>
      </c>
      <c r="Z32" s="481" t="s">
        <v>1031</v>
      </c>
      <c r="AA32" s="748"/>
      <c r="AB32" s="749"/>
      <c r="AC32" s="484"/>
      <c r="AD32" s="485"/>
    </row>
    <row r="33" spans="2:33">
      <c r="B33" s="469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W33" s="478" t="s">
        <v>1674</v>
      </c>
      <c r="X33" s="479"/>
      <c r="Y33" s="480">
        <v>2</v>
      </c>
      <c r="Z33" s="481" t="s">
        <v>1031</v>
      </c>
      <c r="AA33" s="748"/>
      <c r="AB33" s="749"/>
      <c r="AC33" s="484"/>
      <c r="AD33" s="485"/>
    </row>
    <row r="34" spans="2:33" ht="14.25">
      <c r="B34" s="469"/>
      <c r="D34" s="470"/>
      <c r="E34" s="470"/>
      <c r="F34" s="470"/>
      <c r="G34" s="470"/>
      <c r="H34" s="470"/>
      <c r="I34" s="470"/>
      <c r="J34" s="470"/>
      <c r="K34" s="470"/>
      <c r="L34" s="470"/>
      <c r="M34" s="470"/>
      <c r="N34" s="470"/>
      <c r="O34" s="470"/>
      <c r="P34" s="470"/>
      <c r="Q34" s="470"/>
      <c r="R34" s="470"/>
      <c r="S34" s="470"/>
      <c r="T34" s="470"/>
      <c r="W34" s="478" t="s">
        <v>1675</v>
      </c>
      <c r="X34" s="479"/>
      <c r="Y34" s="480">
        <f>9*50*3</f>
        <v>1350</v>
      </c>
      <c r="Z34" s="481" t="s">
        <v>7</v>
      </c>
      <c r="AA34" s="721"/>
      <c r="AB34" s="722"/>
      <c r="AC34" s="484"/>
      <c r="AD34" s="485"/>
    </row>
    <row r="35" spans="2:33">
      <c r="B35" s="469"/>
      <c r="D35" s="470"/>
      <c r="E35" s="470"/>
      <c r="F35" s="470"/>
      <c r="G35" s="470"/>
      <c r="H35" s="470"/>
      <c r="I35" s="470"/>
      <c r="J35" s="470"/>
      <c r="K35" s="470"/>
      <c r="L35" s="470"/>
      <c r="M35" s="470"/>
      <c r="N35" s="470"/>
      <c r="O35" s="470"/>
      <c r="P35" s="470"/>
      <c r="Q35" s="470"/>
      <c r="R35" s="470"/>
      <c r="S35" s="470"/>
      <c r="T35" s="470"/>
      <c r="W35" s="719"/>
      <c r="X35" s="720"/>
      <c r="Y35" s="480"/>
      <c r="Z35" s="492"/>
      <c r="AA35" s="721"/>
      <c r="AB35" s="722"/>
      <c r="AC35" s="484"/>
      <c r="AD35" s="485"/>
      <c r="AG35" s="486"/>
    </row>
    <row r="36" spans="2:33">
      <c r="B36" s="469"/>
      <c r="D36" s="470"/>
      <c r="E36" s="470"/>
      <c r="F36" s="470"/>
      <c r="G36" s="470"/>
      <c r="H36" s="470"/>
      <c r="I36" s="470"/>
      <c r="J36" s="470"/>
      <c r="K36" s="470"/>
      <c r="L36" s="470"/>
      <c r="M36" s="470"/>
      <c r="N36" s="470"/>
      <c r="O36" s="470"/>
      <c r="P36" s="470"/>
      <c r="Q36" s="470"/>
      <c r="R36" s="470"/>
      <c r="S36" s="470"/>
      <c r="T36" s="470"/>
      <c r="W36" s="719"/>
      <c r="X36" s="720"/>
      <c r="Y36" s="480"/>
      <c r="Z36" s="492"/>
      <c r="AA36" s="721"/>
      <c r="AB36" s="722"/>
      <c r="AC36" s="484"/>
      <c r="AD36" s="485"/>
    </row>
    <row r="37" spans="2:33">
      <c r="B37" s="469"/>
      <c r="D37" s="470"/>
      <c r="E37" s="470"/>
      <c r="F37" s="470"/>
      <c r="G37" s="470"/>
      <c r="H37" s="470"/>
      <c r="I37" s="470"/>
      <c r="J37" s="470"/>
      <c r="K37" s="470"/>
      <c r="L37" s="470"/>
      <c r="M37" s="470"/>
      <c r="N37" s="470"/>
      <c r="O37" s="470"/>
      <c r="P37" s="470"/>
      <c r="Q37" s="470"/>
      <c r="R37" s="470"/>
      <c r="S37" s="470"/>
      <c r="T37" s="470"/>
      <c r="W37" s="719"/>
      <c r="X37" s="720"/>
      <c r="Y37" s="480"/>
      <c r="Z37" s="492"/>
      <c r="AA37" s="723"/>
      <c r="AB37" s="724"/>
      <c r="AC37" s="490"/>
      <c r="AD37" s="491"/>
    </row>
    <row r="38" spans="2:33">
      <c r="B38" s="469"/>
      <c r="D38" s="470"/>
      <c r="E38" s="470"/>
      <c r="F38" s="470"/>
      <c r="G38" s="470"/>
      <c r="H38" s="470"/>
      <c r="I38" s="470"/>
      <c r="J38" s="470"/>
      <c r="K38" s="470"/>
      <c r="L38" s="470"/>
      <c r="M38" s="470"/>
      <c r="N38" s="470"/>
      <c r="O38" s="470"/>
      <c r="P38" s="470"/>
      <c r="Q38" s="470"/>
      <c r="R38" s="470"/>
      <c r="S38" s="470"/>
      <c r="T38" s="470"/>
      <c r="W38" s="719"/>
      <c r="X38" s="720"/>
      <c r="Y38" s="480"/>
      <c r="Z38" s="492"/>
      <c r="AA38" s="725"/>
      <c r="AB38" s="726"/>
      <c r="AC38" s="493"/>
      <c r="AD38" s="494"/>
    </row>
    <row r="39" spans="2:33" ht="12.75" customHeight="1">
      <c r="B39" s="469"/>
      <c r="D39" s="470"/>
      <c r="E39" s="470"/>
      <c r="F39" s="470"/>
      <c r="G39" s="470"/>
      <c r="H39" s="470"/>
      <c r="I39" s="470"/>
      <c r="J39" s="470"/>
      <c r="K39" s="470"/>
      <c r="L39" s="470"/>
      <c r="M39" s="470"/>
      <c r="N39" s="470"/>
      <c r="O39" s="470"/>
      <c r="P39" s="470"/>
      <c r="Q39" s="470"/>
      <c r="R39" s="470"/>
      <c r="S39" s="470"/>
      <c r="T39" s="470"/>
      <c r="W39" s="719"/>
      <c r="X39" s="720"/>
      <c r="Y39" s="480"/>
      <c r="Z39" s="495"/>
      <c r="AA39" s="727"/>
      <c r="AB39" s="728"/>
      <c r="AC39" s="496"/>
      <c r="AD39" s="497"/>
    </row>
    <row r="40" spans="2:33" ht="12" customHeight="1">
      <c r="B40" s="469"/>
      <c r="D40" s="470"/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0"/>
      <c r="S40" s="470"/>
      <c r="T40" s="470"/>
      <c r="U40" s="476"/>
      <c r="W40" s="719"/>
      <c r="X40" s="720"/>
      <c r="Y40" s="480"/>
      <c r="Z40" s="498"/>
      <c r="AA40" s="499"/>
      <c r="AB40" s="500"/>
      <c r="AC40" s="501"/>
      <c r="AD40" s="502"/>
    </row>
    <row r="41" spans="2:33" ht="12" customHeight="1">
      <c r="B41" s="469"/>
      <c r="D41" s="470"/>
      <c r="E41" s="470"/>
      <c r="F41" s="470"/>
      <c r="G41" s="470"/>
      <c r="H41" s="470"/>
      <c r="I41" s="470"/>
      <c r="J41" s="470"/>
      <c r="K41" s="470"/>
      <c r="L41" s="470"/>
      <c r="M41" s="470"/>
      <c r="N41" s="470"/>
      <c r="O41" s="470"/>
      <c r="P41" s="470"/>
      <c r="Q41" s="470"/>
      <c r="R41" s="470"/>
      <c r="S41" s="470"/>
      <c r="T41" s="470"/>
      <c r="W41" s="729" t="s">
        <v>1635</v>
      </c>
      <c r="X41" s="730"/>
      <c r="Y41" s="730"/>
      <c r="Z41" s="730"/>
      <c r="AA41" s="503"/>
      <c r="AB41" s="503"/>
      <c r="AC41" s="503"/>
      <c r="AD41" s="504"/>
    </row>
    <row r="42" spans="2:33" ht="12" customHeight="1">
      <c r="B42" s="469"/>
      <c r="D42" s="470"/>
      <c r="E42" s="470"/>
      <c r="F42" s="470"/>
      <c r="G42" s="470"/>
      <c r="H42" s="470"/>
      <c r="I42" s="470"/>
      <c r="J42" s="470"/>
      <c r="K42" s="470"/>
      <c r="L42" s="470"/>
      <c r="M42" s="470"/>
      <c r="N42" s="470"/>
      <c r="O42" s="470"/>
      <c r="P42" s="470"/>
      <c r="Q42" s="470"/>
      <c r="R42" s="470"/>
      <c r="S42" s="470"/>
      <c r="T42" s="470"/>
      <c r="W42" s="731" t="s">
        <v>1636</v>
      </c>
      <c r="X42" s="732"/>
      <c r="Y42" s="503" t="s">
        <v>9</v>
      </c>
      <c r="Z42" s="733"/>
      <c r="AA42" s="733"/>
      <c r="AB42" s="733"/>
      <c r="AC42" s="733"/>
      <c r="AD42" s="734"/>
    </row>
    <row r="43" spans="2:33" ht="12" customHeight="1">
      <c r="B43" s="469"/>
      <c r="D43" s="470"/>
      <c r="E43" s="470"/>
      <c r="F43" s="470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0"/>
      <c r="T43" s="470"/>
      <c r="V43" s="505"/>
      <c r="W43" s="506"/>
      <c r="X43" s="507"/>
      <c r="Y43" s="507"/>
      <c r="Z43" s="507"/>
      <c r="AA43" s="507"/>
      <c r="AB43" s="507"/>
      <c r="AC43" s="507"/>
      <c r="AD43" s="508"/>
    </row>
    <row r="44" spans="2:33">
      <c r="B44" s="509"/>
      <c r="C44" s="486"/>
      <c r="D44" s="470"/>
      <c r="E44" s="470"/>
      <c r="F44" s="470"/>
      <c r="G44" s="470"/>
      <c r="H44" s="470"/>
      <c r="I44" s="470"/>
      <c r="J44" s="470"/>
      <c r="K44" s="470"/>
      <c r="L44" s="470"/>
      <c r="M44" s="470"/>
      <c r="N44" s="470"/>
      <c r="O44" s="470"/>
      <c r="P44" s="470"/>
      <c r="Q44" s="470"/>
      <c r="R44" s="470"/>
      <c r="S44" s="470"/>
      <c r="T44" s="470"/>
      <c r="U44" s="486"/>
      <c r="V44" s="505"/>
      <c r="W44" s="704" t="s">
        <v>1608</v>
      </c>
      <c r="X44" s="705"/>
      <c r="Y44" s="707"/>
      <c r="Z44" s="707"/>
      <c r="AA44" s="707"/>
      <c r="AB44" s="707"/>
      <c r="AC44" s="707"/>
      <c r="AD44" s="714"/>
    </row>
    <row r="45" spans="2:33">
      <c r="B45" s="509"/>
      <c r="C45" s="486"/>
      <c r="D45" s="470"/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70"/>
      <c r="P45" s="470"/>
      <c r="Q45" s="470"/>
      <c r="R45" s="470"/>
      <c r="S45" s="470"/>
      <c r="T45" s="470"/>
      <c r="U45" s="486"/>
      <c r="V45" s="505"/>
      <c r="W45" s="704" t="s">
        <v>1609</v>
      </c>
      <c r="X45" s="705"/>
      <c r="Y45" s="707">
        <v>1</v>
      </c>
      <c r="Z45" s="707"/>
      <c r="AA45" s="707"/>
      <c r="AB45" s="707" t="s">
        <v>1610</v>
      </c>
      <c r="AC45" s="707"/>
      <c r="AD45" s="474" t="s">
        <v>1611</v>
      </c>
    </row>
    <row r="46" spans="2:33">
      <c r="B46" s="509"/>
      <c r="C46" s="486"/>
      <c r="D46" s="470"/>
      <c r="E46" s="470"/>
      <c r="F46" s="470"/>
      <c r="G46" s="470"/>
      <c r="H46" s="470"/>
      <c r="I46" s="470"/>
      <c r="J46" s="470"/>
      <c r="K46" s="470"/>
      <c r="L46" s="470"/>
      <c r="M46" s="470"/>
      <c r="N46" s="470"/>
      <c r="O46" s="470"/>
      <c r="P46" s="470"/>
      <c r="Q46" s="470"/>
      <c r="R46" s="470"/>
      <c r="S46" s="470"/>
      <c r="T46" s="470"/>
      <c r="U46" s="486"/>
      <c r="V46" s="505"/>
      <c r="W46" s="704" t="s">
        <v>1612</v>
      </c>
      <c r="X46" s="705"/>
      <c r="Y46" s="706"/>
      <c r="Z46" s="706"/>
      <c r="AA46" s="706"/>
      <c r="AB46" s="707" t="s">
        <v>1613</v>
      </c>
      <c r="AC46" s="707"/>
      <c r="AD46" s="510"/>
    </row>
    <row r="47" spans="2:33">
      <c r="B47" s="509"/>
      <c r="C47" s="486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86"/>
      <c r="V47" s="505"/>
      <c r="W47" s="511" t="s">
        <v>1614</v>
      </c>
      <c r="X47" s="512"/>
      <c r="Y47" s="512"/>
      <c r="Z47" s="512"/>
      <c r="AA47" s="512"/>
      <c r="AB47" s="512"/>
      <c r="AC47" s="512"/>
      <c r="AD47" s="513"/>
    </row>
    <row r="48" spans="2:33" ht="12.75" customHeight="1">
      <c r="B48" s="509"/>
      <c r="C48" s="486"/>
      <c r="D48" s="470"/>
      <c r="E48" s="470"/>
      <c r="F48" s="470"/>
      <c r="G48" s="470"/>
      <c r="H48" s="470"/>
      <c r="I48" s="470"/>
      <c r="J48" s="470"/>
      <c r="K48" s="470"/>
      <c r="L48" s="470"/>
      <c r="M48" s="470"/>
      <c r="N48" s="470"/>
      <c r="O48" s="470"/>
      <c r="P48" s="470"/>
      <c r="Q48" s="470"/>
      <c r="R48" s="470"/>
      <c r="S48" s="470"/>
      <c r="T48" s="470"/>
      <c r="U48" s="486"/>
      <c r="V48" s="505"/>
      <c r="W48" s="708" t="s">
        <v>1676</v>
      </c>
      <c r="X48" s="709"/>
      <c r="Y48" s="709"/>
      <c r="Z48" s="709"/>
      <c r="AA48" s="709"/>
      <c r="AB48" s="709"/>
      <c r="AC48" s="709"/>
      <c r="AD48" s="710"/>
    </row>
    <row r="49" spans="2:30">
      <c r="B49" s="509"/>
      <c r="C49" s="486"/>
      <c r="D49" s="470"/>
      <c r="E49" s="470"/>
      <c r="F49" s="470"/>
      <c r="G49" s="470"/>
      <c r="H49" s="470"/>
      <c r="I49" s="470"/>
      <c r="J49" s="470"/>
      <c r="K49" s="470"/>
      <c r="L49" s="470"/>
      <c r="M49" s="470"/>
      <c r="N49" s="470"/>
      <c r="O49" s="470"/>
      <c r="P49" s="470"/>
      <c r="Q49" s="470"/>
      <c r="R49" s="470"/>
      <c r="S49" s="470"/>
      <c r="T49" s="470"/>
      <c r="U49" s="486"/>
      <c r="V49" s="514"/>
      <c r="W49" s="708"/>
      <c r="X49" s="709"/>
      <c r="Y49" s="709"/>
      <c r="Z49" s="709"/>
      <c r="AA49" s="709"/>
      <c r="AB49" s="709"/>
      <c r="AC49" s="709"/>
      <c r="AD49" s="710"/>
    </row>
    <row r="50" spans="2:30">
      <c r="B50" s="509"/>
      <c r="C50" s="486"/>
      <c r="D50" s="470"/>
      <c r="E50" s="470"/>
      <c r="F50" s="470"/>
      <c r="G50" s="470"/>
      <c r="H50" s="470"/>
      <c r="I50" s="470"/>
      <c r="J50" s="470"/>
      <c r="K50" s="470"/>
      <c r="L50" s="470"/>
      <c r="M50" s="470"/>
      <c r="N50" s="470"/>
      <c r="O50" s="470"/>
      <c r="P50" s="470"/>
      <c r="Q50" s="470"/>
      <c r="R50" s="470"/>
      <c r="S50" s="470"/>
      <c r="T50" s="470"/>
      <c r="V50" s="514"/>
      <c r="W50" s="711"/>
      <c r="X50" s="712"/>
      <c r="Y50" s="712"/>
      <c r="Z50" s="712"/>
      <c r="AA50" s="712"/>
      <c r="AB50" s="712"/>
      <c r="AC50" s="712"/>
      <c r="AD50" s="713"/>
    </row>
    <row r="51" spans="2:30">
      <c r="B51" s="509"/>
      <c r="C51" s="486"/>
      <c r="D51" s="470"/>
      <c r="E51" s="470"/>
      <c r="F51" s="470"/>
      <c r="G51" s="470"/>
      <c r="H51" s="470"/>
      <c r="I51" s="470"/>
      <c r="J51" s="470"/>
      <c r="K51" s="470"/>
      <c r="L51" s="470"/>
      <c r="M51" s="470"/>
      <c r="N51" s="470"/>
      <c r="O51" s="470"/>
      <c r="P51" s="470"/>
      <c r="Q51" s="470"/>
      <c r="R51" s="470"/>
      <c r="S51" s="470"/>
      <c r="T51" s="470"/>
      <c r="U51" s="486"/>
      <c r="V51" s="505"/>
      <c r="W51" s="704" t="s">
        <v>1615</v>
      </c>
      <c r="X51" s="705"/>
      <c r="Y51" s="707" t="s">
        <v>1640</v>
      </c>
      <c r="Z51" s="707"/>
      <c r="AA51" s="707"/>
      <c r="AB51" s="707"/>
      <c r="AC51" s="707"/>
      <c r="AD51" s="714"/>
    </row>
    <row r="52" spans="2:30">
      <c r="B52" s="509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V52" s="505"/>
      <c r="W52" s="704" t="s">
        <v>1616</v>
      </c>
      <c r="X52" s="705"/>
      <c r="Y52" s="707" t="s">
        <v>1641</v>
      </c>
      <c r="Z52" s="707"/>
      <c r="AA52" s="707"/>
      <c r="AB52" s="707"/>
      <c r="AC52" s="707"/>
      <c r="AD52" s="714"/>
    </row>
    <row r="53" spans="2:30">
      <c r="B53" s="509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V53" s="505"/>
      <c r="W53" s="704" t="s">
        <v>1617</v>
      </c>
      <c r="X53" s="705"/>
      <c r="Y53" s="707" t="s">
        <v>1641</v>
      </c>
      <c r="Z53" s="707"/>
      <c r="AA53" s="707"/>
      <c r="AB53" s="707"/>
      <c r="AC53" s="707"/>
      <c r="AD53" s="714"/>
    </row>
    <row r="54" spans="2:30" ht="12.75" thickBot="1">
      <c r="B54" s="515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7"/>
      <c r="U54" s="517"/>
      <c r="V54" s="518"/>
      <c r="W54" s="715" t="s">
        <v>1618</v>
      </c>
      <c r="X54" s="716"/>
      <c r="Y54" s="717" t="s">
        <v>1628</v>
      </c>
      <c r="Z54" s="717"/>
      <c r="AA54" s="717"/>
      <c r="AB54" s="717"/>
      <c r="AC54" s="717"/>
      <c r="AD54" s="718"/>
    </row>
    <row r="56" spans="2:30" ht="12.75" thickBot="1"/>
    <row r="57" spans="2:30" ht="12.75" customHeight="1">
      <c r="B57" s="466"/>
      <c r="C57" s="467"/>
      <c r="D57" s="468"/>
      <c r="E57" s="468"/>
      <c r="F57" s="468"/>
      <c r="G57" s="468"/>
      <c r="H57" s="468"/>
      <c r="I57" s="468"/>
      <c r="J57" s="468"/>
      <c r="K57" s="468"/>
      <c r="L57" s="468"/>
      <c r="M57" s="468"/>
      <c r="N57" s="468"/>
      <c r="O57" s="468"/>
      <c r="P57" s="468"/>
      <c r="Q57" s="468"/>
      <c r="R57" s="468"/>
      <c r="S57" s="468"/>
      <c r="T57" s="468"/>
      <c r="U57" s="467"/>
      <c r="V57" s="467"/>
      <c r="W57" s="753" t="s">
        <v>1619</v>
      </c>
      <c r="X57" s="754"/>
      <c r="Y57" s="754"/>
      <c r="Z57" s="754"/>
      <c r="AA57" s="754"/>
      <c r="AB57" s="754"/>
      <c r="AC57" s="754"/>
      <c r="AD57" s="755"/>
    </row>
    <row r="58" spans="2:30" ht="12" customHeight="1">
      <c r="B58" s="469"/>
      <c r="D58" s="470"/>
      <c r="E58" s="470"/>
      <c r="F58" s="470"/>
      <c r="G58" s="470"/>
      <c r="H58" s="470"/>
      <c r="I58" s="470"/>
      <c r="J58" s="470"/>
      <c r="K58" s="470"/>
      <c r="L58" s="470"/>
      <c r="M58" s="752"/>
      <c r="N58" s="470"/>
      <c r="P58" s="470"/>
      <c r="Q58" s="470"/>
      <c r="R58" s="470"/>
      <c r="S58" s="470"/>
      <c r="T58" s="470"/>
      <c r="W58" s="756"/>
      <c r="X58" s="757"/>
      <c r="Y58" s="757"/>
      <c r="Z58" s="757"/>
      <c r="AA58" s="757"/>
      <c r="AB58" s="757"/>
      <c r="AC58" s="757"/>
      <c r="AD58" s="758"/>
    </row>
    <row r="59" spans="2:30" ht="14.25" customHeight="1">
      <c r="B59" s="469"/>
      <c r="D59" s="470"/>
      <c r="E59" s="470"/>
      <c r="F59" s="470"/>
      <c r="G59" s="470"/>
      <c r="H59" s="470"/>
      <c r="I59" s="470"/>
      <c r="J59" s="470"/>
      <c r="K59" s="470"/>
      <c r="L59" s="470"/>
      <c r="M59" s="752"/>
      <c r="N59" s="470"/>
      <c r="O59" s="470"/>
      <c r="P59" s="470"/>
      <c r="Q59" s="470"/>
      <c r="R59" s="470"/>
      <c r="S59" s="470"/>
      <c r="T59" s="470"/>
      <c r="W59" s="471" t="s">
        <v>1588</v>
      </c>
      <c r="AD59" s="472"/>
    </row>
    <row r="60" spans="2:30" ht="14.25" customHeight="1">
      <c r="B60" s="469"/>
      <c r="W60" s="473" t="s">
        <v>1589</v>
      </c>
      <c r="X60" s="707" t="s">
        <v>1590</v>
      </c>
      <c r="Y60" s="707"/>
      <c r="Z60" s="707"/>
      <c r="AA60" s="707" t="s">
        <v>1591</v>
      </c>
      <c r="AB60" s="707"/>
      <c r="AC60" s="707" t="s">
        <v>1592</v>
      </c>
      <c r="AD60" s="714"/>
    </row>
    <row r="61" spans="2:30" ht="14.25" customHeight="1">
      <c r="B61" s="469"/>
      <c r="W61" s="473">
        <v>1</v>
      </c>
      <c r="X61" s="707" t="s">
        <v>1593</v>
      </c>
      <c r="Y61" s="707"/>
      <c r="Z61" s="707"/>
      <c r="AA61" s="707"/>
      <c r="AB61" s="707"/>
      <c r="AC61" s="707"/>
      <c r="AD61" s="714"/>
    </row>
    <row r="62" spans="2:30" ht="14.25" customHeight="1">
      <c r="B62" s="469"/>
      <c r="W62" s="473">
        <v>2</v>
      </c>
      <c r="X62" s="707" t="s">
        <v>1594</v>
      </c>
      <c r="Y62" s="707"/>
      <c r="Z62" s="707"/>
      <c r="AA62" s="707"/>
      <c r="AB62" s="707"/>
      <c r="AC62" s="707"/>
      <c r="AD62" s="714"/>
    </row>
    <row r="63" spans="2:30" ht="14.25" customHeight="1">
      <c r="B63" s="469"/>
      <c r="W63" s="473">
        <v>3</v>
      </c>
      <c r="X63" s="707" t="s">
        <v>1595</v>
      </c>
      <c r="Y63" s="707"/>
      <c r="Z63" s="707"/>
      <c r="AA63" s="707"/>
      <c r="AB63" s="707"/>
      <c r="AC63" s="707"/>
      <c r="AD63" s="714"/>
    </row>
    <row r="64" spans="2:30" ht="14.25" customHeight="1">
      <c r="B64" s="469"/>
      <c r="W64" s="473">
        <v>4</v>
      </c>
      <c r="X64" s="707" t="s">
        <v>1596</v>
      </c>
      <c r="Y64" s="707"/>
      <c r="Z64" s="707"/>
      <c r="AA64" s="707"/>
      <c r="AB64" s="707"/>
      <c r="AC64" s="707"/>
      <c r="AD64" s="714"/>
    </row>
    <row r="65" spans="2:30" ht="14.25" customHeight="1">
      <c r="B65" s="469"/>
      <c r="D65" s="470"/>
      <c r="E65" s="470"/>
      <c r="F65" s="470"/>
      <c r="G65" s="470"/>
      <c r="H65" s="470"/>
      <c r="I65" s="470"/>
      <c r="J65" s="470"/>
      <c r="K65" s="470"/>
      <c r="L65" s="470"/>
      <c r="M65" s="470"/>
      <c r="N65" s="470"/>
      <c r="O65" s="470"/>
      <c r="P65" s="470"/>
      <c r="Q65" s="470"/>
      <c r="R65" s="470"/>
      <c r="S65" s="470"/>
      <c r="T65" s="470"/>
      <c r="W65" s="473">
        <v>5</v>
      </c>
      <c r="X65" s="707" t="s">
        <v>1597</v>
      </c>
      <c r="Y65" s="707"/>
      <c r="Z65" s="707"/>
      <c r="AA65" s="707"/>
      <c r="AB65" s="707"/>
      <c r="AC65" s="707"/>
      <c r="AD65" s="714"/>
    </row>
    <row r="66" spans="2:30" ht="14.25" customHeight="1">
      <c r="B66" s="469"/>
      <c r="D66" s="470"/>
      <c r="E66" s="470"/>
      <c r="F66" s="470"/>
      <c r="G66" s="470"/>
      <c r="H66" s="470"/>
      <c r="I66" s="470"/>
      <c r="J66" s="470"/>
      <c r="K66" s="470"/>
      <c r="L66" s="470"/>
      <c r="M66" s="752"/>
      <c r="N66" s="470"/>
      <c r="O66" s="470"/>
      <c r="P66" s="470"/>
      <c r="Q66" s="470"/>
      <c r="R66" s="470"/>
      <c r="S66" s="470"/>
      <c r="T66" s="470"/>
      <c r="W66" s="473">
        <v>6</v>
      </c>
      <c r="X66" s="707" t="s">
        <v>1598</v>
      </c>
      <c r="Y66" s="707"/>
      <c r="Z66" s="707"/>
      <c r="AA66" s="707"/>
      <c r="AB66" s="707"/>
      <c r="AC66" s="707"/>
      <c r="AD66" s="714"/>
    </row>
    <row r="67" spans="2:30" ht="14.25" customHeight="1">
      <c r="B67" s="469"/>
      <c r="D67" s="470"/>
      <c r="E67" s="470"/>
      <c r="F67" s="470"/>
      <c r="G67" s="470"/>
      <c r="H67" s="470"/>
      <c r="I67" s="470"/>
      <c r="J67" s="470"/>
      <c r="K67" s="470"/>
      <c r="L67" s="470"/>
      <c r="M67" s="752"/>
      <c r="N67" s="470"/>
      <c r="O67" s="470"/>
      <c r="P67" s="470"/>
      <c r="Q67" s="470"/>
      <c r="R67" s="470"/>
      <c r="S67" s="470"/>
      <c r="T67" s="470"/>
      <c r="W67" s="473">
        <v>7</v>
      </c>
      <c r="X67" s="707" t="s">
        <v>1599</v>
      </c>
      <c r="Y67" s="707"/>
      <c r="Z67" s="707"/>
      <c r="AA67" s="707"/>
      <c r="AB67" s="707"/>
      <c r="AC67" s="707"/>
      <c r="AD67" s="714"/>
    </row>
    <row r="68" spans="2:30" ht="14.25" customHeight="1">
      <c r="B68" s="469"/>
      <c r="D68" s="470"/>
      <c r="E68" s="470"/>
      <c r="F68" s="470"/>
      <c r="G68" s="470"/>
      <c r="H68" s="470"/>
      <c r="I68" s="470"/>
      <c r="J68" s="470"/>
      <c r="K68" s="470"/>
      <c r="L68" s="470"/>
      <c r="M68" s="752"/>
      <c r="N68" s="470"/>
      <c r="O68" s="470"/>
      <c r="P68" s="470"/>
      <c r="Q68" s="470"/>
      <c r="R68" s="470"/>
      <c r="S68" s="470"/>
      <c r="T68" s="470"/>
      <c r="W68" s="473">
        <v>8</v>
      </c>
      <c r="X68" s="707" t="s">
        <v>1600</v>
      </c>
      <c r="Y68" s="707"/>
      <c r="Z68" s="707"/>
      <c r="AA68" s="707"/>
      <c r="AB68" s="707"/>
      <c r="AC68" s="707"/>
      <c r="AD68" s="714"/>
    </row>
    <row r="69" spans="2:30" ht="14.25" customHeight="1">
      <c r="B69" s="469"/>
      <c r="D69" s="470"/>
      <c r="E69" s="470"/>
      <c r="F69" s="470"/>
      <c r="G69" s="470"/>
      <c r="H69" s="470"/>
      <c r="I69" s="470"/>
      <c r="J69" s="470"/>
      <c r="K69" s="470"/>
      <c r="L69" s="470"/>
      <c r="M69" s="752"/>
      <c r="N69" s="470"/>
      <c r="O69" s="470"/>
      <c r="P69" s="470"/>
      <c r="Q69" s="470"/>
      <c r="R69" s="470"/>
      <c r="S69" s="470"/>
      <c r="T69" s="470"/>
      <c r="W69" s="473">
        <v>9</v>
      </c>
      <c r="X69" s="707" t="s">
        <v>1601</v>
      </c>
      <c r="Y69" s="707"/>
      <c r="Z69" s="707"/>
      <c r="AA69" s="707"/>
      <c r="AB69" s="707"/>
      <c r="AC69" s="707"/>
      <c r="AD69" s="714"/>
    </row>
    <row r="70" spans="2:30" ht="14.25" customHeight="1">
      <c r="B70" s="469"/>
      <c r="D70" s="470"/>
      <c r="E70" s="470"/>
      <c r="F70" s="470"/>
      <c r="G70" s="470"/>
      <c r="H70" s="470"/>
      <c r="I70" s="470"/>
      <c r="J70" s="470"/>
      <c r="K70" s="470"/>
      <c r="L70" s="470"/>
      <c r="M70" s="470"/>
      <c r="N70" s="470"/>
      <c r="O70" s="470"/>
      <c r="P70" s="470"/>
      <c r="Q70" s="470"/>
      <c r="R70" s="470"/>
      <c r="S70" s="470"/>
      <c r="T70" s="470"/>
      <c r="W70" s="473">
        <v>10</v>
      </c>
      <c r="X70" s="707" t="s">
        <v>1602</v>
      </c>
      <c r="Y70" s="707"/>
      <c r="Z70" s="707"/>
      <c r="AA70" s="707"/>
      <c r="AB70" s="707"/>
      <c r="AC70" s="707"/>
      <c r="AD70" s="714"/>
    </row>
    <row r="71" spans="2:30" ht="14.25" customHeight="1">
      <c r="B71" s="469"/>
      <c r="D71" s="470"/>
      <c r="E71" s="470"/>
      <c r="F71" s="470"/>
      <c r="G71" s="470"/>
      <c r="H71" s="470"/>
      <c r="I71" s="470"/>
      <c r="J71" s="470"/>
      <c r="K71" s="470"/>
      <c r="L71" s="470"/>
      <c r="N71" s="470"/>
      <c r="O71" s="470"/>
      <c r="P71" s="470"/>
      <c r="Q71" s="470"/>
      <c r="R71" s="470"/>
      <c r="S71" s="470"/>
      <c r="T71" s="470"/>
      <c r="W71" s="473">
        <v>11</v>
      </c>
      <c r="X71" s="707" t="s">
        <v>1603</v>
      </c>
      <c r="Y71" s="707"/>
      <c r="Z71" s="707"/>
      <c r="AA71" s="707"/>
      <c r="AB71" s="707"/>
      <c r="AC71" s="707"/>
      <c r="AD71" s="714"/>
    </row>
    <row r="72" spans="2:30" ht="14.25" customHeight="1">
      <c r="B72" s="469"/>
      <c r="D72" s="470"/>
      <c r="E72" s="470"/>
      <c r="F72" s="470"/>
      <c r="G72" s="470"/>
      <c r="H72" s="470"/>
      <c r="I72" s="470"/>
      <c r="J72" s="470"/>
      <c r="K72" s="470"/>
      <c r="L72" s="470"/>
      <c r="N72" s="470"/>
      <c r="O72" s="470"/>
      <c r="P72" s="470"/>
      <c r="Q72" s="470"/>
      <c r="R72" s="470"/>
      <c r="S72" s="470"/>
      <c r="T72" s="470"/>
      <c r="W72" s="473">
        <v>12</v>
      </c>
      <c r="X72" s="707" t="s">
        <v>1604</v>
      </c>
      <c r="Y72" s="707"/>
      <c r="Z72" s="707"/>
      <c r="AA72" s="707"/>
      <c r="AB72" s="707"/>
      <c r="AC72" s="707"/>
      <c r="AD72" s="714"/>
    </row>
    <row r="73" spans="2:30" ht="14.25" customHeight="1">
      <c r="B73" s="475"/>
      <c r="C73" s="476"/>
      <c r="D73" s="470"/>
      <c r="E73" s="470"/>
      <c r="F73" s="470"/>
      <c r="G73" s="470"/>
      <c r="H73" s="470"/>
      <c r="I73" s="470"/>
      <c r="J73" s="470"/>
      <c r="K73" s="470"/>
      <c r="L73" s="470"/>
      <c r="N73" s="470"/>
      <c r="O73" s="470"/>
      <c r="P73" s="470"/>
      <c r="Q73" s="470"/>
      <c r="R73" s="470"/>
      <c r="S73" s="470"/>
      <c r="T73" s="470"/>
      <c r="W73" s="473">
        <v>13</v>
      </c>
      <c r="X73" s="707" t="s">
        <v>1634</v>
      </c>
      <c r="Y73" s="707"/>
      <c r="Z73" s="707"/>
      <c r="AA73" s="707"/>
      <c r="AB73" s="707"/>
      <c r="AC73" s="707"/>
      <c r="AD73" s="714"/>
    </row>
    <row r="74" spans="2:30" ht="14.25" customHeight="1">
      <c r="B74" s="469"/>
      <c r="D74" s="470"/>
      <c r="E74" s="470"/>
      <c r="F74" s="470"/>
      <c r="G74" s="470"/>
      <c r="H74" s="470"/>
      <c r="I74" s="470"/>
      <c r="J74" s="470"/>
      <c r="K74" s="470"/>
      <c r="L74" s="470"/>
      <c r="N74" s="470"/>
      <c r="O74" s="470"/>
      <c r="P74" s="470"/>
      <c r="Q74" s="470"/>
      <c r="R74" s="470"/>
      <c r="S74" s="470"/>
      <c r="T74" s="470"/>
      <c r="W74" s="477"/>
      <c r="X74" s="735"/>
      <c r="Y74" s="735"/>
      <c r="Z74" s="735"/>
      <c r="AA74" s="735"/>
      <c r="AB74" s="735"/>
      <c r="AC74" s="735"/>
      <c r="AD74" s="736"/>
    </row>
    <row r="75" spans="2:30" ht="14.25" customHeight="1">
      <c r="B75" s="469"/>
      <c r="D75" s="470"/>
      <c r="E75" s="470"/>
      <c r="F75" s="470"/>
      <c r="G75" s="470"/>
      <c r="H75" s="470"/>
      <c r="I75" s="470"/>
      <c r="J75" s="470"/>
      <c r="K75" s="470"/>
      <c r="L75" s="470"/>
      <c r="M75" s="470"/>
      <c r="N75" s="470"/>
      <c r="O75" s="470"/>
      <c r="P75" s="470"/>
      <c r="Q75" s="470"/>
      <c r="R75" s="470"/>
      <c r="S75" s="470"/>
      <c r="T75" s="470"/>
      <c r="W75" s="737" t="s">
        <v>1605</v>
      </c>
      <c r="X75" s="738"/>
      <c r="Y75" s="738"/>
      <c r="Z75" s="738"/>
      <c r="AA75" s="738"/>
      <c r="AB75" s="738"/>
      <c r="AC75" s="738"/>
      <c r="AD75" s="739"/>
    </row>
    <row r="76" spans="2:30" ht="14.25" customHeight="1">
      <c r="B76" s="469"/>
      <c r="D76" s="470"/>
      <c r="E76" s="470"/>
      <c r="F76" s="470"/>
      <c r="G76" s="470"/>
      <c r="H76" s="470"/>
      <c r="I76" s="470"/>
      <c r="J76" s="470"/>
      <c r="K76" s="470"/>
      <c r="L76" s="470"/>
      <c r="N76" s="470"/>
      <c r="O76" s="470"/>
      <c r="P76" s="470"/>
      <c r="Q76" s="470"/>
      <c r="R76" s="470"/>
      <c r="S76" s="470"/>
      <c r="T76" s="470"/>
      <c r="W76" s="740" t="s">
        <v>1606</v>
      </c>
      <c r="X76" s="741"/>
      <c r="Y76" s="741"/>
      <c r="Z76" s="742"/>
      <c r="AA76" s="743" t="s">
        <v>1607</v>
      </c>
      <c r="AB76" s="744"/>
      <c r="AC76" s="744"/>
      <c r="AD76" s="745"/>
    </row>
    <row r="77" spans="2:30" ht="14.25" customHeight="1">
      <c r="B77" s="469"/>
      <c r="D77" s="470"/>
      <c r="E77" s="470"/>
      <c r="F77" s="470"/>
      <c r="G77" s="470"/>
      <c r="H77" s="470"/>
      <c r="I77" s="470"/>
      <c r="J77" s="470"/>
      <c r="K77" s="470"/>
      <c r="L77" s="470"/>
      <c r="N77" s="470"/>
      <c r="O77" s="470"/>
      <c r="P77" s="470"/>
      <c r="Q77" s="470"/>
      <c r="R77" s="470"/>
      <c r="S77" s="470"/>
      <c r="T77" s="470"/>
      <c r="W77" s="746" t="s">
        <v>1642</v>
      </c>
      <c r="X77" s="747"/>
      <c r="Y77" s="480">
        <v>11</v>
      </c>
      <c r="Z77" s="481" t="s">
        <v>1031</v>
      </c>
      <c r="AA77" s="748" t="s">
        <v>1670</v>
      </c>
      <c r="AB77" s="749"/>
      <c r="AC77" s="484">
        <v>9</v>
      </c>
      <c r="AD77" s="485" t="s">
        <v>1031</v>
      </c>
    </row>
    <row r="78" spans="2:30" ht="14.25" customHeight="1">
      <c r="B78" s="469"/>
      <c r="D78" s="470"/>
      <c r="E78" s="470"/>
      <c r="F78" s="470"/>
      <c r="G78" s="470"/>
      <c r="H78" s="470"/>
      <c r="I78" s="470"/>
      <c r="J78" s="470"/>
      <c r="K78" s="470"/>
      <c r="L78" s="470"/>
      <c r="N78" s="470"/>
      <c r="O78" s="470"/>
      <c r="P78" s="470"/>
      <c r="Q78" s="470"/>
      <c r="R78" s="470"/>
      <c r="S78" s="470"/>
      <c r="T78" s="470"/>
      <c r="W78" s="759" t="s">
        <v>1632</v>
      </c>
      <c r="X78" s="760"/>
      <c r="Y78" s="480">
        <v>9</v>
      </c>
      <c r="Z78" s="481" t="s">
        <v>1031</v>
      </c>
      <c r="AA78" s="748" t="s">
        <v>1671</v>
      </c>
      <c r="AB78" s="749"/>
      <c r="AC78" s="484">
        <v>2</v>
      </c>
      <c r="AD78" s="485" t="s">
        <v>1031</v>
      </c>
    </row>
    <row r="79" spans="2:30">
      <c r="B79" s="469"/>
      <c r="D79" s="470"/>
      <c r="E79" s="470"/>
      <c r="F79" s="470"/>
      <c r="G79" s="470"/>
      <c r="H79" s="470"/>
      <c r="I79" s="470"/>
      <c r="J79" s="470"/>
      <c r="K79" s="470"/>
      <c r="L79" s="470"/>
      <c r="N79" s="470"/>
      <c r="O79" s="470"/>
      <c r="P79" s="470"/>
      <c r="Q79" s="470"/>
      <c r="R79" s="470"/>
      <c r="S79" s="470"/>
      <c r="T79" s="470"/>
      <c r="W79" s="478" t="s">
        <v>1658</v>
      </c>
      <c r="X79" s="479"/>
      <c r="Y79" s="486">
        <v>2</v>
      </c>
      <c r="Z79" s="481" t="s">
        <v>1031</v>
      </c>
      <c r="AA79" s="748"/>
      <c r="AB79" s="749"/>
      <c r="AC79" s="484"/>
      <c r="AD79" s="485"/>
    </row>
    <row r="80" spans="2:30">
      <c r="B80" s="469"/>
      <c r="D80" s="470"/>
      <c r="E80" s="470"/>
      <c r="F80" s="470"/>
      <c r="G80" s="470"/>
      <c r="H80" s="470"/>
      <c r="I80" s="470"/>
      <c r="J80" s="470"/>
      <c r="K80" s="470"/>
      <c r="L80" s="470"/>
      <c r="M80" s="470"/>
      <c r="N80" s="470"/>
      <c r="O80" s="470"/>
      <c r="P80" s="470"/>
      <c r="Q80" s="470"/>
      <c r="R80" s="470"/>
      <c r="S80" s="470"/>
      <c r="T80" s="470"/>
      <c r="W80" s="478" t="s">
        <v>1624</v>
      </c>
      <c r="X80" s="479"/>
      <c r="Y80" s="480">
        <v>2</v>
      </c>
      <c r="Z80" s="481" t="s">
        <v>1031</v>
      </c>
      <c r="AA80" s="748"/>
      <c r="AB80" s="749"/>
      <c r="AC80" s="484"/>
      <c r="AD80" s="485"/>
    </row>
    <row r="81" spans="2:33">
      <c r="B81" s="469"/>
      <c r="D81" s="470"/>
      <c r="E81" s="470"/>
      <c r="F81" s="470"/>
      <c r="G81" s="470"/>
      <c r="H81" s="470"/>
      <c r="I81" s="470"/>
      <c r="J81" s="470"/>
      <c r="K81" s="470"/>
      <c r="L81" s="470"/>
      <c r="N81" s="470"/>
      <c r="O81" s="470"/>
      <c r="P81" s="470"/>
      <c r="Q81" s="470"/>
      <c r="R81" s="470"/>
      <c r="S81" s="470"/>
      <c r="T81" s="470"/>
      <c r="W81" s="478" t="s">
        <v>1625</v>
      </c>
      <c r="X81" s="479"/>
      <c r="Y81" s="486">
        <v>2</v>
      </c>
      <c r="Z81" s="481" t="s">
        <v>1031</v>
      </c>
      <c r="AA81" s="748"/>
      <c r="AB81" s="749"/>
      <c r="AC81" s="484"/>
      <c r="AD81" s="485"/>
    </row>
    <row r="82" spans="2:33">
      <c r="B82" s="469"/>
      <c r="D82" s="470"/>
      <c r="E82" s="470"/>
      <c r="F82" s="470"/>
      <c r="G82" s="470"/>
      <c r="H82" s="470"/>
      <c r="I82" s="470"/>
      <c r="J82" s="470"/>
      <c r="K82" s="470"/>
      <c r="L82" s="470"/>
      <c r="N82" s="470"/>
      <c r="O82" s="470"/>
      <c r="P82" s="470"/>
      <c r="Q82" s="470"/>
      <c r="R82" s="470"/>
      <c r="S82" s="470"/>
      <c r="T82" s="470"/>
      <c r="W82" s="478" t="s">
        <v>1627</v>
      </c>
      <c r="X82" s="479"/>
      <c r="Y82" s="480">
        <v>2</v>
      </c>
      <c r="Z82" s="481" t="s">
        <v>1031</v>
      </c>
      <c r="AA82" s="487"/>
      <c r="AB82" s="488"/>
      <c r="AC82" s="484"/>
      <c r="AD82" s="489"/>
    </row>
    <row r="83" spans="2:33" ht="14.25">
      <c r="B83" s="469"/>
      <c r="D83" s="470"/>
      <c r="E83" s="470"/>
      <c r="F83" s="470"/>
      <c r="G83" s="470"/>
      <c r="H83" s="470"/>
      <c r="I83" s="470"/>
      <c r="J83" s="470"/>
      <c r="K83" s="470"/>
      <c r="L83" s="470"/>
      <c r="N83" s="470"/>
      <c r="O83" s="470"/>
      <c r="P83" s="470"/>
      <c r="Q83" s="470"/>
      <c r="R83" s="470"/>
      <c r="S83" s="470"/>
      <c r="T83" s="470"/>
      <c r="W83" s="478" t="s">
        <v>1675</v>
      </c>
      <c r="X83" s="479"/>
      <c r="Y83" s="480">
        <f>11*50*3</f>
        <v>1650</v>
      </c>
      <c r="Z83" s="481" t="s">
        <v>7</v>
      </c>
      <c r="AA83" s="482"/>
      <c r="AB83" s="483"/>
      <c r="AC83" s="484"/>
      <c r="AD83" s="485"/>
    </row>
    <row r="84" spans="2:33">
      <c r="B84" s="469"/>
      <c r="D84" s="470"/>
      <c r="E84" s="470"/>
      <c r="F84" s="470"/>
      <c r="G84" s="470"/>
      <c r="H84" s="470"/>
      <c r="I84" s="470"/>
      <c r="J84" s="470"/>
      <c r="K84" s="470"/>
      <c r="L84" s="470"/>
      <c r="N84" s="470"/>
      <c r="O84" s="470"/>
      <c r="P84" s="470"/>
      <c r="Q84" s="470"/>
      <c r="R84" s="470"/>
      <c r="S84" s="470"/>
      <c r="T84" s="470"/>
      <c r="W84" s="478"/>
      <c r="X84" s="479"/>
      <c r="Y84" s="480"/>
      <c r="Z84" s="481"/>
      <c r="AA84" s="482"/>
      <c r="AB84" s="483"/>
      <c r="AC84" s="484"/>
      <c r="AD84" s="485"/>
    </row>
    <row r="85" spans="2:33">
      <c r="B85" s="469"/>
      <c r="D85" s="470"/>
      <c r="E85" s="470"/>
      <c r="F85" s="470"/>
      <c r="G85" s="470"/>
      <c r="H85" s="470"/>
      <c r="I85" s="470"/>
      <c r="J85" s="470"/>
      <c r="K85" s="470"/>
      <c r="L85" s="470"/>
      <c r="N85" s="470"/>
      <c r="O85" s="470"/>
      <c r="P85" s="470"/>
      <c r="Q85" s="470"/>
      <c r="R85" s="470"/>
      <c r="S85" s="470"/>
      <c r="T85" s="470"/>
      <c r="W85" s="478"/>
      <c r="X85" s="479"/>
      <c r="Y85" s="480"/>
      <c r="Z85" s="481"/>
      <c r="AA85" s="482"/>
      <c r="AB85" s="483"/>
      <c r="AC85" s="484"/>
      <c r="AD85" s="485"/>
    </row>
    <row r="86" spans="2:33">
      <c r="B86" s="469"/>
      <c r="D86" s="470"/>
      <c r="E86" s="470"/>
      <c r="F86" s="470"/>
      <c r="G86" s="470"/>
      <c r="H86" s="470"/>
      <c r="I86" s="470"/>
      <c r="J86" s="470"/>
      <c r="K86" s="470"/>
      <c r="L86" s="470"/>
      <c r="N86" s="470"/>
      <c r="O86" s="470"/>
      <c r="P86" s="470"/>
      <c r="Q86" s="470"/>
      <c r="R86" s="470"/>
      <c r="S86" s="470"/>
      <c r="T86" s="470"/>
      <c r="W86" s="478"/>
      <c r="X86" s="479"/>
      <c r="Y86" s="480"/>
      <c r="Z86" s="481"/>
      <c r="AA86" s="748"/>
      <c r="AB86" s="749"/>
      <c r="AC86" s="484"/>
      <c r="AD86" s="485"/>
    </row>
    <row r="87" spans="2:33">
      <c r="B87" s="469"/>
      <c r="D87" s="470"/>
      <c r="E87" s="470"/>
      <c r="F87" s="470"/>
      <c r="G87" s="470"/>
      <c r="H87" s="470"/>
      <c r="I87" s="470"/>
      <c r="J87" s="470"/>
      <c r="K87" s="470"/>
      <c r="L87" s="470"/>
      <c r="M87" s="470"/>
      <c r="N87" s="470"/>
      <c r="O87" s="470"/>
      <c r="P87" s="470"/>
      <c r="Q87" s="470"/>
      <c r="R87" s="470"/>
      <c r="S87" s="470"/>
      <c r="T87" s="470"/>
      <c r="W87" s="478"/>
      <c r="X87" s="479"/>
      <c r="Y87" s="480"/>
      <c r="Z87" s="481"/>
      <c r="AA87" s="748"/>
      <c r="AB87" s="749"/>
      <c r="AC87" s="484"/>
      <c r="AD87" s="485"/>
    </row>
    <row r="88" spans="2:33">
      <c r="B88" s="469"/>
      <c r="D88" s="470"/>
      <c r="E88" s="470"/>
      <c r="F88" s="470"/>
      <c r="G88" s="470"/>
      <c r="H88" s="470"/>
      <c r="I88" s="470"/>
      <c r="J88" s="470"/>
      <c r="K88" s="470"/>
      <c r="L88" s="470"/>
      <c r="M88" s="470"/>
      <c r="N88" s="470"/>
      <c r="O88" s="470"/>
      <c r="P88" s="470"/>
      <c r="Q88" s="470"/>
      <c r="R88" s="470"/>
      <c r="S88" s="470"/>
      <c r="T88" s="470"/>
      <c r="W88" s="478"/>
      <c r="X88" s="479"/>
      <c r="Y88" s="480"/>
      <c r="Z88" s="481"/>
      <c r="AA88" s="748"/>
      <c r="AB88" s="749"/>
      <c r="AC88" s="484"/>
      <c r="AD88" s="485"/>
    </row>
    <row r="89" spans="2:33">
      <c r="B89" s="469"/>
      <c r="D89" s="470"/>
      <c r="E89" s="470"/>
      <c r="F89" s="470"/>
      <c r="G89" s="470"/>
      <c r="H89" s="470"/>
      <c r="I89" s="470"/>
      <c r="J89" s="470"/>
      <c r="K89" s="470"/>
      <c r="L89" s="470"/>
      <c r="M89" s="470"/>
      <c r="N89" s="470"/>
      <c r="O89" s="470"/>
      <c r="P89" s="470"/>
      <c r="Q89" s="470"/>
      <c r="R89" s="470"/>
      <c r="S89" s="470"/>
      <c r="T89" s="470"/>
      <c r="W89" s="478"/>
      <c r="X89" s="479"/>
      <c r="Y89" s="480"/>
      <c r="Z89" s="519"/>
      <c r="AA89" s="721"/>
      <c r="AB89" s="722"/>
      <c r="AC89" s="484"/>
      <c r="AD89" s="485"/>
    </row>
    <row r="90" spans="2:33">
      <c r="B90" s="469"/>
      <c r="D90" s="470"/>
      <c r="E90" s="470"/>
      <c r="F90" s="470"/>
      <c r="G90" s="470"/>
      <c r="H90" s="470"/>
      <c r="I90" s="470"/>
      <c r="J90" s="470"/>
      <c r="K90" s="470"/>
      <c r="L90" s="470"/>
      <c r="M90" s="470"/>
      <c r="N90" s="470"/>
      <c r="O90" s="470"/>
      <c r="P90" s="470"/>
      <c r="Q90" s="470"/>
      <c r="R90" s="470"/>
      <c r="S90" s="470"/>
      <c r="T90" s="470"/>
      <c r="W90" s="719"/>
      <c r="X90" s="720"/>
      <c r="Y90" s="480"/>
      <c r="Z90" s="492"/>
      <c r="AA90" s="721"/>
      <c r="AB90" s="722"/>
      <c r="AC90" s="484"/>
      <c r="AD90" s="485"/>
      <c r="AG90" s="486"/>
    </row>
    <row r="91" spans="2:33">
      <c r="B91" s="469"/>
      <c r="D91" s="470"/>
      <c r="E91" s="470"/>
      <c r="F91" s="470"/>
      <c r="G91" s="470"/>
      <c r="H91" s="470"/>
      <c r="I91" s="470"/>
      <c r="J91" s="470"/>
      <c r="K91" s="470"/>
      <c r="L91" s="470"/>
      <c r="M91" s="470"/>
      <c r="N91" s="470"/>
      <c r="O91" s="470"/>
      <c r="P91" s="470"/>
      <c r="Q91" s="470"/>
      <c r="R91" s="470"/>
      <c r="S91" s="470"/>
      <c r="T91" s="470"/>
      <c r="W91" s="719"/>
      <c r="X91" s="720"/>
      <c r="Y91" s="480"/>
      <c r="Z91" s="492"/>
      <c r="AA91" s="721"/>
      <c r="AB91" s="722"/>
      <c r="AC91" s="484"/>
      <c r="AD91" s="485"/>
    </row>
    <row r="92" spans="2:33">
      <c r="B92" s="469"/>
      <c r="D92" s="470"/>
      <c r="E92" s="470"/>
      <c r="F92" s="470"/>
      <c r="G92" s="470"/>
      <c r="H92" s="470"/>
      <c r="I92" s="470"/>
      <c r="J92" s="470"/>
      <c r="K92" s="470"/>
      <c r="L92" s="470"/>
      <c r="M92" s="470"/>
      <c r="N92" s="470"/>
      <c r="O92" s="470"/>
      <c r="P92" s="470"/>
      <c r="Q92" s="470"/>
      <c r="R92" s="470"/>
      <c r="S92" s="470"/>
      <c r="T92" s="470"/>
      <c r="W92" s="719"/>
      <c r="X92" s="720"/>
      <c r="Y92" s="480"/>
      <c r="Z92" s="492"/>
      <c r="AA92" s="723"/>
      <c r="AB92" s="724"/>
      <c r="AC92" s="490"/>
      <c r="AD92" s="491"/>
    </row>
    <row r="93" spans="2:33">
      <c r="B93" s="469"/>
      <c r="D93" s="470"/>
      <c r="E93" s="470"/>
      <c r="F93" s="470"/>
      <c r="G93" s="470"/>
      <c r="H93" s="470"/>
      <c r="I93" s="470"/>
      <c r="J93" s="470"/>
      <c r="K93" s="470"/>
      <c r="L93" s="470"/>
      <c r="M93" s="470"/>
      <c r="N93" s="470"/>
      <c r="O93" s="470"/>
      <c r="P93" s="470"/>
      <c r="Q93" s="470"/>
      <c r="R93" s="470"/>
      <c r="S93" s="470"/>
      <c r="T93" s="470"/>
      <c r="W93" s="719"/>
      <c r="X93" s="720"/>
      <c r="Y93" s="480"/>
      <c r="Z93" s="492"/>
      <c r="AA93" s="725"/>
      <c r="AB93" s="726"/>
      <c r="AC93" s="493"/>
      <c r="AD93" s="494"/>
    </row>
    <row r="94" spans="2:33" ht="12.75" customHeight="1">
      <c r="B94" s="469"/>
      <c r="D94" s="470"/>
      <c r="E94" s="470"/>
      <c r="F94" s="470"/>
      <c r="G94" s="470"/>
      <c r="H94" s="470"/>
      <c r="I94" s="470"/>
      <c r="J94" s="470"/>
      <c r="K94" s="470"/>
      <c r="L94" s="470"/>
      <c r="M94" s="470"/>
      <c r="N94" s="470"/>
      <c r="O94" s="470"/>
      <c r="P94" s="470"/>
      <c r="Q94" s="470"/>
      <c r="R94" s="470"/>
      <c r="S94" s="470"/>
      <c r="T94" s="470"/>
      <c r="W94" s="719"/>
      <c r="X94" s="720"/>
      <c r="Y94" s="480"/>
      <c r="Z94" s="495"/>
      <c r="AA94" s="727"/>
      <c r="AB94" s="728"/>
      <c r="AC94" s="496"/>
      <c r="AD94" s="497"/>
    </row>
    <row r="95" spans="2:33" ht="12" customHeight="1">
      <c r="B95" s="469"/>
      <c r="D95" s="470"/>
      <c r="E95" s="470"/>
      <c r="F95" s="470"/>
      <c r="G95" s="470"/>
      <c r="H95" s="470"/>
      <c r="I95" s="470"/>
      <c r="J95" s="470"/>
      <c r="K95" s="470"/>
      <c r="L95" s="470"/>
      <c r="M95" s="470"/>
      <c r="N95" s="470"/>
      <c r="O95" s="470"/>
      <c r="P95" s="470"/>
      <c r="Q95" s="470"/>
      <c r="R95" s="470"/>
      <c r="S95" s="470"/>
      <c r="T95" s="470"/>
      <c r="U95" s="476"/>
      <c r="W95" s="719"/>
      <c r="X95" s="720"/>
      <c r="Y95" s="480"/>
      <c r="Z95" s="498"/>
      <c r="AA95" s="499"/>
      <c r="AB95" s="500"/>
      <c r="AC95" s="501"/>
      <c r="AD95" s="502"/>
    </row>
    <row r="96" spans="2:33" ht="12" customHeight="1">
      <c r="B96" s="469"/>
      <c r="D96" s="470"/>
      <c r="E96" s="470"/>
      <c r="F96" s="470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/>
      <c r="R96" s="470"/>
      <c r="S96" s="470"/>
      <c r="T96" s="470"/>
      <c r="W96" s="729" t="s">
        <v>1635</v>
      </c>
      <c r="X96" s="730"/>
      <c r="Y96" s="730"/>
      <c r="Z96" s="730"/>
      <c r="AA96" s="503"/>
      <c r="AB96" s="503"/>
      <c r="AC96" s="503"/>
      <c r="AD96" s="504"/>
    </row>
    <row r="97" spans="2:30" ht="12" customHeight="1">
      <c r="B97" s="469"/>
      <c r="D97" s="470"/>
      <c r="E97" s="470"/>
      <c r="F97" s="470"/>
      <c r="G97" s="470"/>
      <c r="H97" s="470"/>
      <c r="I97" s="470"/>
      <c r="J97" s="470"/>
      <c r="K97" s="470"/>
      <c r="L97" s="470"/>
      <c r="M97" s="470"/>
      <c r="N97" s="470"/>
      <c r="O97" s="470"/>
      <c r="P97" s="470"/>
      <c r="Q97" s="470"/>
      <c r="R97" s="470"/>
      <c r="S97" s="470"/>
      <c r="T97" s="470"/>
      <c r="W97" s="731" t="s">
        <v>1636</v>
      </c>
      <c r="X97" s="732"/>
      <c r="Y97" s="503" t="s">
        <v>9</v>
      </c>
      <c r="Z97" s="733"/>
      <c r="AA97" s="733"/>
      <c r="AB97" s="733"/>
      <c r="AC97" s="733"/>
      <c r="AD97" s="734"/>
    </row>
    <row r="98" spans="2:30" ht="12" customHeight="1">
      <c r="B98" s="469"/>
      <c r="D98" s="470"/>
      <c r="E98" s="470"/>
      <c r="F98" s="470"/>
      <c r="G98" s="470"/>
      <c r="H98" s="470"/>
      <c r="I98" s="470"/>
      <c r="J98" s="470"/>
      <c r="K98" s="470"/>
      <c r="L98" s="470"/>
      <c r="M98" s="470"/>
      <c r="N98" s="470"/>
      <c r="O98" s="470"/>
      <c r="P98" s="470"/>
      <c r="Q98" s="470"/>
      <c r="R98" s="470"/>
      <c r="S98" s="470"/>
      <c r="T98" s="470"/>
      <c r="V98" s="505"/>
      <c r="W98" s="506"/>
      <c r="X98" s="507"/>
      <c r="Y98" s="507"/>
      <c r="Z98" s="507"/>
      <c r="AA98" s="507"/>
      <c r="AB98" s="507"/>
      <c r="AC98" s="507"/>
      <c r="AD98" s="508"/>
    </row>
    <row r="99" spans="2:30">
      <c r="B99" s="509"/>
      <c r="C99" s="486"/>
      <c r="D99" s="470"/>
      <c r="E99" s="470"/>
      <c r="F99" s="470"/>
      <c r="G99" s="470"/>
      <c r="H99" s="470"/>
      <c r="I99" s="470"/>
      <c r="J99" s="470"/>
      <c r="K99" s="470"/>
      <c r="L99" s="470"/>
      <c r="M99" s="470"/>
      <c r="N99" s="470"/>
      <c r="O99" s="470"/>
      <c r="P99" s="470"/>
      <c r="Q99" s="470"/>
      <c r="R99" s="470"/>
      <c r="S99" s="470"/>
      <c r="T99" s="470"/>
      <c r="U99" s="486"/>
      <c r="V99" s="505"/>
      <c r="W99" s="704" t="s">
        <v>1608</v>
      </c>
      <c r="X99" s="705"/>
      <c r="Y99" s="707"/>
      <c r="Z99" s="707"/>
      <c r="AA99" s="707"/>
      <c r="AB99" s="707"/>
      <c r="AC99" s="707"/>
      <c r="AD99" s="714"/>
    </row>
    <row r="100" spans="2:30">
      <c r="B100" s="509"/>
      <c r="C100" s="486"/>
      <c r="D100" s="470"/>
      <c r="E100" s="470"/>
      <c r="F100" s="470"/>
      <c r="G100" s="470"/>
      <c r="H100" s="470"/>
      <c r="I100" s="470"/>
      <c r="J100" s="470"/>
      <c r="K100" s="470"/>
      <c r="L100" s="470"/>
      <c r="M100" s="470"/>
      <c r="N100" s="470"/>
      <c r="O100" s="470"/>
      <c r="P100" s="470"/>
      <c r="Q100" s="470"/>
      <c r="R100" s="470"/>
      <c r="S100" s="470"/>
      <c r="T100" s="470"/>
      <c r="U100" s="486"/>
      <c r="V100" s="505"/>
      <c r="W100" s="704" t="s">
        <v>1609</v>
      </c>
      <c r="X100" s="705"/>
      <c r="Y100" s="707">
        <v>2</v>
      </c>
      <c r="Z100" s="707"/>
      <c r="AA100" s="707"/>
      <c r="AB100" s="707" t="s">
        <v>1610</v>
      </c>
      <c r="AC100" s="707"/>
      <c r="AD100" s="474" t="s">
        <v>1611</v>
      </c>
    </row>
    <row r="101" spans="2:30">
      <c r="B101" s="509"/>
      <c r="C101" s="486"/>
      <c r="D101" s="470"/>
      <c r="E101" s="470"/>
      <c r="F101" s="470"/>
      <c r="G101" s="470"/>
      <c r="H101" s="470"/>
      <c r="I101" s="470"/>
      <c r="J101" s="470"/>
      <c r="K101" s="470"/>
      <c r="L101" s="470"/>
      <c r="M101" s="470"/>
      <c r="N101" s="470"/>
      <c r="O101" s="470"/>
      <c r="P101" s="470"/>
      <c r="Q101" s="470"/>
      <c r="R101" s="470"/>
      <c r="S101" s="470"/>
      <c r="T101" s="470"/>
      <c r="U101" s="486"/>
      <c r="V101" s="505"/>
      <c r="W101" s="704" t="s">
        <v>1612</v>
      </c>
      <c r="X101" s="705"/>
      <c r="Y101" s="706"/>
      <c r="Z101" s="706"/>
      <c r="AA101" s="706"/>
      <c r="AB101" s="707" t="s">
        <v>1613</v>
      </c>
      <c r="AC101" s="707"/>
      <c r="AD101" s="510"/>
    </row>
    <row r="102" spans="2:30">
      <c r="B102" s="509"/>
      <c r="C102" s="486"/>
      <c r="D102" s="470"/>
      <c r="E102" s="470"/>
      <c r="F102" s="470"/>
      <c r="G102" s="470"/>
      <c r="H102" s="470"/>
      <c r="I102" s="470"/>
      <c r="J102" s="470"/>
      <c r="K102" s="470"/>
      <c r="L102" s="470"/>
      <c r="M102" s="470"/>
      <c r="N102" s="470"/>
      <c r="O102" s="470"/>
      <c r="P102" s="470"/>
      <c r="Q102" s="470"/>
      <c r="R102" s="470"/>
      <c r="S102" s="470"/>
      <c r="T102" s="470"/>
      <c r="U102" s="486"/>
      <c r="V102" s="505"/>
      <c r="W102" s="511" t="s">
        <v>1614</v>
      </c>
      <c r="X102" s="512"/>
      <c r="Y102" s="512"/>
      <c r="Z102" s="512"/>
      <c r="AA102" s="512"/>
      <c r="AB102" s="512"/>
      <c r="AC102" s="512"/>
      <c r="AD102" s="513"/>
    </row>
    <row r="103" spans="2:30" ht="12.75" customHeight="1">
      <c r="B103" s="509"/>
      <c r="C103" s="486"/>
      <c r="D103" s="470"/>
      <c r="E103" s="470"/>
      <c r="F103" s="470"/>
      <c r="G103" s="470"/>
      <c r="H103" s="470"/>
      <c r="I103" s="470"/>
      <c r="J103" s="470"/>
      <c r="K103" s="470"/>
      <c r="L103" s="470"/>
      <c r="M103" s="470"/>
      <c r="N103" s="470"/>
      <c r="O103" s="470"/>
      <c r="P103" s="470"/>
      <c r="Q103" s="470"/>
      <c r="R103" s="470"/>
      <c r="S103" s="470"/>
      <c r="T103" s="470"/>
      <c r="U103" s="486"/>
      <c r="V103" s="505"/>
      <c r="W103" s="708" t="s">
        <v>1676</v>
      </c>
      <c r="X103" s="709"/>
      <c r="Y103" s="709"/>
      <c r="Z103" s="709"/>
      <c r="AA103" s="709"/>
      <c r="AB103" s="709"/>
      <c r="AC103" s="709"/>
      <c r="AD103" s="710"/>
    </row>
    <row r="104" spans="2:30">
      <c r="B104" s="509"/>
      <c r="C104" s="486"/>
      <c r="D104" s="470"/>
      <c r="E104" s="470"/>
      <c r="F104" s="470"/>
      <c r="G104" s="470"/>
      <c r="H104" s="470"/>
      <c r="I104" s="470"/>
      <c r="J104" s="470"/>
      <c r="K104" s="470"/>
      <c r="L104" s="470"/>
      <c r="M104" s="470"/>
      <c r="N104" s="470"/>
      <c r="O104" s="470"/>
      <c r="P104" s="470"/>
      <c r="Q104" s="470"/>
      <c r="R104" s="470"/>
      <c r="S104" s="470"/>
      <c r="T104" s="470"/>
      <c r="U104" s="486"/>
      <c r="V104" s="514"/>
      <c r="W104" s="708"/>
      <c r="X104" s="709"/>
      <c r="Y104" s="709"/>
      <c r="Z104" s="709"/>
      <c r="AA104" s="709"/>
      <c r="AB104" s="709"/>
      <c r="AC104" s="709"/>
      <c r="AD104" s="710"/>
    </row>
    <row r="105" spans="2:30">
      <c r="B105" s="509"/>
      <c r="C105" s="486"/>
      <c r="D105" s="470"/>
      <c r="E105" s="470"/>
      <c r="F105" s="470"/>
      <c r="G105" s="470"/>
      <c r="H105" s="470"/>
      <c r="I105" s="470"/>
      <c r="J105" s="470"/>
      <c r="K105" s="470"/>
      <c r="L105" s="470"/>
      <c r="M105" s="470"/>
      <c r="N105" s="470"/>
      <c r="O105" s="470"/>
      <c r="P105" s="470"/>
      <c r="Q105" s="470"/>
      <c r="R105" s="470"/>
      <c r="S105" s="470"/>
      <c r="T105" s="470"/>
      <c r="V105" s="514"/>
      <c r="W105" s="711"/>
      <c r="X105" s="712"/>
      <c r="Y105" s="712"/>
      <c r="Z105" s="712"/>
      <c r="AA105" s="712"/>
      <c r="AB105" s="712"/>
      <c r="AC105" s="712"/>
      <c r="AD105" s="713"/>
    </row>
    <row r="106" spans="2:30">
      <c r="B106" s="509"/>
      <c r="C106" s="486"/>
      <c r="D106" s="470"/>
      <c r="E106" s="470"/>
      <c r="F106" s="470"/>
      <c r="G106" s="470"/>
      <c r="H106" s="470"/>
      <c r="I106" s="470"/>
      <c r="J106" s="470"/>
      <c r="K106" s="470"/>
      <c r="L106" s="470"/>
      <c r="M106" s="470"/>
      <c r="N106" s="470"/>
      <c r="O106" s="470"/>
      <c r="P106" s="470"/>
      <c r="Q106" s="470"/>
      <c r="R106" s="470"/>
      <c r="S106" s="470"/>
      <c r="T106" s="470"/>
      <c r="U106" s="486"/>
      <c r="V106" s="505"/>
      <c r="W106" s="704" t="s">
        <v>1615</v>
      </c>
      <c r="X106" s="705"/>
      <c r="Y106" s="707" t="s">
        <v>1640</v>
      </c>
      <c r="Z106" s="707"/>
      <c r="AA106" s="707"/>
      <c r="AB106" s="707"/>
      <c r="AC106" s="707"/>
      <c r="AD106" s="714"/>
    </row>
    <row r="107" spans="2:30">
      <c r="B107" s="509"/>
      <c r="C107" s="486"/>
      <c r="D107" s="486"/>
      <c r="E107" s="486"/>
      <c r="F107" s="486"/>
      <c r="G107" s="486"/>
      <c r="H107" s="486"/>
      <c r="I107" s="486"/>
      <c r="J107" s="486"/>
      <c r="K107" s="486"/>
      <c r="L107" s="486"/>
      <c r="M107" s="486"/>
      <c r="N107" s="486"/>
      <c r="O107" s="486"/>
      <c r="P107" s="486"/>
      <c r="Q107" s="486"/>
      <c r="R107" s="486"/>
      <c r="S107" s="486"/>
      <c r="V107" s="505"/>
      <c r="W107" s="704" t="s">
        <v>1616</v>
      </c>
      <c r="X107" s="705"/>
      <c r="Y107" s="707" t="s">
        <v>1641</v>
      </c>
      <c r="Z107" s="707"/>
      <c r="AA107" s="707"/>
      <c r="AB107" s="707"/>
      <c r="AC107" s="707"/>
      <c r="AD107" s="714"/>
    </row>
    <row r="108" spans="2:30">
      <c r="B108" s="509"/>
      <c r="C108" s="486"/>
      <c r="D108" s="486"/>
      <c r="E108" s="486"/>
      <c r="F108" s="486"/>
      <c r="G108" s="486"/>
      <c r="H108" s="486"/>
      <c r="I108" s="486"/>
      <c r="J108" s="486"/>
      <c r="K108" s="486"/>
      <c r="L108" s="486"/>
      <c r="M108" s="486"/>
      <c r="N108" s="486"/>
      <c r="O108" s="486"/>
      <c r="P108" s="486"/>
      <c r="Q108" s="486"/>
      <c r="R108" s="486"/>
      <c r="S108" s="486"/>
      <c r="V108" s="505"/>
      <c r="W108" s="704" t="s">
        <v>1617</v>
      </c>
      <c r="X108" s="705"/>
      <c r="Y108" s="707" t="s">
        <v>1641</v>
      </c>
      <c r="Z108" s="707"/>
      <c r="AA108" s="707"/>
      <c r="AB108" s="707"/>
      <c r="AC108" s="707"/>
      <c r="AD108" s="714"/>
    </row>
    <row r="109" spans="2:30" ht="12.75" thickBot="1">
      <c r="B109" s="515"/>
      <c r="C109" s="516"/>
      <c r="D109" s="516"/>
      <c r="E109" s="516"/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7"/>
      <c r="U109" s="517"/>
      <c r="V109" s="518"/>
      <c r="W109" s="715" t="s">
        <v>1618</v>
      </c>
      <c r="X109" s="716"/>
      <c r="Y109" s="717" t="s">
        <v>1628</v>
      </c>
      <c r="Z109" s="717"/>
      <c r="AA109" s="717"/>
      <c r="AB109" s="717"/>
      <c r="AC109" s="717"/>
      <c r="AD109" s="718"/>
    </row>
    <row r="111" spans="2:30" ht="12.75" thickBot="1"/>
    <row r="112" spans="2:30" ht="12.75" customHeight="1">
      <c r="B112" s="466"/>
      <c r="C112" s="467"/>
      <c r="D112" s="468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8"/>
      <c r="T112" s="468"/>
      <c r="U112" s="467"/>
      <c r="V112" s="467"/>
      <c r="W112" s="753" t="s">
        <v>1619</v>
      </c>
      <c r="X112" s="754"/>
      <c r="Y112" s="754"/>
      <c r="Z112" s="754"/>
      <c r="AA112" s="754"/>
      <c r="AB112" s="754"/>
      <c r="AC112" s="754"/>
      <c r="AD112" s="755"/>
    </row>
    <row r="113" spans="2:30" ht="12" customHeight="1">
      <c r="B113" s="469"/>
      <c r="D113" s="470"/>
      <c r="E113" s="470"/>
      <c r="F113" s="470"/>
      <c r="G113" s="470"/>
      <c r="H113" s="470"/>
      <c r="I113" s="470"/>
      <c r="J113" s="470"/>
      <c r="K113" s="470"/>
      <c r="L113" s="470"/>
      <c r="M113" s="752"/>
      <c r="N113" s="470"/>
      <c r="P113" s="470"/>
      <c r="Q113" s="470"/>
      <c r="R113" s="470"/>
      <c r="S113" s="470"/>
      <c r="T113" s="470"/>
      <c r="W113" s="756"/>
      <c r="X113" s="757"/>
      <c r="Y113" s="757"/>
      <c r="Z113" s="757"/>
      <c r="AA113" s="757"/>
      <c r="AB113" s="757"/>
      <c r="AC113" s="757"/>
      <c r="AD113" s="758"/>
    </row>
    <row r="114" spans="2:30" ht="14.25" customHeight="1">
      <c r="B114" s="469"/>
      <c r="D114" s="470"/>
      <c r="E114" s="470"/>
      <c r="F114" s="470"/>
      <c r="G114" s="470"/>
      <c r="H114" s="470"/>
      <c r="I114" s="470"/>
      <c r="J114" s="470"/>
      <c r="K114" s="470"/>
      <c r="L114" s="470"/>
      <c r="M114" s="752"/>
      <c r="N114" s="470"/>
      <c r="O114" s="470"/>
      <c r="P114" s="470"/>
      <c r="Q114" s="470"/>
      <c r="R114" s="470"/>
      <c r="S114" s="470"/>
      <c r="T114" s="470"/>
      <c r="W114" s="471" t="s">
        <v>1588</v>
      </c>
      <c r="AD114" s="472"/>
    </row>
    <row r="115" spans="2:30" ht="14.25" customHeight="1">
      <c r="B115" s="469"/>
      <c r="W115" s="473" t="s">
        <v>1589</v>
      </c>
      <c r="X115" s="707" t="s">
        <v>1590</v>
      </c>
      <c r="Y115" s="707"/>
      <c r="Z115" s="707"/>
      <c r="AA115" s="707" t="s">
        <v>1591</v>
      </c>
      <c r="AB115" s="707"/>
      <c r="AC115" s="707" t="s">
        <v>1592</v>
      </c>
      <c r="AD115" s="714"/>
    </row>
    <row r="116" spans="2:30" ht="14.25" customHeight="1">
      <c r="B116" s="469"/>
      <c r="W116" s="473">
        <v>1</v>
      </c>
      <c r="X116" s="707" t="s">
        <v>1593</v>
      </c>
      <c r="Y116" s="707"/>
      <c r="Z116" s="707"/>
      <c r="AA116" s="707"/>
      <c r="AB116" s="707"/>
      <c r="AC116" s="707"/>
      <c r="AD116" s="714"/>
    </row>
    <row r="117" spans="2:30" ht="14.25" customHeight="1">
      <c r="B117" s="469"/>
      <c r="W117" s="473">
        <v>2</v>
      </c>
      <c r="X117" s="707" t="s">
        <v>1594</v>
      </c>
      <c r="Y117" s="707"/>
      <c r="Z117" s="707"/>
      <c r="AA117" s="707"/>
      <c r="AB117" s="707"/>
      <c r="AC117" s="707"/>
      <c r="AD117" s="714"/>
    </row>
    <row r="118" spans="2:30" ht="14.25" customHeight="1">
      <c r="B118" s="469"/>
      <c r="W118" s="473">
        <v>3</v>
      </c>
      <c r="X118" s="707" t="s">
        <v>1595</v>
      </c>
      <c r="Y118" s="707"/>
      <c r="Z118" s="707"/>
      <c r="AA118" s="707"/>
      <c r="AB118" s="707"/>
      <c r="AC118" s="707"/>
      <c r="AD118" s="714"/>
    </row>
    <row r="119" spans="2:30" ht="14.25" customHeight="1">
      <c r="B119" s="469"/>
      <c r="W119" s="473">
        <v>4</v>
      </c>
      <c r="X119" s="707" t="s">
        <v>1596</v>
      </c>
      <c r="Y119" s="707"/>
      <c r="Z119" s="707"/>
      <c r="AA119" s="707"/>
      <c r="AB119" s="707"/>
      <c r="AC119" s="707"/>
      <c r="AD119" s="714"/>
    </row>
    <row r="120" spans="2:30" ht="14.25" customHeight="1">
      <c r="B120" s="469"/>
      <c r="D120" s="470"/>
      <c r="E120" s="470"/>
      <c r="F120" s="470"/>
      <c r="G120" s="470"/>
      <c r="H120" s="470"/>
      <c r="I120" s="470"/>
      <c r="J120" s="470"/>
      <c r="K120" s="470"/>
      <c r="L120" s="470"/>
      <c r="M120" s="470"/>
      <c r="N120" s="470"/>
      <c r="O120" s="470"/>
      <c r="P120" s="470"/>
      <c r="Q120" s="470"/>
      <c r="R120" s="470"/>
      <c r="S120" s="470"/>
      <c r="T120" s="470"/>
      <c r="W120" s="473">
        <v>5</v>
      </c>
      <c r="X120" s="707" t="s">
        <v>1597</v>
      </c>
      <c r="Y120" s="707"/>
      <c r="Z120" s="707"/>
      <c r="AA120" s="707"/>
      <c r="AB120" s="707"/>
      <c r="AC120" s="707"/>
      <c r="AD120" s="714"/>
    </row>
    <row r="121" spans="2:30" ht="14.25" customHeight="1">
      <c r="B121" s="469"/>
      <c r="D121" s="470"/>
      <c r="E121" s="470"/>
      <c r="F121" s="470"/>
      <c r="G121" s="470"/>
      <c r="H121" s="470"/>
      <c r="I121" s="470"/>
      <c r="J121" s="470"/>
      <c r="K121" s="470"/>
      <c r="L121" s="470"/>
      <c r="M121" s="752"/>
      <c r="N121" s="470"/>
      <c r="O121" s="470"/>
      <c r="P121" s="470"/>
      <c r="Q121" s="470"/>
      <c r="R121" s="470"/>
      <c r="S121" s="470"/>
      <c r="T121" s="470"/>
      <c r="W121" s="473">
        <v>6</v>
      </c>
      <c r="X121" s="707" t="s">
        <v>1598</v>
      </c>
      <c r="Y121" s="707"/>
      <c r="Z121" s="707"/>
      <c r="AA121" s="707"/>
      <c r="AB121" s="707"/>
      <c r="AC121" s="707"/>
      <c r="AD121" s="714"/>
    </row>
    <row r="122" spans="2:30" ht="14.25" customHeight="1">
      <c r="B122" s="469"/>
      <c r="D122" s="470"/>
      <c r="E122" s="470"/>
      <c r="F122" s="470"/>
      <c r="G122" s="470"/>
      <c r="H122" s="470"/>
      <c r="I122" s="470"/>
      <c r="J122" s="470"/>
      <c r="K122" s="470"/>
      <c r="L122" s="470"/>
      <c r="M122" s="752"/>
      <c r="N122" s="470"/>
      <c r="O122" s="470"/>
      <c r="P122" s="470"/>
      <c r="Q122" s="470"/>
      <c r="R122" s="470"/>
      <c r="S122" s="470"/>
      <c r="T122" s="470"/>
      <c r="W122" s="473">
        <v>7</v>
      </c>
      <c r="X122" s="707" t="s">
        <v>1599</v>
      </c>
      <c r="Y122" s="707"/>
      <c r="Z122" s="707"/>
      <c r="AA122" s="707"/>
      <c r="AB122" s="707"/>
      <c r="AC122" s="707"/>
      <c r="AD122" s="714"/>
    </row>
    <row r="123" spans="2:30" ht="14.25" customHeight="1">
      <c r="B123" s="469"/>
      <c r="D123" s="470"/>
      <c r="E123" s="470"/>
      <c r="F123" s="470"/>
      <c r="G123" s="470"/>
      <c r="H123" s="470"/>
      <c r="I123" s="470"/>
      <c r="J123" s="470"/>
      <c r="K123" s="470"/>
      <c r="L123" s="470"/>
      <c r="M123" s="752"/>
      <c r="N123" s="470"/>
      <c r="O123" s="470"/>
      <c r="P123" s="470"/>
      <c r="Q123" s="470"/>
      <c r="R123" s="470"/>
      <c r="S123" s="470"/>
      <c r="T123" s="470"/>
      <c r="W123" s="473">
        <v>8</v>
      </c>
      <c r="X123" s="707" t="s">
        <v>1600</v>
      </c>
      <c r="Y123" s="707"/>
      <c r="Z123" s="707"/>
      <c r="AA123" s="707"/>
      <c r="AB123" s="707"/>
      <c r="AC123" s="707"/>
      <c r="AD123" s="714"/>
    </row>
    <row r="124" spans="2:30" ht="14.25" customHeight="1">
      <c r="B124" s="469"/>
      <c r="D124" s="470"/>
      <c r="E124" s="470"/>
      <c r="F124" s="470"/>
      <c r="G124" s="470"/>
      <c r="H124" s="470"/>
      <c r="I124" s="470"/>
      <c r="J124" s="470"/>
      <c r="K124" s="470"/>
      <c r="L124" s="470"/>
      <c r="M124" s="752"/>
      <c r="N124" s="470"/>
      <c r="O124" s="470"/>
      <c r="P124" s="470"/>
      <c r="Q124" s="470"/>
      <c r="R124" s="470"/>
      <c r="S124" s="470"/>
      <c r="T124" s="470"/>
      <c r="W124" s="473">
        <v>9</v>
      </c>
      <c r="X124" s="707" t="s">
        <v>1601</v>
      </c>
      <c r="Y124" s="707"/>
      <c r="Z124" s="707"/>
      <c r="AA124" s="707"/>
      <c r="AB124" s="707"/>
      <c r="AC124" s="707"/>
      <c r="AD124" s="714"/>
    </row>
    <row r="125" spans="2:30" ht="14.25" customHeight="1">
      <c r="B125" s="469"/>
      <c r="D125" s="470"/>
      <c r="E125" s="470"/>
      <c r="F125" s="470"/>
      <c r="G125" s="470"/>
      <c r="H125" s="470"/>
      <c r="I125" s="470"/>
      <c r="J125" s="470"/>
      <c r="K125" s="470"/>
      <c r="L125" s="470"/>
      <c r="M125" s="470"/>
      <c r="N125" s="470"/>
      <c r="O125" s="470"/>
      <c r="P125" s="470"/>
      <c r="Q125" s="470"/>
      <c r="R125" s="470"/>
      <c r="S125" s="470"/>
      <c r="T125" s="470"/>
      <c r="W125" s="473">
        <v>10</v>
      </c>
      <c r="X125" s="707" t="s">
        <v>1602</v>
      </c>
      <c r="Y125" s="707"/>
      <c r="Z125" s="707"/>
      <c r="AA125" s="707"/>
      <c r="AB125" s="707"/>
      <c r="AC125" s="707"/>
      <c r="AD125" s="714"/>
    </row>
    <row r="126" spans="2:30" ht="14.25" customHeight="1">
      <c r="B126" s="469"/>
      <c r="D126" s="470"/>
      <c r="E126" s="470"/>
      <c r="F126" s="470"/>
      <c r="G126" s="470"/>
      <c r="H126" s="470"/>
      <c r="I126" s="470"/>
      <c r="J126" s="470"/>
      <c r="K126" s="470"/>
      <c r="L126" s="470"/>
      <c r="N126" s="470"/>
      <c r="O126" s="470"/>
      <c r="P126" s="470"/>
      <c r="Q126" s="470"/>
      <c r="R126" s="470"/>
      <c r="S126" s="470"/>
      <c r="T126" s="470"/>
      <c r="W126" s="473">
        <v>11</v>
      </c>
      <c r="X126" s="707" t="s">
        <v>1603</v>
      </c>
      <c r="Y126" s="707"/>
      <c r="Z126" s="707"/>
      <c r="AA126" s="707"/>
      <c r="AB126" s="707"/>
      <c r="AC126" s="707"/>
      <c r="AD126" s="714"/>
    </row>
    <row r="127" spans="2:30" ht="14.25" customHeight="1">
      <c r="B127" s="469"/>
      <c r="D127" s="470"/>
      <c r="E127" s="470"/>
      <c r="F127" s="470"/>
      <c r="G127" s="470"/>
      <c r="H127" s="470"/>
      <c r="I127" s="470"/>
      <c r="J127" s="470"/>
      <c r="K127" s="470"/>
      <c r="L127" s="470"/>
      <c r="N127" s="470"/>
      <c r="O127" s="470"/>
      <c r="P127" s="470"/>
      <c r="Q127" s="470"/>
      <c r="R127" s="470"/>
      <c r="S127" s="470"/>
      <c r="T127" s="470"/>
      <c r="W127" s="473">
        <v>12</v>
      </c>
      <c r="X127" s="707" t="s">
        <v>1604</v>
      </c>
      <c r="Y127" s="707"/>
      <c r="Z127" s="707"/>
      <c r="AA127" s="707"/>
      <c r="AB127" s="707"/>
      <c r="AC127" s="707"/>
      <c r="AD127" s="714"/>
    </row>
    <row r="128" spans="2:30" ht="14.25" customHeight="1">
      <c r="B128" s="475"/>
      <c r="C128" s="476"/>
      <c r="D128" s="470"/>
      <c r="E128" s="470"/>
      <c r="F128" s="470"/>
      <c r="G128" s="470"/>
      <c r="H128" s="470"/>
      <c r="I128" s="470"/>
      <c r="J128" s="470"/>
      <c r="K128" s="470"/>
      <c r="L128" s="470"/>
      <c r="N128" s="470"/>
      <c r="O128" s="470"/>
      <c r="P128" s="470"/>
      <c r="Q128" s="470"/>
      <c r="R128" s="470"/>
      <c r="S128" s="470"/>
      <c r="T128" s="470"/>
      <c r="W128" s="473">
        <v>13</v>
      </c>
      <c r="X128" s="707" t="s">
        <v>1634</v>
      </c>
      <c r="Y128" s="707"/>
      <c r="Z128" s="707"/>
      <c r="AA128" s="707"/>
      <c r="AB128" s="707"/>
      <c r="AC128" s="707"/>
      <c r="AD128" s="714"/>
    </row>
    <row r="129" spans="2:30" ht="14.25" customHeight="1">
      <c r="B129" s="469"/>
      <c r="D129" s="470"/>
      <c r="E129" s="470"/>
      <c r="F129" s="470"/>
      <c r="G129" s="470"/>
      <c r="H129" s="470"/>
      <c r="I129" s="470"/>
      <c r="J129" s="470"/>
      <c r="K129" s="470"/>
      <c r="L129" s="470"/>
      <c r="N129" s="470"/>
      <c r="O129" s="470"/>
      <c r="P129" s="470"/>
      <c r="Q129" s="470"/>
      <c r="R129" s="470"/>
      <c r="S129" s="470"/>
      <c r="T129" s="470"/>
      <c r="W129" s="477"/>
      <c r="X129" s="735"/>
      <c r="Y129" s="735"/>
      <c r="Z129" s="735"/>
      <c r="AA129" s="735"/>
      <c r="AB129" s="735"/>
      <c r="AC129" s="735"/>
      <c r="AD129" s="736"/>
    </row>
    <row r="130" spans="2:30" ht="14.25" customHeight="1">
      <c r="B130" s="469"/>
      <c r="D130" s="470"/>
      <c r="E130" s="470"/>
      <c r="F130" s="470"/>
      <c r="G130" s="470"/>
      <c r="H130" s="470"/>
      <c r="I130" s="470"/>
      <c r="J130" s="470"/>
      <c r="K130" s="470"/>
      <c r="L130" s="470"/>
      <c r="M130" s="470"/>
      <c r="N130" s="470"/>
      <c r="O130" s="470"/>
      <c r="P130" s="470"/>
      <c r="Q130" s="470"/>
      <c r="R130" s="470"/>
      <c r="S130" s="470"/>
      <c r="T130" s="470"/>
      <c r="W130" s="737" t="s">
        <v>1605</v>
      </c>
      <c r="X130" s="738"/>
      <c r="Y130" s="738"/>
      <c r="Z130" s="738"/>
      <c r="AA130" s="738"/>
      <c r="AB130" s="738"/>
      <c r="AC130" s="738"/>
      <c r="AD130" s="739"/>
    </row>
    <row r="131" spans="2:30" ht="14.25" customHeight="1">
      <c r="B131" s="469"/>
      <c r="D131" s="470"/>
      <c r="E131" s="470"/>
      <c r="F131" s="470"/>
      <c r="G131" s="470"/>
      <c r="H131" s="470"/>
      <c r="I131" s="470"/>
      <c r="J131" s="470"/>
      <c r="K131" s="470"/>
      <c r="L131" s="470"/>
      <c r="N131" s="470"/>
      <c r="O131" s="470"/>
      <c r="P131" s="470"/>
      <c r="Q131" s="470"/>
      <c r="R131" s="470"/>
      <c r="S131" s="470"/>
      <c r="T131" s="470"/>
      <c r="W131" s="740" t="s">
        <v>1606</v>
      </c>
      <c r="X131" s="741"/>
      <c r="Y131" s="741"/>
      <c r="Z131" s="742"/>
      <c r="AA131" s="743" t="s">
        <v>1607</v>
      </c>
      <c r="AB131" s="744"/>
      <c r="AC131" s="744"/>
      <c r="AD131" s="745"/>
    </row>
    <row r="132" spans="2:30" ht="14.25" customHeight="1">
      <c r="B132" s="469"/>
      <c r="D132" s="470"/>
      <c r="E132" s="470"/>
      <c r="F132" s="470"/>
      <c r="G132" s="470"/>
      <c r="H132" s="470"/>
      <c r="I132" s="470"/>
      <c r="J132" s="470"/>
      <c r="K132" s="470"/>
      <c r="L132" s="470"/>
      <c r="N132" s="470"/>
      <c r="O132" s="470"/>
      <c r="P132" s="470"/>
      <c r="Q132" s="470"/>
      <c r="R132" s="470"/>
      <c r="S132" s="470"/>
      <c r="T132" s="470"/>
      <c r="W132" s="746" t="s">
        <v>1642</v>
      </c>
      <c r="X132" s="747"/>
      <c r="Y132" s="480">
        <v>12</v>
      </c>
      <c r="Z132" s="481" t="s">
        <v>1031</v>
      </c>
      <c r="AA132" s="748" t="s">
        <v>1670</v>
      </c>
      <c r="AB132" s="749"/>
      <c r="AC132" s="484">
        <v>4</v>
      </c>
      <c r="AD132" s="485" t="s">
        <v>1031</v>
      </c>
    </row>
    <row r="133" spans="2:30" ht="14.25" customHeight="1">
      <c r="B133" s="469"/>
      <c r="D133" s="470"/>
      <c r="E133" s="470"/>
      <c r="F133" s="470"/>
      <c r="G133" s="470"/>
      <c r="H133" s="470"/>
      <c r="I133" s="470"/>
      <c r="J133" s="470"/>
      <c r="K133" s="470"/>
      <c r="L133" s="470"/>
      <c r="N133" s="470"/>
      <c r="O133" s="470"/>
      <c r="P133" s="470"/>
      <c r="Q133" s="470"/>
      <c r="R133" s="470"/>
      <c r="S133" s="470"/>
      <c r="T133" s="470"/>
      <c r="W133" s="759" t="s">
        <v>1632</v>
      </c>
      <c r="X133" s="760"/>
      <c r="Y133" s="480">
        <v>4</v>
      </c>
      <c r="Z133" s="481" t="s">
        <v>1031</v>
      </c>
      <c r="AA133" s="748" t="s">
        <v>1671</v>
      </c>
      <c r="AB133" s="749"/>
      <c r="AC133" s="484">
        <v>8</v>
      </c>
      <c r="AD133" s="485" t="s">
        <v>1031</v>
      </c>
    </row>
    <row r="134" spans="2:30">
      <c r="B134" s="469"/>
      <c r="D134" s="470"/>
      <c r="E134" s="470"/>
      <c r="F134" s="470"/>
      <c r="G134" s="470"/>
      <c r="H134" s="470"/>
      <c r="I134" s="470"/>
      <c r="J134" s="470"/>
      <c r="K134" s="470"/>
      <c r="L134" s="470"/>
      <c r="N134" s="470"/>
      <c r="O134" s="470"/>
      <c r="P134" s="470"/>
      <c r="Q134" s="470"/>
      <c r="R134" s="470"/>
      <c r="S134" s="470"/>
      <c r="T134" s="470"/>
      <c r="W134" s="478" t="s">
        <v>1658</v>
      </c>
      <c r="X134" s="479"/>
      <c r="Y134" s="486">
        <v>7</v>
      </c>
      <c r="Z134" s="481" t="s">
        <v>1031</v>
      </c>
      <c r="AA134" s="748"/>
      <c r="AB134" s="749"/>
      <c r="AC134" s="484"/>
      <c r="AD134" s="485"/>
    </row>
    <row r="135" spans="2:30">
      <c r="B135" s="469"/>
      <c r="D135" s="470"/>
      <c r="E135" s="470"/>
      <c r="F135" s="470"/>
      <c r="G135" s="470"/>
      <c r="H135" s="470"/>
      <c r="I135" s="470"/>
      <c r="J135" s="470"/>
      <c r="K135" s="470"/>
      <c r="L135" s="470"/>
      <c r="M135" s="470"/>
      <c r="N135" s="470"/>
      <c r="O135" s="470"/>
      <c r="P135" s="470"/>
      <c r="Q135" s="470"/>
      <c r="R135" s="470"/>
      <c r="S135" s="470"/>
      <c r="T135" s="470"/>
      <c r="W135" s="478" t="s">
        <v>1629</v>
      </c>
      <c r="X135" s="479"/>
      <c r="Y135" s="480">
        <v>1</v>
      </c>
      <c r="Z135" s="481" t="s">
        <v>1031</v>
      </c>
      <c r="AA135" s="748"/>
      <c r="AB135" s="749"/>
      <c r="AC135" s="484"/>
      <c r="AD135" s="485"/>
    </row>
    <row r="136" spans="2:30">
      <c r="B136" s="469"/>
      <c r="D136" s="470"/>
      <c r="E136" s="470"/>
      <c r="F136" s="470"/>
      <c r="G136" s="470"/>
      <c r="H136" s="470"/>
      <c r="I136" s="470"/>
      <c r="J136" s="470"/>
      <c r="K136" s="470"/>
      <c r="L136" s="470"/>
      <c r="N136" s="470"/>
      <c r="O136" s="470"/>
      <c r="P136" s="470"/>
      <c r="Q136" s="470"/>
      <c r="R136" s="470"/>
      <c r="S136" s="470"/>
      <c r="T136" s="470"/>
      <c r="W136" s="478" t="s">
        <v>1625</v>
      </c>
      <c r="X136" s="479"/>
      <c r="Y136" s="486">
        <v>9</v>
      </c>
      <c r="Z136" s="481" t="s">
        <v>1031</v>
      </c>
      <c r="AA136" s="748"/>
      <c r="AB136" s="749"/>
      <c r="AC136" s="484"/>
      <c r="AD136" s="485"/>
    </row>
    <row r="137" spans="2:30">
      <c r="B137" s="469"/>
      <c r="D137" s="470"/>
      <c r="E137" s="470"/>
      <c r="F137" s="470"/>
      <c r="G137" s="470"/>
      <c r="H137" s="470"/>
      <c r="I137" s="470"/>
      <c r="J137" s="470"/>
      <c r="K137" s="470"/>
      <c r="L137" s="470"/>
      <c r="N137" s="470"/>
      <c r="O137" s="470"/>
      <c r="P137" s="470"/>
      <c r="Q137" s="470"/>
      <c r="R137" s="470"/>
      <c r="S137" s="470"/>
      <c r="T137" s="470"/>
      <c r="W137" s="478" t="s">
        <v>1627</v>
      </c>
      <c r="X137" s="479"/>
      <c r="Y137" s="480">
        <v>9</v>
      </c>
      <c r="Z137" s="481" t="s">
        <v>1031</v>
      </c>
      <c r="AA137" s="487"/>
      <c r="AB137" s="488"/>
      <c r="AC137" s="484"/>
      <c r="AD137" s="489"/>
    </row>
    <row r="138" spans="2:30">
      <c r="B138" s="469"/>
      <c r="D138" s="470"/>
      <c r="E138" s="470"/>
      <c r="F138" s="470"/>
      <c r="G138" s="470"/>
      <c r="H138" s="470"/>
      <c r="I138" s="470"/>
      <c r="J138" s="470"/>
      <c r="K138" s="470"/>
      <c r="L138" s="470"/>
      <c r="N138" s="470"/>
      <c r="O138" s="470"/>
      <c r="P138" s="470"/>
      <c r="Q138" s="470"/>
      <c r="R138" s="470"/>
      <c r="S138" s="470"/>
      <c r="T138" s="470"/>
      <c r="W138" s="478" t="s">
        <v>1624</v>
      </c>
      <c r="X138" s="479"/>
      <c r="Y138" s="480">
        <v>9</v>
      </c>
      <c r="Z138" s="481" t="s">
        <v>1031</v>
      </c>
      <c r="AA138" s="482"/>
      <c r="AB138" s="483"/>
      <c r="AC138" s="484"/>
      <c r="AD138" s="485"/>
    </row>
    <row r="139" spans="2:30">
      <c r="B139" s="469"/>
      <c r="D139" s="470"/>
      <c r="E139" s="470"/>
      <c r="F139" s="470"/>
      <c r="G139" s="470"/>
      <c r="H139" s="470"/>
      <c r="I139" s="470"/>
      <c r="J139" s="470"/>
      <c r="K139" s="470"/>
      <c r="L139" s="470"/>
      <c r="N139" s="470"/>
      <c r="O139" s="470"/>
      <c r="P139" s="470"/>
      <c r="Q139" s="470"/>
      <c r="R139" s="470"/>
      <c r="S139" s="470"/>
      <c r="T139" s="470"/>
      <c r="W139" s="478" t="s">
        <v>1661</v>
      </c>
      <c r="X139" s="479"/>
      <c r="Y139" s="480">
        <v>1</v>
      </c>
      <c r="Z139" s="481" t="s">
        <v>1031</v>
      </c>
      <c r="AA139" s="482"/>
      <c r="AB139" s="483"/>
      <c r="AC139" s="484"/>
      <c r="AD139" s="485"/>
    </row>
    <row r="140" spans="2:30" ht="14.25">
      <c r="B140" s="469"/>
      <c r="D140" s="470"/>
      <c r="E140" s="470"/>
      <c r="F140" s="470"/>
      <c r="G140" s="470"/>
      <c r="H140" s="470"/>
      <c r="I140" s="470"/>
      <c r="J140" s="470"/>
      <c r="K140" s="470"/>
      <c r="L140" s="470"/>
      <c r="N140" s="470"/>
      <c r="O140" s="470"/>
      <c r="P140" s="470"/>
      <c r="Q140" s="470"/>
      <c r="R140" s="470"/>
      <c r="S140" s="470"/>
      <c r="T140" s="470"/>
      <c r="W140" s="478" t="s">
        <v>1675</v>
      </c>
      <c r="X140" s="479"/>
      <c r="Y140" s="480">
        <f>12*50*3</f>
        <v>1800</v>
      </c>
      <c r="Z140" s="481" t="s">
        <v>7</v>
      </c>
      <c r="AA140" s="482"/>
      <c r="AB140" s="483"/>
      <c r="AC140" s="484"/>
      <c r="AD140" s="485"/>
    </row>
    <row r="141" spans="2:30">
      <c r="B141" s="469"/>
      <c r="D141" s="470"/>
      <c r="E141" s="470"/>
      <c r="F141" s="470"/>
      <c r="G141" s="470"/>
      <c r="H141" s="470"/>
      <c r="I141" s="470"/>
      <c r="J141" s="470"/>
      <c r="K141" s="470"/>
      <c r="L141" s="470"/>
      <c r="N141" s="470"/>
      <c r="O141" s="470"/>
      <c r="P141" s="470"/>
      <c r="Q141" s="470"/>
      <c r="R141" s="470"/>
      <c r="S141" s="470"/>
      <c r="T141" s="470"/>
      <c r="W141" s="478"/>
      <c r="X141" s="479"/>
      <c r="Y141" s="480"/>
      <c r="Z141" s="481"/>
      <c r="AA141" s="748"/>
      <c r="AB141" s="749"/>
      <c r="AC141" s="484"/>
      <c r="AD141" s="485"/>
    </row>
    <row r="142" spans="2:30">
      <c r="B142" s="469"/>
      <c r="D142" s="470"/>
      <c r="E142" s="470"/>
      <c r="F142" s="470"/>
      <c r="G142" s="470"/>
      <c r="H142" s="470"/>
      <c r="I142" s="470"/>
      <c r="J142" s="470"/>
      <c r="K142" s="470"/>
      <c r="L142" s="470"/>
      <c r="M142" s="470"/>
      <c r="N142" s="470"/>
      <c r="O142" s="470"/>
      <c r="P142" s="470"/>
      <c r="Q142" s="470"/>
      <c r="R142" s="470"/>
      <c r="S142" s="470"/>
      <c r="T142" s="470"/>
      <c r="W142" s="478"/>
      <c r="X142" s="479"/>
      <c r="Y142" s="480"/>
      <c r="Z142" s="481"/>
      <c r="AA142" s="748"/>
      <c r="AB142" s="749"/>
      <c r="AC142" s="484"/>
      <c r="AD142" s="485"/>
    </row>
    <row r="143" spans="2:30">
      <c r="B143" s="469"/>
      <c r="D143" s="470"/>
      <c r="E143" s="470"/>
      <c r="F143" s="470"/>
      <c r="G143" s="470"/>
      <c r="H143" s="470"/>
      <c r="I143" s="470"/>
      <c r="J143" s="470"/>
      <c r="K143" s="470"/>
      <c r="L143" s="470"/>
      <c r="M143" s="470"/>
      <c r="N143" s="470"/>
      <c r="O143" s="470"/>
      <c r="P143" s="470"/>
      <c r="Q143" s="470"/>
      <c r="R143" s="470"/>
      <c r="S143" s="470"/>
      <c r="T143" s="470"/>
      <c r="W143" s="478"/>
      <c r="X143" s="479"/>
      <c r="Y143" s="480"/>
      <c r="Z143" s="481"/>
      <c r="AA143" s="748"/>
      <c r="AB143" s="749"/>
      <c r="AC143" s="484"/>
      <c r="AD143" s="485"/>
    </row>
    <row r="144" spans="2:30">
      <c r="B144" s="469"/>
      <c r="D144" s="470"/>
      <c r="E144" s="470"/>
      <c r="F144" s="470"/>
      <c r="G144" s="470"/>
      <c r="H144" s="470"/>
      <c r="I144" s="470"/>
      <c r="J144" s="470"/>
      <c r="K144" s="470"/>
      <c r="L144" s="470"/>
      <c r="M144" s="470"/>
      <c r="N144" s="470"/>
      <c r="O144" s="470"/>
      <c r="P144" s="470"/>
      <c r="Q144" s="470"/>
      <c r="R144" s="470"/>
      <c r="S144" s="470"/>
      <c r="T144" s="470"/>
      <c r="W144" s="478"/>
      <c r="X144" s="479"/>
      <c r="Y144" s="480"/>
      <c r="Z144" s="519"/>
      <c r="AA144" s="721"/>
      <c r="AB144" s="722"/>
      <c r="AC144" s="484"/>
      <c r="AD144" s="485"/>
    </row>
    <row r="145" spans="2:33">
      <c r="B145" s="469"/>
      <c r="D145" s="470"/>
      <c r="E145" s="470"/>
      <c r="F145" s="470"/>
      <c r="G145" s="470"/>
      <c r="H145" s="470"/>
      <c r="I145" s="470"/>
      <c r="J145" s="470"/>
      <c r="K145" s="470"/>
      <c r="L145" s="470"/>
      <c r="M145" s="470"/>
      <c r="N145" s="470"/>
      <c r="O145" s="470"/>
      <c r="P145" s="470"/>
      <c r="Q145" s="470"/>
      <c r="R145" s="470"/>
      <c r="S145" s="470"/>
      <c r="T145" s="470"/>
      <c r="W145" s="719"/>
      <c r="X145" s="720"/>
      <c r="Y145" s="480"/>
      <c r="Z145" s="492"/>
      <c r="AA145" s="721"/>
      <c r="AB145" s="722"/>
      <c r="AC145" s="484"/>
      <c r="AD145" s="485"/>
      <c r="AG145" s="486"/>
    </row>
    <row r="146" spans="2:33">
      <c r="B146" s="469"/>
      <c r="D146" s="470"/>
      <c r="E146" s="470"/>
      <c r="F146" s="470"/>
      <c r="G146" s="470"/>
      <c r="H146" s="470"/>
      <c r="I146" s="470"/>
      <c r="J146" s="470"/>
      <c r="K146" s="470"/>
      <c r="L146" s="470"/>
      <c r="M146" s="470"/>
      <c r="N146" s="470"/>
      <c r="O146" s="470"/>
      <c r="P146" s="470"/>
      <c r="Q146" s="470"/>
      <c r="R146" s="470"/>
      <c r="S146" s="470"/>
      <c r="T146" s="470"/>
      <c r="W146" s="719"/>
      <c r="X146" s="720"/>
      <c r="Y146" s="480"/>
      <c r="Z146" s="492"/>
      <c r="AA146" s="721"/>
      <c r="AB146" s="722"/>
      <c r="AC146" s="484"/>
      <c r="AD146" s="485"/>
    </row>
    <row r="147" spans="2:33">
      <c r="B147" s="469"/>
      <c r="D147" s="470"/>
      <c r="E147" s="470"/>
      <c r="F147" s="470"/>
      <c r="G147" s="470"/>
      <c r="H147" s="470"/>
      <c r="I147" s="470"/>
      <c r="J147" s="470"/>
      <c r="K147" s="470"/>
      <c r="L147" s="470"/>
      <c r="M147" s="470"/>
      <c r="N147" s="470"/>
      <c r="O147" s="470"/>
      <c r="P147" s="470"/>
      <c r="Q147" s="470"/>
      <c r="R147" s="470"/>
      <c r="S147" s="470"/>
      <c r="T147" s="470"/>
      <c r="W147" s="719"/>
      <c r="X147" s="720"/>
      <c r="Y147" s="480"/>
      <c r="Z147" s="492"/>
      <c r="AA147" s="723"/>
      <c r="AB147" s="724"/>
      <c r="AC147" s="490"/>
      <c r="AD147" s="491"/>
    </row>
    <row r="148" spans="2:33">
      <c r="B148" s="469"/>
      <c r="D148" s="470"/>
      <c r="E148" s="470"/>
      <c r="F148" s="470"/>
      <c r="G148" s="470"/>
      <c r="H148" s="470"/>
      <c r="I148" s="470"/>
      <c r="J148" s="470"/>
      <c r="K148" s="470"/>
      <c r="L148" s="470"/>
      <c r="M148" s="470"/>
      <c r="N148" s="470"/>
      <c r="O148" s="470"/>
      <c r="P148" s="470"/>
      <c r="Q148" s="470"/>
      <c r="R148" s="470"/>
      <c r="S148" s="470"/>
      <c r="T148" s="470"/>
      <c r="W148" s="719"/>
      <c r="X148" s="720"/>
      <c r="Y148" s="480"/>
      <c r="Z148" s="492"/>
      <c r="AA148" s="725"/>
      <c r="AB148" s="726"/>
      <c r="AC148" s="493"/>
      <c r="AD148" s="494"/>
    </row>
    <row r="149" spans="2:33" ht="12.75" customHeight="1">
      <c r="B149" s="469"/>
      <c r="D149" s="470"/>
      <c r="E149" s="470"/>
      <c r="F149" s="470"/>
      <c r="G149" s="470"/>
      <c r="H149" s="470"/>
      <c r="I149" s="470"/>
      <c r="J149" s="470"/>
      <c r="K149" s="470"/>
      <c r="L149" s="470"/>
      <c r="M149" s="470"/>
      <c r="N149" s="470"/>
      <c r="O149" s="470"/>
      <c r="P149" s="470"/>
      <c r="Q149" s="470"/>
      <c r="R149" s="470"/>
      <c r="S149" s="470"/>
      <c r="T149" s="470"/>
      <c r="W149" s="719"/>
      <c r="X149" s="720"/>
      <c r="Y149" s="480"/>
      <c r="Z149" s="495"/>
      <c r="AA149" s="727"/>
      <c r="AB149" s="728"/>
      <c r="AC149" s="496"/>
      <c r="AD149" s="497"/>
    </row>
    <row r="150" spans="2:33" ht="12" customHeight="1">
      <c r="B150" s="469"/>
      <c r="D150" s="470"/>
      <c r="E150" s="470"/>
      <c r="F150" s="470"/>
      <c r="G150" s="470"/>
      <c r="H150" s="470"/>
      <c r="I150" s="470"/>
      <c r="J150" s="470"/>
      <c r="K150" s="470"/>
      <c r="L150" s="470"/>
      <c r="M150" s="470"/>
      <c r="N150" s="470"/>
      <c r="O150" s="470"/>
      <c r="P150" s="470"/>
      <c r="Q150" s="470"/>
      <c r="R150" s="470"/>
      <c r="S150" s="470"/>
      <c r="T150" s="470"/>
      <c r="U150" s="476"/>
      <c r="W150" s="719"/>
      <c r="X150" s="720"/>
      <c r="Y150" s="480"/>
      <c r="Z150" s="498"/>
      <c r="AA150" s="499"/>
      <c r="AB150" s="500"/>
      <c r="AC150" s="501"/>
      <c r="AD150" s="502"/>
    </row>
    <row r="151" spans="2:33" ht="12" customHeight="1">
      <c r="B151" s="469"/>
      <c r="D151" s="470"/>
      <c r="E151" s="470"/>
      <c r="F151" s="470"/>
      <c r="G151" s="470"/>
      <c r="H151" s="470"/>
      <c r="I151" s="470"/>
      <c r="J151" s="470"/>
      <c r="K151" s="470"/>
      <c r="L151" s="470"/>
      <c r="M151" s="470"/>
      <c r="N151" s="470"/>
      <c r="O151" s="470"/>
      <c r="P151" s="470"/>
      <c r="Q151" s="470"/>
      <c r="R151" s="470"/>
      <c r="S151" s="470"/>
      <c r="T151" s="470"/>
      <c r="W151" s="729" t="s">
        <v>1635</v>
      </c>
      <c r="X151" s="730"/>
      <c r="Y151" s="730"/>
      <c r="Z151" s="730"/>
      <c r="AA151" s="503"/>
      <c r="AB151" s="503"/>
      <c r="AC151" s="503"/>
      <c r="AD151" s="504"/>
    </row>
    <row r="152" spans="2:33" ht="12" customHeight="1">
      <c r="B152" s="469"/>
      <c r="D152" s="470"/>
      <c r="E152" s="470"/>
      <c r="F152" s="470"/>
      <c r="G152" s="470"/>
      <c r="H152" s="470"/>
      <c r="I152" s="470"/>
      <c r="J152" s="470"/>
      <c r="K152" s="470"/>
      <c r="L152" s="470"/>
      <c r="M152" s="470"/>
      <c r="N152" s="470"/>
      <c r="O152" s="470"/>
      <c r="P152" s="470"/>
      <c r="Q152" s="470"/>
      <c r="R152" s="470"/>
      <c r="S152" s="470"/>
      <c r="T152" s="470"/>
      <c r="W152" s="731" t="s">
        <v>1636</v>
      </c>
      <c r="X152" s="732"/>
      <c r="Y152" s="503" t="s">
        <v>9</v>
      </c>
      <c r="Z152" s="733"/>
      <c r="AA152" s="733"/>
      <c r="AB152" s="733"/>
      <c r="AC152" s="733"/>
      <c r="AD152" s="734"/>
    </row>
    <row r="153" spans="2:33" ht="12" customHeight="1">
      <c r="B153" s="469"/>
      <c r="D153" s="470"/>
      <c r="E153" s="470"/>
      <c r="F153" s="470"/>
      <c r="G153" s="470"/>
      <c r="H153" s="470"/>
      <c r="I153" s="470"/>
      <c r="J153" s="470"/>
      <c r="K153" s="470"/>
      <c r="L153" s="470"/>
      <c r="M153" s="470"/>
      <c r="N153" s="470"/>
      <c r="O153" s="470"/>
      <c r="P153" s="470"/>
      <c r="Q153" s="470"/>
      <c r="R153" s="470"/>
      <c r="S153" s="470"/>
      <c r="T153" s="470"/>
      <c r="V153" s="505"/>
      <c r="W153" s="506"/>
      <c r="X153" s="507"/>
      <c r="Y153" s="507"/>
      <c r="Z153" s="507"/>
      <c r="AA153" s="507"/>
      <c r="AB153" s="507"/>
      <c r="AC153" s="507"/>
      <c r="AD153" s="508"/>
    </row>
    <row r="154" spans="2:33">
      <c r="B154" s="509"/>
      <c r="C154" s="486"/>
      <c r="D154" s="470"/>
      <c r="E154" s="470"/>
      <c r="F154" s="470"/>
      <c r="G154" s="470"/>
      <c r="H154" s="470"/>
      <c r="I154" s="470"/>
      <c r="J154" s="470"/>
      <c r="K154" s="470"/>
      <c r="L154" s="470"/>
      <c r="M154" s="470"/>
      <c r="N154" s="470"/>
      <c r="O154" s="470"/>
      <c r="P154" s="470"/>
      <c r="Q154" s="470"/>
      <c r="R154" s="470"/>
      <c r="S154" s="470"/>
      <c r="T154" s="470"/>
      <c r="U154" s="486"/>
      <c r="V154" s="505"/>
      <c r="W154" s="704" t="s">
        <v>1608</v>
      </c>
      <c r="X154" s="705"/>
      <c r="Y154" s="707"/>
      <c r="Z154" s="707"/>
      <c r="AA154" s="707"/>
      <c r="AB154" s="707"/>
      <c r="AC154" s="707"/>
      <c r="AD154" s="714"/>
    </row>
    <row r="155" spans="2:33">
      <c r="B155" s="509"/>
      <c r="C155" s="486"/>
      <c r="D155" s="470"/>
      <c r="E155" s="470"/>
      <c r="F155" s="470"/>
      <c r="G155" s="470"/>
      <c r="H155" s="470"/>
      <c r="I155" s="470"/>
      <c r="J155" s="470"/>
      <c r="K155" s="470"/>
      <c r="L155" s="470"/>
      <c r="M155" s="470"/>
      <c r="N155" s="470"/>
      <c r="O155" s="470"/>
      <c r="P155" s="470"/>
      <c r="Q155" s="470"/>
      <c r="R155" s="470"/>
      <c r="S155" s="470"/>
      <c r="T155" s="470"/>
      <c r="U155" s="486"/>
      <c r="V155" s="505"/>
      <c r="W155" s="704" t="s">
        <v>1609</v>
      </c>
      <c r="X155" s="705"/>
      <c r="Y155" s="707">
        <v>3</v>
      </c>
      <c r="Z155" s="707"/>
      <c r="AA155" s="707"/>
      <c r="AB155" s="707" t="s">
        <v>1610</v>
      </c>
      <c r="AC155" s="707"/>
      <c r="AD155" s="474" t="s">
        <v>1611</v>
      </c>
    </row>
    <row r="156" spans="2:33">
      <c r="B156" s="509"/>
      <c r="C156" s="486"/>
      <c r="D156" s="470"/>
      <c r="E156" s="470"/>
      <c r="F156" s="470"/>
      <c r="G156" s="470"/>
      <c r="H156" s="470"/>
      <c r="I156" s="470"/>
      <c r="J156" s="470"/>
      <c r="K156" s="470"/>
      <c r="L156" s="470"/>
      <c r="M156" s="470"/>
      <c r="N156" s="470"/>
      <c r="O156" s="470"/>
      <c r="P156" s="470"/>
      <c r="Q156" s="470"/>
      <c r="R156" s="470"/>
      <c r="S156" s="470"/>
      <c r="T156" s="470"/>
      <c r="U156" s="486"/>
      <c r="V156" s="505"/>
      <c r="W156" s="704" t="s">
        <v>1612</v>
      </c>
      <c r="X156" s="705"/>
      <c r="Y156" s="706"/>
      <c r="Z156" s="706"/>
      <c r="AA156" s="706"/>
      <c r="AB156" s="707" t="s">
        <v>1613</v>
      </c>
      <c r="AC156" s="707"/>
      <c r="AD156" s="510"/>
    </row>
    <row r="157" spans="2:33">
      <c r="B157" s="509"/>
      <c r="C157" s="486"/>
      <c r="D157" s="470"/>
      <c r="E157" s="470"/>
      <c r="F157" s="470"/>
      <c r="G157" s="470"/>
      <c r="H157" s="470"/>
      <c r="I157" s="470"/>
      <c r="J157" s="470"/>
      <c r="K157" s="470"/>
      <c r="L157" s="470"/>
      <c r="M157" s="470"/>
      <c r="N157" s="470"/>
      <c r="O157" s="470"/>
      <c r="P157" s="470"/>
      <c r="Q157" s="470"/>
      <c r="R157" s="470"/>
      <c r="S157" s="470"/>
      <c r="T157" s="470"/>
      <c r="U157" s="486"/>
      <c r="V157" s="505"/>
      <c r="W157" s="511" t="s">
        <v>1614</v>
      </c>
      <c r="X157" s="512"/>
      <c r="Y157" s="512"/>
      <c r="Z157" s="512"/>
      <c r="AA157" s="512"/>
      <c r="AB157" s="512"/>
      <c r="AC157" s="512"/>
      <c r="AD157" s="513"/>
    </row>
    <row r="158" spans="2:33" ht="12.75" customHeight="1">
      <c r="B158" s="509"/>
      <c r="C158" s="486"/>
      <c r="D158" s="470"/>
      <c r="E158" s="470"/>
      <c r="F158" s="470"/>
      <c r="G158" s="470"/>
      <c r="H158" s="470"/>
      <c r="I158" s="470"/>
      <c r="J158" s="470"/>
      <c r="K158" s="470"/>
      <c r="L158" s="470"/>
      <c r="M158" s="470"/>
      <c r="N158" s="470"/>
      <c r="O158" s="470"/>
      <c r="P158" s="470"/>
      <c r="Q158" s="470"/>
      <c r="R158" s="470"/>
      <c r="S158" s="470"/>
      <c r="T158" s="470"/>
      <c r="U158" s="486"/>
      <c r="V158" s="505"/>
      <c r="W158" s="708" t="s">
        <v>1676</v>
      </c>
      <c r="X158" s="709"/>
      <c r="Y158" s="709"/>
      <c r="Z158" s="709"/>
      <c r="AA158" s="709"/>
      <c r="AB158" s="709"/>
      <c r="AC158" s="709"/>
      <c r="AD158" s="710"/>
    </row>
    <row r="159" spans="2:33">
      <c r="B159" s="509"/>
      <c r="C159" s="486"/>
      <c r="D159" s="470"/>
      <c r="E159" s="470"/>
      <c r="F159" s="470"/>
      <c r="G159" s="470"/>
      <c r="H159" s="470"/>
      <c r="I159" s="470"/>
      <c r="J159" s="470"/>
      <c r="K159" s="470"/>
      <c r="L159" s="470"/>
      <c r="M159" s="470"/>
      <c r="N159" s="470"/>
      <c r="O159" s="470"/>
      <c r="P159" s="470"/>
      <c r="Q159" s="470"/>
      <c r="R159" s="470"/>
      <c r="S159" s="470"/>
      <c r="T159" s="470"/>
      <c r="U159" s="486"/>
      <c r="V159" s="514"/>
      <c r="W159" s="708"/>
      <c r="X159" s="709"/>
      <c r="Y159" s="709"/>
      <c r="Z159" s="709"/>
      <c r="AA159" s="709"/>
      <c r="AB159" s="709"/>
      <c r="AC159" s="709"/>
      <c r="AD159" s="710"/>
    </row>
    <row r="160" spans="2:33">
      <c r="B160" s="509"/>
      <c r="C160" s="486"/>
      <c r="D160" s="470"/>
      <c r="E160" s="470"/>
      <c r="F160" s="470"/>
      <c r="G160" s="470"/>
      <c r="H160" s="470"/>
      <c r="I160" s="470"/>
      <c r="J160" s="470"/>
      <c r="K160" s="470"/>
      <c r="L160" s="470"/>
      <c r="M160" s="470"/>
      <c r="N160" s="470"/>
      <c r="O160" s="470"/>
      <c r="P160" s="470"/>
      <c r="Q160" s="470"/>
      <c r="R160" s="470"/>
      <c r="S160" s="470"/>
      <c r="T160" s="470"/>
      <c r="V160" s="514"/>
      <c r="W160" s="711"/>
      <c r="X160" s="712"/>
      <c r="Y160" s="712"/>
      <c r="Z160" s="712"/>
      <c r="AA160" s="712"/>
      <c r="AB160" s="712"/>
      <c r="AC160" s="712"/>
      <c r="AD160" s="713"/>
    </row>
    <row r="161" spans="2:30">
      <c r="B161" s="509"/>
      <c r="C161" s="486"/>
      <c r="D161" s="470"/>
      <c r="E161" s="470"/>
      <c r="F161" s="470"/>
      <c r="G161" s="470"/>
      <c r="H161" s="470"/>
      <c r="I161" s="470"/>
      <c r="J161" s="470"/>
      <c r="K161" s="470"/>
      <c r="L161" s="470"/>
      <c r="M161" s="470"/>
      <c r="N161" s="470"/>
      <c r="O161" s="470"/>
      <c r="P161" s="470"/>
      <c r="Q161" s="470"/>
      <c r="R161" s="470"/>
      <c r="S161" s="470"/>
      <c r="T161" s="470"/>
      <c r="U161" s="486"/>
      <c r="V161" s="505"/>
      <c r="W161" s="704" t="s">
        <v>1615</v>
      </c>
      <c r="X161" s="705"/>
      <c r="Y161" s="707" t="s">
        <v>1640</v>
      </c>
      <c r="Z161" s="707"/>
      <c r="AA161" s="707"/>
      <c r="AB161" s="707"/>
      <c r="AC161" s="707"/>
      <c r="AD161" s="714"/>
    </row>
    <row r="162" spans="2:30">
      <c r="B162" s="509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  <c r="N162" s="486"/>
      <c r="O162" s="486"/>
      <c r="P162" s="486"/>
      <c r="Q162" s="486"/>
      <c r="R162" s="486"/>
      <c r="S162" s="486"/>
      <c r="V162" s="505"/>
      <c r="W162" s="704" t="s">
        <v>1616</v>
      </c>
      <c r="X162" s="705"/>
      <c r="Y162" s="707" t="s">
        <v>1641</v>
      </c>
      <c r="Z162" s="707"/>
      <c r="AA162" s="707"/>
      <c r="AB162" s="707"/>
      <c r="AC162" s="707"/>
      <c r="AD162" s="714"/>
    </row>
    <row r="163" spans="2:30">
      <c r="B163" s="509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  <c r="N163" s="486"/>
      <c r="O163" s="486"/>
      <c r="P163" s="486"/>
      <c r="Q163" s="486"/>
      <c r="R163" s="486"/>
      <c r="S163" s="486"/>
      <c r="V163" s="505"/>
      <c r="W163" s="704" t="s">
        <v>1617</v>
      </c>
      <c r="X163" s="705"/>
      <c r="Y163" s="707" t="s">
        <v>1641</v>
      </c>
      <c r="Z163" s="707"/>
      <c r="AA163" s="707"/>
      <c r="AB163" s="707"/>
      <c r="AC163" s="707"/>
      <c r="AD163" s="714"/>
    </row>
    <row r="164" spans="2:30" ht="12.75" thickBot="1">
      <c r="B164" s="515"/>
      <c r="C164" s="516"/>
      <c r="D164" s="516"/>
      <c r="E164" s="516"/>
      <c r="F164" s="516"/>
      <c r="G164" s="516"/>
      <c r="H164" s="516"/>
      <c r="I164" s="516"/>
      <c r="J164" s="516"/>
      <c r="K164" s="516"/>
      <c r="L164" s="516"/>
      <c r="M164" s="516"/>
      <c r="N164" s="516"/>
      <c r="O164" s="516"/>
      <c r="P164" s="516"/>
      <c r="Q164" s="516"/>
      <c r="R164" s="516"/>
      <c r="S164" s="516"/>
      <c r="T164" s="517"/>
      <c r="U164" s="517"/>
      <c r="V164" s="518"/>
      <c r="W164" s="715" t="s">
        <v>1618</v>
      </c>
      <c r="X164" s="716"/>
      <c r="Y164" s="717" t="s">
        <v>1628</v>
      </c>
      <c r="Z164" s="717"/>
      <c r="AA164" s="717"/>
      <c r="AB164" s="717"/>
      <c r="AC164" s="717"/>
      <c r="AD164" s="718"/>
    </row>
    <row r="166" spans="2:30" ht="12.75" thickBot="1"/>
    <row r="167" spans="2:30" ht="12.75" customHeight="1">
      <c r="B167" s="466"/>
      <c r="C167" s="467"/>
      <c r="D167" s="468"/>
      <c r="E167" s="468"/>
      <c r="F167" s="468"/>
      <c r="G167" s="468"/>
      <c r="H167" s="468"/>
      <c r="I167" s="468"/>
      <c r="J167" s="468"/>
      <c r="K167" s="468"/>
      <c r="L167" s="468"/>
      <c r="M167" s="468"/>
      <c r="N167" s="468"/>
      <c r="O167" s="468"/>
      <c r="P167" s="468"/>
      <c r="Q167" s="468"/>
      <c r="R167" s="468"/>
      <c r="S167" s="468"/>
      <c r="T167" s="468"/>
      <c r="U167" s="467"/>
      <c r="V167" s="467"/>
      <c r="W167" s="753" t="s">
        <v>1619</v>
      </c>
      <c r="X167" s="754"/>
      <c r="Y167" s="754"/>
      <c r="Z167" s="754"/>
      <c r="AA167" s="754"/>
      <c r="AB167" s="754"/>
      <c r="AC167" s="754"/>
      <c r="AD167" s="755"/>
    </row>
    <row r="168" spans="2:30" ht="12" customHeight="1">
      <c r="B168" s="469"/>
      <c r="D168" s="470"/>
      <c r="E168" s="470"/>
      <c r="F168" s="470"/>
      <c r="G168" s="470"/>
      <c r="H168" s="470"/>
      <c r="I168" s="470"/>
      <c r="J168" s="470"/>
      <c r="K168" s="470"/>
      <c r="L168" s="470"/>
      <c r="M168" s="752"/>
      <c r="N168" s="470"/>
      <c r="P168" s="470"/>
      <c r="Q168" s="470"/>
      <c r="R168" s="470"/>
      <c r="S168" s="470"/>
      <c r="T168" s="470"/>
      <c r="W168" s="756"/>
      <c r="X168" s="757"/>
      <c r="Y168" s="757"/>
      <c r="Z168" s="757"/>
      <c r="AA168" s="757"/>
      <c r="AB168" s="757"/>
      <c r="AC168" s="757"/>
      <c r="AD168" s="758"/>
    </row>
    <row r="169" spans="2:30" ht="14.25" customHeight="1">
      <c r="B169" s="469"/>
      <c r="D169" s="470"/>
      <c r="E169" s="470"/>
      <c r="F169" s="470"/>
      <c r="G169" s="470"/>
      <c r="H169" s="470"/>
      <c r="I169" s="470"/>
      <c r="J169" s="470"/>
      <c r="K169" s="470"/>
      <c r="L169" s="470"/>
      <c r="M169" s="752"/>
      <c r="N169" s="470"/>
      <c r="O169" s="470"/>
      <c r="P169" s="470"/>
      <c r="Q169" s="470"/>
      <c r="R169" s="470"/>
      <c r="S169" s="470"/>
      <c r="T169" s="470"/>
      <c r="W169" s="471" t="s">
        <v>1588</v>
      </c>
      <c r="AD169" s="472"/>
    </row>
    <row r="170" spans="2:30" ht="14.25" customHeight="1">
      <c r="B170" s="469"/>
      <c r="W170" s="473" t="s">
        <v>1589</v>
      </c>
      <c r="X170" s="707" t="s">
        <v>1590</v>
      </c>
      <c r="Y170" s="707"/>
      <c r="Z170" s="707"/>
      <c r="AA170" s="707" t="s">
        <v>1591</v>
      </c>
      <c r="AB170" s="707"/>
      <c r="AC170" s="707" t="s">
        <v>1592</v>
      </c>
      <c r="AD170" s="714"/>
    </row>
    <row r="171" spans="2:30" ht="14.25" customHeight="1">
      <c r="B171" s="469"/>
      <c r="W171" s="473">
        <v>1</v>
      </c>
      <c r="X171" s="707" t="s">
        <v>1593</v>
      </c>
      <c r="Y171" s="707"/>
      <c r="Z171" s="707"/>
      <c r="AA171" s="707"/>
      <c r="AB171" s="707"/>
      <c r="AC171" s="707"/>
      <c r="AD171" s="714"/>
    </row>
    <row r="172" spans="2:30" ht="14.25" customHeight="1">
      <c r="B172" s="469"/>
      <c r="W172" s="473">
        <v>2</v>
      </c>
      <c r="X172" s="707" t="s">
        <v>1594</v>
      </c>
      <c r="Y172" s="707"/>
      <c r="Z172" s="707"/>
      <c r="AA172" s="707"/>
      <c r="AB172" s="707"/>
      <c r="AC172" s="707"/>
      <c r="AD172" s="714"/>
    </row>
    <row r="173" spans="2:30" ht="14.25" customHeight="1">
      <c r="B173" s="469"/>
      <c r="W173" s="473">
        <v>3</v>
      </c>
      <c r="X173" s="707" t="s">
        <v>1595</v>
      </c>
      <c r="Y173" s="707"/>
      <c r="Z173" s="707"/>
      <c r="AA173" s="707"/>
      <c r="AB173" s="707"/>
      <c r="AC173" s="707"/>
      <c r="AD173" s="714"/>
    </row>
    <row r="174" spans="2:30" ht="14.25" customHeight="1">
      <c r="B174" s="469"/>
      <c r="W174" s="473">
        <v>4</v>
      </c>
      <c r="X174" s="707" t="s">
        <v>1596</v>
      </c>
      <c r="Y174" s="707"/>
      <c r="Z174" s="707"/>
      <c r="AA174" s="707"/>
      <c r="AB174" s="707"/>
      <c r="AC174" s="707"/>
      <c r="AD174" s="714"/>
    </row>
    <row r="175" spans="2:30" ht="14.25" customHeight="1">
      <c r="B175" s="469"/>
      <c r="D175" s="470"/>
      <c r="E175" s="470"/>
      <c r="F175" s="470"/>
      <c r="G175" s="470"/>
      <c r="H175" s="470"/>
      <c r="I175" s="470"/>
      <c r="J175" s="470"/>
      <c r="K175" s="470"/>
      <c r="L175" s="470"/>
      <c r="M175" s="470"/>
      <c r="N175" s="470"/>
      <c r="O175" s="470"/>
      <c r="P175" s="470"/>
      <c r="Q175" s="470"/>
      <c r="R175" s="470"/>
      <c r="S175" s="470"/>
      <c r="T175" s="470"/>
      <c r="W175" s="473">
        <v>5</v>
      </c>
      <c r="X175" s="707" t="s">
        <v>1597</v>
      </c>
      <c r="Y175" s="707"/>
      <c r="Z175" s="707"/>
      <c r="AA175" s="707"/>
      <c r="AB175" s="707"/>
      <c r="AC175" s="707"/>
      <c r="AD175" s="714"/>
    </row>
    <row r="176" spans="2:30" ht="14.25" customHeight="1">
      <c r="B176" s="469"/>
      <c r="D176" s="470"/>
      <c r="E176" s="470"/>
      <c r="F176" s="470"/>
      <c r="G176" s="470"/>
      <c r="H176" s="470"/>
      <c r="I176" s="470"/>
      <c r="J176" s="470"/>
      <c r="K176" s="470"/>
      <c r="L176" s="470"/>
      <c r="M176" s="752"/>
      <c r="N176" s="470"/>
      <c r="O176" s="470"/>
      <c r="P176" s="470"/>
      <c r="Q176" s="470"/>
      <c r="R176" s="470"/>
      <c r="S176" s="470"/>
      <c r="T176" s="470"/>
      <c r="W176" s="473">
        <v>6</v>
      </c>
      <c r="X176" s="707" t="s">
        <v>1598</v>
      </c>
      <c r="Y176" s="707"/>
      <c r="Z176" s="707"/>
      <c r="AA176" s="707"/>
      <c r="AB176" s="707"/>
      <c r="AC176" s="707"/>
      <c r="AD176" s="714"/>
    </row>
    <row r="177" spans="2:30" ht="14.25" customHeight="1">
      <c r="B177" s="469"/>
      <c r="D177" s="470"/>
      <c r="E177" s="470"/>
      <c r="F177" s="470"/>
      <c r="G177" s="470"/>
      <c r="H177" s="470"/>
      <c r="I177" s="470"/>
      <c r="J177" s="470"/>
      <c r="K177" s="470"/>
      <c r="L177" s="470"/>
      <c r="M177" s="752"/>
      <c r="N177" s="470"/>
      <c r="O177" s="470"/>
      <c r="P177" s="470"/>
      <c r="Q177" s="470"/>
      <c r="R177" s="470"/>
      <c r="S177" s="470"/>
      <c r="T177" s="470"/>
      <c r="W177" s="473">
        <v>7</v>
      </c>
      <c r="X177" s="707" t="s">
        <v>1599</v>
      </c>
      <c r="Y177" s="707"/>
      <c r="Z177" s="707"/>
      <c r="AA177" s="707"/>
      <c r="AB177" s="707"/>
      <c r="AC177" s="707"/>
      <c r="AD177" s="714"/>
    </row>
    <row r="178" spans="2:30" ht="14.25" customHeight="1">
      <c r="B178" s="469"/>
      <c r="D178" s="470"/>
      <c r="E178" s="470"/>
      <c r="F178" s="470"/>
      <c r="G178" s="470"/>
      <c r="H178" s="470"/>
      <c r="I178" s="470"/>
      <c r="J178" s="470"/>
      <c r="K178" s="470"/>
      <c r="L178" s="470"/>
      <c r="M178" s="752"/>
      <c r="N178" s="470"/>
      <c r="O178" s="470"/>
      <c r="P178" s="470"/>
      <c r="Q178" s="470"/>
      <c r="R178" s="470"/>
      <c r="S178" s="470"/>
      <c r="T178" s="470"/>
      <c r="W178" s="473">
        <v>8</v>
      </c>
      <c r="X178" s="707" t="s">
        <v>1600</v>
      </c>
      <c r="Y178" s="707"/>
      <c r="Z178" s="707"/>
      <c r="AA178" s="707"/>
      <c r="AB178" s="707"/>
      <c r="AC178" s="707"/>
      <c r="AD178" s="714"/>
    </row>
    <row r="179" spans="2:30" ht="14.25" customHeight="1">
      <c r="B179" s="469"/>
      <c r="D179" s="470"/>
      <c r="E179" s="470"/>
      <c r="F179" s="470"/>
      <c r="G179" s="470"/>
      <c r="H179" s="470"/>
      <c r="I179" s="470"/>
      <c r="J179" s="470"/>
      <c r="K179" s="470"/>
      <c r="L179" s="470"/>
      <c r="M179" s="752"/>
      <c r="N179" s="470"/>
      <c r="O179" s="470"/>
      <c r="P179" s="470"/>
      <c r="Q179" s="470"/>
      <c r="R179" s="470"/>
      <c r="S179" s="470"/>
      <c r="T179" s="470"/>
      <c r="W179" s="473">
        <v>9</v>
      </c>
      <c r="X179" s="707" t="s">
        <v>1601</v>
      </c>
      <c r="Y179" s="707"/>
      <c r="Z179" s="707"/>
      <c r="AA179" s="707"/>
      <c r="AB179" s="707"/>
      <c r="AC179" s="707"/>
      <c r="AD179" s="714"/>
    </row>
    <row r="180" spans="2:30" ht="14.25" customHeight="1">
      <c r="B180" s="469"/>
      <c r="D180" s="470"/>
      <c r="E180" s="470"/>
      <c r="F180" s="470"/>
      <c r="G180" s="470"/>
      <c r="H180" s="470"/>
      <c r="I180" s="470"/>
      <c r="J180" s="470"/>
      <c r="K180" s="470"/>
      <c r="L180" s="470"/>
      <c r="M180" s="470"/>
      <c r="N180" s="470"/>
      <c r="O180" s="470"/>
      <c r="P180" s="470"/>
      <c r="Q180" s="470"/>
      <c r="R180" s="470"/>
      <c r="S180" s="470"/>
      <c r="T180" s="470"/>
      <c r="W180" s="473">
        <v>10</v>
      </c>
      <c r="X180" s="707" t="s">
        <v>1602</v>
      </c>
      <c r="Y180" s="707"/>
      <c r="Z180" s="707"/>
      <c r="AA180" s="707"/>
      <c r="AB180" s="707"/>
      <c r="AC180" s="707"/>
      <c r="AD180" s="714"/>
    </row>
    <row r="181" spans="2:30" ht="14.25" customHeight="1">
      <c r="B181" s="469"/>
      <c r="D181" s="470"/>
      <c r="E181" s="470"/>
      <c r="F181" s="470"/>
      <c r="G181" s="470"/>
      <c r="H181" s="470"/>
      <c r="I181" s="470"/>
      <c r="J181" s="470"/>
      <c r="K181" s="470"/>
      <c r="L181" s="470"/>
      <c r="N181" s="470"/>
      <c r="O181" s="470"/>
      <c r="P181" s="470"/>
      <c r="Q181" s="470"/>
      <c r="R181" s="470"/>
      <c r="S181" s="470"/>
      <c r="T181" s="470"/>
      <c r="W181" s="473">
        <v>11</v>
      </c>
      <c r="X181" s="707" t="s">
        <v>1603</v>
      </c>
      <c r="Y181" s="707"/>
      <c r="Z181" s="707"/>
      <c r="AA181" s="707"/>
      <c r="AB181" s="707"/>
      <c r="AC181" s="707"/>
      <c r="AD181" s="714"/>
    </row>
    <row r="182" spans="2:30" ht="14.25" customHeight="1">
      <c r="B182" s="469"/>
      <c r="D182" s="470"/>
      <c r="E182" s="470"/>
      <c r="F182" s="470"/>
      <c r="G182" s="470"/>
      <c r="H182" s="470"/>
      <c r="I182" s="470"/>
      <c r="J182" s="470"/>
      <c r="K182" s="470"/>
      <c r="L182" s="470"/>
      <c r="N182" s="470"/>
      <c r="O182" s="470"/>
      <c r="P182" s="470"/>
      <c r="Q182" s="470"/>
      <c r="R182" s="470"/>
      <c r="S182" s="470"/>
      <c r="T182" s="470"/>
      <c r="W182" s="473">
        <v>12</v>
      </c>
      <c r="X182" s="707" t="s">
        <v>1604</v>
      </c>
      <c r="Y182" s="707"/>
      <c r="Z182" s="707"/>
      <c r="AA182" s="707"/>
      <c r="AB182" s="707"/>
      <c r="AC182" s="707"/>
      <c r="AD182" s="714"/>
    </row>
    <row r="183" spans="2:30" ht="14.25" customHeight="1">
      <c r="B183" s="475"/>
      <c r="C183" s="476"/>
      <c r="D183" s="470"/>
      <c r="E183" s="470"/>
      <c r="F183" s="470"/>
      <c r="G183" s="470"/>
      <c r="H183" s="470"/>
      <c r="I183" s="470"/>
      <c r="J183" s="470"/>
      <c r="K183" s="470"/>
      <c r="L183" s="470"/>
      <c r="N183" s="470"/>
      <c r="O183" s="470"/>
      <c r="P183" s="470"/>
      <c r="Q183" s="470"/>
      <c r="R183" s="470"/>
      <c r="S183" s="470"/>
      <c r="T183" s="470"/>
      <c r="W183" s="473">
        <v>13</v>
      </c>
      <c r="X183" s="707" t="s">
        <v>1634</v>
      </c>
      <c r="Y183" s="707"/>
      <c r="Z183" s="707"/>
      <c r="AA183" s="707"/>
      <c r="AB183" s="707"/>
      <c r="AC183" s="707"/>
      <c r="AD183" s="714"/>
    </row>
    <row r="184" spans="2:30" ht="14.25" customHeight="1">
      <c r="B184" s="469"/>
      <c r="D184" s="470"/>
      <c r="E184" s="470"/>
      <c r="F184" s="470"/>
      <c r="G184" s="470"/>
      <c r="H184" s="470"/>
      <c r="I184" s="470"/>
      <c r="J184" s="470"/>
      <c r="K184" s="470"/>
      <c r="L184" s="470"/>
      <c r="N184" s="470"/>
      <c r="O184" s="470"/>
      <c r="P184" s="470"/>
      <c r="Q184" s="470"/>
      <c r="R184" s="470"/>
      <c r="S184" s="470"/>
      <c r="T184" s="470"/>
      <c r="W184" s="477"/>
      <c r="X184" s="735"/>
      <c r="Y184" s="735"/>
      <c r="Z184" s="735"/>
      <c r="AA184" s="735"/>
      <c r="AB184" s="735"/>
      <c r="AC184" s="735"/>
      <c r="AD184" s="736"/>
    </row>
    <row r="185" spans="2:30" ht="14.25" customHeight="1">
      <c r="B185" s="469"/>
      <c r="D185" s="470"/>
      <c r="E185" s="470"/>
      <c r="F185" s="470"/>
      <c r="G185" s="470"/>
      <c r="H185" s="470"/>
      <c r="I185" s="470"/>
      <c r="J185" s="470"/>
      <c r="K185" s="470"/>
      <c r="L185" s="470"/>
      <c r="M185" s="470"/>
      <c r="N185" s="470"/>
      <c r="O185" s="470"/>
      <c r="P185" s="470"/>
      <c r="Q185" s="470"/>
      <c r="R185" s="470"/>
      <c r="S185" s="470"/>
      <c r="T185" s="470"/>
      <c r="W185" s="737" t="s">
        <v>1605</v>
      </c>
      <c r="X185" s="738"/>
      <c r="Y185" s="738"/>
      <c r="Z185" s="738"/>
      <c r="AA185" s="738"/>
      <c r="AB185" s="738"/>
      <c r="AC185" s="738"/>
      <c r="AD185" s="739"/>
    </row>
    <row r="186" spans="2:30" ht="14.25" customHeight="1">
      <c r="B186" s="469"/>
      <c r="D186" s="470"/>
      <c r="E186" s="470"/>
      <c r="F186" s="470"/>
      <c r="G186" s="470"/>
      <c r="H186" s="470"/>
      <c r="I186" s="470"/>
      <c r="J186" s="470"/>
      <c r="K186" s="470"/>
      <c r="L186" s="470"/>
      <c r="N186" s="470"/>
      <c r="O186" s="470"/>
      <c r="P186" s="470"/>
      <c r="Q186" s="470"/>
      <c r="R186" s="470"/>
      <c r="S186" s="470"/>
      <c r="T186" s="470"/>
      <c r="W186" s="740" t="s">
        <v>1606</v>
      </c>
      <c r="X186" s="741"/>
      <c r="Y186" s="741"/>
      <c r="Z186" s="742"/>
      <c r="AA186" s="743" t="s">
        <v>1607</v>
      </c>
      <c r="AB186" s="744"/>
      <c r="AC186" s="744"/>
      <c r="AD186" s="745"/>
    </row>
    <row r="187" spans="2:30" ht="14.25" customHeight="1">
      <c r="B187" s="469"/>
      <c r="D187" s="470"/>
      <c r="E187" s="470"/>
      <c r="F187" s="470"/>
      <c r="G187" s="470"/>
      <c r="H187" s="470"/>
      <c r="I187" s="470"/>
      <c r="J187" s="470"/>
      <c r="K187" s="470"/>
      <c r="L187" s="470"/>
      <c r="N187" s="470"/>
      <c r="O187" s="470"/>
      <c r="P187" s="470"/>
      <c r="Q187" s="470"/>
      <c r="R187" s="470"/>
      <c r="S187" s="470"/>
      <c r="T187" s="470"/>
      <c r="W187" s="746" t="s">
        <v>1620</v>
      </c>
      <c r="X187" s="747"/>
      <c r="Y187" s="480">
        <v>3</v>
      </c>
      <c r="Z187" s="481" t="s">
        <v>1031</v>
      </c>
      <c r="AA187" s="748" t="s">
        <v>1670</v>
      </c>
      <c r="AB187" s="749"/>
      <c r="AC187" s="484">
        <v>4</v>
      </c>
      <c r="AD187" s="485" t="s">
        <v>1031</v>
      </c>
    </row>
    <row r="188" spans="2:30" ht="14.25" customHeight="1">
      <c r="B188" s="469"/>
      <c r="D188" s="470"/>
      <c r="E188" s="470"/>
      <c r="F188" s="470"/>
      <c r="G188" s="470"/>
      <c r="H188" s="470"/>
      <c r="I188" s="470"/>
      <c r="J188" s="470"/>
      <c r="K188" s="470"/>
      <c r="L188" s="470"/>
      <c r="N188" s="470"/>
      <c r="O188" s="470"/>
      <c r="P188" s="470"/>
      <c r="Q188" s="470"/>
      <c r="R188" s="470"/>
      <c r="S188" s="470"/>
      <c r="T188" s="470"/>
      <c r="W188" s="746" t="s">
        <v>1642</v>
      </c>
      <c r="X188" s="747"/>
      <c r="Y188" s="480">
        <v>6</v>
      </c>
      <c r="Z188" s="481" t="s">
        <v>1031</v>
      </c>
      <c r="AA188" s="748" t="s">
        <v>1671</v>
      </c>
      <c r="AB188" s="749"/>
      <c r="AC188" s="484">
        <v>5</v>
      </c>
      <c r="AD188" s="485" t="s">
        <v>1031</v>
      </c>
    </row>
    <row r="189" spans="2:30">
      <c r="B189" s="469"/>
      <c r="D189" s="470"/>
      <c r="E189" s="470"/>
      <c r="F189" s="470"/>
      <c r="G189" s="470"/>
      <c r="H189" s="470"/>
      <c r="I189" s="470"/>
      <c r="J189" s="470"/>
      <c r="K189" s="470"/>
      <c r="L189" s="470"/>
      <c r="N189" s="470"/>
      <c r="O189" s="470"/>
      <c r="P189" s="470"/>
      <c r="Q189" s="470"/>
      <c r="R189" s="470"/>
      <c r="S189" s="470"/>
      <c r="T189" s="470"/>
      <c r="W189" s="478" t="s">
        <v>1632</v>
      </c>
      <c r="X189" s="479"/>
      <c r="Y189" s="480">
        <v>4</v>
      </c>
      <c r="Z189" s="481" t="s">
        <v>1031</v>
      </c>
      <c r="AA189" s="748" t="s">
        <v>1668</v>
      </c>
      <c r="AB189" s="749"/>
      <c r="AC189" s="484">
        <v>3</v>
      </c>
      <c r="AD189" s="485" t="s">
        <v>1031</v>
      </c>
    </row>
    <row r="190" spans="2:30">
      <c r="B190" s="469"/>
      <c r="D190" s="470"/>
      <c r="E190" s="470"/>
      <c r="F190" s="470"/>
      <c r="G190" s="470"/>
      <c r="H190" s="470"/>
      <c r="I190" s="470"/>
      <c r="J190" s="470"/>
      <c r="K190" s="470"/>
      <c r="L190" s="470"/>
      <c r="M190" s="470"/>
      <c r="N190" s="470"/>
      <c r="O190" s="470"/>
      <c r="P190" s="470"/>
      <c r="Q190" s="470"/>
      <c r="R190" s="470"/>
      <c r="S190" s="470"/>
      <c r="T190" s="470"/>
      <c r="W190" s="478" t="s">
        <v>1658</v>
      </c>
      <c r="X190" s="479"/>
      <c r="Y190" s="486">
        <v>5</v>
      </c>
      <c r="Z190" s="481" t="s">
        <v>1031</v>
      </c>
      <c r="AA190" s="750" t="s">
        <v>1666</v>
      </c>
      <c r="AB190" s="751"/>
      <c r="AC190" s="484">
        <v>3</v>
      </c>
      <c r="AD190" s="485" t="s">
        <v>1031</v>
      </c>
    </row>
    <row r="191" spans="2:30">
      <c r="B191" s="469"/>
      <c r="D191" s="470"/>
      <c r="E191" s="470"/>
      <c r="F191" s="470"/>
      <c r="G191" s="470"/>
      <c r="H191" s="470"/>
      <c r="I191" s="470"/>
      <c r="J191" s="470"/>
      <c r="K191" s="470"/>
      <c r="L191" s="470"/>
      <c r="N191" s="470"/>
      <c r="O191" s="470"/>
      <c r="P191" s="470"/>
      <c r="Q191" s="470"/>
      <c r="R191" s="470"/>
      <c r="S191" s="470"/>
      <c r="T191" s="470"/>
      <c r="W191" s="478" t="s">
        <v>1624</v>
      </c>
      <c r="X191" s="479"/>
      <c r="Y191" s="480">
        <v>5</v>
      </c>
      <c r="Z191" s="481" t="s">
        <v>1031</v>
      </c>
      <c r="AA191" s="748"/>
      <c r="AB191" s="749"/>
      <c r="AC191" s="484"/>
      <c r="AD191" s="485"/>
    </row>
    <row r="192" spans="2:30">
      <c r="B192" s="469"/>
      <c r="D192" s="470"/>
      <c r="E192" s="470"/>
      <c r="F192" s="470"/>
      <c r="G192" s="470"/>
      <c r="H192" s="470"/>
      <c r="I192" s="470"/>
      <c r="J192" s="470"/>
      <c r="K192" s="470"/>
      <c r="L192" s="470"/>
      <c r="N192" s="470"/>
      <c r="O192" s="470"/>
      <c r="P192" s="470"/>
      <c r="Q192" s="470"/>
      <c r="R192" s="470"/>
      <c r="S192" s="470"/>
      <c r="T192" s="470"/>
      <c r="W192" s="478" t="s">
        <v>1625</v>
      </c>
      <c r="X192" s="479"/>
      <c r="Y192" s="486">
        <v>5</v>
      </c>
      <c r="Z192" s="481" t="s">
        <v>1031</v>
      </c>
      <c r="AA192" s="487"/>
      <c r="AB192" s="488"/>
      <c r="AC192" s="484"/>
      <c r="AD192" s="489"/>
    </row>
    <row r="193" spans="2:33">
      <c r="B193" s="469"/>
      <c r="D193" s="470"/>
      <c r="E193" s="470"/>
      <c r="F193" s="470"/>
      <c r="G193" s="470"/>
      <c r="H193" s="470"/>
      <c r="I193" s="470"/>
      <c r="J193" s="470"/>
      <c r="K193" s="470"/>
      <c r="L193" s="470"/>
      <c r="N193" s="470"/>
      <c r="O193" s="470"/>
      <c r="P193" s="470"/>
      <c r="Q193" s="470"/>
      <c r="R193" s="470"/>
      <c r="S193" s="470"/>
      <c r="T193" s="470"/>
      <c r="W193" s="478" t="s">
        <v>1627</v>
      </c>
      <c r="X193" s="479"/>
      <c r="Y193" s="480">
        <v>5</v>
      </c>
      <c r="Z193" s="481" t="s">
        <v>1031</v>
      </c>
      <c r="AA193" s="482"/>
      <c r="AB193" s="483"/>
      <c r="AC193" s="484"/>
      <c r="AD193" s="485"/>
    </row>
    <row r="194" spans="2:33">
      <c r="B194" s="469"/>
      <c r="D194" s="470"/>
      <c r="E194" s="470"/>
      <c r="F194" s="470"/>
      <c r="G194" s="470"/>
      <c r="H194" s="470"/>
      <c r="I194" s="470"/>
      <c r="J194" s="470"/>
      <c r="K194" s="470"/>
      <c r="L194" s="470"/>
      <c r="N194" s="470"/>
      <c r="O194" s="470"/>
      <c r="P194" s="470"/>
      <c r="Q194" s="470"/>
      <c r="R194" s="470"/>
      <c r="S194" s="470"/>
      <c r="T194" s="470"/>
      <c r="W194" s="478" t="s">
        <v>1626</v>
      </c>
      <c r="X194" s="479"/>
      <c r="Y194" s="480">
        <v>3</v>
      </c>
      <c r="Z194" s="481" t="s">
        <v>1031</v>
      </c>
      <c r="AA194" s="482"/>
      <c r="AB194" s="483"/>
      <c r="AC194" s="484"/>
      <c r="AD194" s="485"/>
    </row>
    <row r="195" spans="2:33" ht="14.25">
      <c r="B195" s="469"/>
      <c r="D195" s="470"/>
      <c r="E195" s="470"/>
      <c r="F195" s="470"/>
      <c r="G195" s="470"/>
      <c r="H195" s="470"/>
      <c r="I195" s="470"/>
      <c r="J195" s="470"/>
      <c r="K195" s="470"/>
      <c r="L195" s="470"/>
      <c r="N195" s="470"/>
      <c r="O195" s="470"/>
      <c r="P195" s="470"/>
      <c r="Q195" s="470"/>
      <c r="R195" s="470"/>
      <c r="S195" s="470"/>
      <c r="T195" s="470"/>
      <c r="W195" s="478" t="s">
        <v>1675</v>
      </c>
      <c r="X195" s="479"/>
      <c r="Y195" s="480">
        <f>9*50*3</f>
        <v>1350</v>
      </c>
      <c r="Z195" s="481" t="s">
        <v>7</v>
      </c>
      <c r="AA195" s="482"/>
      <c r="AB195" s="483"/>
      <c r="AC195" s="484"/>
      <c r="AD195" s="485"/>
    </row>
    <row r="196" spans="2:33">
      <c r="B196" s="469"/>
      <c r="D196" s="470"/>
      <c r="E196" s="470"/>
      <c r="F196" s="470"/>
      <c r="G196" s="470"/>
      <c r="H196" s="470"/>
      <c r="I196" s="470"/>
      <c r="J196" s="470"/>
      <c r="K196" s="470"/>
      <c r="L196" s="470"/>
      <c r="N196" s="470"/>
      <c r="O196" s="470"/>
      <c r="P196" s="470"/>
      <c r="Q196" s="470"/>
      <c r="R196" s="470"/>
      <c r="S196" s="470"/>
      <c r="T196" s="470"/>
      <c r="W196" s="478"/>
      <c r="X196" s="479"/>
      <c r="Y196" s="480"/>
      <c r="Z196" s="481"/>
      <c r="AA196" s="748"/>
      <c r="AB196" s="749"/>
      <c r="AC196" s="484"/>
      <c r="AD196" s="485"/>
    </row>
    <row r="197" spans="2:33">
      <c r="B197" s="469"/>
      <c r="D197" s="470"/>
      <c r="E197" s="470"/>
      <c r="F197" s="470"/>
      <c r="G197" s="470"/>
      <c r="H197" s="470"/>
      <c r="I197" s="470"/>
      <c r="J197" s="470"/>
      <c r="K197" s="470"/>
      <c r="L197" s="470"/>
      <c r="M197" s="470"/>
      <c r="N197" s="470"/>
      <c r="O197" s="470"/>
      <c r="P197" s="470"/>
      <c r="Q197" s="470"/>
      <c r="R197" s="470"/>
      <c r="S197" s="470"/>
      <c r="T197" s="470"/>
      <c r="W197" s="478"/>
      <c r="X197" s="479"/>
      <c r="Y197" s="480"/>
      <c r="Z197" s="481"/>
      <c r="AA197" s="748"/>
      <c r="AB197" s="749"/>
      <c r="AC197" s="484"/>
      <c r="AD197" s="485"/>
    </row>
    <row r="198" spans="2:33">
      <c r="B198" s="469"/>
      <c r="D198" s="470"/>
      <c r="E198" s="470"/>
      <c r="F198" s="470"/>
      <c r="G198" s="470"/>
      <c r="H198" s="470"/>
      <c r="I198" s="470"/>
      <c r="J198" s="470"/>
      <c r="K198" s="470"/>
      <c r="L198" s="470"/>
      <c r="M198" s="470"/>
      <c r="N198" s="470"/>
      <c r="O198" s="470"/>
      <c r="P198" s="470"/>
      <c r="Q198" s="470"/>
      <c r="R198" s="470"/>
      <c r="S198" s="470"/>
      <c r="T198" s="470"/>
      <c r="W198" s="478"/>
      <c r="X198" s="479"/>
      <c r="Y198" s="480"/>
      <c r="Z198" s="481"/>
      <c r="AA198" s="748"/>
      <c r="AB198" s="749"/>
      <c r="AC198" s="484"/>
      <c r="AD198" s="485"/>
    </row>
    <row r="199" spans="2:33">
      <c r="B199" s="469"/>
      <c r="D199" s="470"/>
      <c r="E199" s="470"/>
      <c r="F199" s="470"/>
      <c r="G199" s="470"/>
      <c r="H199" s="470"/>
      <c r="I199" s="470"/>
      <c r="J199" s="470"/>
      <c r="K199" s="470"/>
      <c r="L199" s="470"/>
      <c r="M199" s="470"/>
      <c r="N199" s="470"/>
      <c r="O199" s="470"/>
      <c r="P199" s="470"/>
      <c r="Q199" s="470"/>
      <c r="R199" s="470"/>
      <c r="S199" s="470"/>
      <c r="T199" s="470"/>
      <c r="W199" s="478"/>
      <c r="X199" s="479"/>
      <c r="Y199" s="480"/>
      <c r="Z199" s="519"/>
      <c r="AA199" s="721"/>
      <c r="AB199" s="722"/>
      <c r="AC199" s="484"/>
      <c r="AD199" s="485"/>
    </row>
    <row r="200" spans="2:33">
      <c r="B200" s="469"/>
      <c r="D200" s="470"/>
      <c r="E200" s="470"/>
      <c r="F200" s="470"/>
      <c r="G200" s="470"/>
      <c r="H200" s="470"/>
      <c r="I200" s="470"/>
      <c r="J200" s="470"/>
      <c r="K200" s="470"/>
      <c r="L200" s="470"/>
      <c r="M200" s="470"/>
      <c r="N200" s="470"/>
      <c r="O200" s="470"/>
      <c r="P200" s="470"/>
      <c r="Q200" s="470"/>
      <c r="R200" s="470"/>
      <c r="S200" s="470"/>
      <c r="T200" s="470"/>
      <c r="W200" s="719"/>
      <c r="X200" s="720"/>
      <c r="Y200" s="480"/>
      <c r="Z200" s="492"/>
      <c r="AA200" s="721"/>
      <c r="AB200" s="722"/>
      <c r="AC200" s="484"/>
      <c r="AD200" s="485"/>
      <c r="AG200" s="486"/>
    </row>
    <row r="201" spans="2:33">
      <c r="B201" s="469"/>
      <c r="D201" s="470"/>
      <c r="E201" s="470"/>
      <c r="F201" s="470"/>
      <c r="G201" s="470"/>
      <c r="H201" s="470"/>
      <c r="I201" s="470"/>
      <c r="J201" s="470"/>
      <c r="K201" s="470"/>
      <c r="L201" s="470"/>
      <c r="M201" s="470"/>
      <c r="N201" s="470"/>
      <c r="O201" s="470"/>
      <c r="P201" s="470"/>
      <c r="Q201" s="470"/>
      <c r="R201" s="470"/>
      <c r="S201" s="470"/>
      <c r="T201" s="470"/>
      <c r="W201" s="719"/>
      <c r="X201" s="720"/>
      <c r="Y201" s="480"/>
      <c r="Z201" s="492"/>
      <c r="AA201" s="721"/>
      <c r="AB201" s="722"/>
      <c r="AC201" s="484"/>
      <c r="AD201" s="485"/>
    </row>
    <row r="202" spans="2:33">
      <c r="B202" s="469"/>
      <c r="D202" s="470"/>
      <c r="E202" s="470"/>
      <c r="F202" s="470"/>
      <c r="G202" s="470"/>
      <c r="H202" s="470"/>
      <c r="I202" s="470"/>
      <c r="J202" s="470"/>
      <c r="K202" s="470"/>
      <c r="L202" s="470"/>
      <c r="M202" s="470"/>
      <c r="N202" s="470"/>
      <c r="O202" s="470"/>
      <c r="P202" s="470"/>
      <c r="Q202" s="470"/>
      <c r="R202" s="470"/>
      <c r="S202" s="470"/>
      <c r="T202" s="470"/>
      <c r="W202" s="719"/>
      <c r="X202" s="720"/>
      <c r="Y202" s="480"/>
      <c r="Z202" s="492"/>
      <c r="AA202" s="723"/>
      <c r="AB202" s="724"/>
      <c r="AC202" s="490"/>
      <c r="AD202" s="491"/>
    </row>
    <row r="203" spans="2:33">
      <c r="B203" s="469"/>
      <c r="D203" s="470"/>
      <c r="E203" s="470"/>
      <c r="F203" s="470"/>
      <c r="G203" s="470"/>
      <c r="H203" s="470"/>
      <c r="I203" s="470"/>
      <c r="J203" s="470"/>
      <c r="K203" s="470"/>
      <c r="L203" s="470"/>
      <c r="M203" s="470"/>
      <c r="N203" s="470"/>
      <c r="O203" s="470"/>
      <c r="P203" s="470"/>
      <c r="Q203" s="470"/>
      <c r="R203" s="470"/>
      <c r="S203" s="470"/>
      <c r="T203" s="470"/>
      <c r="W203" s="719"/>
      <c r="X203" s="720"/>
      <c r="Y203" s="480"/>
      <c r="Z203" s="492"/>
      <c r="AA203" s="725"/>
      <c r="AB203" s="726"/>
      <c r="AC203" s="493"/>
      <c r="AD203" s="494"/>
    </row>
    <row r="204" spans="2:33" ht="12.75" customHeight="1">
      <c r="B204" s="469"/>
      <c r="D204" s="470"/>
      <c r="E204" s="470"/>
      <c r="F204" s="470"/>
      <c r="G204" s="470"/>
      <c r="H204" s="470"/>
      <c r="I204" s="470"/>
      <c r="J204" s="470"/>
      <c r="K204" s="470"/>
      <c r="L204" s="470"/>
      <c r="M204" s="470"/>
      <c r="N204" s="470"/>
      <c r="O204" s="470"/>
      <c r="P204" s="470"/>
      <c r="Q204" s="470"/>
      <c r="R204" s="470"/>
      <c r="S204" s="470"/>
      <c r="T204" s="470"/>
      <c r="W204" s="719"/>
      <c r="X204" s="720"/>
      <c r="Y204" s="480"/>
      <c r="Z204" s="495"/>
      <c r="AA204" s="727"/>
      <c r="AB204" s="728"/>
      <c r="AC204" s="496"/>
      <c r="AD204" s="497"/>
    </row>
    <row r="205" spans="2:33" ht="12" customHeight="1">
      <c r="B205" s="469"/>
      <c r="D205" s="470"/>
      <c r="E205" s="470"/>
      <c r="F205" s="470"/>
      <c r="G205" s="470"/>
      <c r="H205" s="470"/>
      <c r="I205" s="470"/>
      <c r="J205" s="470"/>
      <c r="K205" s="470"/>
      <c r="L205" s="470"/>
      <c r="M205" s="470"/>
      <c r="N205" s="470"/>
      <c r="O205" s="470"/>
      <c r="P205" s="470"/>
      <c r="Q205" s="470"/>
      <c r="R205" s="470"/>
      <c r="S205" s="470"/>
      <c r="T205" s="470"/>
      <c r="U205" s="476"/>
      <c r="W205" s="719"/>
      <c r="X205" s="720"/>
      <c r="Y205" s="480"/>
      <c r="Z205" s="498"/>
      <c r="AA205" s="499"/>
      <c r="AB205" s="500"/>
      <c r="AC205" s="501"/>
      <c r="AD205" s="502"/>
    </row>
    <row r="206" spans="2:33" ht="12" customHeight="1">
      <c r="B206" s="469"/>
      <c r="D206" s="470"/>
      <c r="E206" s="470"/>
      <c r="F206" s="470"/>
      <c r="G206" s="470"/>
      <c r="H206" s="470"/>
      <c r="I206" s="470"/>
      <c r="J206" s="470"/>
      <c r="K206" s="470"/>
      <c r="L206" s="470"/>
      <c r="M206" s="470"/>
      <c r="N206" s="470"/>
      <c r="O206" s="470"/>
      <c r="P206" s="470"/>
      <c r="Q206" s="470"/>
      <c r="R206" s="470"/>
      <c r="S206" s="470"/>
      <c r="T206" s="470"/>
      <c r="W206" s="729" t="s">
        <v>1635</v>
      </c>
      <c r="X206" s="730"/>
      <c r="Y206" s="730"/>
      <c r="Z206" s="730"/>
      <c r="AA206" s="503"/>
      <c r="AB206" s="503"/>
      <c r="AC206" s="503"/>
      <c r="AD206" s="504"/>
    </row>
    <row r="207" spans="2:33" ht="12" customHeight="1">
      <c r="B207" s="469"/>
      <c r="D207" s="470"/>
      <c r="E207" s="470"/>
      <c r="F207" s="470"/>
      <c r="G207" s="470"/>
      <c r="H207" s="470"/>
      <c r="I207" s="470"/>
      <c r="J207" s="470"/>
      <c r="K207" s="470"/>
      <c r="L207" s="470"/>
      <c r="M207" s="470"/>
      <c r="N207" s="470"/>
      <c r="O207" s="470"/>
      <c r="P207" s="470"/>
      <c r="Q207" s="470"/>
      <c r="R207" s="470"/>
      <c r="S207" s="470"/>
      <c r="T207" s="470"/>
      <c r="W207" s="731" t="s">
        <v>1636</v>
      </c>
      <c r="X207" s="732"/>
      <c r="Y207" s="503" t="s">
        <v>9</v>
      </c>
      <c r="Z207" s="733"/>
      <c r="AA207" s="733"/>
      <c r="AB207" s="733"/>
      <c r="AC207" s="733"/>
      <c r="AD207" s="734"/>
    </row>
    <row r="208" spans="2:33" ht="12" customHeight="1">
      <c r="B208" s="469"/>
      <c r="D208" s="470"/>
      <c r="E208" s="470"/>
      <c r="F208" s="470"/>
      <c r="G208" s="470"/>
      <c r="H208" s="470"/>
      <c r="I208" s="470"/>
      <c r="J208" s="470"/>
      <c r="K208" s="470"/>
      <c r="L208" s="470"/>
      <c r="M208" s="470"/>
      <c r="N208" s="470"/>
      <c r="O208" s="470"/>
      <c r="P208" s="470"/>
      <c r="Q208" s="470"/>
      <c r="R208" s="470"/>
      <c r="S208" s="470"/>
      <c r="T208" s="470"/>
      <c r="V208" s="505"/>
      <c r="W208" s="506"/>
      <c r="X208" s="507"/>
      <c r="Y208" s="507"/>
      <c r="Z208" s="507"/>
      <c r="AA208" s="507"/>
      <c r="AB208" s="507"/>
      <c r="AC208" s="507"/>
      <c r="AD208" s="508"/>
    </row>
    <row r="209" spans="2:30">
      <c r="B209" s="509"/>
      <c r="C209" s="486"/>
      <c r="D209" s="470"/>
      <c r="E209" s="470"/>
      <c r="F209" s="470"/>
      <c r="G209" s="470"/>
      <c r="H209" s="470"/>
      <c r="I209" s="470"/>
      <c r="J209" s="470"/>
      <c r="K209" s="470"/>
      <c r="L209" s="470"/>
      <c r="M209" s="470"/>
      <c r="N209" s="470"/>
      <c r="O209" s="470"/>
      <c r="P209" s="470"/>
      <c r="Q209" s="470"/>
      <c r="R209" s="470"/>
      <c r="S209" s="470"/>
      <c r="T209" s="470"/>
      <c r="U209" s="486"/>
      <c r="V209" s="505"/>
      <c r="W209" s="704" t="s">
        <v>1608</v>
      </c>
      <c r="X209" s="705"/>
      <c r="Y209" s="707"/>
      <c r="Z209" s="707"/>
      <c r="AA209" s="707"/>
      <c r="AB209" s="707"/>
      <c r="AC209" s="707"/>
      <c r="AD209" s="714"/>
    </row>
    <row r="210" spans="2:30">
      <c r="B210" s="509"/>
      <c r="C210" s="486"/>
      <c r="D210" s="470"/>
      <c r="E210" s="470"/>
      <c r="F210" s="470"/>
      <c r="G210" s="470"/>
      <c r="H210" s="470"/>
      <c r="I210" s="470"/>
      <c r="J210" s="470"/>
      <c r="K210" s="470"/>
      <c r="L210" s="470"/>
      <c r="M210" s="470"/>
      <c r="N210" s="470"/>
      <c r="O210" s="470"/>
      <c r="P210" s="470"/>
      <c r="Q210" s="470"/>
      <c r="R210" s="470"/>
      <c r="S210" s="470"/>
      <c r="T210" s="470"/>
      <c r="U210" s="486"/>
      <c r="V210" s="505"/>
      <c r="W210" s="704" t="s">
        <v>1609</v>
      </c>
      <c r="X210" s="705"/>
      <c r="Y210" s="707">
        <v>4</v>
      </c>
      <c r="Z210" s="707"/>
      <c r="AA210" s="707"/>
      <c r="AB210" s="707" t="s">
        <v>1610</v>
      </c>
      <c r="AC210" s="707"/>
      <c r="AD210" s="474" t="s">
        <v>1611</v>
      </c>
    </row>
    <row r="211" spans="2:30">
      <c r="B211" s="509"/>
      <c r="C211" s="486"/>
      <c r="D211" s="470"/>
      <c r="E211" s="470"/>
      <c r="F211" s="470"/>
      <c r="G211" s="470"/>
      <c r="H211" s="470"/>
      <c r="I211" s="470"/>
      <c r="J211" s="470"/>
      <c r="K211" s="470"/>
      <c r="L211" s="470"/>
      <c r="M211" s="470"/>
      <c r="N211" s="470"/>
      <c r="O211" s="470"/>
      <c r="P211" s="470"/>
      <c r="Q211" s="470"/>
      <c r="R211" s="470"/>
      <c r="S211" s="470"/>
      <c r="T211" s="470"/>
      <c r="U211" s="486"/>
      <c r="V211" s="505"/>
      <c r="W211" s="704" t="s">
        <v>1612</v>
      </c>
      <c r="X211" s="705"/>
      <c r="Y211" s="706"/>
      <c r="Z211" s="706"/>
      <c r="AA211" s="706"/>
      <c r="AB211" s="707" t="s">
        <v>1613</v>
      </c>
      <c r="AC211" s="707"/>
      <c r="AD211" s="510"/>
    </row>
    <row r="212" spans="2:30">
      <c r="B212" s="509"/>
      <c r="C212" s="486"/>
      <c r="D212" s="470"/>
      <c r="E212" s="470"/>
      <c r="F212" s="470"/>
      <c r="G212" s="470"/>
      <c r="H212" s="470"/>
      <c r="I212" s="470"/>
      <c r="J212" s="470"/>
      <c r="K212" s="470"/>
      <c r="L212" s="470"/>
      <c r="M212" s="470"/>
      <c r="N212" s="470"/>
      <c r="O212" s="470"/>
      <c r="P212" s="470"/>
      <c r="Q212" s="470"/>
      <c r="R212" s="470"/>
      <c r="S212" s="470"/>
      <c r="T212" s="470"/>
      <c r="U212" s="486"/>
      <c r="V212" s="505"/>
      <c r="W212" s="511" t="s">
        <v>1614</v>
      </c>
      <c r="X212" s="512"/>
      <c r="Y212" s="512"/>
      <c r="Z212" s="512"/>
      <c r="AA212" s="512"/>
      <c r="AB212" s="512"/>
      <c r="AC212" s="512"/>
      <c r="AD212" s="513"/>
    </row>
    <row r="213" spans="2:30" ht="12.75" customHeight="1">
      <c r="B213" s="509"/>
      <c r="C213" s="486"/>
      <c r="D213" s="470"/>
      <c r="E213" s="470"/>
      <c r="F213" s="470"/>
      <c r="G213" s="470"/>
      <c r="H213" s="470"/>
      <c r="I213" s="470"/>
      <c r="J213" s="470"/>
      <c r="K213" s="470"/>
      <c r="L213" s="470"/>
      <c r="M213" s="470"/>
      <c r="N213" s="470"/>
      <c r="O213" s="470"/>
      <c r="P213" s="470"/>
      <c r="Q213" s="470"/>
      <c r="R213" s="470"/>
      <c r="S213" s="470"/>
      <c r="T213" s="470"/>
      <c r="U213" s="486"/>
      <c r="V213" s="505"/>
      <c r="W213" s="708" t="s">
        <v>1676</v>
      </c>
      <c r="X213" s="709"/>
      <c r="Y213" s="709"/>
      <c r="Z213" s="709"/>
      <c r="AA213" s="709"/>
      <c r="AB213" s="709"/>
      <c r="AC213" s="709"/>
      <c r="AD213" s="710"/>
    </row>
    <row r="214" spans="2:30">
      <c r="B214" s="509"/>
      <c r="C214" s="486"/>
      <c r="D214" s="470"/>
      <c r="E214" s="470"/>
      <c r="F214" s="470"/>
      <c r="G214" s="470"/>
      <c r="H214" s="470"/>
      <c r="I214" s="470"/>
      <c r="J214" s="470"/>
      <c r="K214" s="470"/>
      <c r="L214" s="470"/>
      <c r="M214" s="470"/>
      <c r="N214" s="470"/>
      <c r="O214" s="470"/>
      <c r="P214" s="470"/>
      <c r="Q214" s="470"/>
      <c r="R214" s="470"/>
      <c r="S214" s="470"/>
      <c r="T214" s="470"/>
      <c r="U214" s="486"/>
      <c r="V214" s="514"/>
      <c r="W214" s="708"/>
      <c r="X214" s="709"/>
      <c r="Y214" s="709"/>
      <c r="Z214" s="709"/>
      <c r="AA214" s="709"/>
      <c r="AB214" s="709"/>
      <c r="AC214" s="709"/>
      <c r="AD214" s="710"/>
    </row>
    <row r="215" spans="2:30">
      <c r="B215" s="509"/>
      <c r="C215" s="486"/>
      <c r="D215" s="470"/>
      <c r="E215" s="470"/>
      <c r="F215" s="470"/>
      <c r="G215" s="470"/>
      <c r="H215" s="470"/>
      <c r="I215" s="470"/>
      <c r="J215" s="470"/>
      <c r="K215" s="470"/>
      <c r="L215" s="470"/>
      <c r="M215" s="470"/>
      <c r="N215" s="470"/>
      <c r="O215" s="470"/>
      <c r="P215" s="470"/>
      <c r="Q215" s="470"/>
      <c r="R215" s="470"/>
      <c r="S215" s="470"/>
      <c r="T215" s="470"/>
      <c r="V215" s="514"/>
      <c r="W215" s="711"/>
      <c r="X215" s="712"/>
      <c r="Y215" s="712"/>
      <c r="Z215" s="712"/>
      <c r="AA215" s="712"/>
      <c r="AB215" s="712"/>
      <c r="AC215" s="712"/>
      <c r="AD215" s="713"/>
    </row>
    <row r="216" spans="2:30">
      <c r="B216" s="509"/>
      <c r="C216" s="486"/>
      <c r="D216" s="470"/>
      <c r="E216" s="470"/>
      <c r="F216" s="470"/>
      <c r="G216" s="470"/>
      <c r="H216" s="470"/>
      <c r="I216" s="470"/>
      <c r="J216" s="470"/>
      <c r="K216" s="470"/>
      <c r="L216" s="470"/>
      <c r="M216" s="470"/>
      <c r="N216" s="470"/>
      <c r="O216" s="470"/>
      <c r="P216" s="470"/>
      <c r="Q216" s="470"/>
      <c r="R216" s="470"/>
      <c r="S216" s="470"/>
      <c r="T216" s="470"/>
      <c r="U216" s="486"/>
      <c r="V216" s="505"/>
      <c r="W216" s="704" t="s">
        <v>1615</v>
      </c>
      <c r="X216" s="705"/>
      <c r="Y216" s="707" t="s">
        <v>1640</v>
      </c>
      <c r="Z216" s="707"/>
      <c r="AA216" s="707"/>
      <c r="AB216" s="707"/>
      <c r="AC216" s="707"/>
      <c r="AD216" s="714"/>
    </row>
    <row r="217" spans="2:30">
      <c r="B217" s="509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  <c r="N217" s="486"/>
      <c r="O217" s="486"/>
      <c r="P217" s="486"/>
      <c r="Q217" s="486"/>
      <c r="R217" s="486"/>
      <c r="S217" s="486"/>
      <c r="V217" s="505"/>
      <c r="W217" s="704" t="s">
        <v>1616</v>
      </c>
      <c r="X217" s="705"/>
      <c r="Y217" s="707" t="s">
        <v>1641</v>
      </c>
      <c r="Z217" s="707"/>
      <c r="AA217" s="707"/>
      <c r="AB217" s="707"/>
      <c r="AC217" s="707"/>
      <c r="AD217" s="714"/>
    </row>
    <row r="218" spans="2:30">
      <c r="B218" s="509"/>
      <c r="C218" s="486"/>
      <c r="D218" s="486"/>
      <c r="E218" s="486"/>
      <c r="F218" s="486"/>
      <c r="G218" s="486"/>
      <c r="H218" s="486"/>
      <c r="I218" s="486"/>
      <c r="J218" s="486"/>
      <c r="K218" s="486"/>
      <c r="L218" s="486"/>
      <c r="M218" s="486"/>
      <c r="N218" s="486"/>
      <c r="O218" s="486"/>
      <c r="P218" s="486"/>
      <c r="Q218" s="486"/>
      <c r="R218" s="486"/>
      <c r="S218" s="486"/>
      <c r="V218" s="505"/>
      <c r="W218" s="704" t="s">
        <v>1617</v>
      </c>
      <c r="X218" s="705"/>
      <c r="Y218" s="707" t="s">
        <v>1641</v>
      </c>
      <c r="Z218" s="707"/>
      <c r="AA218" s="707"/>
      <c r="AB218" s="707"/>
      <c r="AC218" s="707"/>
      <c r="AD218" s="714"/>
    </row>
    <row r="219" spans="2:30" ht="12.75" thickBot="1">
      <c r="B219" s="515"/>
      <c r="C219" s="516"/>
      <c r="D219" s="516"/>
      <c r="E219" s="516"/>
      <c r="F219" s="516"/>
      <c r="G219" s="516"/>
      <c r="H219" s="516"/>
      <c r="I219" s="516"/>
      <c r="J219" s="516"/>
      <c r="K219" s="516"/>
      <c r="L219" s="516"/>
      <c r="M219" s="516"/>
      <c r="N219" s="516"/>
      <c r="O219" s="516"/>
      <c r="P219" s="516"/>
      <c r="Q219" s="516"/>
      <c r="R219" s="516"/>
      <c r="S219" s="516"/>
      <c r="T219" s="517"/>
      <c r="U219" s="517"/>
      <c r="V219" s="518"/>
      <c r="W219" s="715" t="s">
        <v>1618</v>
      </c>
      <c r="X219" s="716"/>
      <c r="Y219" s="717" t="s">
        <v>1628</v>
      </c>
      <c r="Z219" s="717"/>
      <c r="AA219" s="717"/>
      <c r="AB219" s="717"/>
      <c r="AC219" s="717"/>
      <c r="AD219" s="718"/>
    </row>
    <row r="221" spans="2:30" ht="12.75" thickBot="1"/>
    <row r="222" spans="2:30" ht="12.75" customHeight="1">
      <c r="B222" s="466"/>
      <c r="C222" s="467"/>
      <c r="D222" s="468"/>
      <c r="E222" s="468"/>
      <c r="F222" s="468"/>
      <c r="G222" s="468"/>
      <c r="H222" s="468"/>
      <c r="I222" s="468"/>
      <c r="J222" s="468"/>
      <c r="K222" s="468"/>
      <c r="L222" s="468"/>
      <c r="M222" s="468"/>
      <c r="N222" s="468"/>
      <c r="O222" s="468"/>
      <c r="P222" s="468"/>
      <c r="Q222" s="468"/>
      <c r="R222" s="468"/>
      <c r="S222" s="468"/>
      <c r="T222" s="468"/>
      <c r="U222" s="467"/>
      <c r="V222" s="467"/>
      <c r="W222" s="753" t="s">
        <v>1619</v>
      </c>
      <c r="X222" s="754"/>
      <c r="Y222" s="754"/>
      <c r="Z222" s="754"/>
      <c r="AA222" s="754"/>
      <c r="AB222" s="754"/>
      <c r="AC222" s="754"/>
      <c r="AD222" s="755"/>
    </row>
    <row r="223" spans="2:30" ht="12" customHeight="1">
      <c r="B223" s="469"/>
      <c r="D223" s="470"/>
      <c r="E223" s="470"/>
      <c r="F223" s="470"/>
      <c r="G223" s="470"/>
      <c r="H223" s="470"/>
      <c r="I223" s="470"/>
      <c r="J223" s="470"/>
      <c r="K223" s="470"/>
      <c r="L223" s="470"/>
      <c r="M223" s="752"/>
      <c r="N223" s="470"/>
      <c r="P223" s="470"/>
      <c r="Q223" s="470"/>
      <c r="R223" s="470"/>
      <c r="S223" s="470"/>
      <c r="T223" s="470"/>
      <c r="W223" s="756"/>
      <c r="X223" s="757"/>
      <c r="Y223" s="757"/>
      <c r="Z223" s="757"/>
      <c r="AA223" s="757"/>
      <c r="AB223" s="757"/>
      <c r="AC223" s="757"/>
      <c r="AD223" s="758"/>
    </row>
    <row r="224" spans="2:30" ht="14.25" customHeight="1">
      <c r="B224" s="469"/>
      <c r="D224" s="470"/>
      <c r="E224" s="470"/>
      <c r="F224" s="470"/>
      <c r="G224" s="470"/>
      <c r="H224" s="470"/>
      <c r="I224" s="470"/>
      <c r="J224" s="470"/>
      <c r="K224" s="470"/>
      <c r="L224" s="470"/>
      <c r="M224" s="752"/>
      <c r="N224" s="470"/>
      <c r="O224" s="470"/>
      <c r="P224" s="470"/>
      <c r="Q224" s="470"/>
      <c r="R224" s="470"/>
      <c r="S224" s="470"/>
      <c r="T224" s="470"/>
      <c r="W224" s="471" t="s">
        <v>1588</v>
      </c>
      <c r="AD224" s="472"/>
    </row>
    <row r="225" spans="2:30" ht="14.25" customHeight="1">
      <c r="B225" s="469"/>
      <c r="W225" s="473" t="s">
        <v>1589</v>
      </c>
      <c r="X225" s="707" t="s">
        <v>1590</v>
      </c>
      <c r="Y225" s="707"/>
      <c r="Z225" s="707"/>
      <c r="AA225" s="707" t="s">
        <v>1591</v>
      </c>
      <c r="AB225" s="707"/>
      <c r="AC225" s="707" t="s">
        <v>1592</v>
      </c>
      <c r="AD225" s="714"/>
    </row>
    <row r="226" spans="2:30" ht="14.25" customHeight="1">
      <c r="B226" s="469"/>
      <c r="W226" s="473">
        <v>1</v>
      </c>
      <c r="X226" s="707" t="s">
        <v>1593</v>
      </c>
      <c r="Y226" s="707"/>
      <c r="Z226" s="707"/>
      <c r="AA226" s="707"/>
      <c r="AB226" s="707"/>
      <c r="AC226" s="707"/>
      <c r="AD226" s="714"/>
    </row>
    <row r="227" spans="2:30" ht="14.25" customHeight="1">
      <c r="B227" s="469"/>
      <c r="W227" s="473">
        <v>2</v>
      </c>
      <c r="X227" s="707" t="s">
        <v>1594</v>
      </c>
      <c r="Y227" s="707"/>
      <c r="Z227" s="707"/>
      <c r="AA227" s="707"/>
      <c r="AB227" s="707"/>
      <c r="AC227" s="707"/>
      <c r="AD227" s="714"/>
    </row>
    <row r="228" spans="2:30" ht="14.25" customHeight="1">
      <c r="B228" s="469"/>
      <c r="W228" s="473">
        <v>3</v>
      </c>
      <c r="X228" s="707" t="s">
        <v>1595</v>
      </c>
      <c r="Y228" s="707"/>
      <c r="Z228" s="707"/>
      <c r="AA228" s="707"/>
      <c r="AB228" s="707"/>
      <c r="AC228" s="707"/>
      <c r="AD228" s="714"/>
    </row>
    <row r="229" spans="2:30" ht="14.25" customHeight="1">
      <c r="B229" s="469"/>
      <c r="W229" s="473">
        <v>4</v>
      </c>
      <c r="X229" s="707" t="s">
        <v>1596</v>
      </c>
      <c r="Y229" s="707"/>
      <c r="Z229" s="707"/>
      <c r="AA229" s="707"/>
      <c r="AB229" s="707"/>
      <c r="AC229" s="707"/>
      <c r="AD229" s="714"/>
    </row>
    <row r="230" spans="2:30" ht="14.25" customHeight="1">
      <c r="B230" s="469"/>
      <c r="D230" s="470"/>
      <c r="E230" s="470"/>
      <c r="F230" s="470"/>
      <c r="G230" s="470"/>
      <c r="H230" s="470"/>
      <c r="I230" s="470"/>
      <c r="J230" s="470"/>
      <c r="K230" s="470"/>
      <c r="L230" s="470"/>
      <c r="M230" s="470"/>
      <c r="N230" s="470"/>
      <c r="O230" s="470"/>
      <c r="P230" s="470"/>
      <c r="Q230" s="470"/>
      <c r="R230" s="470"/>
      <c r="S230" s="470"/>
      <c r="T230" s="470"/>
      <c r="W230" s="473">
        <v>5</v>
      </c>
      <c r="X230" s="707" t="s">
        <v>1597</v>
      </c>
      <c r="Y230" s="707"/>
      <c r="Z230" s="707"/>
      <c r="AA230" s="707"/>
      <c r="AB230" s="707"/>
      <c r="AC230" s="707"/>
      <c r="AD230" s="714"/>
    </row>
    <row r="231" spans="2:30" ht="14.25" customHeight="1">
      <c r="B231" s="469"/>
      <c r="D231" s="470"/>
      <c r="E231" s="470"/>
      <c r="F231" s="470"/>
      <c r="G231" s="470"/>
      <c r="H231" s="470"/>
      <c r="I231" s="470"/>
      <c r="J231" s="470"/>
      <c r="K231" s="470"/>
      <c r="L231" s="470"/>
      <c r="M231" s="752"/>
      <c r="N231" s="470"/>
      <c r="O231" s="470"/>
      <c r="P231" s="470"/>
      <c r="Q231" s="470"/>
      <c r="R231" s="470"/>
      <c r="S231" s="470"/>
      <c r="T231" s="470"/>
      <c r="W231" s="473">
        <v>6</v>
      </c>
      <c r="X231" s="707" t="s">
        <v>1598</v>
      </c>
      <c r="Y231" s="707"/>
      <c r="Z231" s="707"/>
      <c r="AA231" s="707"/>
      <c r="AB231" s="707"/>
      <c r="AC231" s="707"/>
      <c r="AD231" s="714"/>
    </row>
    <row r="232" spans="2:30" ht="14.25" customHeight="1">
      <c r="B232" s="469"/>
      <c r="D232" s="470"/>
      <c r="E232" s="470"/>
      <c r="F232" s="470"/>
      <c r="G232" s="470"/>
      <c r="H232" s="470"/>
      <c r="I232" s="470"/>
      <c r="J232" s="470"/>
      <c r="K232" s="470"/>
      <c r="L232" s="470"/>
      <c r="M232" s="752"/>
      <c r="N232" s="470"/>
      <c r="O232" s="470"/>
      <c r="P232" s="470"/>
      <c r="Q232" s="470"/>
      <c r="R232" s="470"/>
      <c r="S232" s="470"/>
      <c r="T232" s="470"/>
      <c r="W232" s="473">
        <v>7</v>
      </c>
      <c r="X232" s="707" t="s">
        <v>1599</v>
      </c>
      <c r="Y232" s="707"/>
      <c r="Z232" s="707"/>
      <c r="AA232" s="707"/>
      <c r="AB232" s="707"/>
      <c r="AC232" s="707"/>
      <c r="AD232" s="714"/>
    </row>
    <row r="233" spans="2:30" ht="14.25" customHeight="1">
      <c r="B233" s="469"/>
      <c r="D233" s="470"/>
      <c r="E233" s="470"/>
      <c r="F233" s="470"/>
      <c r="G233" s="470"/>
      <c r="H233" s="470"/>
      <c r="I233" s="470"/>
      <c r="J233" s="470"/>
      <c r="K233" s="470"/>
      <c r="L233" s="470"/>
      <c r="M233" s="752"/>
      <c r="N233" s="470"/>
      <c r="O233" s="470"/>
      <c r="P233" s="470"/>
      <c r="Q233" s="470"/>
      <c r="R233" s="470"/>
      <c r="S233" s="470"/>
      <c r="T233" s="470"/>
      <c r="W233" s="473">
        <v>8</v>
      </c>
      <c r="X233" s="707" t="s">
        <v>1600</v>
      </c>
      <c r="Y233" s="707"/>
      <c r="Z233" s="707"/>
      <c r="AA233" s="707"/>
      <c r="AB233" s="707"/>
      <c r="AC233" s="707"/>
      <c r="AD233" s="714"/>
    </row>
    <row r="234" spans="2:30" ht="14.25" customHeight="1">
      <c r="B234" s="469"/>
      <c r="D234" s="470"/>
      <c r="E234" s="470"/>
      <c r="F234" s="470"/>
      <c r="G234" s="470"/>
      <c r="H234" s="470"/>
      <c r="I234" s="470"/>
      <c r="J234" s="470"/>
      <c r="K234" s="470"/>
      <c r="L234" s="470"/>
      <c r="M234" s="752"/>
      <c r="N234" s="470"/>
      <c r="O234" s="470"/>
      <c r="P234" s="470"/>
      <c r="Q234" s="470"/>
      <c r="R234" s="470"/>
      <c r="S234" s="470"/>
      <c r="T234" s="470"/>
      <c r="W234" s="473">
        <v>9</v>
      </c>
      <c r="X234" s="707" t="s">
        <v>1601</v>
      </c>
      <c r="Y234" s="707"/>
      <c r="Z234" s="707"/>
      <c r="AA234" s="707"/>
      <c r="AB234" s="707"/>
      <c r="AC234" s="707"/>
      <c r="AD234" s="714"/>
    </row>
    <row r="235" spans="2:30" ht="14.25" customHeight="1">
      <c r="B235" s="469"/>
      <c r="D235" s="470"/>
      <c r="E235" s="470"/>
      <c r="F235" s="470"/>
      <c r="G235" s="470"/>
      <c r="H235" s="470"/>
      <c r="I235" s="470"/>
      <c r="J235" s="470"/>
      <c r="K235" s="470"/>
      <c r="L235" s="470"/>
      <c r="M235" s="470"/>
      <c r="N235" s="470"/>
      <c r="O235" s="470"/>
      <c r="P235" s="470"/>
      <c r="Q235" s="470"/>
      <c r="R235" s="470"/>
      <c r="S235" s="470"/>
      <c r="T235" s="470"/>
      <c r="W235" s="473">
        <v>10</v>
      </c>
      <c r="X235" s="707" t="s">
        <v>1602</v>
      </c>
      <c r="Y235" s="707"/>
      <c r="Z235" s="707"/>
      <c r="AA235" s="707"/>
      <c r="AB235" s="707"/>
      <c r="AC235" s="707"/>
      <c r="AD235" s="714"/>
    </row>
    <row r="236" spans="2:30" ht="14.25" customHeight="1">
      <c r="B236" s="469"/>
      <c r="D236" s="470"/>
      <c r="E236" s="470"/>
      <c r="F236" s="470"/>
      <c r="G236" s="470"/>
      <c r="H236" s="470"/>
      <c r="I236" s="470"/>
      <c r="J236" s="470"/>
      <c r="K236" s="470"/>
      <c r="L236" s="470"/>
      <c r="N236" s="470"/>
      <c r="O236" s="470"/>
      <c r="P236" s="470"/>
      <c r="Q236" s="470"/>
      <c r="R236" s="470"/>
      <c r="S236" s="470"/>
      <c r="T236" s="470"/>
      <c r="W236" s="473">
        <v>11</v>
      </c>
      <c r="X236" s="707" t="s">
        <v>1603</v>
      </c>
      <c r="Y236" s="707"/>
      <c r="Z236" s="707"/>
      <c r="AA236" s="707"/>
      <c r="AB236" s="707"/>
      <c r="AC236" s="707"/>
      <c r="AD236" s="714"/>
    </row>
    <row r="237" spans="2:30" ht="14.25" customHeight="1">
      <c r="B237" s="469"/>
      <c r="D237" s="470"/>
      <c r="E237" s="470"/>
      <c r="F237" s="470"/>
      <c r="G237" s="470"/>
      <c r="H237" s="470"/>
      <c r="I237" s="470"/>
      <c r="J237" s="470"/>
      <c r="K237" s="470"/>
      <c r="L237" s="470"/>
      <c r="N237" s="470"/>
      <c r="O237" s="470"/>
      <c r="P237" s="470"/>
      <c r="Q237" s="470"/>
      <c r="R237" s="470"/>
      <c r="S237" s="470"/>
      <c r="T237" s="470"/>
      <c r="W237" s="473">
        <v>12</v>
      </c>
      <c r="X237" s="707" t="s">
        <v>1604</v>
      </c>
      <c r="Y237" s="707"/>
      <c r="Z237" s="707"/>
      <c r="AA237" s="707"/>
      <c r="AB237" s="707"/>
      <c r="AC237" s="707"/>
      <c r="AD237" s="714"/>
    </row>
    <row r="238" spans="2:30" ht="14.25" customHeight="1">
      <c r="B238" s="475"/>
      <c r="C238" s="476"/>
      <c r="D238" s="470"/>
      <c r="E238" s="470"/>
      <c r="F238" s="470"/>
      <c r="G238" s="470"/>
      <c r="H238" s="470"/>
      <c r="I238" s="470"/>
      <c r="J238" s="470"/>
      <c r="K238" s="470"/>
      <c r="L238" s="470"/>
      <c r="N238" s="470"/>
      <c r="O238" s="470"/>
      <c r="P238" s="470"/>
      <c r="Q238" s="470"/>
      <c r="R238" s="470"/>
      <c r="S238" s="470"/>
      <c r="T238" s="470"/>
      <c r="W238" s="473">
        <v>13</v>
      </c>
      <c r="X238" s="707" t="s">
        <v>1634</v>
      </c>
      <c r="Y238" s="707"/>
      <c r="Z238" s="707"/>
      <c r="AA238" s="707"/>
      <c r="AB238" s="707"/>
      <c r="AC238" s="707"/>
      <c r="AD238" s="714"/>
    </row>
    <row r="239" spans="2:30" ht="14.25" customHeight="1">
      <c r="B239" s="469"/>
      <c r="D239" s="470"/>
      <c r="E239" s="470"/>
      <c r="F239" s="470"/>
      <c r="G239" s="470"/>
      <c r="H239" s="470"/>
      <c r="I239" s="470"/>
      <c r="J239" s="470"/>
      <c r="K239" s="470"/>
      <c r="L239" s="470"/>
      <c r="N239" s="470"/>
      <c r="O239" s="470"/>
      <c r="P239" s="470"/>
      <c r="Q239" s="470"/>
      <c r="R239" s="470"/>
      <c r="S239" s="470"/>
      <c r="T239" s="470"/>
      <c r="W239" s="477"/>
      <c r="X239" s="735"/>
      <c r="Y239" s="735"/>
      <c r="Z239" s="735"/>
      <c r="AA239" s="735"/>
      <c r="AB239" s="735"/>
      <c r="AC239" s="735"/>
      <c r="AD239" s="736"/>
    </row>
    <row r="240" spans="2:30" ht="14.25" customHeight="1">
      <c r="B240" s="469"/>
      <c r="D240" s="470"/>
      <c r="E240" s="470"/>
      <c r="F240" s="470"/>
      <c r="G240" s="470"/>
      <c r="H240" s="470"/>
      <c r="I240" s="470"/>
      <c r="J240" s="470"/>
      <c r="K240" s="470"/>
      <c r="L240" s="470"/>
      <c r="M240" s="470"/>
      <c r="N240" s="470"/>
      <c r="O240" s="470"/>
      <c r="P240" s="470"/>
      <c r="Q240" s="470"/>
      <c r="R240" s="470"/>
      <c r="S240" s="470"/>
      <c r="T240" s="470"/>
      <c r="W240" s="737" t="s">
        <v>1605</v>
      </c>
      <c r="X240" s="738"/>
      <c r="Y240" s="738"/>
      <c r="Z240" s="738"/>
      <c r="AA240" s="738"/>
      <c r="AB240" s="738"/>
      <c r="AC240" s="738"/>
      <c r="AD240" s="739"/>
    </row>
    <row r="241" spans="2:33" ht="14.25" customHeight="1">
      <c r="B241" s="469"/>
      <c r="D241" s="470"/>
      <c r="E241" s="470"/>
      <c r="F241" s="470"/>
      <c r="G241" s="470"/>
      <c r="H241" s="470"/>
      <c r="I241" s="470"/>
      <c r="J241" s="470"/>
      <c r="K241" s="470"/>
      <c r="L241" s="470"/>
      <c r="N241" s="470"/>
      <c r="O241" s="470"/>
      <c r="P241" s="470"/>
      <c r="Q241" s="470"/>
      <c r="R241" s="470"/>
      <c r="S241" s="470"/>
      <c r="T241" s="470"/>
      <c r="W241" s="740" t="s">
        <v>1606</v>
      </c>
      <c r="X241" s="741"/>
      <c r="Y241" s="741"/>
      <c r="Z241" s="742"/>
      <c r="AA241" s="743" t="s">
        <v>1607</v>
      </c>
      <c r="AB241" s="744"/>
      <c r="AC241" s="744"/>
      <c r="AD241" s="745"/>
    </row>
    <row r="242" spans="2:33" ht="14.25" customHeight="1">
      <c r="B242" s="469"/>
      <c r="D242" s="470"/>
      <c r="E242" s="470"/>
      <c r="F242" s="470"/>
      <c r="G242" s="470"/>
      <c r="H242" s="470"/>
      <c r="I242" s="470"/>
      <c r="J242" s="470"/>
      <c r="K242" s="470"/>
      <c r="L242" s="470"/>
      <c r="N242" s="470"/>
      <c r="O242" s="470"/>
      <c r="P242" s="470"/>
      <c r="Q242" s="470"/>
      <c r="R242" s="470"/>
      <c r="S242" s="470"/>
      <c r="T242" s="470"/>
      <c r="W242" s="746" t="s">
        <v>1620</v>
      </c>
      <c r="X242" s="747"/>
      <c r="Y242" s="480">
        <v>3</v>
      </c>
      <c r="Z242" s="481" t="s">
        <v>1031</v>
      </c>
      <c r="AA242" s="748" t="s">
        <v>1670</v>
      </c>
      <c r="AB242" s="749"/>
      <c r="AC242" s="484">
        <v>7</v>
      </c>
      <c r="AD242" s="485" t="s">
        <v>1031</v>
      </c>
    </row>
    <row r="243" spans="2:33" ht="14.25" customHeight="1">
      <c r="B243" s="469"/>
      <c r="D243" s="470"/>
      <c r="E243" s="470"/>
      <c r="F243" s="470"/>
      <c r="G243" s="470"/>
      <c r="H243" s="470"/>
      <c r="I243" s="470"/>
      <c r="J243" s="470"/>
      <c r="K243" s="470"/>
      <c r="L243" s="470"/>
      <c r="N243" s="470"/>
      <c r="O243" s="470"/>
      <c r="P243" s="470"/>
      <c r="Q243" s="470"/>
      <c r="R243" s="470"/>
      <c r="S243" s="470"/>
      <c r="T243" s="470"/>
      <c r="W243" s="746" t="s">
        <v>1642</v>
      </c>
      <c r="X243" s="747"/>
      <c r="Y243" s="480">
        <v>5</v>
      </c>
      <c r="Z243" s="481" t="s">
        <v>1031</v>
      </c>
      <c r="AA243" s="748" t="s">
        <v>1673</v>
      </c>
      <c r="AB243" s="749"/>
      <c r="AC243" s="484">
        <v>2</v>
      </c>
      <c r="AD243" s="485" t="s">
        <v>1031</v>
      </c>
    </row>
    <row r="244" spans="2:33">
      <c r="B244" s="469"/>
      <c r="D244" s="470"/>
      <c r="E244" s="470"/>
      <c r="F244" s="470"/>
      <c r="G244" s="470"/>
      <c r="H244" s="470"/>
      <c r="I244" s="470"/>
      <c r="J244" s="470"/>
      <c r="K244" s="470"/>
      <c r="L244" s="470"/>
      <c r="N244" s="470"/>
      <c r="O244" s="470"/>
      <c r="P244" s="470"/>
      <c r="Q244" s="470"/>
      <c r="R244" s="470"/>
      <c r="S244" s="470"/>
      <c r="T244" s="470"/>
      <c r="W244" s="478" t="s">
        <v>1632</v>
      </c>
      <c r="X244" s="479"/>
      <c r="Y244" s="480">
        <v>6</v>
      </c>
      <c r="Z244" s="481" t="s">
        <v>1031</v>
      </c>
      <c r="AA244" s="748" t="s">
        <v>1668</v>
      </c>
      <c r="AB244" s="749"/>
      <c r="AC244" s="484">
        <v>3</v>
      </c>
      <c r="AD244" s="485" t="s">
        <v>1031</v>
      </c>
    </row>
    <row r="245" spans="2:33">
      <c r="B245" s="469"/>
      <c r="D245" s="470"/>
      <c r="E245" s="470"/>
      <c r="F245" s="470"/>
      <c r="G245" s="470"/>
      <c r="H245" s="470"/>
      <c r="I245" s="470"/>
      <c r="J245" s="470"/>
      <c r="K245" s="470"/>
      <c r="L245" s="470"/>
      <c r="M245" s="470"/>
      <c r="N245" s="470"/>
      <c r="O245" s="470"/>
      <c r="P245" s="470"/>
      <c r="Q245" s="470"/>
      <c r="R245" s="470"/>
      <c r="S245" s="470"/>
      <c r="T245" s="470"/>
      <c r="W245" s="478" t="s">
        <v>1658</v>
      </c>
      <c r="X245" s="479"/>
      <c r="Y245" s="486">
        <v>1</v>
      </c>
      <c r="Z245" s="481" t="s">
        <v>1031</v>
      </c>
      <c r="AA245" s="750" t="s">
        <v>1666</v>
      </c>
      <c r="AB245" s="751"/>
      <c r="AC245" s="484">
        <v>3</v>
      </c>
      <c r="AD245" s="485" t="s">
        <v>1031</v>
      </c>
    </row>
    <row r="246" spans="2:33">
      <c r="B246" s="469"/>
      <c r="D246" s="470"/>
      <c r="E246" s="470"/>
      <c r="F246" s="470"/>
      <c r="G246" s="470"/>
      <c r="H246" s="470"/>
      <c r="I246" s="470"/>
      <c r="J246" s="470"/>
      <c r="K246" s="470"/>
      <c r="L246" s="470"/>
      <c r="N246" s="470"/>
      <c r="O246" s="470"/>
      <c r="P246" s="470"/>
      <c r="Q246" s="470"/>
      <c r="R246" s="470"/>
      <c r="S246" s="470"/>
      <c r="T246" s="470"/>
      <c r="W246" s="478" t="s">
        <v>1659</v>
      </c>
      <c r="X246" s="479"/>
      <c r="Y246" s="480">
        <v>1</v>
      </c>
      <c r="Z246" s="481" t="s">
        <v>1031</v>
      </c>
      <c r="AA246" s="748"/>
      <c r="AB246" s="749"/>
      <c r="AC246" s="484"/>
      <c r="AD246" s="485"/>
    </row>
    <row r="247" spans="2:33">
      <c r="B247" s="469"/>
      <c r="D247" s="470"/>
      <c r="E247" s="470"/>
      <c r="F247" s="470"/>
      <c r="G247" s="470"/>
      <c r="H247" s="470"/>
      <c r="I247" s="470"/>
      <c r="J247" s="470"/>
      <c r="K247" s="470"/>
      <c r="L247" s="470"/>
      <c r="N247" s="470"/>
      <c r="O247" s="470"/>
      <c r="P247" s="470"/>
      <c r="Q247" s="470"/>
      <c r="R247" s="470"/>
      <c r="S247" s="470"/>
      <c r="T247" s="470"/>
      <c r="W247" s="478" t="s">
        <v>1626</v>
      </c>
      <c r="X247" s="479"/>
      <c r="Y247" s="486">
        <v>3</v>
      </c>
      <c r="Z247" s="481" t="s">
        <v>1031</v>
      </c>
      <c r="AA247" s="487"/>
      <c r="AB247" s="488"/>
      <c r="AC247" s="484"/>
      <c r="AD247" s="489"/>
    </row>
    <row r="248" spans="2:33">
      <c r="B248" s="469"/>
      <c r="D248" s="470"/>
      <c r="E248" s="470"/>
      <c r="F248" s="470"/>
      <c r="G248" s="470"/>
      <c r="H248" s="470"/>
      <c r="I248" s="470"/>
      <c r="J248" s="470"/>
      <c r="K248" s="470"/>
      <c r="L248" s="470"/>
      <c r="N248" s="470"/>
      <c r="O248" s="470"/>
      <c r="P248" s="470"/>
      <c r="Q248" s="470"/>
      <c r="R248" s="470"/>
      <c r="S248" s="470"/>
      <c r="T248" s="470"/>
      <c r="W248" s="478" t="s">
        <v>1627</v>
      </c>
      <c r="X248" s="479"/>
      <c r="Y248" s="480">
        <v>3</v>
      </c>
      <c r="Z248" s="481" t="s">
        <v>1031</v>
      </c>
      <c r="AA248" s="482"/>
      <c r="AB248" s="483"/>
      <c r="AC248" s="484"/>
      <c r="AD248" s="485"/>
    </row>
    <row r="249" spans="2:33">
      <c r="B249" s="469"/>
      <c r="D249" s="470"/>
      <c r="E249" s="470"/>
      <c r="F249" s="470"/>
      <c r="G249" s="470"/>
      <c r="H249" s="470"/>
      <c r="I249" s="470"/>
      <c r="J249" s="470"/>
      <c r="K249" s="470"/>
      <c r="L249" s="470"/>
      <c r="N249" s="470"/>
      <c r="O249" s="470"/>
      <c r="P249" s="470"/>
      <c r="Q249" s="470"/>
      <c r="R249" s="470"/>
      <c r="S249" s="470"/>
      <c r="T249" s="470"/>
      <c r="W249" s="478" t="s">
        <v>1624</v>
      </c>
      <c r="X249" s="479"/>
      <c r="Y249" s="480">
        <v>3</v>
      </c>
      <c r="Z249" s="481" t="s">
        <v>1031</v>
      </c>
      <c r="AA249" s="482"/>
      <c r="AB249" s="483"/>
      <c r="AC249" s="484"/>
      <c r="AD249" s="485"/>
    </row>
    <row r="250" spans="2:33">
      <c r="B250" s="469"/>
      <c r="D250" s="470"/>
      <c r="E250" s="470"/>
      <c r="F250" s="470"/>
      <c r="G250" s="470"/>
      <c r="H250" s="470"/>
      <c r="I250" s="470"/>
      <c r="J250" s="470"/>
      <c r="K250" s="470"/>
      <c r="L250" s="470"/>
      <c r="N250" s="470"/>
      <c r="O250" s="470"/>
      <c r="P250" s="470"/>
      <c r="Q250" s="470"/>
      <c r="R250" s="470"/>
      <c r="S250" s="470"/>
      <c r="T250" s="470"/>
      <c r="W250" s="478" t="s">
        <v>1625</v>
      </c>
      <c r="X250" s="479"/>
      <c r="Y250" s="480">
        <v>3</v>
      </c>
      <c r="Z250" s="481" t="s">
        <v>1031</v>
      </c>
      <c r="AA250" s="482"/>
      <c r="AB250" s="483"/>
      <c r="AC250" s="484"/>
      <c r="AD250" s="485"/>
    </row>
    <row r="251" spans="2:33" ht="14.25">
      <c r="B251" s="469"/>
      <c r="D251" s="470"/>
      <c r="E251" s="470"/>
      <c r="F251" s="470"/>
      <c r="G251" s="470"/>
      <c r="H251" s="470"/>
      <c r="I251" s="470"/>
      <c r="J251" s="470"/>
      <c r="K251" s="470"/>
      <c r="L251" s="470"/>
      <c r="N251" s="470"/>
      <c r="O251" s="470"/>
      <c r="P251" s="470"/>
      <c r="Q251" s="470"/>
      <c r="R251" s="470"/>
      <c r="S251" s="470"/>
      <c r="T251" s="470"/>
      <c r="W251" s="478" t="s">
        <v>1675</v>
      </c>
      <c r="X251" s="479"/>
      <c r="Y251" s="480">
        <f>8*50*3</f>
        <v>1200</v>
      </c>
      <c r="Z251" s="481" t="s">
        <v>7</v>
      </c>
      <c r="AA251" s="748"/>
      <c r="AB251" s="749"/>
      <c r="AC251" s="484"/>
      <c r="AD251" s="485"/>
    </row>
    <row r="252" spans="2:33">
      <c r="B252" s="469"/>
      <c r="D252" s="470"/>
      <c r="E252" s="470"/>
      <c r="F252" s="470"/>
      <c r="G252" s="470"/>
      <c r="H252" s="470"/>
      <c r="I252" s="470"/>
      <c r="J252" s="470"/>
      <c r="K252" s="470"/>
      <c r="L252" s="470"/>
      <c r="M252" s="470"/>
      <c r="N252" s="470"/>
      <c r="O252" s="470"/>
      <c r="P252" s="470"/>
      <c r="Q252" s="470"/>
      <c r="R252" s="470"/>
      <c r="S252" s="470"/>
      <c r="T252" s="470"/>
      <c r="W252" s="478"/>
      <c r="X252" s="479"/>
      <c r="Y252" s="480"/>
      <c r="Z252" s="481"/>
      <c r="AA252" s="748"/>
      <c r="AB252" s="749"/>
      <c r="AC252" s="484"/>
      <c r="AD252" s="485"/>
    </row>
    <row r="253" spans="2:33">
      <c r="B253" s="469"/>
      <c r="D253" s="470"/>
      <c r="E253" s="470"/>
      <c r="F253" s="470"/>
      <c r="G253" s="470"/>
      <c r="H253" s="470"/>
      <c r="I253" s="470"/>
      <c r="J253" s="470"/>
      <c r="K253" s="470"/>
      <c r="L253" s="470"/>
      <c r="M253" s="470"/>
      <c r="N253" s="470"/>
      <c r="O253" s="470"/>
      <c r="P253" s="470"/>
      <c r="Q253" s="470"/>
      <c r="R253" s="470"/>
      <c r="S253" s="470"/>
      <c r="T253" s="470"/>
      <c r="W253" s="478"/>
      <c r="X253" s="479"/>
      <c r="Y253" s="480"/>
      <c r="Z253" s="481"/>
      <c r="AA253" s="748"/>
      <c r="AB253" s="749"/>
      <c r="AC253" s="484"/>
      <c r="AD253" s="485"/>
    </row>
    <row r="254" spans="2:33">
      <c r="B254" s="469"/>
      <c r="D254" s="470"/>
      <c r="E254" s="470"/>
      <c r="F254" s="470"/>
      <c r="G254" s="470"/>
      <c r="H254" s="470"/>
      <c r="I254" s="470"/>
      <c r="J254" s="470"/>
      <c r="K254" s="470"/>
      <c r="L254" s="470"/>
      <c r="M254" s="470"/>
      <c r="N254" s="470"/>
      <c r="O254" s="470"/>
      <c r="P254" s="470"/>
      <c r="Q254" s="470"/>
      <c r="R254" s="470"/>
      <c r="S254" s="470"/>
      <c r="T254" s="470"/>
      <c r="W254" s="478"/>
      <c r="X254" s="479"/>
      <c r="Y254" s="480"/>
      <c r="Z254" s="519"/>
      <c r="AA254" s="721"/>
      <c r="AB254" s="722"/>
      <c r="AC254" s="484"/>
      <c r="AD254" s="485"/>
    </row>
    <row r="255" spans="2:33">
      <c r="B255" s="469"/>
      <c r="D255" s="470"/>
      <c r="E255" s="470"/>
      <c r="F255" s="470"/>
      <c r="G255" s="470"/>
      <c r="H255" s="470"/>
      <c r="I255" s="470"/>
      <c r="J255" s="470"/>
      <c r="K255" s="470"/>
      <c r="L255" s="470"/>
      <c r="M255" s="470"/>
      <c r="N255" s="470"/>
      <c r="O255" s="470"/>
      <c r="P255" s="470"/>
      <c r="Q255" s="470"/>
      <c r="R255" s="470"/>
      <c r="S255" s="470"/>
      <c r="T255" s="470"/>
      <c r="W255" s="719"/>
      <c r="X255" s="720"/>
      <c r="Y255" s="480"/>
      <c r="Z255" s="492"/>
      <c r="AA255" s="721"/>
      <c r="AB255" s="722"/>
      <c r="AC255" s="484"/>
      <c r="AD255" s="485"/>
      <c r="AG255" s="486"/>
    </row>
    <row r="256" spans="2:33">
      <c r="B256" s="469"/>
      <c r="D256" s="470"/>
      <c r="E256" s="470"/>
      <c r="F256" s="470"/>
      <c r="G256" s="470"/>
      <c r="H256" s="470"/>
      <c r="I256" s="470"/>
      <c r="J256" s="470"/>
      <c r="K256" s="470"/>
      <c r="L256" s="470"/>
      <c r="M256" s="470"/>
      <c r="N256" s="470"/>
      <c r="O256" s="470"/>
      <c r="P256" s="470"/>
      <c r="Q256" s="470"/>
      <c r="R256" s="470"/>
      <c r="S256" s="470"/>
      <c r="T256" s="470"/>
      <c r="W256" s="719"/>
      <c r="X256" s="720"/>
      <c r="Y256" s="480"/>
      <c r="Z256" s="492"/>
      <c r="AA256" s="721"/>
      <c r="AB256" s="722"/>
      <c r="AC256" s="484"/>
      <c r="AD256" s="485"/>
    </row>
    <row r="257" spans="2:30">
      <c r="B257" s="469"/>
      <c r="D257" s="470"/>
      <c r="E257" s="470"/>
      <c r="F257" s="470"/>
      <c r="G257" s="470"/>
      <c r="H257" s="470"/>
      <c r="I257" s="470"/>
      <c r="J257" s="470"/>
      <c r="K257" s="470"/>
      <c r="L257" s="470"/>
      <c r="M257" s="470"/>
      <c r="N257" s="470"/>
      <c r="O257" s="470"/>
      <c r="P257" s="470"/>
      <c r="Q257" s="470"/>
      <c r="R257" s="470"/>
      <c r="S257" s="470"/>
      <c r="T257" s="470"/>
      <c r="W257" s="719"/>
      <c r="X257" s="720"/>
      <c r="Y257" s="480"/>
      <c r="Z257" s="492"/>
      <c r="AA257" s="723"/>
      <c r="AB257" s="724"/>
      <c r="AC257" s="490"/>
      <c r="AD257" s="491"/>
    </row>
    <row r="258" spans="2:30">
      <c r="B258" s="469"/>
      <c r="D258" s="470"/>
      <c r="E258" s="470"/>
      <c r="F258" s="470"/>
      <c r="G258" s="470"/>
      <c r="H258" s="470"/>
      <c r="I258" s="470"/>
      <c r="J258" s="470"/>
      <c r="K258" s="470"/>
      <c r="L258" s="470"/>
      <c r="M258" s="470"/>
      <c r="N258" s="470"/>
      <c r="O258" s="470"/>
      <c r="P258" s="470"/>
      <c r="Q258" s="470"/>
      <c r="R258" s="470"/>
      <c r="S258" s="470"/>
      <c r="T258" s="470"/>
      <c r="W258" s="719"/>
      <c r="X258" s="720"/>
      <c r="Y258" s="480"/>
      <c r="Z258" s="492"/>
      <c r="AA258" s="725"/>
      <c r="AB258" s="726"/>
      <c r="AC258" s="493"/>
      <c r="AD258" s="494"/>
    </row>
    <row r="259" spans="2:30" ht="12.75" customHeight="1">
      <c r="B259" s="469"/>
      <c r="D259" s="470"/>
      <c r="E259" s="470"/>
      <c r="F259" s="470"/>
      <c r="G259" s="470"/>
      <c r="H259" s="470"/>
      <c r="I259" s="470"/>
      <c r="J259" s="470"/>
      <c r="K259" s="470"/>
      <c r="L259" s="470"/>
      <c r="M259" s="470"/>
      <c r="N259" s="470"/>
      <c r="O259" s="470"/>
      <c r="P259" s="470"/>
      <c r="Q259" s="470"/>
      <c r="R259" s="470"/>
      <c r="S259" s="470"/>
      <c r="T259" s="470"/>
      <c r="W259" s="719"/>
      <c r="X259" s="720"/>
      <c r="Y259" s="480"/>
      <c r="Z259" s="495"/>
      <c r="AA259" s="727"/>
      <c r="AB259" s="728"/>
      <c r="AC259" s="496"/>
      <c r="AD259" s="497"/>
    </row>
    <row r="260" spans="2:30" ht="12" customHeight="1">
      <c r="B260" s="469"/>
      <c r="D260" s="470"/>
      <c r="E260" s="470"/>
      <c r="F260" s="470"/>
      <c r="G260" s="470"/>
      <c r="H260" s="470"/>
      <c r="I260" s="470"/>
      <c r="J260" s="470"/>
      <c r="K260" s="470"/>
      <c r="L260" s="470"/>
      <c r="M260" s="470"/>
      <c r="N260" s="470"/>
      <c r="O260" s="470"/>
      <c r="P260" s="470"/>
      <c r="Q260" s="470"/>
      <c r="R260" s="470"/>
      <c r="S260" s="470"/>
      <c r="T260" s="470"/>
      <c r="U260" s="476"/>
      <c r="W260" s="719"/>
      <c r="X260" s="720"/>
      <c r="Y260" s="480"/>
      <c r="Z260" s="498"/>
      <c r="AA260" s="499"/>
      <c r="AB260" s="500"/>
      <c r="AC260" s="501"/>
      <c r="AD260" s="502"/>
    </row>
    <row r="261" spans="2:30" ht="12" customHeight="1">
      <c r="B261" s="469"/>
      <c r="D261" s="470"/>
      <c r="E261" s="470"/>
      <c r="F261" s="470"/>
      <c r="G261" s="470"/>
      <c r="H261" s="470"/>
      <c r="I261" s="470"/>
      <c r="J261" s="470"/>
      <c r="K261" s="470"/>
      <c r="L261" s="470"/>
      <c r="M261" s="470"/>
      <c r="N261" s="470"/>
      <c r="O261" s="470"/>
      <c r="P261" s="470"/>
      <c r="Q261" s="470"/>
      <c r="R261" s="470"/>
      <c r="S261" s="470"/>
      <c r="T261" s="470"/>
      <c r="W261" s="729" t="s">
        <v>1635</v>
      </c>
      <c r="X261" s="730"/>
      <c r="Y261" s="730"/>
      <c r="Z261" s="730"/>
      <c r="AA261" s="503"/>
      <c r="AB261" s="503"/>
      <c r="AC261" s="503"/>
      <c r="AD261" s="504"/>
    </row>
    <row r="262" spans="2:30" ht="12" customHeight="1">
      <c r="B262" s="469"/>
      <c r="D262" s="470"/>
      <c r="E262" s="470"/>
      <c r="F262" s="470"/>
      <c r="G262" s="470"/>
      <c r="H262" s="470"/>
      <c r="I262" s="470"/>
      <c r="J262" s="470"/>
      <c r="K262" s="470"/>
      <c r="L262" s="470"/>
      <c r="M262" s="470"/>
      <c r="N262" s="470"/>
      <c r="O262" s="470"/>
      <c r="P262" s="470"/>
      <c r="Q262" s="470"/>
      <c r="R262" s="470"/>
      <c r="S262" s="470"/>
      <c r="T262" s="470"/>
      <c r="W262" s="731" t="s">
        <v>1636</v>
      </c>
      <c r="X262" s="732"/>
      <c r="Y262" s="503" t="s">
        <v>9</v>
      </c>
      <c r="Z262" s="733"/>
      <c r="AA262" s="733"/>
      <c r="AB262" s="733"/>
      <c r="AC262" s="733"/>
      <c r="AD262" s="734"/>
    </row>
    <row r="263" spans="2:30" ht="12" customHeight="1">
      <c r="B263" s="469"/>
      <c r="D263" s="470"/>
      <c r="E263" s="470"/>
      <c r="F263" s="470"/>
      <c r="G263" s="470"/>
      <c r="H263" s="470"/>
      <c r="I263" s="470"/>
      <c r="J263" s="470"/>
      <c r="K263" s="470"/>
      <c r="L263" s="470"/>
      <c r="M263" s="470"/>
      <c r="N263" s="470"/>
      <c r="O263" s="470"/>
      <c r="P263" s="470"/>
      <c r="Q263" s="470"/>
      <c r="R263" s="470"/>
      <c r="S263" s="470"/>
      <c r="T263" s="470"/>
      <c r="V263" s="505"/>
      <c r="W263" s="506"/>
      <c r="X263" s="507"/>
      <c r="Y263" s="507"/>
      <c r="Z263" s="507"/>
      <c r="AA263" s="507"/>
      <c r="AB263" s="507"/>
      <c r="AC263" s="507"/>
      <c r="AD263" s="508"/>
    </row>
    <row r="264" spans="2:30">
      <c r="B264" s="509"/>
      <c r="C264" s="486"/>
      <c r="D264" s="470"/>
      <c r="E264" s="470"/>
      <c r="F264" s="470"/>
      <c r="G264" s="470"/>
      <c r="H264" s="470"/>
      <c r="I264" s="470"/>
      <c r="J264" s="470"/>
      <c r="K264" s="470"/>
      <c r="L264" s="470"/>
      <c r="M264" s="470"/>
      <c r="N264" s="470"/>
      <c r="O264" s="470"/>
      <c r="P264" s="470"/>
      <c r="Q264" s="470"/>
      <c r="R264" s="470"/>
      <c r="S264" s="470"/>
      <c r="T264" s="470"/>
      <c r="U264" s="486"/>
      <c r="V264" s="505"/>
      <c r="W264" s="704" t="s">
        <v>1608</v>
      </c>
      <c r="X264" s="705"/>
      <c r="Y264" s="707"/>
      <c r="Z264" s="707"/>
      <c r="AA264" s="707"/>
      <c r="AB264" s="707"/>
      <c r="AC264" s="707"/>
      <c r="AD264" s="714"/>
    </row>
    <row r="265" spans="2:30">
      <c r="B265" s="509"/>
      <c r="C265" s="486"/>
      <c r="D265" s="470"/>
      <c r="E265" s="470"/>
      <c r="F265" s="470"/>
      <c r="G265" s="470"/>
      <c r="H265" s="470"/>
      <c r="I265" s="470"/>
      <c r="J265" s="470"/>
      <c r="K265" s="470"/>
      <c r="L265" s="470"/>
      <c r="M265" s="470"/>
      <c r="N265" s="470"/>
      <c r="O265" s="470"/>
      <c r="P265" s="470"/>
      <c r="Q265" s="470"/>
      <c r="R265" s="470"/>
      <c r="S265" s="470"/>
      <c r="T265" s="470"/>
      <c r="U265" s="486"/>
      <c r="V265" s="505"/>
      <c r="W265" s="704" t="s">
        <v>1609</v>
      </c>
      <c r="X265" s="705"/>
      <c r="Y265" s="707">
        <v>5</v>
      </c>
      <c r="Z265" s="707"/>
      <c r="AA265" s="707"/>
      <c r="AB265" s="707" t="s">
        <v>1610</v>
      </c>
      <c r="AC265" s="707"/>
      <c r="AD265" s="474" t="s">
        <v>1611</v>
      </c>
    </row>
    <row r="266" spans="2:30">
      <c r="B266" s="509"/>
      <c r="C266" s="486"/>
      <c r="D266" s="470"/>
      <c r="E266" s="470"/>
      <c r="F266" s="470"/>
      <c r="G266" s="470"/>
      <c r="H266" s="470"/>
      <c r="I266" s="470"/>
      <c r="J266" s="470"/>
      <c r="K266" s="470"/>
      <c r="L266" s="470"/>
      <c r="M266" s="470"/>
      <c r="N266" s="470"/>
      <c r="O266" s="470"/>
      <c r="P266" s="470"/>
      <c r="Q266" s="470"/>
      <c r="R266" s="470"/>
      <c r="S266" s="470"/>
      <c r="T266" s="470"/>
      <c r="U266" s="486"/>
      <c r="V266" s="505"/>
      <c r="W266" s="704" t="s">
        <v>1612</v>
      </c>
      <c r="X266" s="705"/>
      <c r="Y266" s="706"/>
      <c r="Z266" s="706"/>
      <c r="AA266" s="706"/>
      <c r="AB266" s="707" t="s">
        <v>1613</v>
      </c>
      <c r="AC266" s="707"/>
      <c r="AD266" s="510"/>
    </row>
    <row r="267" spans="2:30">
      <c r="B267" s="509"/>
      <c r="C267" s="486"/>
      <c r="D267" s="470"/>
      <c r="E267" s="470"/>
      <c r="F267" s="470"/>
      <c r="G267" s="470"/>
      <c r="H267" s="470"/>
      <c r="I267" s="470"/>
      <c r="J267" s="470"/>
      <c r="K267" s="470"/>
      <c r="L267" s="470"/>
      <c r="M267" s="470"/>
      <c r="N267" s="470"/>
      <c r="O267" s="470"/>
      <c r="P267" s="470"/>
      <c r="Q267" s="470"/>
      <c r="R267" s="470"/>
      <c r="S267" s="470"/>
      <c r="T267" s="470"/>
      <c r="U267" s="486"/>
      <c r="V267" s="505"/>
      <c r="W267" s="511" t="s">
        <v>1614</v>
      </c>
      <c r="X267" s="512"/>
      <c r="Y267" s="512"/>
      <c r="Z267" s="512"/>
      <c r="AA267" s="512"/>
      <c r="AB267" s="512"/>
      <c r="AC267" s="512"/>
      <c r="AD267" s="513"/>
    </row>
    <row r="268" spans="2:30" ht="12.75" customHeight="1">
      <c r="B268" s="509"/>
      <c r="C268" s="486"/>
      <c r="D268" s="470"/>
      <c r="E268" s="470"/>
      <c r="F268" s="470"/>
      <c r="G268" s="470"/>
      <c r="H268" s="470"/>
      <c r="I268" s="470"/>
      <c r="J268" s="470"/>
      <c r="K268" s="470"/>
      <c r="L268" s="470"/>
      <c r="M268" s="470"/>
      <c r="N268" s="470"/>
      <c r="O268" s="470"/>
      <c r="P268" s="470"/>
      <c r="Q268" s="470"/>
      <c r="R268" s="470"/>
      <c r="S268" s="470"/>
      <c r="T268" s="470"/>
      <c r="U268" s="486"/>
      <c r="V268" s="505"/>
      <c r="W268" s="708" t="s">
        <v>1676</v>
      </c>
      <c r="X268" s="709"/>
      <c r="Y268" s="709"/>
      <c r="Z268" s="709"/>
      <c r="AA268" s="709"/>
      <c r="AB268" s="709"/>
      <c r="AC268" s="709"/>
      <c r="AD268" s="710"/>
    </row>
    <row r="269" spans="2:30">
      <c r="B269" s="509"/>
      <c r="C269" s="486"/>
      <c r="D269" s="470"/>
      <c r="E269" s="470"/>
      <c r="F269" s="470"/>
      <c r="G269" s="470"/>
      <c r="H269" s="470"/>
      <c r="I269" s="470"/>
      <c r="J269" s="470"/>
      <c r="K269" s="470"/>
      <c r="L269" s="470"/>
      <c r="M269" s="470"/>
      <c r="N269" s="470"/>
      <c r="O269" s="470"/>
      <c r="P269" s="470"/>
      <c r="Q269" s="470"/>
      <c r="R269" s="470"/>
      <c r="S269" s="470"/>
      <c r="T269" s="470"/>
      <c r="U269" s="486"/>
      <c r="V269" s="514"/>
      <c r="W269" s="708"/>
      <c r="X269" s="709"/>
      <c r="Y269" s="709"/>
      <c r="Z269" s="709"/>
      <c r="AA269" s="709"/>
      <c r="AB269" s="709"/>
      <c r="AC269" s="709"/>
      <c r="AD269" s="710"/>
    </row>
    <row r="270" spans="2:30">
      <c r="B270" s="509"/>
      <c r="C270" s="486"/>
      <c r="D270" s="470"/>
      <c r="E270" s="470"/>
      <c r="F270" s="470"/>
      <c r="G270" s="470"/>
      <c r="H270" s="470"/>
      <c r="I270" s="470"/>
      <c r="J270" s="470"/>
      <c r="K270" s="470"/>
      <c r="L270" s="470"/>
      <c r="M270" s="470"/>
      <c r="N270" s="470"/>
      <c r="O270" s="470"/>
      <c r="P270" s="470"/>
      <c r="Q270" s="470"/>
      <c r="R270" s="470"/>
      <c r="S270" s="470"/>
      <c r="T270" s="470"/>
      <c r="V270" s="514"/>
      <c r="W270" s="711"/>
      <c r="X270" s="712"/>
      <c r="Y270" s="712"/>
      <c r="Z270" s="712"/>
      <c r="AA270" s="712"/>
      <c r="AB270" s="712"/>
      <c r="AC270" s="712"/>
      <c r="AD270" s="713"/>
    </row>
    <row r="271" spans="2:30">
      <c r="B271" s="509"/>
      <c r="C271" s="486"/>
      <c r="D271" s="470"/>
      <c r="E271" s="470"/>
      <c r="F271" s="470"/>
      <c r="G271" s="470"/>
      <c r="H271" s="470"/>
      <c r="I271" s="470"/>
      <c r="J271" s="470"/>
      <c r="K271" s="470"/>
      <c r="L271" s="470"/>
      <c r="M271" s="470"/>
      <c r="N271" s="470"/>
      <c r="O271" s="470"/>
      <c r="P271" s="470"/>
      <c r="Q271" s="470"/>
      <c r="R271" s="470"/>
      <c r="S271" s="470"/>
      <c r="T271" s="470"/>
      <c r="U271" s="486"/>
      <c r="V271" s="505"/>
      <c r="W271" s="704" t="s">
        <v>1615</v>
      </c>
      <c r="X271" s="705"/>
      <c r="Y271" s="707" t="s">
        <v>1640</v>
      </c>
      <c r="Z271" s="707"/>
      <c r="AA271" s="707"/>
      <c r="AB271" s="707"/>
      <c r="AC271" s="707"/>
      <c r="AD271" s="714"/>
    </row>
    <row r="272" spans="2:30">
      <c r="B272" s="509"/>
      <c r="C272" s="486"/>
      <c r="D272" s="486"/>
      <c r="E272" s="486"/>
      <c r="F272" s="486"/>
      <c r="G272" s="486"/>
      <c r="H272" s="486"/>
      <c r="I272" s="486"/>
      <c r="J272" s="486"/>
      <c r="K272" s="486"/>
      <c r="L272" s="486"/>
      <c r="M272" s="486"/>
      <c r="N272" s="486"/>
      <c r="O272" s="486"/>
      <c r="P272" s="486"/>
      <c r="Q272" s="486"/>
      <c r="R272" s="486"/>
      <c r="S272" s="486"/>
      <c r="V272" s="505"/>
      <c r="W272" s="704" t="s">
        <v>1616</v>
      </c>
      <c r="X272" s="705"/>
      <c r="Y272" s="707" t="s">
        <v>1641</v>
      </c>
      <c r="Z272" s="707"/>
      <c r="AA272" s="707"/>
      <c r="AB272" s="707"/>
      <c r="AC272" s="707"/>
      <c r="AD272" s="714"/>
    </row>
    <row r="273" spans="2:30">
      <c r="B273" s="509"/>
      <c r="C273" s="486"/>
      <c r="D273" s="486"/>
      <c r="E273" s="486"/>
      <c r="F273" s="486"/>
      <c r="G273" s="486"/>
      <c r="H273" s="486"/>
      <c r="I273" s="486"/>
      <c r="J273" s="486"/>
      <c r="K273" s="486"/>
      <c r="L273" s="486"/>
      <c r="M273" s="486"/>
      <c r="N273" s="486"/>
      <c r="O273" s="486"/>
      <c r="P273" s="486"/>
      <c r="Q273" s="486"/>
      <c r="R273" s="486"/>
      <c r="S273" s="486"/>
      <c r="V273" s="505"/>
      <c r="W273" s="704" t="s">
        <v>1617</v>
      </c>
      <c r="X273" s="705"/>
      <c r="Y273" s="707" t="s">
        <v>1641</v>
      </c>
      <c r="Z273" s="707"/>
      <c r="AA273" s="707"/>
      <c r="AB273" s="707"/>
      <c r="AC273" s="707"/>
      <c r="AD273" s="714"/>
    </row>
    <row r="274" spans="2:30" ht="12.75" thickBot="1">
      <c r="B274" s="515"/>
      <c r="C274" s="516"/>
      <c r="D274" s="516"/>
      <c r="E274" s="516"/>
      <c r="F274" s="516"/>
      <c r="G274" s="516"/>
      <c r="H274" s="516"/>
      <c r="I274" s="516"/>
      <c r="J274" s="516"/>
      <c r="K274" s="516"/>
      <c r="L274" s="516"/>
      <c r="M274" s="516"/>
      <c r="N274" s="516"/>
      <c r="O274" s="516"/>
      <c r="P274" s="516"/>
      <c r="Q274" s="516"/>
      <c r="R274" s="516"/>
      <c r="S274" s="516"/>
      <c r="T274" s="517"/>
      <c r="U274" s="517"/>
      <c r="V274" s="518"/>
      <c r="W274" s="715" t="s">
        <v>1618</v>
      </c>
      <c r="X274" s="716"/>
      <c r="Y274" s="717" t="s">
        <v>1628</v>
      </c>
      <c r="Z274" s="717"/>
      <c r="AA274" s="717"/>
      <c r="AB274" s="717"/>
      <c r="AC274" s="717"/>
      <c r="AD274" s="718"/>
    </row>
    <row r="276" spans="2:30" ht="12.75" thickBot="1"/>
    <row r="277" spans="2:30" ht="12.75" customHeight="1">
      <c r="B277" s="466"/>
      <c r="C277" s="467"/>
      <c r="D277" s="468"/>
      <c r="E277" s="468"/>
      <c r="F277" s="468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  <c r="R277" s="468"/>
      <c r="S277" s="468"/>
      <c r="T277" s="468"/>
      <c r="U277" s="467"/>
      <c r="V277" s="467"/>
      <c r="W277" s="753" t="s">
        <v>1619</v>
      </c>
      <c r="X277" s="754"/>
      <c r="Y277" s="754"/>
      <c r="Z277" s="754"/>
      <c r="AA277" s="754"/>
      <c r="AB277" s="754"/>
      <c r="AC277" s="754"/>
      <c r="AD277" s="755"/>
    </row>
    <row r="278" spans="2:30" ht="12" customHeight="1">
      <c r="B278" s="469"/>
      <c r="D278" s="470"/>
      <c r="E278" s="470"/>
      <c r="F278" s="470"/>
      <c r="G278" s="470"/>
      <c r="H278" s="470"/>
      <c r="I278" s="470"/>
      <c r="J278" s="470"/>
      <c r="K278" s="470"/>
      <c r="L278" s="470"/>
      <c r="M278" s="752"/>
      <c r="N278" s="470"/>
      <c r="P278" s="470"/>
      <c r="Q278" s="470"/>
      <c r="R278" s="470"/>
      <c r="S278" s="470"/>
      <c r="T278" s="470"/>
      <c r="W278" s="756"/>
      <c r="X278" s="757"/>
      <c r="Y278" s="757"/>
      <c r="Z278" s="757"/>
      <c r="AA278" s="757"/>
      <c r="AB278" s="757"/>
      <c r="AC278" s="757"/>
      <c r="AD278" s="758"/>
    </row>
    <row r="279" spans="2:30" ht="14.25" customHeight="1">
      <c r="B279" s="469"/>
      <c r="D279" s="470"/>
      <c r="E279" s="470"/>
      <c r="F279" s="470"/>
      <c r="G279" s="470"/>
      <c r="H279" s="470"/>
      <c r="I279" s="470"/>
      <c r="J279" s="470"/>
      <c r="K279" s="470"/>
      <c r="L279" s="470"/>
      <c r="M279" s="752"/>
      <c r="N279" s="470"/>
      <c r="O279" s="470"/>
      <c r="P279" s="470"/>
      <c r="Q279" s="470"/>
      <c r="R279" s="470"/>
      <c r="S279" s="470"/>
      <c r="T279" s="470"/>
      <c r="W279" s="471" t="s">
        <v>1588</v>
      </c>
      <c r="AD279" s="472"/>
    </row>
    <row r="280" spans="2:30" ht="14.25" customHeight="1">
      <c r="B280" s="469"/>
      <c r="W280" s="473" t="s">
        <v>1589</v>
      </c>
      <c r="X280" s="707" t="s">
        <v>1590</v>
      </c>
      <c r="Y280" s="707"/>
      <c r="Z280" s="707"/>
      <c r="AA280" s="707" t="s">
        <v>1591</v>
      </c>
      <c r="AB280" s="707"/>
      <c r="AC280" s="707" t="s">
        <v>1592</v>
      </c>
      <c r="AD280" s="714"/>
    </row>
    <row r="281" spans="2:30" ht="14.25" customHeight="1">
      <c r="B281" s="469"/>
      <c r="W281" s="473">
        <v>1</v>
      </c>
      <c r="X281" s="707" t="s">
        <v>1593</v>
      </c>
      <c r="Y281" s="707"/>
      <c r="Z281" s="707"/>
      <c r="AA281" s="707"/>
      <c r="AB281" s="707"/>
      <c r="AC281" s="707"/>
      <c r="AD281" s="714"/>
    </row>
    <row r="282" spans="2:30" ht="14.25" customHeight="1">
      <c r="B282" s="469"/>
      <c r="W282" s="473">
        <v>2</v>
      </c>
      <c r="X282" s="707" t="s">
        <v>1594</v>
      </c>
      <c r="Y282" s="707"/>
      <c r="Z282" s="707"/>
      <c r="AA282" s="707"/>
      <c r="AB282" s="707"/>
      <c r="AC282" s="707"/>
      <c r="AD282" s="714"/>
    </row>
    <row r="283" spans="2:30" ht="14.25" customHeight="1">
      <c r="B283" s="469"/>
      <c r="W283" s="473">
        <v>3</v>
      </c>
      <c r="X283" s="707" t="s">
        <v>1595</v>
      </c>
      <c r="Y283" s="707"/>
      <c r="Z283" s="707"/>
      <c r="AA283" s="707"/>
      <c r="AB283" s="707"/>
      <c r="AC283" s="707"/>
      <c r="AD283" s="714"/>
    </row>
    <row r="284" spans="2:30" ht="14.25" customHeight="1">
      <c r="B284" s="469"/>
      <c r="W284" s="473">
        <v>4</v>
      </c>
      <c r="X284" s="707" t="s">
        <v>1596</v>
      </c>
      <c r="Y284" s="707"/>
      <c r="Z284" s="707"/>
      <c r="AA284" s="707"/>
      <c r="AB284" s="707"/>
      <c r="AC284" s="707"/>
      <c r="AD284" s="714"/>
    </row>
    <row r="285" spans="2:30" ht="14.25" customHeight="1">
      <c r="B285" s="469"/>
      <c r="D285" s="470"/>
      <c r="E285" s="470"/>
      <c r="F285" s="470"/>
      <c r="G285" s="470"/>
      <c r="H285" s="470"/>
      <c r="I285" s="470"/>
      <c r="J285" s="470"/>
      <c r="K285" s="470"/>
      <c r="L285" s="470"/>
      <c r="M285" s="470"/>
      <c r="N285" s="470"/>
      <c r="O285" s="470"/>
      <c r="P285" s="470"/>
      <c r="Q285" s="470"/>
      <c r="R285" s="470"/>
      <c r="S285" s="470"/>
      <c r="T285" s="470"/>
      <c r="W285" s="473">
        <v>5</v>
      </c>
      <c r="X285" s="707" t="s">
        <v>1597</v>
      </c>
      <c r="Y285" s="707"/>
      <c r="Z285" s="707"/>
      <c r="AA285" s="707"/>
      <c r="AB285" s="707"/>
      <c r="AC285" s="707"/>
      <c r="AD285" s="714"/>
    </row>
    <row r="286" spans="2:30" ht="14.25" customHeight="1">
      <c r="B286" s="469"/>
      <c r="D286" s="470"/>
      <c r="E286" s="470"/>
      <c r="F286" s="470"/>
      <c r="G286" s="470"/>
      <c r="H286" s="470"/>
      <c r="I286" s="470"/>
      <c r="J286" s="470"/>
      <c r="K286" s="470"/>
      <c r="L286" s="470"/>
      <c r="M286" s="752"/>
      <c r="N286" s="470"/>
      <c r="O286" s="470"/>
      <c r="P286" s="470"/>
      <c r="Q286" s="470"/>
      <c r="R286" s="470"/>
      <c r="S286" s="470"/>
      <c r="T286" s="470"/>
      <c r="W286" s="473">
        <v>6</v>
      </c>
      <c r="X286" s="707" t="s">
        <v>1598</v>
      </c>
      <c r="Y286" s="707"/>
      <c r="Z286" s="707"/>
      <c r="AA286" s="707"/>
      <c r="AB286" s="707"/>
      <c r="AC286" s="707"/>
      <c r="AD286" s="714"/>
    </row>
    <row r="287" spans="2:30" ht="14.25" customHeight="1">
      <c r="B287" s="469"/>
      <c r="D287" s="470"/>
      <c r="E287" s="470"/>
      <c r="F287" s="470"/>
      <c r="G287" s="470"/>
      <c r="H287" s="470"/>
      <c r="I287" s="470"/>
      <c r="J287" s="470"/>
      <c r="K287" s="470"/>
      <c r="L287" s="470"/>
      <c r="M287" s="752"/>
      <c r="N287" s="470"/>
      <c r="O287" s="470"/>
      <c r="P287" s="470"/>
      <c r="Q287" s="470"/>
      <c r="R287" s="470"/>
      <c r="S287" s="470"/>
      <c r="T287" s="470"/>
      <c r="W287" s="473">
        <v>7</v>
      </c>
      <c r="X287" s="707" t="s">
        <v>1599</v>
      </c>
      <c r="Y287" s="707"/>
      <c r="Z287" s="707"/>
      <c r="AA287" s="707"/>
      <c r="AB287" s="707"/>
      <c r="AC287" s="707"/>
      <c r="AD287" s="714"/>
    </row>
    <row r="288" spans="2:30" ht="14.25" customHeight="1">
      <c r="B288" s="469"/>
      <c r="D288" s="470"/>
      <c r="E288" s="470"/>
      <c r="F288" s="470"/>
      <c r="G288" s="470"/>
      <c r="H288" s="470"/>
      <c r="I288" s="470"/>
      <c r="J288" s="470"/>
      <c r="K288" s="470"/>
      <c r="L288" s="470"/>
      <c r="M288" s="752"/>
      <c r="N288" s="470"/>
      <c r="O288" s="470"/>
      <c r="P288" s="470"/>
      <c r="Q288" s="470"/>
      <c r="R288" s="470"/>
      <c r="S288" s="470"/>
      <c r="T288" s="470"/>
      <c r="W288" s="473">
        <v>8</v>
      </c>
      <c r="X288" s="707" t="s">
        <v>1600</v>
      </c>
      <c r="Y288" s="707"/>
      <c r="Z288" s="707"/>
      <c r="AA288" s="707"/>
      <c r="AB288" s="707"/>
      <c r="AC288" s="707"/>
      <c r="AD288" s="714"/>
    </row>
    <row r="289" spans="2:30" ht="14.25" customHeight="1">
      <c r="B289" s="469"/>
      <c r="D289" s="470"/>
      <c r="E289" s="470"/>
      <c r="F289" s="470"/>
      <c r="G289" s="470"/>
      <c r="H289" s="470"/>
      <c r="I289" s="470"/>
      <c r="J289" s="470"/>
      <c r="K289" s="470"/>
      <c r="L289" s="470"/>
      <c r="M289" s="752"/>
      <c r="N289" s="470"/>
      <c r="O289" s="470"/>
      <c r="P289" s="470"/>
      <c r="Q289" s="470"/>
      <c r="R289" s="470"/>
      <c r="S289" s="470"/>
      <c r="T289" s="470"/>
      <c r="W289" s="473">
        <v>9</v>
      </c>
      <c r="X289" s="707" t="s">
        <v>1601</v>
      </c>
      <c r="Y289" s="707"/>
      <c r="Z289" s="707"/>
      <c r="AA289" s="707"/>
      <c r="AB289" s="707"/>
      <c r="AC289" s="707"/>
      <c r="AD289" s="714"/>
    </row>
    <row r="290" spans="2:30" ht="14.25" customHeight="1">
      <c r="B290" s="469"/>
      <c r="D290" s="470"/>
      <c r="E290" s="470"/>
      <c r="F290" s="470"/>
      <c r="G290" s="470"/>
      <c r="H290" s="470"/>
      <c r="I290" s="470"/>
      <c r="J290" s="470"/>
      <c r="K290" s="470"/>
      <c r="L290" s="470"/>
      <c r="M290" s="470"/>
      <c r="N290" s="470"/>
      <c r="O290" s="470"/>
      <c r="P290" s="470"/>
      <c r="Q290" s="470"/>
      <c r="R290" s="470"/>
      <c r="S290" s="470"/>
      <c r="T290" s="470"/>
      <c r="W290" s="473">
        <v>10</v>
      </c>
      <c r="X290" s="707" t="s">
        <v>1602</v>
      </c>
      <c r="Y290" s="707"/>
      <c r="Z290" s="707"/>
      <c r="AA290" s="707"/>
      <c r="AB290" s="707"/>
      <c r="AC290" s="707"/>
      <c r="AD290" s="714"/>
    </row>
    <row r="291" spans="2:30" ht="14.25" customHeight="1">
      <c r="B291" s="469"/>
      <c r="D291" s="470"/>
      <c r="E291" s="470"/>
      <c r="F291" s="470"/>
      <c r="G291" s="470"/>
      <c r="H291" s="470"/>
      <c r="I291" s="470"/>
      <c r="J291" s="470"/>
      <c r="K291" s="470"/>
      <c r="L291" s="470"/>
      <c r="N291" s="470"/>
      <c r="O291" s="470"/>
      <c r="P291" s="470"/>
      <c r="Q291" s="470"/>
      <c r="R291" s="470"/>
      <c r="S291" s="470"/>
      <c r="T291" s="470"/>
      <c r="W291" s="473">
        <v>11</v>
      </c>
      <c r="X291" s="707" t="s">
        <v>1603</v>
      </c>
      <c r="Y291" s="707"/>
      <c r="Z291" s="707"/>
      <c r="AA291" s="707"/>
      <c r="AB291" s="707"/>
      <c r="AC291" s="707"/>
      <c r="AD291" s="714"/>
    </row>
    <row r="292" spans="2:30" ht="14.25" customHeight="1">
      <c r="B292" s="469"/>
      <c r="D292" s="470"/>
      <c r="E292" s="470"/>
      <c r="F292" s="470"/>
      <c r="G292" s="470"/>
      <c r="H292" s="470"/>
      <c r="I292" s="470"/>
      <c r="J292" s="470"/>
      <c r="K292" s="470"/>
      <c r="L292" s="470"/>
      <c r="N292" s="470"/>
      <c r="O292" s="470"/>
      <c r="P292" s="470"/>
      <c r="Q292" s="470"/>
      <c r="R292" s="470"/>
      <c r="S292" s="470"/>
      <c r="T292" s="470"/>
      <c r="W292" s="473">
        <v>12</v>
      </c>
      <c r="X292" s="707" t="s">
        <v>1604</v>
      </c>
      <c r="Y292" s="707"/>
      <c r="Z292" s="707"/>
      <c r="AA292" s="707"/>
      <c r="AB292" s="707"/>
      <c r="AC292" s="707"/>
      <c r="AD292" s="714"/>
    </row>
    <row r="293" spans="2:30" ht="14.25" customHeight="1">
      <c r="B293" s="475"/>
      <c r="C293" s="476"/>
      <c r="D293" s="470"/>
      <c r="E293" s="470"/>
      <c r="F293" s="470"/>
      <c r="G293" s="470"/>
      <c r="H293" s="470"/>
      <c r="I293" s="470"/>
      <c r="J293" s="470"/>
      <c r="K293" s="470"/>
      <c r="L293" s="470"/>
      <c r="N293" s="470"/>
      <c r="O293" s="470"/>
      <c r="P293" s="470"/>
      <c r="Q293" s="470"/>
      <c r="R293" s="470"/>
      <c r="S293" s="470"/>
      <c r="T293" s="470"/>
      <c r="W293" s="473">
        <v>13</v>
      </c>
      <c r="X293" s="707" t="s">
        <v>1634</v>
      </c>
      <c r="Y293" s="707"/>
      <c r="Z293" s="707"/>
      <c r="AA293" s="707"/>
      <c r="AB293" s="707"/>
      <c r="AC293" s="707"/>
      <c r="AD293" s="714"/>
    </row>
    <row r="294" spans="2:30" ht="14.25" customHeight="1">
      <c r="B294" s="469"/>
      <c r="D294" s="470"/>
      <c r="E294" s="470"/>
      <c r="F294" s="470"/>
      <c r="G294" s="470"/>
      <c r="H294" s="470"/>
      <c r="I294" s="470"/>
      <c r="J294" s="470"/>
      <c r="K294" s="470"/>
      <c r="L294" s="470"/>
      <c r="N294" s="470"/>
      <c r="O294" s="470"/>
      <c r="P294" s="470"/>
      <c r="Q294" s="470"/>
      <c r="R294" s="470"/>
      <c r="S294" s="470"/>
      <c r="T294" s="470"/>
      <c r="W294" s="477"/>
      <c r="X294" s="735"/>
      <c r="Y294" s="735"/>
      <c r="Z294" s="735"/>
      <c r="AA294" s="735"/>
      <c r="AB294" s="735"/>
      <c r="AC294" s="735"/>
      <c r="AD294" s="736"/>
    </row>
    <row r="295" spans="2:30" ht="14.25" customHeight="1">
      <c r="B295" s="469"/>
      <c r="D295" s="470"/>
      <c r="E295" s="470"/>
      <c r="F295" s="470"/>
      <c r="G295" s="470"/>
      <c r="H295" s="470"/>
      <c r="I295" s="470"/>
      <c r="J295" s="470"/>
      <c r="K295" s="470"/>
      <c r="L295" s="470"/>
      <c r="M295" s="470"/>
      <c r="N295" s="470"/>
      <c r="O295" s="470"/>
      <c r="P295" s="470"/>
      <c r="Q295" s="470"/>
      <c r="R295" s="470"/>
      <c r="S295" s="470"/>
      <c r="T295" s="470"/>
      <c r="W295" s="737" t="s">
        <v>1605</v>
      </c>
      <c r="X295" s="738"/>
      <c r="Y295" s="738"/>
      <c r="Z295" s="738"/>
      <c r="AA295" s="738"/>
      <c r="AB295" s="738"/>
      <c r="AC295" s="738"/>
      <c r="AD295" s="739"/>
    </row>
    <row r="296" spans="2:30" ht="14.25" customHeight="1">
      <c r="B296" s="469"/>
      <c r="D296" s="470"/>
      <c r="E296" s="470"/>
      <c r="F296" s="470"/>
      <c r="G296" s="470"/>
      <c r="H296" s="470"/>
      <c r="I296" s="470"/>
      <c r="J296" s="470"/>
      <c r="K296" s="470"/>
      <c r="L296" s="470"/>
      <c r="N296" s="470"/>
      <c r="O296" s="470"/>
      <c r="P296" s="470"/>
      <c r="Q296" s="470"/>
      <c r="R296" s="470"/>
      <c r="S296" s="470"/>
      <c r="T296" s="470"/>
      <c r="W296" s="740" t="s">
        <v>1606</v>
      </c>
      <c r="X296" s="741"/>
      <c r="Y296" s="741"/>
      <c r="Z296" s="742"/>
      <c r="AA296" s="743" t="s">
        <v>1607</v>
      </c>
      <c r="AB296" s="744"/>
      <c r="AC296" s="744"/>
      <c r="AD296" s="745"/>
    </row>
    <row r="297" spans="2:30" ht="14.25" customHeight="1">
      <c r="B297" s="469"/>
      <c r="D297" s="470"/>
      <c r="E297" s="470"/>
      <c r="F297" s="470"/>
      <c r="G297" s="470"/>
      <c r="H297" s="470"/>
      <c r="I297" s="470"/>
      <c r="J297" s="470"/>
      <c r="K297" s="470"/>
      <c r="L297" s="470"/>
      <c r="N297" s="470"/>
      <c r="O297" s="470"/>
      <c r="P297" s="470"/>
      <c r="Q297" s="470"/>
      <c r="R297" s="470"/>
      <c r="S297" s="470"/>
      <c r="T297" s="470"/>
      <c r="W297" s="746" t="s">
        <v>1642</v>
      </c>
      <c r="X297" s="747"/>
      <c r="Y297" s="480">
        <v>9</v>
      </c>
      <c r="Z297" s="481" t="s">
        <v>1031</v>
      </c>
      <c r="AA297" s="748" t="s">
        <v>1670</v>
      </c>
      <c r="AB297" s="749"/>
      <c r="AC297" s="484">
        <v>3</v>
      </c>
      <c r="AD297" s="485" t="s">
        <v>1031</v>
      </c>
    </row>
    <row r="298" spans="2:30" ht="14.25" customHeight="1">
      <c r="B298" s="469"/>
      <c r="D298" s="470"/>
      <c r="E298" s="470"/>
      <c r="F298" s="470"/>
      <c r="G298" s="470"/>
      <c r="H298" s="470"/>
      <c r="I298" s="470"/>
      <c r="J298" s="470"/>
      <c r="K298" s="470"/>
      <c r="L298" s="470"/>
      <c r="N298" s="470"/>
      <c r="O298" s="470"/>
      <c r="P298" s="470"/>
      <c r="Q298" s="470"/>
      <c r="R298" s="470"/>
      <c r="S298" s="470"/>
      <c r="T298" s="470"/>
      <c r="W298" s="759" t="s">
        <v>1632</v>
      </c>
      <c r="X298" s="760"/>
      <c r="Y298" s="480">
        <v>3</v>
      </c>
      <c r="Z298" s="481" t="s">
        <v>1031</v>
      </c>
      <c r="AA298" s="748" t="s">
        <v>1671</v>
      </c>
      <c r="AB298" s="749"/>
      <c r="AC298" s="484">
        <v>6</v>
      </c>
      <c r="AD298" s="485" t="s">
        <v>1031</v>
      </c>
    </row>
    <row r="299" spans="2:30">
      <c r="B299" s="469"/>
      <c r="D299" s="470"/>
      <c r="E299" s="470"/>
      <c r="F299" s="470"/>
      <c r="G299" s="470"/>
      <c r="H299" s="470"/>
      <c r="I299" s="470"/>
      <c r="J299" s="470"/>
      <c r="K299" s="470"/>
      <c r="L299" s="470"/>
      <c r="N299" s="470"/>
      <c r="O299" s="470"/>
      <c r="P299" s="470"/>
      <c r="Q299" s="470"/>
      <c r="R299" s="470"/>
      <c r="S299" s="470"/>
      <c r="T299" s="470"/>
      <c r="W299" s="478" t="s">
        <v>1658</v>
      </c>
      <c r="X299" s="479"/>
      <c r="Y299" s="486">
        <v>5</v>
      </c>
      <c r="Z299" s="481" t="s">
        <v>1031</v>
      </c>
      <c r="AA299" s="748"/>
      <c r="AB299" s="749"/>
      <c r="AC299" s="484"/>
      <c r="AD299" s="485"/>
    </row>
    <row r="300" spans="2:30">
      <c r="B300" s="469"/>
      <c r="D300" s="470"/>
      <c r="E300" s="470"/>
      <c r="F300" s="470"/>
      <c r="G300" s="470"/>
      <c r="H300" s="470"/>
      <c r="I300" s="470"/>
      <c r="J300" s="470"/>
      <c r="K300" s="470"/>
      <c r="L300" s="470"/>
      <c r="M300" s="470"/>
      <c r="N300" s="470"/>
      <c r="O300" s="470"/>
      <c r="P300" s="470"/>
      <c r="Q300" s="470"/>
      <c r="R300" s="470"/>
      <c r="S300" s="470"/>
      <c r="T300" s="470"/>
      <c r="W300" s="478" t="s">
        <v>1629</v>
      </c>
      <c r="X300" s="479"/>
      <c r="Y300" s="480">
        <v>1</v>
      </c>
      <c r="Z300" s="481" t="s">
        <v>1031</v>
      </c>
      <c r="AA300" s="748"/>
      <c r="AB300" s="749"/>
      <c r="AC300" s="484"/>
      <c r="AD300" s="485"/>
    </row>
    <row r="301" spans="2:30">
      <c r="B301" s="469"/>
      <c r="D301" s="470"/>
      <c r="E301" s="470"/>
      <c r="F301" s="470"/>
      <c r="G301" s="470"/>
      <c r="H301" s="470"/>
      <c r="I301" s="470"/>
      <c r="J301" s="470"/>
      <c r="K301" s="470"/>
      <c r="L301" s="470"/>
      <c r="N301" s="470"/>
      <c r="O301" s="470"/>
      <c r="P301" s="470"/>
      <c r="Q301" s="470"/>
      <c r="R301" s="470"/>
      <c r="S301" s="470"/>
      <c r="T301" s="470"/>
      <c r="W301" s="478" t="s">
        <v>1624</v>
      </c>
      <c r="X301" s="479"/>
      <c r="Y301" s="486">
        <v>7</v>
      </c>
      <c r="Z301" s="481" t="s">
        <v>1031</v>
      </c>
      <c r="AA301" s="748"/>
      <c r="AB301" s="749"/>
      <c r="AC301" s="484"/>
      <c r="AD301" s="485"/>
    </row>
    <row r="302" spans="2:30">
      <c r="B302" s="469"/>
      <c r="D302" s="470"/>
      <c r="E302" s="470"/>
      <c r="F302" s="470"/>
      <c r="G302" s="470"/>
      <c r="H302" s="470"/>
      <c r="I302" s="470"/>
      <c r="J302" s="470"/>
      <c r="K302" s="470"/>
      <c r="L302" s="470"/>
      <c r="N302" s="470"/>
      <c r="O302" s="470"/>
      <c r="P302" s="470"/>
      <c r="Q302" s="470"/>
      <c r="R302" s="470"/>
      <c r="S302" s="470"/>
      <c r="T302" s="470"/>
      <c r="W302" s="478" t="s">
        <v>1625</v>
      </c>
      <c r="X302" s="479"/>
      <c r="Y302" s="480">
        <v>7</v>
      </c>
      <c r="Z302" s="481" t="s">
        <v>1031</v>
      </c>
      <c r="AA302" s="487"/>
      <c r="AB302" s="488"/>
      <c r="AC302" s="484"/>
      <c r="AD302" s="489"/>
    </row>
    <row r="303" spans="2:30">
      <c r="B303" s="469"/>
      <c r="D303" s="470"/>
      <c r="E303" s="470"/>
      <c r="F303" s="470"/>
      <c r="G303" s="470"/>
      <c r="H303" s="470"/>
      <c r="I303" s="470"/>
      <c r="J303" s="470"/>
      <c r="K303" s="470"/>
      <c r="L303" s="470"/>
      <c r="N303" s="470"/>
      <c r="O303" s="470"/>
      <c r="P303" s="470"/>
      <c r="Q303" s="470"/>
      <c r="R303" s="470"/>
      <c r="S303" s="470"/>
      <c r="T303" s="470"/>
      <c r="W303" s="478" t="s">
        <v>1627</v>
      </c>
      <c r="X303" s="479"/>
      <c r="Y303" s="480">
        <v>7</v>
      </c>
      <c r="Z303" s="481" t="s">
        <v>1031</v>
      </c>
      <c r="AA303" s="482"/>
      <c r="AB303" s="483"/>
      <c r="AC303" s="484"/>
      <c r="AD303" s="485"/>
    </row>
    <row r="304" spans="2:30" ht="14.25">
      <c r="B304" s="469"/>
      <c r="D304" s="470"/>
      <c r="E304" s="470"/>
      <c r="F304" s="470"/>
      <c r="G304" s="470"/>
      <c r="H304" s="470"/>
      <c r="I304" s="470"/>
      <c r="J304" s="470"/>
      <c r="K304" s="470"/>
      <c r="L304" s="470"/>
      <c r="N304" s="470"/>
      <c r="O304" s="470"/>
      <c r="P304" s="470"/>
      <c r="Q304" s="470"/>
      <c r="R304" s="470"/>
      <c r="S304" s="470"/>
      <c r="T304" s="470"/>
      <c r="W304" s="478" t="s">
        <v>1675</v>
      </c>
      <c r="X304" s="479"/>
      <c r="Y304" s="480">
        <f>9*50*3</f>
        <v>1350</v>
      </c>
      <c r="Z304" s="481" t="s">
        <v>7</v>
      </c>
      <c r="AA304" s="482"/>
      <c r="AB304" s="483"/>
      <c r="AC304" s="484"/>
      <c r="AD304" s="485"/>
    </row>
    <row r="305" spans="2:33">
      <c r="B305" s="469"/>
      <c r="D305" s="470"/>
      <c r="E305" s="470"/>
      <c r="F305" s="470"/>
      <c r="G305" s="470"/>
      <c r="H305" s="470"/>
      <c r="I305" s="470"/>
      <c r="J305" s="470"/>
      <c r="K305" s="470"/>
      <c r="L305" s="470"/>
      <c r="N305" s="470"/>
      <c r="O305" s="470"/>
      <c r="P305" s="470"/>
      <c r="Q305" s="470"/>
      <c r="R305" s="470"/>
      <c r="S305" s="470"/>
      <c r="T305" s="470"/>
      <c r="W305" s="478"/>
      <c r="X305" s="479"/>
      <c r="Y305" s="480"/>
      <c r="Z305" s="481"/>
      <c r="AA305" s="482"/>
      <c r="AB305" s="483"/>
      <c r="AC305" s="484"/>
      <c r="AD305" s="485"/>
    </row>
    <row r="306" spans="2:33">
      <c r="B306" s="469"/>
      <c r="D306" s="470"/>
      <c r="E306" s="470"/>
      <c r="F306" s="470"/>
      <c r="G306" s="470"/>
      <c r="H306" s="470"/>
      <c r="I306" s="470"/>
      <c r="J306" s="470"/>
      <c r="K306" s="470"/>
      <c r="L306" s="470"/>
      <c r="N306" s="470"/>
      <c r="O306" s="470"/>
      <c r="P306" s="470"/>
      <c r="Q306" s="470"/>
      <c r="R306" s="470"/>
      <c r="S306" s="470"/>
      <c r="T306" s="470"/>
      <c r="W306" s="478"/>
      <c r="X306" s="479"/>
      <c r="Y306" s="480"/>
      <c r="Z306" s="481"/>
      <c r="AA306" s="748"/>
      <c r="AB306" s="749"/>
      <c r="AC306" s="484"/>
      <c r="AD306" s="485"/>
    </row>
    <row r="307" spans="2:33">
      <c r="B307" s="469"/>
      <c r="D307" s="470"/>
      <c r="E307" s="470"/>
      <c r="F307" s="470"/>
      <c r="G307" s="470"/>
      <c r="H307" s="470"/>
      <c r="I307" s="470"/>
      <c r="J307" s="470"/>
      <c r="K307" s="470"/>
      <c r="L307" s="470"/>
      <c r="M307" s="470"/>
      <c r="N307" s="470"/>
      <c r="O307" s="470"/>
      <c r="P307" s="470"/>
      <c r="Q307" s="470"/>
      <c r="R307" s="470"/>
      <c r="S307" s="470"/>
      <c r="T307" s="470"/>
      <c r="W307" s="478"/>
      <c r="X307" s="479"/>
      <c r="Y307" s="480"/>
      <c r="Z307" s="481"/>
      <c r="AA307" s="748"/>
      <c r="AB307" s="749"/>
      <c r="AC307" s="484"/>
      <c r="AD307" s="485"/>
    </row>
    <row r="308" spans="2:33">
      <c r="B308" s="469"/>
      <c r="D308" s="470"/>
      <c r="E308" s="470"/>
      <c r="F308" s="470"/>
      <c r="G308" s="470"/>
      <c r="H308" s="470"/>
      <c r="I308" s="470"/>
      <c r="J308" s="470"/>
      <c r="K308" s="470"/>
      <c r="L308" s="470"/>
      <c r="M308" s="470"/>
      <c r="N308" s="470"/>
      <c r="O308" s="470"/>
      <c r="P308" s="470"/>
      <c r="Q308" s="470"/>
      <c r="R308" s="470"/>
      <c r="S308" s="470"/>
      <c r="T308" s="470"/>
      <c r="W308" s="478"/>
      <c r="X308" s="479"/>
      <c r="Y308" s="480"/>
      <c r="Z308" s="481"/>
      <c r="AA308" s="748"/>
      <c r="AB308" s="749"/>
      <c r="AC308" s="484"/>
      <c r="AD308" s="485"/>
    </row>
    <row r="309" spans="2:33">
      <c r="B309" s="469"/>
      <c r="D309" s="470"/>
      <c r="E309" s="470"/>
      <c r="F309" s="470"/>
      <c r="G309" s="470"/>
      <c r="H309" s="470"/>
      <c r="I309" s="470"/>
      <c r="J309" s="470"/>
      <c r="K309" s="470"/>
      <c r="L309" s="470"/>
      <c r="M309" s="470"/>
      <c r="N309" s="470"/>
      <c r="O309" s="470"/>
      <c r="P309" s="470"/>
      <c r="Q309" s="470"/>
      <c r="R309" s="470"/>
      <c r="S309" s="470"/>
      <c r="T309" s="470"/>
      <c r="W309" s="478"/>
      <c r="X309" s="479"/>
      <c r="Y309" s="480"/>
      <c r="Z309" s="519"/>
      <c r="AA309" s="721"/>
      <c r="AB309" s="722"/>
      <c r="AC309" s="484"/>
      <c r="AD309" s="485"/>
    </row>
    <row r="310" spans="2:33">
      <c r="B310" s="469"/>
      <c r="D310" s="470"/>
      <c r="E310" s="470"/>
      <c r="F310" s="470"/>
      <c r="G310" s="470"/>
      <c r="H310" s="470"/>
      <c r="I310" s="470"/>
      <c r="J310" s="470"/>
      <c r="K310" s="470"/>
      <c r="L310" s="470"/>
      <c r="M310" s="470"/>
      <c r="N310" s="470"/>
      <c r="O310" s="470"/>
      <c r="P310" s="470"/>
      <c r="Q310" s="470"/>
      <c r="R310" s="470"/>
      <c r="S310" s="470"/>
      <c r="T310" s="470"/>
      <c r="W310" s="719"/>
      <c r="X310" s="720"/>
      <c r="Y310" s="480"/>
      <c r="Z310" s="492"/>
      <c r="AA310" s="721"/>
      <c r="AB310" s="722"/>
      <c r="AC310" s="484"/>
      <c r="AD310" s="485"/>
      <c r="AG310" s="486"/>
    </row>
    <row r="311" spans="2:33">
      <c r="B311" s="469"/>
      <c r="D311" s="470"/>
      <c r="E311" s="470"/>
      <c r="F311" s="470"/>
      <c r="G311" s="470"/>
      <c r="H311" s="470"/>
      <c r="I311" s="470"/>
      <c r="J311" s="470"/>
      <c r="K311" s="470"/>
      <c r="L311" s="470"/>
      <c r="M311" s="470"/>
      <c r="N311" s="470"/>
      <c r="O311" s="470"/>
      <c r="P311" s="470"/>
      <c r="Q311" s="470"/>
      <c r="R311" s="470"/>
      <c r="S311" s="470"/>
      <c r="T311" s="470"/>
      <c r="W311" s="719"/>
      <c r="X311" s="720"/>
      <c r="Y311" s="480"/>
      <c r="Z311" s="492"/>
      <c r="AA311" s="721"/>
      <c r="AB311" s="722"/>
      <c r="AC311" s="484"/>
      <c r="AD311" s="485"/>
    </row>
    <row r="312" spans="2:33">
      <c r="B312" s="469"/>
      <c r="D312" s="470"/>
      <c r="E312" s="470"/>
      <c r="F312" s="470"/>
      <c r="G312" s="470"/>
      <c r="H312" s="470"/>
      <c r="I312" s="470"/>
      <c r="J312" s="470"/>
      <c r="K312" s="470"/>
      <c r="L312" s="470"/>
      <c r="M312" s="470"/>
      <c r="N312" s="470"/>
      <c r="O312" s="470"/>
      <c r="P312" s="470"/>
      <c r="Q312" s="470"/>
      <c r="R312" s="470"/>
      <c r="S312" s="470"/>
      <c r="T312" s="470"/>
      <c r="W312" s="719"/>
      <c r="X312" s="720"/>
      <c r="Y312" s="480"/>
      <c r="Z312" s="492"/>
      <c r="AA312" s="723"/>
      <c r="AB312" s="724"/>
      <c r="AC312" s="490"/>
      <c r="AD312" s="491"/>
    </row>
    <row r="313" spans="2:33">
      <c r="B313" s="469"/>
      <c r="D313" s="470"/>
      <c r="E313" s="470"/>
      <c r="F313" s="470"/>
      <c r="G313" s="470"/>
      <c r="H313" s="470"/>
      <c r="I313" s="470"/>
      <c r="J313" s="470"/>
      <c r="K313" s="470"/>
      <c r="L313" s="470"/>
      <c r="M313" s="470"/>
      <c r="N313" s="470"/>
      <c r="O313" s="470"/>
      <c r="P313" s="470"/>
      <c r="Q313" s="470"/>
      <c r="R313" s="470"/>
      <c r="S313" s="470"/>
      <c r="T313" s="470"/>
      <c r="W313" s="719"/>
      <c r="X313" s="720"/>
      <c r="Y313" s="480"/>
      <c r="Z313" s="492"/>
      <c r="AA313" s="725"/>
      <c r="AB313" s="726"/>
      <c r="AC313" s="493"/>
      <c r="AD313" s="494"/>
    </row>
    <row r="314" spans="2:33" ht="12.75" customHeight="1">
      <c r="B314" s="469"/>
      <c r="D314" s="470"/>
      <c r="E314" s="470"/>
      <c r="F314" s="470"/>
      <c r="G314" s="470"/>
      <c r="H314" s="470"/>
      <c r="I314" s="470"/>
      <c r="J314" s="470"/>
      <c r="K314" s="470"/>
      <c r="L314" s="470"/>
      <c r="M314" s="470"/>
      <c r="N314" s="470"/>
      <c r="O314" s="470"/>
      <c r="P314" s="470"/>
      <c r="Q314" s="470"/>
      <c r="R314" s="470"/>
      <c r="S314" s="470"/>
      <c r="T314" s="470"/>
      <c r="W314" s="719"/>
      <c r="X314" s="720"/>
      <c r="Y314" s="480"/>
      <c r="Z314" s="495"/>
      <c r="AA314" s="727"/>
      <c r="AB314" s="728"/>
      <c r="AC314" s="496"/>
      <c r="AD314" s="497"/>
    </row>
    <row r="315" spans="2:33" ht="12" customHeight="1">
      <c r="B315" s="469"/>
      <c r="D315" s="470"/>
      <c r="E315" s="470"/>
      <c r="F315" s="470"/>
      <c r="G315" s="470"/>
      <c r="H315" s="470"/>
      <c r="I315" s="470"/>
      <c r="J315" s="470"/>
      <c r="K315" s="470"/>
      <c r="L315" s="470"/>
      <c r="M315" s="470"/>
      <c r="N315" s="470"/>
      <c r="O315" s="470"/>
      <c r="P315" s="470"/>
      <c r="Q315" s="470"/>
      <c r="R315" s="470"/>
      <c r="S315" s="470"/>
      <c r="T315" s="470"/>
      <c r="U315" s="476"/>
      <c r="W315" s="719"/>
      <c r="X315" s="720"/>
      <c r="Y315" s="480"/>
      <c r="Z315" s="498"/>
      <c r="AA315" s="499"/>
      <c r="AB315" s="500"/>
      <c r="AC315" s="501"/>
      <c r="AD315" s="502"/>
    </row>
    <row r="316" spans="2:33" ht="12" customHeight="1">
      <c r="B316" s="469"/>
      <c r="D316" s="470"/>
      <c r="E316" s="470"/>
      <c r="F316" s="470"/>
      <c r="G316" s="470"/>
      <c r="H316" s="470"/>
      <c r="I316" s="470"/>
      <c r="J316" s="470"/>
      <c r="K316" s="470"/>
      <c r="L316" s="470"/>
      <c r="M316" s="470"/>
      <c r="N316" s="470"/>
      <c r="O316" s="470"/>
      <c r="P316" s="470"/>
      <c r="Q316" s="470"/>
      <c r="R316" s="470"/>
      <c r="S316" s="470"/>
      <c r="T316" s="470"/>
      <c r="W316" s="729" t="s">
        <v>1635</v>
      </c>
      <c r="X316" s="730"/>
      <c r="Y316" s="730"/>
      <c r="Z316" s="730"/>
      <c r="AA316" s="503"/>
      <c r="AB316" s="503"/>
      <c r="AC316" s="503"/>
      <c r="AD316" s="504"/>
    </row>
    <row r="317" spans="2:33" ht="12" customHeight="1">
      <c r="B317" s="469"/>
      <c r="D317" s="470"/>
      <c r="E317" s="470"/>
      <c r="F317" s="470"/>
      <c r="G317" s="470"/>
      <c r="H317" s="470"/>
      <c r="I317" s="470"/>
      <c r="J317" s="470"/>
      <c r="K317" s="470"/>
      <c r="L317" s="470"/>
      <c r="M317" s="470"/>
      <c r="N317" s="470"/>
      <c r="O317" s="470"/>
      <c r="P317" s="470"/>
      <c r="Q317" s="470"/>
      <c r="R317" s="470"/>
      <c r="S317" s="470"/>
      <c r="T317" s="470"/>
      <c r="W317" s="731" t="s">
        <v>1636</v>
      </c>
      <c r="X317" s="732"/>
      <c r="Y317" s="503" t="s">
        <v>9</v>
      </c>
      <c r="Z317" s="733"/>
      <c r="AA317" s="733"/>
      <c r="AB317" s="733"/>
      <c r="AC317" s="733"/>
      <c r="AD317" s="734"/>
    </row>
    <row r="318" spans="2:33" ht="12" customHeight="1">
      <c r="B318" s="469"/>
      <c r="D318" s="470"/>
      <c r="E318" s="470"/>
      <c r="F318" s="470"/>
      <c r="G318" s="470"/>
      <c r="H318" s="470"/>
      <c r="I318" s="470"/>
      <c r="J318" s="470"/>
      <c r="K318" s="470"/>
      <c r="L318" s="470"/>
      <c r="M318" s="470"/>
      <c r="N318" s="470"/>
      <c r="O318" s="470"/>
      <c r="P318" s="470"/>
      <c r="Q318" s="470"/>
      <c r="R318" s="470"/>
      <c r="S318" s="470"/>
      <c r="T318" s="470"/>
      <c r="V318" s="505"/>
      <c r="W318" s="506"/>
      <c r="X318" s="507"/>
      <c r="Y318" s="507"/>
      <c r="Z318" s="507"/>
      <c r="AA318" s="507"/>
      <c r="AB318" s="507"/>
      <c r="AC318" s="507"/>
      <c r="AD318" s="508"/>
    </row>
    <row r="319" spans="2:33">
      <c r="B319" s="509"/>
      <c r="C319" s="486"/>
      <c r="D319" s="470"/>
      <c r="E319" s="470"/>
      <c r="F319" s="470"/>
      <c r="G319" s="470"/>
      <c r="H319" s="470"/>
      <c r="I319" s="470"/>
      <c r="J319" s="470"/>
      <c r="K319" s="470"/>
      <c r="L319" s="470"/>
      <c r="M319" s="470"/>
      <c r="N319" s="470"/>
      <c r="O319" s="470"/>
      <c r="P319" s="470"/>
      <c r="Q319" s="470"/>
      <c r="R319" s="470"/>
      <c r="S319" s="470"/>
      <c r="T319" s="470"/>
      <c r="U319" s="486"/>
      <c r="V319" s="505"/>
      <c r="W319" s="704" t="s">
        <v>1608</v>
      </c>
      <c r="X319" s="705"/>
      <c r="Y319" s="707"/>
      <c r="Z319" s="707"/>
      <c r="AA319" s="707"/>
      <c r="AB319" s="707"/>
      <c r="AC319" s="707"/>
      <c r="AD319" s="714"/>
    </row>
    <row r="320" spans="2:33">
      <c r="B320" s="509"/>
      <c r="C320" s="486"/>
      <c r="D320" s="470"/>
      <c r="E320" s="470"/>
      <c r="F320" s="470"/>
      <c r="G320" s="470"/>
      <c r="H320" s="470"/>
      <c r="I320" s="470"/>
      <c r="J320" s="470"/>
      <c r="K320" s="470"/>
      <c r="L320" s="470"/>
      <c r="M320" s="470"/>
      <c r="N320" s="470"/>
      <c r="O320" s="470"/>
      <c r="P320" s="470"/>
      <c r="Q320" s="470"/>
      <c r="R320" s="470"/>
      <c r="S320" s="470"/>
      <c r="T320" s="470"/>
      <c r="U320" s="486"/>
      <c r="V320" s="505"/>
      <c r="W320" s="704" t="s">
        <v>1609</v>
      </c>
      <c r="X320" s="705"/>
      <c r="Y320" s="707">
        <v>6</v>
      </c>
      <c r="Z320" s="707"/>
      <c r="AA320" s="707"/>
      <c r="AB320" s="707" t="s">
        <v>1610</v>
      </c>
      <c r="AC320" s="707"/>
      <c r="AD320" s="474" t="s">
        <v>1611</v>
      </c>
    </row>
    <row r="321" spans="2:30">
      <c r="B321" s="509"/>
      <c r="C321" s="486"/>
      <c r="D321" s="470"/>
      <c r="E321" s="470"/>
      <c r="F321" s="470"/>
      <c r="G321" s="470"/>
      <c r="H321" s="470"/>
      <c r="I321" s="470"/>
      <c r="J321" s="470"/>
      <c r="K321" s="470"/>
      <c r="L321" s="470"/>
      <c r="M321" s="470"/>
      <c r="N321" s="470"/>
      <c r="O321" s="470"/>
      <c r="P321" s="470"/>
      <c r="Q321" s="470"/>
      <c r="R321" s="470"/>
      <c r="S321" s="470"/>
      <c r="T321" s="470"/>
      <c r="U321" s="486"/>
      <c r="V321" s="505"/>
      <c r="W321" s="704" t="s">
        <v>1612</v>
      </c>
      <c r="X321" s="705"/>
      <c r="Y321" s="706"/>
      <c r="Z321" s="706"/>
      <c r="AA321" s="706"/>
      <c r="AB321" s="707" t="s">
        <v>1613</v>
      </c>
      <c r="AC321" s="707"/>
      <c r="AD321" s="510"/>
    </row>
    <row r="322" spans="2:30">
      <c r="B322" s="509"/>
      <c r="C322" s="486"/>
      <c r="D322" s="470"/>
      <c r="E322" s="470"/>
      <c r="F322" s="470"/>
      <c r="G322" s="470"/>
      <c r="H322" s="470"/>
      <c r="I322" s="470"/>
      <c r="J322" s="470"/>
      <c r="K322" s="470"/>
      <c r="L322" s="470"/>
      <c r="M322" s="470"/>
      <c r="N322" s="470"/>
      <c r="O322" s="470"/>
      <c r="P322" s="470"/>
      <c r="Q322" s="470"/>
      <c r="R322" s="470"/>
      <c r="S322" s="470"/>
      <c r="T322" s="470"/>
      <c r="U322" s="486"/>
      <c r="V322" s="505"/>
      <c r="W322" s="511" t="s">
        <v>1614</v>
      </c>
      <c r="X322" s="512"/>
      <c r="Y322" s="512"/>
      <c r="Z322" s="512"/>
      <c r="AA322" s="512"/>
      <c r="AB322" s="512"/>
      <c r="AC322" s="512"/>
      <c r="AD322" s="513"/>
    </row>
    <row r="323" spans="2:30" ht="12.75" customHeight="1">
      <c r="B323" s="509"/>
      <c r="C323" s="486"/>
      <c r="D323" s="470"/>
      <c r="E323" s="470"/>
      <c r="F323" s="470"/>
      <c r="G323" s="470"/>
      <c r="H323" s="470"/>
      <c r="I323" s="470"/>
      <c r="J323" s="470"/>
      <c r="K323" s="470"/>
      <c r="L323" s="470"/>
      <c r="M323" s="470"/>
      <c r="N323" s="470"/>
      <c r="O323" s="470"/>
      <c r="P323" s="470"/>
      <c r="Q323" s="470"/>
      <c r="R323" s="470"/>
      <c r="S323" s="470"/>
      <c r="T323" s="470"/>
      <c r="U323" s="486"/>
      <c r="V323" s="505"/>
      <c r="W323" s="708" t="s">
        <v>1676</v>
      </c>
      <c r="X323" s="709"/>
      <c r="Y323" s="709"/>
      <c r="Z323" s="709"/>
      <c r="AA323" s="709"/>
      <c r="AB323" s="709"/>
      <c r="AC323" s="709"/>
      <c r="AD323" s="710"/>
    </row>
    <row r="324" spans="2:30">
      <c r="B324" s="509"/>
      <c r="C324" s="486"/>
      <c r="D324" s="470"/>
      <c r="E324" s="470"/>
      <c r="F324" s="470"/>
      <c r="G324" s="470"/>
      <c r="H324" s="470"/>
      <c r="I324" s="470"/>
      <c r="J324" s="470"/>
      <c r="K324" s="470"/>
      <c r="L324" s="470"/>
      <c r="M324" s="470"/>
      <c r="N324" s="470"/>
      <c r="O324" s="470"/>
      <c r="P324" s="470"/>
      <c r="Q324" s="470"/>
      <c r="R324" s="470"/>
      <c r="S324" s="470"/>
      <c r="T324" s="470"/>
      <c r="U324" s="486"/>
      <c r="V324" s="514"/>
      <c r="W324" s="708"/>
      <c r="X324" s="709"/>
      <c r="Y324" s="709"/>
      <c r="Z324" s="709"/>
      <c r="AA324" s="709"/>
      <c r="AB324" s="709"/>
      <c r="AC324" s="709"/>
      <c r="AD324" s="710"/>
    </row>
    <row r="325" spans="2:30">
      <c r="B325" s="509"/>
      <c r="C325" s="486"/>
      <c r="D325" s="470"/>
      <c r="E325" s="470"/>
      <c r="F325" s="470"/>
      <c r="G325" s="470"/>
      <c r="H325" s="470"/>
      <c r="I325" s="470"/>
      <c r="J325" s="470"/>
      <c r="K325" s="470"/>
      <c r="L325" s="470"/>
      <c r="M325" s="470"/>
      <c r="N325" s="470"/>
      <c r="O325" s="470"/>
      <c r="P325" s="470"/>
      <c r="Q325" s="470"/>
      <c r="R325" s="470"/>
      <c r="S325" s="470"/>
      <c r="T325" s="470"/>
      <c r="V325" s="514"/>
      <c r="W325" s="711"/>
      <c r="X325" s="712"/>
      <c r="Y325" s="712"/>
      <c r="Z325" s="712"/>
      <c r="AA325" s="712"/>
      <c r="AB325" s="712"/>
      <c r="AC325" s="712"/>
      <c r="AD325" s="713"/>
    </row>
    <row r="326" spans="2:30">
      <c r="B326" s="509"/>
      <c r="C326" s="486"/>
      <c r="D326" s="470"/>
      <c r="E326" s="470"/>
      <c r="F326" s="470"/>
      <c r="G326" s="470"/>
      <c r="H326" s="470"/>
      <c r="I326" s="470"/>
      <c r="J326" s="470"/>
      <c r="K326" s="470"/>
      <c r="L326" s="470"/>
      <c r="M326" s="470"/>
      <c r="N326" s="470"/>
      <c r="O326" s="470"/>
      <c r="P326" s="470"/>
      <c r="Q326" s="470"/>
      <c r="R326" s="470"/>
      <c r="S326" s="470"/>
      <c r="T326" s="470"/>
      <c r="U326" s="486"/>
      <c r="V326" s="505"/>
      <c r="W326" s="704" t="s">
        <v>1615</v>
      </c>
      <c r="X326" s="705"/>
      <c r="Y326" s="707" t="s">
        <v>1640</v>
      </c>
      <c r="Z326" s="707"/>
      <c r="AA326" s="707"/>
      <c r="AB326" s="707"/>
      <c r="AC326" s="707"/>
      <c r="AD326" s="714"/>
    </row>
    <row r="327" spans="2:30">
      <c r="B327" s="509"/>
      <c r="C327" s="486"/>
      <c r="D327" s="486"/>
      <c r="E327" s="486"/>
      <c r="F327" s="486"/>
      <c r="G327" s="486"/>
      <c r="H327" s="486"/>
      <c r="I327" s="486"/>
      <c r="J327" s="486"/>
      <c r="K327" s="486"/>
      <c r="L327" s="486"/>
      <c r="M327" s="486"/>
      <c r="N327" s="486"/>
      <c r="O327" s="486"/>
      <c r="P327" s="486"/>
      <c r="Q327" s="486"/>
      <c r="R327" s="486"/>
      <c r="S327" s="486"/>
      <c r="V327" s="505"/>
      <c r="W327" s="704" t="s">
        <v>1616</v>
      </c>
      <c r="X327" s="705"/>
      <c r="Y327" s="707" t="s">
        <v>1641</v>
      </c>
      <c r="Z327" s="707"/>
      <c r="AA327" s="707"/>
      <c r="AB327" s="707"/>
      <c r="AC327" s="707"/>
      <c r="AD327" s="714"/>
    </row>
    <row r="328" spans="2:30">
      <c r="B328" s="509"/>
      <c r="C328" s="486"/>
      <c r="D328" s="486"/>
      <c r="E328" s="486"/>
      <c r="F328" s="486"/>
      <c r="G328" s="486"/>
      <c r="H328" s="486"/>
      <c r="I328" s="486"/>
      <c r="J328" s="486"/>
      <c r="K328" s="486"/>
      <c r="L328" s="486"/>
      <c r="M328" s="486"/>
      <c r="N328" s="486"/>
      <c r="O328" s="486"/>
      <c r="P328" s="486"/>
      <c r="Q328" s="486"/>
      <c r="R328" s="486"/>
      <c r="S328" s="486"/>
      <c r="V328" s="505"/>
      <c r="W328" s="704" t="s">
        <v>1617</v>
      </c>
      <c r="X328" s="705"/>
      <c r="Y328" s="707" t="s">
        <v>1641</v>
      </c>
      <c r="Z328" s="707"/>
      <c r="AA328" s="707"/>
      <c r="AB328" s="707"/>
      <c r="AC328" s="707"/>
      <c r="AD328" s="714"/>
    </row>
    <row r="329" spans="2:30" ht="12.75" thickBot="1">
      <c r="B329" s="515"/>
      <c r="C329" s="516"/>
      <c r="D329" s="516"/>
      <c r="E329" s="516"/>
      <c r="F329" s="516"/>
      <c r="G329" s="516"/>
      <c r="H329" s="516"/>
      <c r="I329" s="516"/>
      <c r="J329" s="516"/>
      <c r="K329" s="516"/>
      <c r="L329" s="516"/>
      <c r="M329" s="516"/>
      <c r="N329" s="516"/>
      <c r="O329" s="516"/>
      <c r="P329" s="516"/>
      <c r="Q329" s="516"/>
      <c r="R329" s="516"/>
      <c r="S329" s="516"/>
      <c r="T329" s="517"/>
      <c r="U329" s="517"/>
      <c r="V329" s="518"/>
      <c r="W329" s="715" t="s">
        <v>1618</v>
      </c>
      <c r="X329" s="716"/>
      <c r="Y329" s="717" t="s">
        <v>1628</v>
      </c>
      <c r="Z329" s="717"/>
      <c r="AA329" s="717"/>
      <c r="AB329" s="717"/>
      <c r="AC329" s="717"/>
      <c r="AD329" s="718"/>
    </row>
    <row r="331" spans="2:30" ht="12.75" thickBot="1"/>
    <row r="332" spans="2:30" ht="12.75" customHeight="1">
      <c r="B332" s="466"/>
      <c r="C332" s="467"/>
      <c r="D332" s="468"/>
      <c r="E332" s="468"/>
      <c r="F332" s="468"/>
      <c r="G332" s="468"/>
      <c r="H332" s="468"/>
      <c r="I332" s="468"/>
      <c r="J332" s="468"/>
      <c r="K332" s="468"/>
      <c r="L332" s="468"/>
      <c r="M332" s="468"/>
      <c r="N332" s="468"/>
      <c r="O332" s="468"/>
      <c r="P332" s="468"/>
      <c r="Q332" s="468"/>
      <c r="R332" s="468"/>
      <c r="S332" s="468"/>
      <c r="T332" s="468"/>
      <c r="U332" s="467"/>
      <c r="V332" s="467"/>
      <c r="W332" s="753" t="s">
        <v>1619</v>
      </c>
      <c r="X332" s="754"/>
      <c r="Y332" s="754"/>
      <c r="Z332" s="754"/>
      <c r="AA332" s="754"/>
      <c r="AB332" s="754"/>
      <c r="AC332" s="754"/>
      <c r="AD332" s="755"/>
    </row>
    <row r="333" spans="2:30" ht="12" customHeight="1">
      <c r="B333" s="469"/>
      <c r="D333" s="470"/>
      <c r="E333" s="470"/>
      <c r="F333" s="470"/>
      <c r="G333" s="470"/>
      <c r="H333" s="470"/>
      <c r="I333" s="470"/>
      <c r="J333" s="470"/>
      <c r="K333" s="470"/>
      <c r="L333" s="470"/>
      <c r="M333" s="752"/>
      <c r="N333" s="470"/>
      <c r="P333" s="470"/>
      <c r="Q333" s="470"/>
      <c r="R333" s="470"/>
      <c r="S333" s="470"/>
      <c r="T333" s="470"/>
      <c r="W333" s="756"/>
      <c r="X333" s="757"/>
      <c r="Y333" s="757"/>
      <c r="Z333" s="757"/>
      <c r="AA333" s="757"/>
      <c r="AB333" s="757"/>
      <c r="AC333" s="757"/>
      <c r="AD333" s="758"/>
    </row>
    <row r="334" spans="2:30" ht="14.25" customHeight="1">
      <c r="B334" s="469"/>
      <c r="D334" s="470"/>
      <c r="E334" s="470"/>
      <c r="F334" s="470"/>
      <c r="G334" s="470"/>
      <c r="H334" s="470"/>
      <c r="I334" s="470"/>
      <c r="J334" s="470"/>
      <c r="K334" s="470"/>
      <c r="L334" s="470"/>
      <c r="M334" s="752"/>
      <c r="N334" s="470"/>
      <c r="O334" s="470"/>
      <c r="P334" s="470"/>
      <c r="Q334" s="470"/>
      <c r="R334" s="470"/>
      <c r="S334" s="470"/>
      <c r="T334" s="470"/>
      <c r="W334" s="471" t="s">
        <v>1588</v>
      </c>
      <c r="AD334" s="472"/>
    </row>
    <row r="335" spans="2:30" ht="14.25" customHeight="1">
      <c r="B335" s="469"/>
      <c r="W335" s="473" t="s">
        <v>1589</v>
      </c>
      <c r="X335" s="707" t="s">
        <v>1590</v>
      </c>
      <c r="Y335" s="707"/>
      <c r="Z335" s="707"/>
      <c r="AA335" s="707" t="s">
        <v>1591</v>
      </c>
      <c r="AB335" s="707"/>
      <c r="AC335" s="707" t="s">
        <v>1592</v>
      </c>
      <c r="AD335" s="714"/>
    </row>
    <row r="336" spans="2:30" ht="14.25" customHeight="1">
      <c r="B336" s="469"/>
      <c r="W336" s="473">
        <v>1</v>
      </c>
      <c r="X336" s="707" t="s">
        <v>1593</v>
      </c>
      <c r="Y336" s="707"/>
      <c r="Z336" s="707"/>
      <c r="AA336" s="707"/>
      <c r="AB336" s="707"/>
      <c r="AC336" s="707"/>
      <c r="AD336" s="714"/>
    </row>
    <row r="337" spans="2:30" ht="14.25" customHeight="1">
      <c r="B337" s="469"/>
      <c r="W337" s="473">
        <v>2</v>
      </c>
      <c r="X337" s="707" t="s">
        <v>1594</v>
      </c>
      <c r="Y337" s="707"/>
      <c r="Z337" s="707"/>
      <c r="AA337" s="707"/>
      <c r="AB337" s="707"/>
      <c r="AC337" s="707"/>
      <c r="AD337" s="714"/>
    </row>
    <row r="338" spans="2:30" ht="14.25" customHeight="1">
      <c r="B338" s="469"/>
      <c r="W338" s="473">
        <v>3</v>
      </c>
      <c r="X338" s="707" t="s">
        <v>1595</v>
      </c>
      <c r="Y338" s="707"/>
      <c r="Z338" s="707"/>
      <c r="AA338" s="707"/>
      <c r="AB338" s="707"/>
      <c r="AC338" s="707"/>
      <c r="AD338" s="714"/>
    </row>
    <row r="339" spans="2:30" ht="14.25" customHeight="1">
      <c r="B339" s="469"/>
      <c r="W339" s="473">
        <v>4</v>
      </c>
      <c r="X339" s="707" t="s">
        <v>1596</v>
      </c>
      <c r="Y339" s="707"/>
      <c r="Z339" s="707"/>
      <c r="AA339" s="707"/>
      <c r="AB339" s="707"/>
      <c r="AC339" s="707"/>
      <c r="AD339" s="714"/>
    </row>
    <row r="340" spans="2:30" ht="14.25" customHeight="1">
      <c r="B340" s="469"/>
      <c r="D340" s="470"/>
      <c r="E340" s="470"/>
      <c r="F340" s="470"/>
      <c r="G340" s="470"/>
      <c r="H340" s="470"/>
      <c r="I340" s="470"/>
      <c r="J340" s="470"/>
      <c r="K340" s="470"/>
      <c r="L340" s="470"/>
      <c r="M340" s="470"/>
      <c r="N340" s="470"/>
      <c r="O340" s="470"/>
      <c r="P340" s="470"/>
      <c r="Q340" s="470"/>
      <c r="R340" s="470"/>
      <c r="S340" s="470"/>
      <c r="T340" s="470"/>
      <c r="W340" s="473">
        <v>5</v>
      </c>
      <c r="X340" s="707" t="s">
        <v>1597</v>
      </c>
      <c r="Y340" s="707"/>
      <c r="Z340" s="707"/>
      <c r="AA340" s="707"/>
      <c r="AB340" s="707"/>
      <c r="AC340" s="707"/>
      <c r="AD340" s="714"/>
    </row>
    <row r="341" spans="2:30" ht="14.25" customHeight="1">
      <c r="B341" s="469"/>
      <c r="D341" s="470"/>
      <c r="E341" s="470"/>
      <c r="F341" s="470"/>
      <c r="G341" s="470"/>
      <c r="H341" s="470"/>
      <c r="I341" s="470"/>
      <c r="J341" s="470"/>
      <c r="K341" s="470"/>
      <c r="L341" s="470"/>
      <c r="M341" s="752"/>
      <c r="N341" s="470"/>
      <c r="O341" s="470"/>
      <c r="P341" s="470"/>
      <c r="Q341" s="470"/>
      <c r="R341" s="470"/>
      <c r="S341" s="470"/>
      <c r="T341" s="470"/>
      <c r="W341" s="473">
        <v>6</v>
      </c>
      <c r="X341" s="707" t="s">
        <v>1598</v>
      </c>
      <c r="Y341" s="707"/>
      <c r="Z341" s="707"/>
      <c r="AA341" s="707"/>
      <c r="AB341" s="707"/>
      <c r="AC341" s="707"/>
      <c r="AD341" s="714"/>
    </row>
    <row r="342" spans="2:30" ht="14.25" customHeight="1">
      <c r="B342" s="469"/>
      <c r="D342" s="470"/>
      <c r="E342" s="470"/>
      <c r="F342" s="470"/>
      <c r="G342" s="470"/>
      <c r="H342" s="470"/>
      <c r="I342" s="470"/>
      <c r="J342" s="470"/>
      <c r="K342" s="470"/>
      <c r="L342" s="470"/>
      <c r="M342" s="752"/>
      <c r="N342" s="470"/>
      <c r="O342" s="470"/>
      <c r="P342" s="470"/>
      <c r="Q342" s="470"/>
      <c r="R342" s="470"/>
      <c r="S342" s="470"/>
      <c r="T342" s="470"/>
      <c r="W342" s="473">
        <v>7</v>
      </c>
      <c r="X342" s="707" t="s">
        <v>1599</v>
      </c>
      <c r="Y342" s="707"/>
      <c r="Z342" s="707"/>
      <c r="AA342" s="707"/>
      <c r="AB342" s="707"/>
      <c r="AC342" s="707"/>
      <c r="AD342" s="714"/>
    </row>
    <row r="343" spans="2:30" ht="14.25" customHeight="1">
      <c r="B343" s="469"/>
      <c r="D343" s="470"/>
      <c r="E343" s="470"/>
      <c r="F343" s="470"/>
      <c r="G343" s="470"/>
      <c r="H343" s="470"/>
      <c r="I343" s="470"/>
      <c r="J343" s="470"/>
      <c r="K343" s="470"/>
      <c r="L343" s="470"/>
      <c r="M343" s="752"/>
      <c r="N343" s="470"/>
      <c r="O343" s="470"/>
      <c r="P343" s="470"/>
      <c r="Q343" s="470"/>
      <c r="R343" s="470"/>
      <c r="S343" s="470"/>
      <c r="T343" s="470"/>
      <c r="W343" s="473">
        <v>8</v>
      </c>
      <c r="X343" s="707" t="s">
        <v>1600</v>
      </c>
      <c r="Y343" s="707"/>
      <c r="Z343" s="707"/>
      <c r="AA343" s="707"/>
      <c r="AB343" s="707"/>
      <c r="AC343" s="707"/>
      <c r="AD343" s="714"/>
    </row>
    <row r="344" spans="2:30" ht="14.25" customHeight="1">
      <c r="B344" s="469"/>
      <c r="D344" s="470"/>
      <c r="E344" s="470"/>
      <c r="F344" s="470"/>
      <c r="G344" s="470"/>
      <c r="H344" s="470"/>
      <c r="I344" s="470"/>
      <c r="J344" s="470"/>
      <c r="K344" s="470"/>
      <c r="L344" s="470"/>
      <c r="M344" s="752"/>
      <c r="N344" s="470"/>
      <c r="O344" s="470"/>
      <c r="P344" s="470"/>
      <c r="Q344" s="470"/>
      <c r="R344" s="470"/>
      <c r="S344" s="470"/>
      <c r="T344" s="470"/>
      <c r="W344" s="473">
        <v>9</v>
      </c>
      <c r="X344" s="707" t="s">
        <v>1601</v>
      </c>
      <c r="Y344" s="707"/>
      <c r="Z344" s="707"/>
      <c r="AA344" s="707"/>
      <c r="AB344" s="707"/>
      <c r="AC344" s="707"/>
      <c r="AD344" s="714"/>
    </row>
    <row r="345" spans="2:30" ht="14.25" customHeight="1">
      <c r="B345" s="469"/>
      <c r="D345" s="470"/>
      <c r="E345" s="470"/>
      <c r="F345" s="470"/>
      <c r="G345" s="470"/>
      <c r="H345" s="470"/>
      <c r="I345" s="470"/>
      <c r="J345" s="470"/>
      <c r="K345" s="470"/>
      <c r="L345" s="470"/>
      <c r="M345" s="470"/>
      <c r="N345" s="470"/>
      <c r="O345" s="470"/>
      <c r="P345" s="470"/>
      <c r="Q345" s="470"/>
      <c r="R345" s="470"/>
      <c r="S345" s="470"/>
      <c r="T345" s="470"/>
      <c r="W345" s="473">
        <v>10</v>
      </c>
      <c r="X345" s="707" t="s">
        <v>1602</v>
      </c>
      <c r="Y345" s="707"/>
      <c r="Z345" s="707"/>
      <c r="AA345" s="707"/>
      <c r="AB345" s="707"/>
      <c r="AC345" s="707"/>
      <c r="AD345" s="714"/>
    </row>
    <row r="346" spans="2:30" ht="14.25" customHeight="1">
      <c r="B346" s="469"/>
      <c r="D346" s="470"/>
      <c r="E346" s="470"/>
      <c r="F346" s="470"/>
      <c r="G346" s="470"/>
      <c r="H346" s="470"/>
      <c r="I346" s="470"/>
      <c r="J346" s="470"/>
      <c r="K346" s="470"/>
      <c r="L346" s="470"/>
      <c r="N346" s="470"/>
      <c r="O346" s="470"/>
      <c r="P346" s="470"/>
      <c r="Q346" s="470"/>
      <c r="R346" s="470"/>
      <c r="S346" s="470"/>
      <c r="T346" s="470"/>
      <c r="W346" s="473">
        <v>11</v>
      </c>
      <c r="X346" s="707" t="s">
        <v>1603</v>
      </c>
      <c r="Y346" s="707"/>
      <c r="Z346" s="707"/>
      <c r="AA346" s="707"/>
      <c r="AB346" s="707"/>
      <c r="AC346" s="707"/>
      <c r="AD346" s="714"/>
    </row>
    <row r="347" spans="2:30" ht="14.25" customHeight="1">
      <c r="B347" s="469"/>
      <c r="D347" s="470"/>
      <c r="E347" s="470"/>
      <c r="F347" s="470"/>
      <c r="G347" s="470"/>
      <c r="H347" s="470"/>
      <c r="I347" s="470"/>
      <c r="J347" s="470"/>
      <c r="K347" s="470"/>
      <c r="L347" s="470"/>
      <c r="N347" s="470"/>
      <c r="O347" s="470"/>
      <c r="P347" s="470"/>
      <c r="Q347" s="470"/>
      <c r="R347" s="470"/>
      <c r="S347" s="470"/>
      <c r="T347" s="470"/>
      <c r="W347" s="473">
        <v>12</v>
      </c>
      <c r="X347" s="707" t="s">
        <v>1604</v>
      </c>
      <c r="Y347" s="707"/>
      <c r="Z347" s="707"/>
      <c r="AA347" s="707"/>
      <c r="AB347" s="707"/>
      <c r="AC347" s="707"/>
      <c r="AD347" s="714"/>
    </row>
    <row r="348" spans="2:30" ht="14.25" customHeight="1">
      <c r="B348" s="475"/>
      <c r="C348" s="476"/>
      <c r="D348" s="470"/>
      <c r="E348" s="470"/>
      <c r="F348" s="470"/>
      <c r="G348" s="470"/>
      <c r="H348" s="470"/>
      <c r="I348" s="470"/>
      <c r="J348" s="470"/>
      <c r="K348" s="470"/>
      <c r="L348" s="470"/>
      <c r="N348" s="470"/>
      <c r="O348" s="470"/>
      <c r="P348" s="470"/>
      <c r="Q348" s="470"/>
      <c r="R348" s="470"/>
      <c r="S348" s="470"/>
      <c r="T348" s="470"/>
      <c r="W348" s="473">
        <v>13</v>
      </c>
      <c r="X348" s="707" t="s">
        <v>1634</v>
      </c>
      <c r="Y348" s="707"/>
      <c r="Z348" s="707"/>
      <c r="AA348" s="707"/>
      <c r="AB348" s="707"/>
      <c r="AC348" s="707"/>
      <c r="AD348" s="714"/>
    </row>
    <row r="349" spans="2:30" ht="14.25" customHeight="1">
      <c r="B349" s="469"/>
      <c r="D349" s="470"/>
      <c r="E349" s="470"/>
      <c r="F349" s="470"/>
      <c r="G349" s="470"/>
      <c r="H349" s="470"/>
      <c r="I349" s="470"/>
      <c r="J349" s="470"/>
      <c r="K349" s="470"/>
      <c r="L349" s="470"/>
      <c r="N349" s="470"/>
      <c r="O349" s="470"/>
      <c r="P349" s="470"/>
      <c r="Q349" s="470"/>
      <c r="R349" s="470"/>
      <c r="S349" s="470"/>
      <c r="T349" s="470"/>
      <c r="W349" s="477"/>
      <c r="X349" s="735"/>
      <c r="Y349" s="735"/>
      <c r="Z349" s="735"/>
      <c r="AA349" s="735"/>
      <c r="AB349" s="735"/>
      <c r="AC349" s="735"/>
      <c r="AD349" s="736"/>
    </row>
    <row r="350" spans="2:30" ht="14.25" customHeight="1">
      <c r="B350" s="469"/>
      <c r="D350" s="470"/>
      <c r="E350" s="470"/>
      <c r="F350" s="470"/>
      <c r="G350" s="470"/>
      <c r="H350" s="470"/>
      <c r="I350" s="470"/>
      <c r="J350" s="470"/>
      <c r="K350" s="470"/>
      <c r="L350" s="470"/>
      <c r="M350" s="470"/>
      <c r="N350" s="470"/>
      <c r="O350" s="470"/>
      <c r="P350" s="470"/>
      <c r="Q350" s="470"/>
      <c r="R350" s="470"/>
      <c r="S350" s="470"/>
      <c r="T350" s="470"/>
      <c r="W350" s="737" t="s">
        <v>1605</v>
      </c>
      <c r="X350" s="738"/>
      <c r="Y350" s="738"/>
      <c r="Z350" s="738"/>
      <c r="AA350" s="738"/>
      <c r="AB350" s="738"/>
      <c r="AC350" s="738"/>
      <c r="AD350" s="739"/>
    </row>
    <row r="351" spans="2:30" ht="14.25" customHeight="1">
      <c r="B351" s="469"/>
      <c r="D351" s="470"/>
      <c r="E351" s="470"/>
      <c r="F351" s="470"/>
      <c r="G351" s="470"/>
      <c r="H351" s="470"/>
      <c r="I351" s="470"/>
      <c r="J351" s="470"/>
      <c r="K351" s="470"/>
      <c r="L351" s="470"/>
      <c r="N351" s="470"/>
      <c r="O351" s="470"/>
      <c r="P351" s="470"/>
      <c r="Q351" s="470"/>
      <c r="R351" s="470"/>
      <c r="S351" s="470"/>
      <c r="T351" s="470"/>
      <c r="W351" s="740" t="s">
        <v>1606</v>
      </c>
      <c r="X351" s="741"/>
      <c r="Y351" s="741"/>
      <c r="Z351" s="742"/>
      <c r="AA351" s="743" t="s">
        <v>1607</v>
      </c>
      <c r="AB351" s="744"/>
      <c r="AC351" s="744"/>
      <c r="AD351" s="745"/>
    </row>
    <row r="352" spans="2:30" ht="14.25" customHeight="1">
      <c r="B352" s="469"/>
      <c r="D352" s="470"/>
      <c r="E352" s="470"/>
      <c r="F352" s="470"/>
      <c r="G352" s="470"/>
      <c r="H352" s="470"/>
      <c r="I352" s="470"/>
      <c r="J352" s="470"/>
      <c r="K352" s="470"/>
      <c r="L352" s="470"/>
      <c r="N352" s="470"/>
      <c r="O352" s="470"/>
      <c r="P352" s="470"/>
      <c r="Q352" s="470"/>
      <c r="R352" s="470"/>
      <c r="S352" s="470"/>
      <c r="T352" s="470"/>
      <c r="W352" s="746" t="s">
        <v>1620</v>
      </c>
      <c r="X352" s="747"/>
      <c r="Y352" s="480">
        <v>7</v>
      </c>
      <c r="Z352" s="481" t="s">
        <v>1031</v>
      </c>
      <c r="AA352" s="748" t="s">
        <v>1670</v>
      </c>
      <c r="AB352" s="749"/>
      <c r="AC352" s="484">
        <v>1</v>
      </c>
      <c r="AD352" s="485" t="s">
        <v>1031</v>
      </c>
    </row>
    <row r="353" spans="2:33" ht="14.25" customHeight="1">
      <c r="B353" s="469"/>
      <c r="D353" s="470"/>
      <c r="E353" s="470"/>
      <c r="F353" s="470"/>
      <c r="G353" s="470"/>
      <c r="H353" s="470"/>
      <c r="I353" s="470"/>
      <c r="J353" s="470"/>
      <c r="K353" s="470"/>
      <c r="L353" s="470"/>
      <c r="N353" s="470"/>
      <c r="O353" s="470"/>
      <c r="P353" s="470"/>
      <c r="Q353" s="470"/>
      <c r="R353" s="470"/>
      <c r="S353" s="470"/>
      <c r="T353" s="470"/>
      <c r="W353" s="746" t="s">
        <v>1642</v>
      </c>
      <c r="X353" s="747"/>
      <c r="Y353" s="480">
        <v>2</v>
      </c>
      <c r="Z353" s="481" t="s">
        <v>1031</v>
      </c>
      <c r="AA353" s="748" t="s">
        <v>1673</v>
      </c>
      <c r="AB353" s="749"/>
      <c r="AC353" s="484">
        <v>2</v>
      </c>
      <c r="AD353" s="485" t="s">
        <v>1031</v>
      </c>
    </row>
    <row r="354" spans="2:33">
      <c r="B354" s="469"/>
      <c r="D354" s="470"/>
      <c r="E354" s="470"/>
      <c r="F354" s="470"/>
      <c r="G354" s="470"/>
      <c r="H354" s="470"/>
      <c r="I354" s="470"/>
      <c r="J354" s="470"/>
      <c r="K354" s="470"/>
      <c r="L354" s="470"/>
      <c r="N354" s="470"/>
      <c r="O354" s="470"/>
      <c r="P354" s="470"/>
      <c r="Q354" s="470"/>
      <c r="R354" s="470"/>
      <c r="S354" s="470"/>
      <c r="T354" s="470"/>
      <c r="W354" s="478" t="s">
        <v>1632</v>
      </c>
      <c r="X354" s="479"/>
      <c r="Y354" s="480">
        <v>4</v>
      </c>
      <c r="Z354" s="481" t="s">
        <v>1031</v>
      </c>
      <c r="AA354" s="748" t="s">
        <v>1669</v>
      </c>
      <c r="AB354" s="749"/>
      <c r="AC354" s="484">
        <v>7</v>
      </c>
      <c r="AD354" s="485" t="s">
        <v>1031</v>
      </c>
    </row>
    <row r="355" spans="2:33">
      <c r="B355" s="469"/>
      <c r="D355" s="470"/>
      <c r="E355" s="470"/>
      <c r="F355" s="470"/>
      <c r="G355" s="470"/>
      <c r="H355" s="470"/>
      <c r="I355" s="470"/>
      <c r="J355" s="470"/>
      <c r="K355" s="470"/>
      <c r="L355" s="470"/>
      <c r="M355" s="470"/>
      <c r="N355" s="470"/>
      <c r="O355" s="470"/>
      <c r="P355" s="470"/>
      <c r="Q355" s="470"/>
      <c r="R355" s="470"/>
      <c r="S355" s="470"/>
      <c r="T355" s="470"/>
      <c r="W355" s="478" t="s">
        <v>1658</v>
      </c>
      <c r="X355" s="479"/>
      <c r="Y355" s="486">
        <v>3</v>
      </c>
      <c r="Z355" s="481" t="s">
        <v>1031</v>
      </c>
      <c r="AA355" s="750" t="s">
        <v>1665</v>
      </c>
      <c r="AB355" s="751"/>
      <c r="AC355" s="484">
        <v>7</v>
      </c>
      <c r="AD355" s="485" t="s">
        <v>93</v>
      </c>
    </row>
    <row r="356" spans="2:33">
      <c r="B356" s="469"/>
      <c r="D356" s="470"/>
      <c r="E356" s="470"/>
      <c r="F356" s="470"/>
      <c r="G356" s="470"/>
      <c r="H356" s="470"/>
      <c r="I356" s="470"/>
      <c r="J356" s="470"/>
      <c r="K356" s="470"/>
      <c r="L356" s="470"/>
      <c r="N356" s="470"/>
      <c r="O356" s="470"/>
      <c r="P356" s="470"/>
      <c r="Q356" s="470"/>
      <c r="R356" s="470"/>
      <c r="S356" s="470"/>
      <c r="T356" s="470"/>
      <c r="W356" s="478" t="s">
        <v>1629</v>
      </c>
      <c r="X356" s="479"/>
      <c r="Y356" s="480">
        <v>2</v>
      </c>
      <c r="Z356" s="481" t="s">
        <v>1031</v>
      </c>
      <c r="AA356" s="748"/>
      <c r="AB356" s="749"/>
      <c r="AC356" s="484"/>
      <c r="AD356" s="485"/>
    </row>
    <row r="357" spans="2:33">
      <c r="B357" s="469"/>
      <c r="D357" s="470"/>
      <c r="E357" s="470"/>
      <c r="F357" s="470"/>
      <c r="G357" s="470"/>
      <c r="H357" s="470"/>
      <c r="I357" s="470"/>
      <c r="J357" s="470"/>
      <c r="K357" s="470"/>
      <c r="L357" s="470"/>
      <c r="N357" s="470"/>
      <c r="O357" s="470"/>
      <c r="P357" s="470"/>
      <c r="Q357" s="470"/>
      <c r="R357" s="470"/>
      <c r="S357" s="470"/>
      <c r="T357" s="470"/>
      <c r="W357" s="478" t="s">
        <v>1626</v>
      </c>
      <c r="X357" s="479"/>
      <c r="Y357" s="486">
        <v>7</v>
      </c>
      <c r="Z357" s="481" t="s">
        <v>1031</v>
      </c>
      <c r="AA357" s="487"/>
      <c r="AB357" s="488"/>
      <c r="AC357" s="484"/>
      <c r="AD357" s="489"/>
    </row>
    <row r="358" spans="2:33">
      <c r="B358" s="469"/>
      <c r="D358" s="470"/>
      <c r="E358" s="470"/>
      <c r="F358" s="470"/>
      <c r="G358" s="470"/>
      <c r="H358" s="470"/>
      <c r="I358" s="470"/>
      <c r="J358" s="470"/>
      <c r="K358" s="470"/>
      <c r="L358" s="470"/>
      <c r="N358" s="470"/>
      <c r="O358" s="470"/>
      <c r="P358" s="470"/>
      <c r="Q358" s="470"/>
      <c r="R358" s="470"/>
      <c r="S358" s="470"/>
      <c r="T358" s="470"/>
      <c r="W358" s="478" t="s">
        <v>1627</v>
      </c>
      <c r="X358" s="479"/>
      <c r="Y358" s="480">
        <v>6</v>
      </c>
      <c r="Z358" s="481" t="s">
        <v>1031</v>
      </c>
      <c r="AA358" s="482"/>
      <c r="AB358" s="483"/>
      <c r="AC358" s="484"/>
      <c r="AD358" s="485"/>
    </row>
    <row r="359" spans="2:33">
      <c r="B359" s="469"/>
      <c r="D359" s="470"/>
      <c r="E359" s="470"/>
      <c r="F359" s="470"/>
      <c r="G359" s="470"/>
      <c r="H359" s="470"/>
      <c r="I359" s="470"/>
      <c r="J359" s="470"/>
      <c r="K359" s="470"/>
      <c r="L359" s="470"/>
      <c r="N359" s="470"/>
      <c r="O359" s="470"/>
      <c r="P359" s="470"/>
      <c r="Q359" s="470"/>
      <c r="R359" s="470"/>
      <c r="S359" s="470"/>
      <c r="T359" s="470"/>
      <c r="W359" s="478" t="s">
        <v>1624</v>
      </c>
      <c r="X359" s="479"/>
      <c r="Y359" s="480">
        <v>6</v>
      </c>
      <c r="Z359" s="481" t="s">
        <v>1031</v>
      </c>
      <c r="AA359" s="482"/>
      <c r="AB359" s="483"/>
      <c r="AC359" s="484"/>
      <c r="AD359" s="485"/>
    </row>
    <row r="360" spans="2:33">
      <c r="B360" s="469"/>
      <c r="D360" s="470"/>
      <c r="E360" s="470"/>
      <c r="F360" s="470"/>
      <c r="G360" s="470"/>
      <c r="H360" s="470"/>
      <c r="I360" s="470"/>
      <c r="J360" s="470"/>
      <c r="K360" s="470"/>
      <c r="L360" s="470"/>
      <c r="N360" s="470"/>
      <c r="O360" s="470"/>
      <c r="P360" s="470"/>
      <c r="Q360" s="470"/>
      <c r="R360" s="470"/>
      <c r="S360" s="470"/>
      <c r="T360" s="470"/>
      <c r="W360" s="478" t="s">
        <v>1625</v>
      </c>
      <c r="X360" s="479"/>
      <c r="Y360" s="480">
        <v>6</v>
      </c>
      <c r="Z360" s="481" t="s">
        <v>1031</v>
      </c>
      <c r="AA360" s="482"/>
      <c r="AB360" s="483"/>
      <c r="AC360" s="484"/>
      <c r="AD360" s="485"/>
    </row>
    <row r="361" spans="2:33" ht="14.25">
      <c r="B361" s="469"/>
      <c r="D361" s="470"/>
      <c r="E361" s="470"/>
      <c r="F361" s="470"/>
      <c r="G361" s="470"/>
      <c r="H361" s="470"/>
      <c r="I361" s="470"/>
      <c r="J361" s="470"/>
      <c r="K361" s="470"/>
      <c r="L361" s="470"/>
      <c r="N361" s="470"/>
      <c r="O361" s="470"/>
      <c r="P361" s="470"/>
      <c r="Q361" s="470"/>
      <c r="R361" s="470"/>
      <c r="S361" s="470"/>
      <c r="T361" s="470"/>
      <c r="W361" s="478" t="s">
        <v>1675</v>
      </c>
      <c r="X361" s="479"/>
      <c r="Y361" s="480">
        <f>9*50*3</f>
        <v>1350</v>
      </c>
      <c r="Z361" s="481" t="s">
        <v>7</v>
      </c>
      <c r="AA361" s="748"/>
      <c r="AB361" s="749"/>
      <c r="AC361" s="484"/>
      <c r="AD361" s="485"/>
    </row>
    <row r="362" spans="2:33">
      <c r="B362" s="469"/>
      <c r="D362" s="470"/>
      <c r="E362" s="470"/>
      <c r="F362" s="470"/>
      <c r="G362" s="470"/>
      <c r="H362" s="470"/>
      <c r="I362" s="470"/>
      <c r="J362" s="470"/>
      <c r="K362" s="470"/>
      <c r="L362" s="470"/>
      <c r="M362" s="470"/>
      <c r="N362" s="470"/>
      <c r="O362" s="470"/>
      <c r="P362" s="470"/>
      <c r="Q362" s="470"/>
      <c r="R362" s="470"/>
      <c r="S362" s="470"/>
      <c r="T362" s="470"/>
      <c r="W362" s="478"/>
      <c r="X362" s="479"/>
      <c r="Y362" s="480"/>
      <c r="Z362" s="481"/>
      <c r="AA362" s="748"/>
      <c r="AB362" s="749"/>
      <c r="AC362" s="484"/>
      <c r="AD362" s="485"/>
    </row>
    <row r="363" spans="2:33">
      <c r="B363" s="469"/>
      <c r="D363" s="470"/>
      <c r="E363" s="470"/>
      <c r="F363" s="470"/>
      <c r="G363" s="470"/>
      <c r="H363" s="470"/>
      <c r="I363" s="470"/>
      <c r="J363" s="470"/>
      <c r="K363" s="470"/>
      <c r="L363" s="470"/>
      <c r="M363" s="470"/>
      <c r="N363" s="470"/>
      <c r="O363" s="470"/>
      <c r="P363" s="470"/>
      <c r="Q363" s="470"/>
      <c r="R363" s="470"/>
      <c r="S363" s="470"/>
      <c r="T363" s="470"/>
      <c r="W363" s="478"/>
      <c r="X363" s="479"/>
      <c r="Y363" s="480"/>
      <c r="Z363" s="481"/>
      <c r="AA363" s="748"/>
      <c r="AB363" s="749"/>
      <c r="AC363" s="484"/>
      <c r="AD363" s="485"/>
    </row>
    <row r="364" spans="2:33">
      <c r="B364" s="469"/>
      <c r="D364" s="470"/>
      <c r="E364" s="470"/>
      <c r="F364" s="470"/>
      <c r="G364" s="470"/>
      <c r="H364" s="470"/>
      <c r="I364" s="470"/>
      <c r="J364" s="470"/>
      <c r="K364" s="470"/>
      <c r="L364" s="470"/>
      <c r="M364" s="470"/>
      <c r="N364" s="470"/>
      <c r="O364" s="470"/>
      <c r="P364" s="470"/>
      <c r="Q364" s="470"/>
      <c r="R364" s="470"/>
      <c r="S364" s="470"/>
      <c r="T364" s="470"/>
      <c r="W364" s="478"/>
      <c r="X364" s="479"/>
      <c r="Y364" s="480"/>
      <c r="Z364" s="519"/>
      <c r="AA364" s="721"/>
      <c r="AB364" s="722"/>
      <c r="AC364" s="484"/>
      <c r="AD364" s="485"/>
    </row>
    <row r="365" spans="2:33">
      <c r="B365" s="469"/>
      <c r="D365" s="470"/>
      <c r="E365" s="470"/>
      <c r="F365" s="470"/>
      <c r="G365" s="470"/>
      <c r="H365" s="470"/>
      <c r="I365" s="470"/>
      <c r="J365" s="470"/>
      <c r="K365" s="470"/>
      <c r="L365" s="470"/>
      <c r="M365" s="470"/>
      <c r="N365" s="470"/>
      <c r="O365" s="470"/>
      <c r="P365" s="470"/>
      <c r="Q365" s="470"/>
      <c r="R365" s="470"/>
      <c r="S365" s="470"/>
      <c r="T365" s="470"/>
      <c r="W365" s="719"/>
      <c r="X365" s="720"/>
      <c r="Y365" s="480"/>
      <c r="Z365" s="492"/>
      <c r="AA365" s="721"/>
      <c r="AB365" s="722"/>
      <c r="AC365" s="484"/>
      <c r="AD365" s="485"/>
      <c r="AG365" s="486"/>
    </row>
    <row r="366" spans="2:33">
      <c r="B366" s="469"/>
      <c r="D366" s="470"/>
      <c r="E366" s="470"/>
      <c r="F366" s="470"/>
      <c r="G366" s="470"/>
      <c r="H366" s="470"/>
      <c r="I366" s="470"/>
      <c r="J366" s="470"/>
      <c r="K366" s="470"/>
      <c r="L366" s="470"/>
      <c r="M366" s="470"/>
      <c r="N366" s="470"/>
      <c r="O366" s="470"/>
      <c r="P366" s="470"/>
      <c r="Q366" s="470"/>
      <c r="R366" s="470"/>
      <c r="S366" s="470"/>
      <c r="T366" s="470"/>
      <c r="W366" s="719"/>
      <c r="X366" s="720"/>
      <c r="Y366" s="480"/>
      <c r="Z366" s="492"/>
      <c r="AA366" s="721"/>
      <c r="AB366" s="722"/>
      <c r="AC366" s="484"/>
      <c r="AD366" s="485"/>
    </row>
    <row r="367" spans="2:33">
      <c r="B367" s="469"/>
      <c r="D367" s="470"/>
      <c r="E367" s="470"/>
      <c r="F367" s="470"/>
      <c r="G367" s="470"/>
      <c r="H367" s="470"/>
      <c r="I367" s="470"/>
      <c r="J367" s="470"/>
      <c r="K367" s="470"/>
      <c r="L367" s="470"/>
      <c r="M367" s="470"/>
      <c r="N367" s="470"/>
      <c r="O367" s="470"/>
      <c r="P367" s="470"/>
      <c r="Q367" s="470"/>
      <c r="R367" s="470"/>
      <c r="S367" s="470"/>
      <c r="T367" s="470"/>
      <c r="W367" s="719"/>
      <c r="X367" s="720"/>
      <c r="Y367" s="480"/>
      <c r="Z367" s="492"/>
      <c r="AA367" s="723"/>
      <c r="AB367" s="724"/>
      <c r="AC367" s="490"/>
      <c r="AD367" s="491"/>
    </row>
    <row r="368" spans="2:33">
      <c r="B368" s="469"/>
      <c r="D368" s="470"/>
      <c r="E368" s="470"/>
      <c r="F368" s="470"/>
      <c r="G368" s="470"/>
      <c r="H368" s="470"/>
      <c r="I368" s="470"/>
      <c r="J368" s="470"/>
      <c r="K368" s="470"/>
      <c r="L368" s="470"/>
      <c r="M368" s="470"/>
      <c r="N368" s="470"/>
      <c r="O368" s="470"/>
      <c r="P368" s="470"/>
      <c r="Q368" s="470"/>
      <c r="R368" s="470"/>
      <c r="S368" s="470"/>
      <c r="T368" s="470"/>
      <c r="W368" s="719"/>
      <c r="X368" s="720"/>
      <c r="Y368" s="480"/>
      <c r="Z368" s="492"/>
      <c r="AA368" s="725"/>
      <c r="AB368" s="726"/>
      <c r="AC368" s="493"/>
      <c r="AD368" s="494"/>
    </row>
    <row r="369" spans="2:30" ht="12.75" customHeight="1">
      <c r="B369" s="469"/>
      <c r="D369" s="470"/>
      <c r="E369" s="470"/>
      <c r="F369" s="470"/>
      <c r="G369" s="470"/>
      <c r="H369" s="470"/>
      <c r="I369" s="470"/>
      <c r="J369" s="470"/>
      <c r="K369" s="470"/>
      <c r="L369" s="470"/>
      <c r="M369" s="470"/>
      <c r="N369" s="470"/>
      <c r="O369" s="470"/>
      <c r="P369" s="470"/>
      <c r="Q369" s="470"/>
      <c r="R369" s="470"/>
      <c r="S369" s="470"/>
      <c r="T369" s="470"/>
      <c r="W369" s="719"/>
      <c r="X369" s="720"/>
      <c r="Y369" s="480"/>
      <c r="Z369" s="495"/>
      <c r="AA369" s="727"/>
      <c r="AB369" s="728"/>
      <c r="AC369" s="496"/>
      <c r="AD369" s="497"/>
    </row>
    <row r="370" spans="2:30" ht="12" customHeight="1">
      <c r="B370" s="469"/>
      <c r="D370" s="470"/>
      <c r="E370" s="470"/>
      <c r="F370" s="470"/>
      <c r="G370" s="470"/>
      <c r="H370" s="470"/>
      <c r="I370" s="470"/>
      <c r="J370" s="470"/>
      <c r="K370" s="470"/>
      <c r="L370" s="470"/>
      <c r="M370" s="470"/>
      <c r="N370" s="470"/>
      <c r="O370" s="470"/>
      <c r="P370" s="470"/>
      <c r="Q370" s="470"/>
      <c r="R370" s="470"/>
      <c r="S370" s="470"/>
      <c r="T370" s="470"/>
      <c r="U370" s="476"/>
      <c r="W370" s="719"/>
      <c r="X370" s="720"/>
      <c r="Y370" s="480"/>
      <c r="Z370" s="498"/>
      <c r="AA370" s="499"/>
      <c r="AB370" s="500"/>
      <c r="AC370" s="501"/>
      <c r="AD370" s="502"/>
    </row>
    <row r="371" spans="2:30" ht="12" customHeight="1">
      <c r="B371" s="469"/>
      <c r="D371" s="470"/>
      <c r="E371" s="470"/>
      <c r="F371" s="470"/>
      <c r="G371" s="470"/>
      <c r="H371" s="470"/>
      <c r="I371" s="470"/>
      <c r="J371" s="470"/>
      <c r="K371" s="470"/>
      <c r="L371" s="470"/>
      <c r="M371" s="470"/>
      <c r="N371" s="470"/>
      <c r="O371" s="470"/>
      <c r="P371" s="470"/>
      <c r="Q371" s="470"/>
      <c r="R371" s="470"/>
      <c r="S371" s="470"/>
      <c r="T371" s="470"/>
      <c r="W371" s="729" t="s">
        <v>1635</v>
      </c>
      <c r="X371" s="730"/>
      <c r="Y371" s="730"/>
      <c r="Z371" s="730"/>
      <c r="AA371" s="503"/>
      <c r="AB371" s="503"/>
      <c r="AC371" s="503"/>
      <c r="AD371" s="504"/>
    </row>
    <row r="372" spans="2:30" ht="12" customHeight="1">
      <c r="B372" s="469"/>
      <c r="D372" s="470"/>
      <c r="E372" s="470"/>
      <c r="F372" s="470"/>
      <c r="G372" s="470"/>
      <c r="H372" s="470"/>
      <c r="I372" s="470"/>
      <c r="J372" s="470"/>
      <c r="K372" s="470"/>
      <c r="L372" s="470"/>
      <c r="M372" s="470"/>
      <c r="N372" s="470"/>
      <c r="O372" s="470"/>
      <c r="P372" s="470"/>
      <c r="Q372" s="470"/>
      <c r="R372" s="470"/>
      <c r="S372" s="470"/>
      <c r="T372" s="470"/>
      <c r="W372" s="731" t="s">
        <v>1636</v>
      </c>
      <c r="X372" s="732"/>
      <c r="Y372" s="503" t="s">
        <v>9</v>
      </c>
      <c r="Z372" s="733"/>
      <c r="AA372" s="733"/>
      <c r="AB372" s="733"/>
      <c r="AC372" s="733"/>
      <c r="AD372" s="734"/>
    </row>
    <row r="373" spans="2:30" ht="12" customHeight="1">
      <c r="B373" s="469"/>
      <c r="D373" s="470"/>
      <c r="E373" s="470"/>
      <c r="F373" s="470"/>
      <c r="G373" s="470"/>
      <c r="H373" s="470"/>
      <c r="I373" s="470"/>
      <c r="J373" s="470"/>
      <c r="K373" s="470"/>
      <c r="L373" s="470"/>
      <c r="M373" s="470"/>
      <c r="N373" s="470"/>
      <c r="O373" s="470"/>
      <c r="P373" s="470"/>
      <c r="Q373" s="470"/>
      <c r="R373" s="470"/>
      <c r="S373" s="470"/>
      <c r="T373" s="470"/>
      <c r="V373" s="505"/>
      <c r="W373" s="506"/>
      <c r="X373" s="507"/>
      <c r="Y373" s="507"/>
      <c r="Z373" s="507"/>
      <c r="AA373" s="507"/>
      <c r="AB373" s="507"/>
      <c r="AC373" s="507"/>
      <c r="AD373" s="508"/>
    </row>
    <row r="374" spans="2:30">
      <c r="B374" s="509"/>
      <c r="C374" s="486"/>
      <c r="D374" s="470"/>
      <c r="E374" s="470"/>
      <c r="F374" s="470"/>
      <c r="G374" s="470"/>
      <c r="H374" s="470"/>
      <c r="I374" s="470"/>
      <c r="J374" s="470"/>
      <c r="K374" s="470"/>
      <c r="L374" s="470"/>
      <c r="M374" s="470"/>
      <c r="N374" s="470"/>
      <c r="O374" s="470"/>
      <c r="P374" s="470"/>
      <c r="Q374" s="470"/>
      <c r="R374" s="470"/>
      <c r="S374" s="470"/>
      <c r="T374" s="470"/>
      <c r="U374" s="486"/>
      <c r="V374" s="505"/>
      <c r="W374" s="704" t="s">
        <v>1608</v>
      </c>
      <c r="X374" s="705"/>
      <c r="Y374" s="707"/>
      <c r="Z374" s="707"/>
      <c r="AA374" s="707"/>
      <c r="AB374" s="707"/>
      <c r="AC374" s="707"/>
      <c r="AD374" s="714"/>
    </row>
    <row r="375" spans="2:30">
      <c r="B375" s="509"/>
      <c r="C375" s="486"/>
      <c r="D375" s="470"/>
      <c r="E375" s="470"/>
      <c r="F375" s="470"/>
      <c r="G375" s="470"/>
      <c r="H375" s="470"/>
      <c r="I375" s="470"/>
      <c r="J375" s="470"/>
      <c r="K375" s="470"/>
      <c r="L375" s="470"/>
      <c r="M375" s="470"/>
      <c r="N375" s="470"/>
      <c r="O375" s="470"/>
      <c r="P375" s="470"/>
      <c r="Q375" s="470"/>
      <c r="R375" s="470"/>
      <c r="S375" s="470"/>
      <c r="T375" s="470"/>
      <c r="U375" s="486"/>
      <c r="V375" s="505"/>
      <c r="W375" s="704" t="s">
        <v>1609</v>
      </c>
      <c r="X375" s="705"/>
      <c r="Y375" s="707">
        <v>7</v>
      </c>
      <c r="Z375" s="707"/>
      <c r="AA375" s="707"/>
      <c r="AB375" s="707" t="s">
        <v>1610</v>
      </c>
      <c r="AC375" s="707"/>
      <c r="AD375" s="474" t="s">
        <v>1611</v>
      </c>
    </row>
    <row r="376" spans="2:30">
      <c r="B376" s="509"/>
      <c r="C376" s="486"/>
      <c r="D376" s="470"/>
      <c r="E376" s="470"/>
      <c r="F376" s="470"/>
      <c r="G376" s="470"/>
      <c r="H376" s="470"/>
      <c r="I376" s="470"/>
      <c r="J376" s="470"/>
      <c r="K376" s="470"/>
      <c r="L376" s="470"/>
      <c r="M376" s="470"/>
      <c r="N376" s="470"/>
      <c r="O376" s="470"/>
      <c r="P376" s="470"/>
      <c r="Q376" s="470"/>
      <c r="R376" s="470"/>
      <c r="S376" s="470"/>
      <c r="T376" s="470"/>
      <c r="U376" s="486"/>
      <c r="V376" s="505"/>
      <c r="W376" s="704" t="s">
        <v>1612</v>
      </c>
      <c r="X376" s="705"/>
      <c r="Y376" s="706"/>
      <c r="Z376" s="706"/>
      <c r="AA376" s="706"/>
      <c r="AB376" s="707" t="s">
        <v>1613</v>
      </c>
      <c r="AC376" s="707"/>
      <c r="AD376" s="510"/>
    </row>
    <row r="377" spans="2:30">
      <c r="B377" s="509"/>
      <c r="C377" s="486"/>
      <c r="D377" s="470"/>
      <c r="E377" s="470"/>
      <c r="F377" s="470"/>
      <c r="G377" s="470"/>
      <c r="H377" s="470"/>
      <c r="I377" s="470"/>
      <c r="J377" s="470"/>
      <c r="K377" s="470"/>
      <c r="L377" s="470"/>
      <c r="M377" s="470"/>
      <c r="N377" s="470"/>
      <c r="O377" s="470"/>
      <c r="P377" s="470"/>
      <c r="Q377" s="470"/>
      <c r="R377" s="470"/>
      <c r="S377" s="470"/>
      <c r="T377" s="470"/>
      <c r="U377" s="486"/>
      <c r="V377" s="505"/>
      <c r="W377" s="511" t="s">
        <v>1614</v>
      </c>
      <c r="X377" s="512"/>
      <c r="Y377" s="512"/>
      <c r="Z377" s="512"/>
      <c r="AA377" s="512"/>
      <c r="AB377" s="512"/>
      <c r="AC377" s="512"/>
      <c r="AD377" s="513"/>
    </row>
    <row r="378" spans="2:30" ht="12.75" customHeight="1">
      <c r="B378" s="509"/>
      <c r="C378" s="486"/>
      <c r="D378" s="470"/>
      <c r="E378" s="470"/>
      <c r="F378" s="470"/>
      <c r="G378" s="470"/>
      <c r="H378" s="470"/>
      <c r="I378" s="470"/>
      <c r="J378" s="470"/>
      <c r="K378" s="470"/>
      <c r="L378" s="470"/>
      <c r="M378" s="470"/>
      <c r="N378" s="470"/>
      <c r="O378" s="470"/>
      <c r="P378" s="470"/>
      <c r="Q378" s="470"/>
      <c r="R378" s="470"/>
      <c r="S378" s="470"/>
      <c r="T378" s="470"/>
      <c r="U378" s="486"/>
      <c r="V378" s="505"/>
      <c r="W378" s="708" t="s">
        <v>1676</v>
      </c>
      <c r="X378" s="709"/>
      <c r="Y378" s="709"/>
      <c r="Z378" s="709"/>
      <c r="AA378" s="709"/>
      <c r="AB378" s="709"/>
      <c r="AC378" s="709"/>
      <c r="AD378" s="710"/>
    </row>
    <row r="379" spans="2:30">
      <c r="B379" s="509"/>
      <c r="C379" s="486"/>
      <c r="D379" s="470"/>
      <c r="E379" s="470"/>
      <c r="F379" s="470"/>
      <c r="G379" s="470"/>
      <c r="H379" s="470"/>
      <c r="I379" s="470"/>
      <c r="J379" s="470"/>
      <c r="K379" s="470"/>
      <c r="L379" s="470"/>
      <c r="M379" s="470"/>
      <c r="N379" s="470"/>
      <c r="O379" s="470"/>
      <c r="P379" s="470"/>
      <c r="Q379" s="470"/>
      <c r="R379" s="470"/>
      <c r="S379" s="470"/>
      <c r="T379" s="470"/>
      <c r="U379" s="486"/>
      <c r="V379" s="514"/>
      <c r="W379" s="708"/>
      <c r="X379" s="709"/>
      <c r="Y379" s="709"/>
      <c r="Z379" s="709"/>
      <c r="AA379" s="709"/>
      <c r="AB379" s="709"/>
      <c r="AC379" s="709"/>
      <c r="AD379" s="710"/>
    </row>
    <row r="380" spans="2:30">
      <c r="B380" s="509"/>
      <c r="C380" s="486"/>
      <c r="D380" s="470"/>
      <c r="E380" s="470"/>
      <c r="F380" s="470"/>
      <c r="G380" s="470"/>
      <c r="H380" s="470"/>
      <c r="I380" s="470"/>
      <c r="J380" s="470"/>
      <c r="K380" s="470"/>
      <c r="L380" s="470"/>
      <c r="M380" s="470"/>
      <c r="N380" s="470"/>
      <c r="O380" s="470"/>
      <c r="P380" s="470"/>
      <c r="Q380" s="470"/>
      <c r="R380" s="470"/>
      <c r="S380" s="470"/>
      <c r="T380" s="470"/>
      <c r="V380" s="514"/>
      <c r="W380" s="711"/>
      <c r="X380" s="712"/>
      <c r="Y380" s="712"/>
      <c r="Z380" s="712"/>
      <c r="AA380" s="712"/>
      <c r="AB380" s="712"/>
      <c r="AC380" s="712"/>
      <c r="AD380" s="713"/>
    </row>
    <row r="381" spans="2:30">
      <c r="B381" s="509"/>
      <c r="C381" s="486"/>
      <c r="D381" s="470"/>
      <c r="E381" s="470"/>
      <c r="F381" s="470"/>
      <c r="G381" s="470"/>
      <c r="H381" s="470"/>
      <c r="I381" s="470"/>
      <c r="J381" s="470"/>
      <c r="K381" s="470"/>
      <c r="L381" s="470"/>
      <c r="M381" s="470"/>
      <c r="N381" s="470"/>
      <c r="O381" s="470"/>
      <c r="P381" s="470"/>
      <c r="Q381" s="470"/>
      <c r="R381" s="470"/>
      <c r="S381" s="470"/>
      <c r="T381" s="470"/>
      <c r="U381" s="486"/>
      <c r="V381" s="505"/>
      <c r="W381" s="704" t="s">
        <v>1615</v>
      </c>
      <c r="X381" s="705"/>
      <c r="Y381" s="707" t="s">
        <v>1640</v>
      </c>
      <c r="Z381" s="707"/>
      <c r="AA381" s="707"/>
      <c r="AB381" s="707"/>
      <c r="AC381" s="707"/>
      <c r="AD381" s="714"/>
    </row>
    <row r="382" spans="2:30">
      <c r="B382" s="509"/>
      <c r="C382" s="486"/>
      <c r="D382" s="486"/>
      <c r="E382" s="486"/>
      <c r="F382" s="486"/>
      <c r="G382" s="486"/>
      <c r="H382" s="486"/>
      <c r="I382" s="486"/>
      <c r="J382" s="486"/>
      <c r="K382" s="486"/>
      <c r="L382" s="486"/>
      <c r="M382" s="486"/>
      <c r="N382" s="486"/>
      <c r="O382" s="486"/>
      <c r="P382" s="486"/>
      <c r="Q382" s="486"/>
      <c r="R382" s="486"/>
      <c r="S382" s="486"/>
      <c r="V382" s="505"/>
      <c r="W382" s="704" t="s">
        <v>1616</v>
      </c>
      <c r="X382" s="705"/>
      <c r="Y382" s="707" t="s">
        <v>1641</v>
      </c>
      <c r="Z382" s="707"/>
      <c r="AA382" s="707"/>
      <c r="AB382" s="707"/>
      <c r="AC382" s="707"/>
      <c r="AD382" s="714"/>
    </row>
    <row r="383" spans="2:30">
      <c r="B383" s="509"/>
      <c r="C383" s="486"/>
      <c r="D383" s="486"/>
      <c r="E383" s="486"/>
      <c r="F383" s="486"/>
      <c r="G383" s="486"/>
      <c r="H383" s="486"/>
      <c r="I383" s="486"/>
      <c r="J383" s="486"/>
      <c r="K383" s="486"/>
      <c r="L383" s="486"/>
      <c r="M383" s="486"/>
      <c r="N383" s="486"/>
      <c r="O383" s="486"/>
      <c r="P383" s="486"/>
      <c r="Q383" s="486"/>
      <c r="R383" s="486"/>
      <c r="S383" s="486"/>
      <c r="V383" s="505"/>
      <c r="W383" s="704" t="s">
        <v>1617</v>
      </c>
      <c r="X383" s="705"/>
      <c r="Y383" s="707" t="s">
        <v>1641</v>
      </c>
      <c r="Z383" s="707"/>
      <c r="AA383" s="707"/>
      <c r="AB383" s="707"/>
      <c r="AC383" s="707"/>
      <c r="AD383" s="714"/>
    </row>
    <row r="384" spans="2:30" ht="12.75" thickBot="1">
      <c r="B384" s="515"/>
      <c r="C384" s="516"/>
      <c r="D384" s="516"/>
      <c r="E384" s="516"/>
      <c r="F384" s="516"/>
      <c r="G384" s="516"/>
      <c r="H384" s="516"/>
      <c r="I384" s="516"/>
      <c r="J384" s="516"/>
      <c r="K384" s="516"/>
      <c r="L384" s="516"/>
      <c r="M384" s="516"/>
      <c r="N384" s="516"/>
      <c r="O384" s="516"/>
      <c r="P384" s="516"/>
      <c r="Q384" s="516"/>
      <c r="R384" s="516"/>
      <c r="S384" s="516"/>
      <c r="T384" s="517"/>
      <c r="U384" s="517"/>
      <c r="V384" s="518"/>
      <c r="W384" s="715" t="s">
        <v>1618</v>
      </c>
      <c r="X384" s="716"/>
      <c r="Y384" s="717" t="s">
        <v>1628</v>
      </c>
      <c r="Z384" s="717"/>
      <c r="AA384" s="717"/>
      <c r="AB384" s="717"/>
      <c r="AC384" s="717"/>
      <c r="AD384" s="718"/>
    </row>
    <row r="386" spans="2:30" ht="12.75" thickBot="1"/>
    <row r="387" spans="2:30" ht="12.75" customHeight="1">
      <c r="B387" s="466"/>
      <c r="C387" s="467"/>
      <c r="D387" s="468"/>
      <c r="E387" s="468"/>
      <c r="F387" s="468"/>
      <c r="G387" s="468"/>
      <c r="H387" s="468"/>
      <c r="I387" s="468"/>
      <c r="J387" s="468"/>
      <c r="K387" s="468"/>
      <c r="L387" s="468"/>
      <c r="M387" s="468"/>
      <c r="N387" s="468"/>
      <c r="O387" s="468"/>
      <c r="P387" s="468"/>
      <c r="Q387" s="468"/>
      <c r="R387" s="468"/>
      <c r="S387" s="468"/>
      <c r="T387" s="468"/>
      <c r="U387" s="467"/>
      <c r="V387" s="467"/>
      <c r="W387" s="753" t="s">
        <v>1619</v>
      </c>
      <c r="X387" s="754"/>
      <c r="Y387" s="754"/>
      <c r="Z387" s="754"/>
      <c r="AA387" s="754"/>
      <c r="AB387" s="754"/>
      <c r="AC387" s="754"/>
      <c r="AD387" s="755"/>
    </row>
    <row r="388" spans="2:30" ht="12" customHeight="1">
      <c r="B388" s="469"/>
      <c r="D388" s="470"/>
      <c r="E388" s="470"/>
      <c r="F388" s="470"/>
      <c r="G388" s="470"/>
      <c r="H388" s="470"/>
      <c r="I388" s="470"/>
      <c r="J388" s="470"/>
      <c r="K388" s="470"/>
      <c r="L388" s="470"/>
      <c r="M388" s="752"/>
      <c r="N388" s="470"/>
      <c r="P388" s="470"/>
      <c r="Q388" s="470"/>
      <c r="R388" s="470"/>
      <c r="S388" s="470"/>
      <c r="T388" s="470"/>
      <c r="W388" s="756"/>
      <c r="X388" s="757"/>
      <c r="Y388" s="757"/>
      <c r="Z388" s="757"/>
      <c r="AA388" s="757"/>
      <c r="AB388" s="757"/>
      <c r="AC388" s="757"/>
      <c r="AD388" s="758"/>
    </row>
    <row r="389" spans="2:30" ht="14.25" customHeight="1">
      <c r="B389" s="469"/>
      <c r="D389" s="470"/>
      <c r="E389" s="470"/>
      <c r="F389" s="470"/>
      <c r="G389" s="470"/>
      <c r="H389" s="470"/>
      <c r="I389" s="470"/>
      <c r="J389" s="470"/>
      <c r="K389" s="470"/>
      <c r="L389" s="470"/>
      <c r="M389" s="752"/>
      <c r="N389" s="470"/>
      <c r="O389" s="470"/>
      <c r="P389" s="470"/>
      <c r="Q389" s="470"/>
      <c r="R389" s="470"/>
      <c r="S389" s="470"/>
      <c r="T389" s="470"/>
      <c r="W389" s="471" t="s">
        <v>1588</v>
      </c>
      <c r="AD389" s="472"/>
    </row>
    <row r="390" spans="2:30" ht="14.25" customHeight="1">
      <c r="B390" s="469"/>
      <c r="W390" s="473" t="s">
        <v>1589</v>
      </c>
      <c r="X390" s="707" t="s">
        <v>1590</v>
      </c>
      <c r="Y390" s="707"/>
      <c r="Z390" s="707"/>
      <c r="AA390" s="707" t="s">
        <v>1591</v>
      </c>
      <c r="AB390" s="707"/>
      <c r="AC390" s="707" t="s">
        <v>1592</v>
      </c>
      <c r="AD390" s="714"/>
    </row>
    <row r="391" spans="2:30" ht="14.25" customHeight="1">
      <c r="B391" s="469"/>
      <c r="W391" s="473">
        <v>1</v>
      </c>
      <c r="X391" s="707" t="s">
        <v>1593</v>
      </c>
      <c r="Y391" s="707"/>
      <c r="Z391" s="707"/>
      <c r="AA391" s="707"/>
      <c r="AB391" s="707"/>
      <c r="AC391" s="707"/>
      <c r="AD391" s="714"/>
    </row>
    <row r="392" spans="2:30" ht="14.25" customHeight="1">
      <c r="B392" s="469"/>
      <c r="W392" s="473">
        <v>2</v>
      </c>
      <c r="X392" s="707" t="s">
        <v>1594</v>
      </c>
      <c r="Y392" s="707"/>
      <c r="Z392" s="707"/>
      <c r="AA392" s="707"/>
      <c r="AB392" s="707"/>
      <c r="AC392" s="707"/>
      <c r="AD392" s="714"/>
    </row>
    <row r="393" spans="2:30" ht="14.25" customHeight="1">
      <c r="B393" s="469"/>
      <c r="W393" s="473">
        <v>3</v>
      </c>
      <c r="X393" s="707" t="s">
        <v>1595</v>
      </c>
      <c r="Y393" s="707"/>
      <c r="Z393" s="707"/>
      <c r="AA393" s="707"/>
      <c r="AB393" s="707"/>
      <c r="AC393" s="707"/>
      <c r="AD393" s="714"/>
    </row>
    <row r="394" spans="2:30" ht="14.25" customHeight="1">
      <c r="B394" s="469"/>
      <c r="W394" s="473">
        <v>4</v>
      </c>
      <c r="X394" s="707" t="s">
        <v>1596</v>
      </c>
      <c r="Y394" s="707"/>
      <c r="Z394" s="707"/>
      <c r="AA394" s="707"/>
      <c r="AB394" s="707"/>
      <c r="AC394" s="707"/>
      <c r="AD394" s="714"/>
    </row>
    <row r="395" spans="2:30" ht="14.25" customHeight="1">
      <c r="B395" s="469"/>
      <c r="D395" s="470"/>
      <c r="E395" s="470"/>
      <c r="F395" s="470"/>
      <c r="G395" s="470"/>
      <c r="H395" s="470"/>
      <c r="I395" s="470"/>
      <c r="J395" s="470"/>
      <c r="K395" s="470"/>
      <c r="L395" s="470"/>
      <c r="M395" s="470"/>
      <c r="N395" s="470"/>
      <c r="O395" s="470"/>
      <c r="P395" s="470"/>
      <c r="Q395" s="470"/>
      <c r="R395" s="470"/>
      <c r="S395" s="470"/>
      <c r="T395" s="470"/>
      <c r="W395" s="473">
        <v>5</v>
      </c>
      <c r="X395" s="707" t="s">
        <v>1597</v>
      </c>
      <c r="Y395" s="707"/>
      <c r="Z395" s="707"/>
      <c r="AA395" s="707"/>
      <c r="AB395" s="707"/>
      <c r="AC395" s="707"/>
      <c r="AD395" s="714"/>
    </row>
    <row r="396" spans="2:30" ht="14.25" customHeight="1">
      <c r="B396" s="469"/>
      <c r="D396" s="470"/>
      <c r="E396" s="470"/>
      <c r="F396" s="470"/>
      <c r="G396" s="470"/>
      <c r="H396" s="470"/>
      <c r="I396" s="470"/>
      <c r="J396" s="470"/>
      <c r="K396" s="470"/>
      <c r="L396" s="470"/>
      <c r="M396" s="752"/>
      <c r="N396" s="470"/>
      <c r="O396" s="470"/>
      <c r="P396" s="470"/>
      <c r="Q396" s="470"/>
      <c r="R396" s="470"/>
      <c r="S396" s="470"/>
      <c r="T396" s="470"/>
      <c r="W396" s="473">
        <v>6</v>
      </c>
      <c r="X396" s="707" t="s">
        <v>1598</v>
      </c>
      <c r="Y396" s="707"/>
      <c r="Z396" s="707"/>
      <c r="AA396" s="707"/>
      <c r="AB396" s="707"/>
      <c r="AC396" s="707"/>
      <c r="AD396" s="714"/>
    </row>
    <row r="397" spans="2:30" ht="14.25" customHeight="1">
      <c r="B397" s="469"/>
      <c r="D397" s="470"/>
      <c r="E397" s="470"/>
      <c r="F397" s="470"/>
      <c r="G397" s="470"/>
      <c r="H397" s="470"/>
      <c r="I397" s="470"/>
      <c r="J397" s="470"/>
      <c r="K397" s="470"/>
      <c r="L397" s="470"/>
      <c r="M397" s="752"/>
      <c r="N397" s="470"/>
      <c r="O397" s="470"/>
      <c r="P397" s="470"/>
      <c r="Q397" s="470"/>
      <c r="R397" s="470"/>
      <c r="S397" s="470"/>
      <c r="T397" s="470"/>
      <c r="W397" s="473">
        <v>7</v>
      </c>
      <c r="X397" s="707" t="s">
        <v>1599</v>
      </c>
      <c r="Y397" s="707"/>
      <c r="Z397" s="707"/>
      <c r="AA397" s="707"/>
      <c r="AB397" s="707"/>
      <c r="AC397" s="707"/>
      <c r="AD397" s="714"/>
    </row>
    <row r="398" spans="2:30" ht="14.25" customHeight="1">
      <c r="B398" s="469"/>
      <c r="D398" s="470"/>
      <c r="E398" s="470"/>
      <c r="F398" s="470"/>
      <c r="G398" s="470"/>
      <c r="H398" s="470"/>
      <c r="I398" s="470"/>
      <c r="J398" s="470"/>
      <c r="K398" s="470"/>
      <c r="L398" s="470"/>
      <c r="M398" s="752"/>
      <c r="N398" s="470"/>
      <c r="O398" s="470"/>
      <c r="P398" s="470"/>
      <c r="Q398" s="470"/>
      <c r="R398" s="470"/>
      <c r="S398" s="470"/>
      <c r="T398" s="470"/>
      <c r="W398" s="473">
        <v>8</v>
      </c>
      <c r="X398" s="707" t="s">
        <v>1600</v>
      </c>
      <c r="Y398" s="707"/>
      <c r="Z398" s="707"/>
      <c r="AA398" s="707"/>
      <c r="AB398" s="707"/>
      <c r="AC398" s="707"/>
      <c r="AD398" s="714"/>
    </row>
    <row r="399" spans="2:30" ht="14.25" customHeight="1">
      <c r="B399" s="469"/>
      <c r="D399" s="470"/>
      <c r="E399" s="470"/>
      <c r="F399" s="470"/>
      <c r="G399" s="470"/>
      <c r="H399" s="470"/>
      <c r="I399" s="470"/>
      <c r="J399" s="470"/>
      <c r="K399" s="470"/>
      <c r="L399" s="470"/>
      <c r="M399" s="752"/>
      <c r="N399" s="470"/>
      <c r="O399" s="470"/>
      <c r="P399" s="470"/>
      <c r="Q399" s="470"/>
      <c r="R399" s="470"/>
      <c r="S399" s="470"/>
      <c r="T399" s="470"/>
      <c r="W399" s="473">
        <v>9</v>
      </c>
      <c r="X399" s="707" t="s">
        <v>1601</v>
      </c>
      <c r="Y399" s="707"/>
      <c r="Z399" s="707"/>
      <c r="AA399" s="707"/>
      <c r="AB399" s="707"/>
      <c r="AC399" s="707"/>
      <c r="AD399" s="714"/>
    </row>
    <row r="400" spans="2:30" ht="14.25" customHeight="1">
      <c r="B400" s="469"/>
      <c r="D400" s="470"/>
      <c r="E400" s="470"/>
      <c r="F400" s="470"/>
      <c r="G400" s="470"/>
      <c r="H400" s="470"/>
      <c r="I400" s="470"/>
      <c r="J400" s="470"/>
      <c r="K400" s="470"/>
      <c r="L400" s="470"/>
      <c r="M400" s="470"/>
      <c r="N400" s="470"/>
      <c r="O400" s="470"/>
      <c r="P400" s="470"/>
      <c r="Q400" s="470"/>
      <c r="R400" s="470"/>
      <c r="S400" s="470"/>
      <c r="T400" s="470"/>
      <c r="W400" s="473">
        <v>10</v>
      </c>
      <c r="X400" s="707" t="s">
        <v>1602</v>
      </c>
      <c r="Y400" s="707"/>
      <c r="Z400" s="707"/>
      <c r="AA400" s="707"/>
      <c r="AB400" s="707"/>
      <c r="AC400" s="707"/>
      <c r="AD400" s="714"/>
    </row>
    <row r="401" spans="2:30" ht="14.25" customHeight="1">
      <c r="B401" s="469"/>
      <c r="D401" s="470"/>
      <c r="E401" s="470"/>
      <c r="F401" s="470"/>
      <c r="G401" s="470"/>
      <c r="H401" s="470"/>
      <c r="I401" s="470"/>
      <c r="J401" s="470"/>
      <c r="K401" s="470"/>
      <c r="L401" s="470"/>
      <c r="N401" s="470"/>
      <c r="O401" s="470"/>
      <c r="P401" s="470"/>
      <c r="Q401" s="470"/>
      <c r="R401" s="470"/>
      <c r="S401" s="470"/>
      <c r="T401" s="470"/>
      <c r="W401" s="473">
        <v>11</v>
      </c>
      <c r="X401" s="707" t="s">
        <v>1603</v>
      </c>
      <c r="Y401" s="707"/>
      <c r="Z401" s="707"/>
      <c r="AA401" s="707"/>
      <c r="AB401" s="707"/>
      <c r="AC401" s="707"/>
      <c r="AD401" s="714"/>
    </row>
    <row r="402" spans="2:30" ht="14.25" customHeight="1">
      <c r="B402" s="469"/>
      <c r="D402" s="470"/>
      <c r="E402" s="470"/>
      <c r="F402" s="470"/>
      <c r="G402" s="470"/>
      <c r="H402" s="470"/>
      <c r="I402" s="470"/>
      <c r="J402" s="470"/>
      <c r="K402" s="470"/>
      <c r="L402" s="470"/>
      <c r="N402" s="470"/>
      <c r="O402" s="470"/>
      <c r="P402" s="470"/>
      <c r="Q402" s="470"/>
      <c r="R402" s="470"/>
      <c r="S402" s="470"/>
      <c r="T402" s="470"/>
      <c r="W402" s="473">
        <v>12</v>
      </c>
      <c r="X402" s="707" t="s">
        <v>1604</v>
      </c>
      <c r="Y402" s="707"/>
      <c r="Z402" s="707"/>
      <c r="AA402" s="707"/>
      <c r="AB402" s="707"/>
      <c r="AC402" s="707"/>
      <c r="AD402" s="714"/>
    </row>
    <row r="403" spans="2:30" ht="14.25" customHeight="1">
      <c r="B403" s="475"/>
      <c r="C403" s="476"/>
      <c r="D403" s="470"/>
      <c r="E403" s="470"/>
      <c r="F403" s="470"/>
      <c r="G403" s="470"/>
      <c r="H403" s="470"/>
      <c r="I403" s="470"/>
      <c r="J403" s="470"/>
      <c r="K403" s="470"/>
      <c r="L403" s="470"/>
      <c r="N403" s="470"/>
      <c r="O403" s="470"/>
      <c r="P403" s="470"/>
      <c r="Q403" s="470"/>
      <c r="R403" s="470"/>
      <c r="S403" s="470"/>
      <c r="T403" s="470"/>
      <c r="W403" s="473">
        <v>13</v>
      </c>
      <c r="X403" s="707" t="s">
        <v>1634</v>
      </c>
      <c r="Y403" s="707"/>
      <c r="Z403" s="707"/>
      <c r="AA403" s="707"/>
      <c r="AB403" s="707"/>
      <c r="AC403" s="707"/>
      <c r="AD403" s="714"/>
    </row>
    <row r="404" spans="2:30" ht="14.25" customHeight="1">
      <c r="B404" s="469"/>
      <c r="D404" s="470"/>
      <c r="E404" s="470"/>
      <c r="F404" s="470"/>
      <c r="G404" s="470"/>
      <c r="H404" s="470"/>
      <c r="I404" s="470"/>
      <c r="J404" s="470"/>
      <c r="K404" s="470"/>
      <c r="L404" s="470"/>
      <c r="N404" s="470"/>
      <c r="O404" s="470"/>
      <c r="P404" s="470"/>
      <c r="Q404" s="470"/>
      <c r="R404" s="470"/>
      <c r="S404" s="470"/>
      <c r="T404" s="470"/>
      <c r="W404" s="477"/>
      <c r="X404" s="735"/>
      <c r="Y404" s="735"/>
      <c r="Z404" s="735"/>
      <c r="AA404" s="735"/>
      <c r="AB404" s="735"/>
      <c r="AC404" s="735"/>
      <c r="AD404" s="736"/>
    </row>
    <row r="405" spans="2:30" ht="14.25" customHeight="1">
      <c r="B405" s="469"/>
      <c r="D405" s="470"/>
      <c r="E405" s="470"/>
      <c r="F405" s="470"/>
      <c r="G405" s="470"/>
      <c r="H405" s="470"/>
      <c r="I405" s="470"/>
      <c r="J405" s="470"/>
      <c r="K405" s="470"/>
      <c r="L405" s="470"/>
      <c r="M405" s="470"/>
      <c r="N405" s="470"/>
      <c r="O405" s="470"/>
      <c r="P405" s="470"/>
      <c r="Q405" s="470"/>
      <c r="R405" s="470"/>
      <c r="S405" s="470"/>
      <c r="T405" s="470"/>
      <c r="W405" s="737" t="s">
        <v>1605</v>
      </c>
      <c r="X405" s="738"/>
      <c r="Y405" s="738"/>
      <c r="Z405" s="738"/>
      <c r="AA405" s="738"/>
      <c r="AB405" s="738"/>
      <c r="AC405" s="738"/>
      <c r="AD405" s="739"/>
    </row>
    <row r="406" spans="2:30" ht="14.25" customHeight="1">
      <c r="B406" s="469"/>
      <c r="D406" s="470"/>
      <c r="E406" s="470"/>
      <c r="F406" s="470"/>
      <c r="G406" s="470"/>
      <c r="H406" s="470"/>
      <c r="I406" s="470"/>
      <c r="J406" s="470"/>
      <c r="K406" s="470"/>
      <c r="L406" s="470"/>
      <c r="N406" s="470"/>
      <c r="O406" s="470"/>
      <c r="P406" s="470"/>
      <c r="Q406" s="470"/>
      <c r="R406" s="470"/>
      <c r="S406" s="470"/>
      <c r="T406" s="470"/>
      <c r="W406" s="740" t="s">
        <v>1606</v>
      </c>
      <c r="X406" s="741"/>
      <c r="Y406" s="741"/>
      <c r="Z406" s="742"/>
      <c r="AA406" s="743" t="s">
        <v>1607</v>
      </c>
      <c r="AB406" s="744"/>
      <c r="AC406" s="744"/>
      <c r="AD406" s="745"/>
    </row>
    <row r="407" spans="2:30" ht="14.25" customHeight="1">
      <c r="B407" s="469"/>
      <c r="D407" s="470"/>
      <c r="E407" s="470"/>
      <c r="F407" s="470"/>
      <c r="G407" s="470"/>
      <c r="H407" s="470"/>
      <c r="I407" s="470"/>
      <c r="J407" s="470"/>
      <c r="K407" s="470"/>
      <c r="L407" s="470"/>
      <c r="N407" s="470"/>
      <c r="O407" s="470"/>
      <c r="P407" s="470"/>
      <c r="Q407" s="470"/>
      <c r="R407" s="470"/>
      <c r="S407" s="470"/>
      <c r="T407" s="470"/>
      <c r="W407" s="746" t="s">
        <v>1620</v>
      </c>
      <c r="X407" s="747"/>
      <c r="Y407" s="480">
        <v>9</v>
      </c>
      <c r="Z407" s="481" t="s">
        <v>1031</v>
      </c>
      <c r="AA407" s="748" t="s">
        <v>1669</v>
      </c>
      <c r="AB407" s="749"/>
      <c r="AC407" s="484">
        <v>9</v>
      </c>
      <c r="AD407" s="485" t="s">
        <v>1031</v>
      </c>
    </row>
    <row r="408" spans="2:30" ht="14.25" customHeight="1">
      <c r="B408" s="469"/>
      <c r="D408" s="470"/>
      <c r="E408" s="470"/>
      <c r="F408" s="470"/>
      <c r="G408" s="470"/>
      <c r="H408" s="470"/>
      <c r="I408" s="470"/>
      <c r="J408" s="470"/>
      <c r="K408" s="470"/>
      <c r="L408" s="470"/>
      <c r="N408" s="470"/>
      <c r="O408" s="470"/>
      <c r="P408" s="470"/>
      <c r="Q408" s="470"/>
      <c r="R408" s="470"/>
      <c r="S408" s="470"/>
      <c r="T408" s="470"/>
      <c r="W408" s="478" t="s">
        <v>1632</v>
      </c>
      <c r="X408" s="479"/>
      <c r="Y408" s="480">
        <v>3</v>
      </c>
      <c r="Z408" s="481" t="s">
        <v>1031</v>
      </c>
      <c r="AA408" s="750" t="s">
        <v>1665</v>
      </c>
      <c r="AB408" s="751"/>
      <c r="AC408" s="484">
        <v>9</v>
      </c>
      <c r="AD408" s="485" t="s">
        <v>93</v>
      </c>
    </row>
    <row r="409" spans="2:30">
      <c r="B409" s="469"/>
      <c r="D409" s="470"/>
      <c r="E409" s="470"/>
      <c r="F409" s="470"/>
      <c r="G409" s="470"/>
      <c r="H409" s="470"/>
      <c r="I409" s="470"/>
      <c r="J409" s="470"/>
      <c r="K409" s="470"/>
      <c r="L409" s="470"/>
      <c r="N409" s="470"/>
      <c r="O409" s="470"/>
      <c r="P409" s="470"/>
      <c r="Q409" s="470"/>
      <c r="R409" s="470"/>
      <c r="S409" s="470"/>
      <c r="T409" s="470"/>
      <c r="W409" s="478" t="s">
        <v>1658</v>
      </c>
      <c r="X409" s="479"/>
      <c r="Y409" s="486">
        <v>4</v>
      </c>
      <c r="Z409" s="481" t="s">
        <v>1031</v>
      </c>
      <c r="AA409" s="748"/>
      <c r="AB409" s="749"/>
      <c r="AC409" s="484"/>
      <c r="AD409" s="485"/>
    </row>
    <row r="410" spans="2:30">
      <c r="B410" s="469"/>
      <c r="D410" s="470"/>
      <c r="E410" s="470"/>
      <c r="F410" s="470"/>
      <c r="G410" s="470"/>
      <c r="H410" s="470"/>
      <c r="I410" s="470"/>
      <c r="J410" s="470"/>
      <c r="K410" s="470"/>
      <c r="L410" s="470"/>
      <c r="M410" s="470"/>
      <c r="N410" s="470"/>
      <c r="O410" s="470"/>
      <c r="P410" s="470"/>
      <c r="Q410" s="470"/>
      <c r="R410" s="470"/>
      <c r="S410" s="470"/>
      <c r="T410" s="470"/>
      <c r="W410" s="478" t="s">
        <v>1629</v>
      </c>
      <c r="X410" s="479"/>
      <c r="Y410" s="480">
        <v>2</v>
      </c>
      <c r="Z410" s="481" t="s">
        <v>1031</v>
      </c>
      <c r="AA410" s="750"/>
      <c r="AB410" s="751"/>
      <c r="AC410" s="484"/>
      <c r="AD410" s="485"/>
    </row>
    <row r="411" spans="2:30">
      <c r="B411" s="469"/>
      <c r="D411" s="470"/>
      <c r="E411" s="470"/>
      <c r="F411" s="470"/>
      <c r="G411" s="470"/>
      <c r="H411" s="470"/>
      <c r="I411" s="470"/>
      <c r="J411" s="470"/>
      <c r="K411" s="470"/>
      <c r="L411" s="470"/>
      <c r="N411" s="470"/>
      <c r="O411" s="470"/>
      <c r="P411" s="470"/>
      <c r="Q411" s="470"/>
      <c r="R411" s="470"/>
      <c r="S411" s="470"/>
      <c r="T411" s="470"/>
      <c r="W411" s="478" t="s">
        <v>1626</v>
      </c>
      <c r="X411" s="479"/>
      <c r="Y411" s="486">
        <v>9</v>
      </c>
      <c r="Z411" s="481" t="s">
        <v>1031</v>
      </c>
      <c r="AA411" s="748"/>
      <c r="AB411" s="749"/>
      <c r="AC411" s="484"/>
      <c r="AD411" s="485"/>
    </row>
    <row r="412" spans="2:30">
      <c r="B412" s="469"/>
      <c r="D412" s="470"/>
      <c r="E412" s="470"/>
      <c r="F412" s="470"/>
      <c r="G412" s="470"/>
      <c r="H412" s="470"/>
      <c r="I412" s="470"/>
      <c r="J412" s="470"/>
      <c r="K412" s="470"/>
      <c r="L412" s="470"/>
      <c r="N412" s="470"/>
      <c r="O412" s="470"/>
      <c r="P412" s="470"/>
      <c r="Q412" s="470"/>
      <c r="R412" s="470"/>
      <c r="S412" s="470"/>
      <c r="T412" s="470"/>
      <c r="W412" s="478" t="s">
        <v>1627</v>
      </c>
      <c r="X412" s="479"/>
      <c r="Y412" s="480">
        <v>6</v>
      </c>
      <c r="Z412" s="481" t="s">
        <v>1031</v>
      </c>
      <c r="AA412" s="487"/>
      <c r="AB412" s="488"/>
      <c r="AC412" s="484"/>
      <c r="AD412" s="489"/>
    </row>
    <row r="413" spans="2:30">
      <c r="B413" s="469"/>
      <c r="D413" s="470"/>
      <c r="E413" s="470"/>
      <c r="F413" s="470"/>
      <c r="G413" s="470"/>
      <c r="H413" s="470"/>
      <c r="I413" s="470"/>
      <c r="J413" s="470"/>
      <c r="K413" s="470"/>
      <c r="L413" s="470"/>
      <c r="N413" s="470"/>
      <c r="O413" s="470"/>
      <c r="P413" s="470"/>
      <c r="Q413" s="470"/>
      <c r="R413" s="470"/>
      <c r="S413" s="470"/>
      <c r="T413" s="470"/>
      <c r="W413" s="478" t="s">
        <v>1624</v>
      </c>
      <c r="X413" s="479"/>
      <c r="Y413" s="480">
        <v>6</v>
      </c>
      <c r="Z413" s="481" t="s">
        <v>1031</v>
      </c>
      <c r="AA413" s="482"/>
      <c r="AB413" s="483"/>
      <c r="AC413" s="484"/>
      <c r="AD413" s="485"/>
    </row>
    <row r="414" spans="2:30">
      <c r="B414" s="469"/>
      <c r="D414" s="470"/>
      <c r="E414" s="470"/>
      <c r="F414" s="470"/>
      <c r="G414" s="470"/>
      <c r="H414" s="470"/>
      <c r="I414" s="470"/>
      <c r="J414" s="470"/>
      <c r="K414" s="470"/>
      <c r="L414" s="470"/>
      <c r="N414" s="470"/>
      <c r="O414" s="470"/>
      <c r="P414" s="470"/>
      <c r="Q414" s="470"/>
      <c r="R414" s="470"/>
      <c r="S414" s="470"/>
      <c r="T414" s="470"/>
      <c r="W414" s="478" t="s">
        <v>1625</v>
      </c>
      <c r="X414" s="479"/>
      <c r="Y414" s="480">
        <v>6</v>
      </c>
      <c r="Z414" s="481" t="s">
        <v>1031</v>
      </c>
      <c r="AA414" s="482"/>
      <c r="AB414" s="483"/>
      <c r="AC414" s="484"/>
      <c r="AD414" s="485"/>
    </row>
    <row r="415" spans="2:30" ht="14.25">
      <c r="B415" s="469"/>
      <c r="D415" s="470"/>
      <c r="E415" s="470"/>
      <c r="F415" s="470"/>
      <c r="G415" s="470"/>
      <c r="H415" s="470"/>
      <c r="I415" s="470"/>
      <c r="J415" s="470"/>
      <c r="K415" s="470"/>
      <c r="L415" s="470"/>
      <c r="N415" s="470"/>
      <c r="O415" s="470"/>
      <c r="P415" s="470"/>
      <c r="Q415" s="470"/>
      <c r="R415" s="470"/>
      <c r="S415" s="470"/>
      <c r="T415" s="470"/>
      <c r="W415" s="478" t="s">
        <v>1675</v>
      </c>
      <c r="X415" s="479"/>
      <c r="Y415" s="480">
        <f>9*50*3</f>
        <v>1350</v>
      </c>
      <c r="Z415" s="481" t="s">
        <v>7</v>
      </c>
      <c r="AA415" s="482"/>
      <c r="AB415" s="483"/>
      <c r="AC415" s="484"/>
      <c r="AD415" s="485"/>
    </row>
    <row r="416" spans="2:30">
      <c r="B416" s="469"/>
      <c r="D416" s="470"/>
      <c r="E416" s="470"/>
      <c r="F416" s="470"/>
      <c r="G416" s="470"/>
      <c r="H416" s="470"/>
      <c r="I416" s="470"/>
      <c r="J416" s="470"/>
      <c r="K416" s="470"/>
      <c r="L416" s="470"/>
      <c r="N416" s="470"/>
      <c r="O416" s="470"/>
      <c r="P416" s="470"/>
      <c r="Q416" s="470"/>
      <c r="R416" s="470"/>
      <c r="S416" s="470"/>
      <c r="T416" s="470"/>
      <c r="W416" s="478"/>
      <c r="X416" s="479"/>
      <c r="Y416" s="480"/>
      <c r="Z416" s="481"/>
      <c r="AA416" s="748"/>
      <c r="AB416" s="749"/>
      <c r="AC416" s="484"/>
      <c r="AD416" s="485"/>
    </row>
    <row r="417" spans="2:33">
      <c r="B417" s="469"/>
      <c r="D417" s="470"/>
      <c r="E417" s="470"/>
      <c r="F417" s="470"/>
      <c r="G417" s="470"/>
      <c r="H417" s="470"/>
      <c r="I417" s="470"/>
      <c r="J417" s="470"/>
      <c r="K417" s="470"/>
      <c r="L417" s="470"/>
      <c r="M417" s="470"/>
      <c r="N417" s="470"/>
      <c r="O417" s="470"/>
      <c r="P417" s="470"/>
      <c r="Q417" s="470"/>
      <c r="R417" s="470"/>
      <c r="S417" s="470"/>
      <c r="T417" s="470"/>
      <c r="W417" s="478"/>
      <c r="X417" s="479"/>
      <c r="Y417" s="480"/>
      <c r="Z417" s="481"/>
      <c r="AA417" s="748"/>
      <c r="AB417" s="749"/>
      <c r="AC417" s="484"/>
      <c r="AD417" s="485"/>
    </row>
    <row r="418" spans="2:33">
      <c r="B418" s="469"/>
      <c r="D418" s="470"/>
      <c r="E418" s="470"/>
      <c r="F418" s="470"/>
      <c r="G418" s="470"/>
      <c r="H418" s="470"/>
      <c r="I418" s="470"/>
      <c r="J418" s="470"/>
      <c r="K418" s="470"/>
      <c r="L418" s="470"/>
      <c r="M418" s="470"/>
      <c r="N418" s="470"/>
      <c r="O418" s="470"/>
      <c r="P418" s="470"/>
      <c r="Q418" s="470"/>
      <c r="R418" s="470"/>
      <c r="S418" s="470"/>
      <c r="T418" s="470"/>
      <c r="W418" s="478"/>
      <c r="X418" s="479"/>
      <c r="Y418" s="480"/>
      <c r="Z418" s="481"/>
      <c r="AA418" s="748"/>
      <c r="AB418" s="749"/>
      <c r="AC418" s="484"/>
      <c r="AD418" s="485"/>
    </row>
    <row r="419" spans="2:33">
      <c r="B419" s="469"/>
      <c r="D419" s="470"/>
      <c r="E419" s="470"/>
      <c r="F419" s="470"/>
      <c r="G419" s="470"/>
      <c r="H419" s="470"/>
      <c r="I419" s="470"/>
      <c r="J419" s="470"/>
      <c r="K419" s="470"/>
      <c r="L419" s="470"/>
      <c r="M419" s="470"/>
      <c r="N419" s="470"/>
      <c r="O419" s="470"/>
      <c r="P419" s="470"/>
      <c r="Q419" s="470"/>
      <c r="R419" s="470"/>
      <c r="S419" s="470"/>
      <c r="T419" s="470"/>
      <c r="W419" s="478"/>
      <c r="X419" s="479"/>
      <c r="Y419" s="480"/>
      <c r="Z419" s="519"/>
      <c r="AA419" s="721"/>
      <c r="AB419" s="722"/>
      <c r="AC419" s="484"/>
      <c r="AD419" s="485"/>
    </row>
    <row r="420" spans="2:33">
      <c r="B420" s="469"/>
      <c r="D420" s="470"/>
      <c r="E420" s="470"/>
      <c r="F420" s="470"/>
      <c r="G420" s="470"/>
      <c r="H420" s="470"/>
      <c r="I420" s="470"/>
      <c r="J420" s="470"/>
      <c r="K420" s="470"/>
      <c r="L420" s="470"/>
      <c r="M420" s="470"/>
      <c r="N420" s="470"/>
      <c r="O420" s="470"/>
      <c r="P420" s="470"/>
      <c r="Q420" s="470"/>
      <c r="R420" s="470"/>
      <c r="S420" s="470"/>
      <c r="T420" s="470"/>
      <c r="W420" s="719"/>
      <c r="X420" s="720"/>
      <c r="Y420" s="480"/>
      <c r="Z420" s="492"/>
      <c r="AA420" s="721"/>
      <c r="AB420" s="722"/>
      <c r="AC420" s="484"/>
      <c r="AD420" s="485"/>
      <c r="AG420" s="486"/>
    </row>
    <row r="421" spans="2:33">
      <c r="B421" s="469"/>
      <c r="D421" s="470"/>
      <c r="E421" s="470"/>
      <c r="F421" s="470"/>
      <c r="G421" s="470"/>
      <c r="H421" s="470"/>
      <c r="I421" s="470"/>
      <c r="J421" s="470"/>
      <c r="K421" s="470"/>
      <c r="L421" s="470"/>
      <c r="M421" s="470"/>
      <c r="N421" s="470"/>
      <c r="O421" s="470"/>
      <c r="P421" s="470"/>
      <c r="Q421" s="470"/>
      <c r="R421" s="470"/>
      <c r="S421" s="470"/>
      <c r="T421" s="470"/>
      <c r="W421" s="719"/>
      <c r="X421" s="720"/>
      <c r="Y421" s="480"/>
      <c r="Z421" s="492"/>
      <c r="AA421" s="721"/>
      <c r="AB421" s="722"/>
      <c r="AC421" s="484"/>
      <c r="AD421" s="485"/>
    </row>
    <row r="422" spans="2:33">
      <c r="B422" s="469"/>
      <c r="D422" s="470"/>
      <c r="E422" s="470"/>
      <c r="F422" s="470"/>
      <c r="G422" s="470"/>
      <c r="H422" s="470"/>
      <c r="I422" s="470"/>
      <c r="J422" s="470"/>
      <c r="K422" s="470"/>
      <c r="L422" s="470"/>
      <c r="M422" s="470"/>
      <c r="N422" s="470"/>
      <c r="O422" s="470"/>
      <c r="P422" s="470"/>
      <c r="Q422" s="470"/>
      <c r="R422" s="470"/>
      <c r="S422" s="470"/>
      <c r="T422" s="470"/>
      <c r="W422" s="719"/>
      <c r="X422" s="720"/>
      <c r="Y422" s="480"/>
      <c r="Z422" s="492"/>
      <c r="AA422" s="723"/>
      <c r="AB422" s="724"/>
      <c r="AC422" s="490"/>
      <c r="AD422" s="491"/>
    </row>
    <row r="423" spans="2:33">
      <c r="B423" s="469"/>
      <c r="D423" s="470"/>
      <c r="E423" s="470"/>
      <c r="F423" s="470"/>
      <c r="G423" s="470"/>
      <c r="H423" s="470"/>
      <c r="I423" s="470"/>
      <c r="J423" s="470"/>
      <c r="K423" s="470"/>
      <c r="L423" s="470"/>
      <c r="M423" s="470"/>
      <c r="N423" s="470"/>
      <c r="O423" s="470"/>
      <c r="P423" s="470"/>
      <c r="Q423" s="470"/>
      <c r="R423" s="470"/>
      <c r="S423" s="470"/>
      <c r="T423" s="470"/>
      <c r="W423" s="719"/>
      <c r="X423" s="720"/>
      <c r="Y423" s="480"/>
      <c r="Z423" s="492"/>
      <c r="AA423" s="725"/>
      <c r="AB423" s="726"/>
      <c r="AC423" s="493"/>
      <c r="AD423" s="494"/>
    </row>
    <row r="424" spans="2:33" ht="12.75" customHeight="1">
      <c r="B424" s="469"/>
      <c r="D424" s="470"/>
      <c r="E424" s="470"/>
      <c r="F424" s="470"/>
      <c r="G424" s="470"/>
      <c r="H424" s="470"/>
      <c r="I424" s="470"/>
      <c r="J424" s="470"/>
      <c r="K424" s="470"/>
      <c r="L424" s="470"/>
      <c r="M424" s="470"/>
      <c r="N424" s="470"/>
      <c r="O424" s="470"/>
      <c r="P424" s="470"/>
      <c r="Q424" s="470"/>
      <c r="R424" s="470"/>
      <c r="S424" s="470"/>
      <c r="T424" s="470"/>
      <c r="W424" s="719"/>
      <c r="X424" s="720"/>
      <c r="Y424" s="480"/>
      <c r="Z424" s="495"/>
      <c r="AA424" s="727"/>
      <c r="AB424" s="728"/>
      <c r="AC424" s="496"/>
      <c r="AD424" s="497"/>
    </row>
    <row r="425" spans="2:33" ht="12" customHeight="1">
      <c r="B425" s="469"/>
      <c r="D425" s="470"/>
      <c r="E425" s="470"/>
      <c r="F425" s="470"/>
      <c r="G425" s="470"/>
      <c r="H425" s="470"/>
      <c r="I425" s="470"/>
      <c r="J425" s="470"/>
      <c r="K425" s="470"/>
      <c r="L425" s="470"/>
      <c r="M425" s="470"/>
      <c r="N425" s="470"/>
      <c r="O425" s="470"/>
      <c r="P425" s="470"/>
      <c r="Q425" s="470"/>
      <c r="R425" s="470"/>
      <c r="S425" s="470"/>
      <c r="T425" s="470"/>
      <c r="U425" s="476"/>
      <c r="W425" s="719"/>
      <c r="X425" s="720"/>
      <c r="Y425" s="480"/>
      <c r="Z425" s="498"/>
      <c r="AA425" s="499"/>
      <c r="AB425" s="500"/>
      <c r="AC425" s="501"/>
      <c r="AD425" s="502"/>
    </row>
    <row r="426" spans="2:33" ht="12" customHeight="1">
      <c r="B426" s="469"/>
      <c r="D426" s="470"/>
      <c r="E426" s="470"/>
      <c r="F426" s="470"/>
      <c r="G426" s="470"/>
      <c r="H426" s="470"/>
      <c r="I426" s="470"/>
      <c r="J426" s="470"/>
      <c r="K426" s="470"/>
      <c r="L426" s="470"/>
      <c r="M426" s="470"/>
      <c r="N426" s="470"/>
      <c r="O426" s="470"/>
      <c r="P426" s="470"/>
      <c r="Q426" s="470"/>
      <c r="R426" s="470"/>
      <c r="S426" s="470"/>
      <c r="T426" s="470"/>
      <c r="W426" s="729" t="s">
        <v>1635</v>
      </c>
      <c r="X426" s="730"/>
      <c r="Y426" s="730"/>
      <c r="Z426" s="730"/>
      <c r="AA426" s="503"/>
      <c r="AB426" s="503"/>
      <c r="AC426" s="503"/>
      <c r="AD426" s="504"/>
    </row>
    <row r="427" spans="2:33" ht="12" customHeight="1">
      <c r="B427" s="469"/>
      <c r="D427" s="470"/>
      <c r="E427" s="470"/>
      <c r="F427" s="470"/>
      <c r="G427" s="470"/>
      <c r="H427" s="470"/>
      <c r="I427" s="470"/>
      <c r="J427" s="470"/>
      <c r="K427" s="470"/>
      <c r="L427" s="470"/>
      <c r="M427" s="470"/>
      <c r="N427" s="470"/>
      <c r="O427" s="470"/>
      <c r="P427" s="470"/>
      <c r="Q427" s="470"/>
      <c r="R427" s="470"/>
      <c r="S427" s="470"/>
      <c r="T427" s="470"/>
      <c r="W427" s="731" t="s">
        <v>1636</v>
      </c>
      <c r="X427" s="732"/>
      <c r="Y427" s="503" t="s">
        <v>9</v>
      </c>
      <c r="Z427" s="733"/>
      <c r="AA427" s="733"/>
      <c r="AB427" s="733"/>
      <c r="AC427" s="733"/>
      <c r="AD427" s="734"/>
    </row>
    <row r="428" spans="2:33" ht="12" customHeight="1">
      <c r="B428" s="469"/>
      <c r="D428" s="470"/>
      <c r="E428" s="470"/>
      <c r="F428" s="470"/>
      <c r="G428" s="470"/>
      <c r="H428" s="470"/>
      <c r="I428" s="470"/>
      <c r="J428" s="470"/>
      <c r="K428" s="470"/>
      <c r="L428" s="470"/>
      <c r="M428" s="470"/>
      <c r="N428" s="470"/>
      <c r="O428" s="470"/>
      <c r="P428" s="470"/>
      <c r="Q428" s="470"/>
      <c r="R428" s="470"/>
      <c r="S428" s="470"/>
      <c r="T428" s="470"/>
      <c r="V428" s="505"/>
      <c r="W428" s="506"/>
      <c r="X428" s="507"/>
      <c r="Y428" s="507"/>
      <c r="Z428" s="507"/>
      <c r="AA428" s="507"/>
      <c r="AB428" s="507"/>
      <c r="AC428" s="507"/>
      <c r="AD428" s="508"/>
    </row>
    <row r="429" spans="2:33">
      <c r="B429" s="509"/>
      <c r="C429" s="486"/>
      <c r="D429" s="470"/>
      <c r="E429" s="470"/>
      <c r="F429" s="470"/>
      <c r="G429" s="470"/>
      <c r="H429" s="470"/>
      <c r="I429" s="470"/>
      <c r="J429" s="470"/>
      <c r="K429" s="470"/>
      <c r="L429" s="470"/>
      <c r="M429" s="470"/>
      <c r="N429" s="470"/>
      <c r="O429" s="470"/>
      <c r="P429" s="470"/>
      <c r="Q429" s="470"/>
      <c r="R429" s="470"/>
      <c r="S429" s="470"/>
      <c r="T429" s="470"/>
      <c r="U429" s="486"/>
      <c r="V429" s="505"/>
      <c r="W429" s="704" t="s">
        <v>1608</v>
      </c>
      <c r="X429" s="705"/>
      <c r="Y429" s="707"/>
      <c r="Z429" s="707"/>
      <c r="AA429" s="707"/>
      <c r="AB429" s="707"/>
      <c r="AC429" s="707"/>
      <c r="AD429" s="714"/>
    </row>
    <row r="430" spans="2:33">
      <c r="B430" s="509"/>
      <c r="C430" s="486"/>
      <c r="D430" s="470"/>
      <c r="E430" s="470"/>
      <c r="F430" s="470"/>
      <c r="G430" s="470"/>
      <c r="H430" s="470"/>
      <c r="I430" s="470"/>
      <c r="J430" s="470"/>
      <c r="K430" s="470"/>
      <c r="L430" s="470"/>
      <c r="M430" s="470"/>
      <c r="N430" s="470"/>
      <c r="O430" s="470"/>
      <c r="P430" s="470"/>
      <c r="Q430" s="470"/>
      <c r="R430" s="470"/>
      <c r="S430" s="470"/>
      <c r="T430" s="470"/>
      <c r="U430" s="486"/>
      <c r="V430" s="505"/>
      <c r="W430" s="704" t="s">
        <v>1609</v>
      </c>
      <c r="X430" s="705"/>
      <c r="Y430" s="707">
        <v>8</v>
      </c>
      <c r="Z430" s="707"/>
      <c r="AA430" s="707"/>
      <c r="AB430" s="707" t="s">
        <v>1610</v>
      </c>
      <c r="AC430" s="707"/>
      <c r="AD430" s="474" t="s">
        <v>1611</v>
      </c>
    </row>
    <row r="431" spans="2:33">
      <c r="B431" s="509"/>
      <c r="C431" s="486"/>
      <c r="D431" s="470"/>
      <c r="E431" s="470"/>
      <c r="F431" s="470"/>
      <c r="G431" s="470"/>
      <c r="H431" s="470"/>
      <c r="I431" s="470"/>
      <c r="J431" s="470"/>
      <c r="K431" s="470"/>
      <c r="L431" s="470"/>
      <c r="M431" s="470"/>
      <c r="N431" s="470"/>
      <c r="O431" s="470"/>
      <c r="P431" s="470"/>
      <c r="Q431" s="470"/>
      <c r="R431" s="470"/>
      <c r="S431" s="470"/>
      <c r="T431" s="470"/>
      <c r="U431" s="486"/>
      <c r="V431" s="505"/>
      <c r="W431" s="704" t="s">
        <v>1612</v>
      </c>
      <c r="X431" s="705"/>
      <c r="Y431" s="706"/>
      <c r="Z431" s="706"/>
      <c r="AA431" s="706"/>
      <c r="AB431" s="707" t="s">
        <v>1613</v>
      </c>
      <c r="AC431" s="707"/>
      <c r="AD431" s="510"/>
    </row>
    <row r="432" spans="2:33">
      <c r="B432" s="509"/>
      <c r="C432" s="486"/>
      <c r="D432" s="470"/>
      <c r="E432" s="470"/>
      <c r="F432" s="470"/>
      <c r="G432" s="470"/>
      <c r="H432" s="470"/>
      <c r="I432" s="470"/>
      <c r="J432" s="470"/>
      <c r="K432" s="470"/>
      <c r="L432" s="470"/>
      <c r="M432" s="470"/>
      <c r="N432" s="470"/>
      <c r="O432" s="470"/>
      <c r="P432" s="470"/>
      <c r="Q432" s="470"/>
      <c r="R432" s="470"/>
      <c r="S432" s="470"/>
      <c r="T432" s="470"/>
      <c r="U432" s="486"/>
      <c r="V432" s="505"/>
      <c r="W432" s="511" t="s">
        <v>1614</v>
      </c>
      <c r="X432" s="512"/>
      <c r="Y432" s="512"/>
      <c r="Z432" s="512"/>
      <c r="AA432" s="512"/>
      <c r="AB432" s="512"/>
      <c r="AC432" s="512"/>
      <c r="AD432" s="513"/>
    </row>
    <row r="433" spans="2:30" ht="12.75" customHeight="1">
      <c r="B433" s="509"/>
      <c r="C433" s="486"/>
      <c r="D433" s="470"/>
      <c r="E433" s="470"/>
      <c r="F433" s="470"/>
      <c r="G433" s="470"/>
      <c r="H433" s="470"/>
      <c r="I433" s="470"/>
      <c r="J433" s="470"/>
      <c r="K433" s="470"/>
      <c r="L433" s="470"/>
      <c r="M433" s="470"/>
      <c r="N433" s="470"/>
      <c r="O433" s="470"/>
      <c r="P433" s="470"/>
      <c r="Q433" s="470"/>
      <c r="R433" s="470"/>
      <c r="S433" s="470"/>
      <c r="T433" s="470"/>
      <c r="U433" s="486"/>
      <c r="V433" s="505"/>
      <c r="W433" s="708" t="s">
        <v>1676</v>
      </c>
      <c r="X433" s="709"/>
      <c r="Y433" s="709"/>
      <c r="Z433" s="709"/>
      <c r="AA433" s="709"/>
      <c r="AB433" s="709"/>
      <c r="AC433" s="709"/>
      <c r="AD433" s="710"/>
    </row>
    <row r="434" spans="2:30">
      <c r="B434" s="509"/>
      <c r="C434" s="486"/>
      <c r="D434" s="470"/>
      <c r="E434" s="470"/>
      <c r="F434" s="470"/>
      <c r="G434" s="470"/>
      <c r="H434" s="470"/>
      <c r="I434" s="470"/>
      <c r="J434" s="470"/>
      <c r="K434" s="470"/>
      <c r="L434" s="470"/>
      <c r="M434" s="470"/>
      <c r="N434" s="470"/>
      <c r="O434" s="470"/>
      <c r="P434" s="470"/>
      <c r="Q434" s="470"/>
      <c r="R434" s="470"/>
      <c r="S434" s="470"/>
      <c r="T434" s="470"/>
      <c r="U434" s="486"/>
      <c r="V434" s="514"/>
      <c r="W434" s="708"/>
      <c r="X434" s="709"/>
      <c r="Y434" s="709"/>
      <c r="Z434" s="709"/>
      <c r="AA434" s="709"/>
      <c r="AB434" s="709"/>
      <c r="AC434" s="709"/>
      <c r="AD434" s="710"/>
    </row>
    <row r="435" spans="2:30">
      <c r="B435" s="509"/>
      <c r="C435" s="486"/>
      <c r="D435" s="470"/>
      <c r="E435" s="470"/>
      <c r="F435" s="470"/>
      <c r="G435" s="470"/>
      <c r="H435" s="470"/>
      <c r="I435" s="470"/>
      <c r="J435" s="470"/>
      <c r="K435" s="470"/>
      <c r="L435" s="470"/>
      <c r="M435" s="470"/>
      <c r="N435" s="470"/>
      <c r="O435" s="470"/>
      <c r="P435" s="470"/>
      <c r="Q435" s="470"/>
      <c r="R435" s="470"/>
      <c r="S435" s="470"/>
      <c r="T435" s="470"/>
      <c r="V435" s="514"/>
      <c r="W435" s="711"/>
      <c r="X435" s="712"/>
      <c r="Y435" s="712"/>
      <c r="Z435" s="712"/>
      <c r="AA435" s="712"/>
      <c r="AB435" s="712"/>
      <c r="AC435" s="712"/>
      <c r="AD435" s="713"/>
    </row>
    <row r="436" spans="2:30">
      <c r="B436" s="509"/>
      <c r="C436" s="486"/>
      <c r="D436" s="470"/>
      <c r="E436" s="470"/>
      <c r="F436" s="470"/>
      <c r="G436" s="470"/>
      <c r="H436" s="470"/>
      <c r="I436" s="470"/>
      <c r="J436" s="470"/>
      <c r="K436" s="470"/>
      <c r="L436" s="470"/>
      <c r="M436" s="470"/>
      <c r="N436" s="470"/>
      <c r="O436" s="470"/>
      <c r="P436" s="470"/>
      <c r="Q436" s="470"/>
      <c r="R436" s="470"/>
      <c r="S436" s="470"/>
      <c r="T436" s="470"/>
      <c r="U436" s="486"/>
      <c r="V436" s="505"/>
      <c r="W436" s="704" t="s">
        <v>1615</v>
      </c>
      <c r="X436" s="705"/>
      <c r="Y436" s="707" t="s">
        <v>1640</v>
      </c>
      <c r="Z436" s="707"/>
      <c r="AA436" s="707"/>
      <c r="AB436" s="707"/>
      <c r="AC436" s="707"/>
      <c r="AD436" s="714"/>
    </row>
    <row r="437" spans="2:30">
      <c r="B437" s="509"/>
      <c r="C437" s="486"/>
      <c r="D437" s="486"/>
      <c r="E437" s="486"/>
      <c r="F437" s="486"/>
      <c r="G437" s="486"/>
      <c r="H437" s="486"/>
      <c r="I437" s="486"/>
      <c r="J437" s="486"/>
      <c r="K437" s="486"/>
      <c r="L437" s="486"/>
      <c r="M437" s="486"/>
      <c r="N437" s="486"/>
      <c r="O437" s="486"/>
      <c r="P437" s="486"/>
      <c r="Q437" s="486"/>
      <c r="R437" s="486"/>
      <c r="S437" s="486"/>
      <c r="V437" s="505"/>
      <c r="W437" s="704" t="s">
        <v>1616</v>
      </c>
      <c r="X437" s="705"/>
      <c r="Y437" s="707" t="s">
        <v>1641</v>
      </c>
      <c r="Z437" s="707"/>
      <c r="AA437" s="707"/>
      <c r="AB437" s="707"/>
      <c r="AC437" s="707"/>
      <c r="AD437" s="714"/>
    </row>
    <row r="438" spans="2:30">
      <c r="B438" s="509"/>
      <c r="C438" s="486"/>
      <c r="D438" s="486"/>
      <c r="E438" s="486"/>
      <c r="F438" s="486"/>
      <c r="G438" s="486"/>
      <c r="H438" s="486"/>
      <c r="I438" s="486"/>
      <c r="J438" s="486"/>
      <c r="K438" s="486"/>
      <c r="L438" s="486"/>
      <c r="M438" s="486"/>
      <c r="N438" s="486"/>
      <c r="O438" s="486"/>
      <c r="P438" s="486"/>
      <c r="Q438" s="486"/>
      <c r="R438" s="486"/>
      <c r="S438" s="486"/>
      <c r="V438" s="505"/>
      <c r="W438" s="704" t="s">
        <v>1617</v>
      </c>
      <c r="X438" s="705"/>
      <c r="Y438" s="707" t="s">
        <v>1641</v>
      </c>
      <c r="Z438" s="707"/>
      <c r="AA438" s="707"/>
      <c r="AB438" s="707"/>
      <c r="AC438" s="707"/>
      <c r="AD438" s="714"/>
    </row>
    <row r="439" spans="2:30" ht="12.75" thickBot="1">
      <c r="B439" s="515"/>
      <c r="C439" s="516"/>
      <c r="D439" s="516"/>
      <c r="E439" s="516"/>
      <c r="F439" s="516"/>
      <c r="G439" s="516"/>
      <c r="H439" s="516"/>
      <c r="I439" s="516"/>
      <c r="J439" s="516"/>
      <c r="K439" s="516"/>
      <c r="L439" s="516"/>
      <c r="M439" s="516"/>
      <c r="N439" s="516"/>
      <c r="O439" s="516"/>
      <c r="P439" s="516"/>
      <c r="Q439" s="516"/>
      <c r="R439" s="516"/>
      <c r="S439" s="516"/>
      <c r="T439" s="517"/>
      <c r="U439" s="517"/>
      <c r="V439" s="518"/>
      <c r="W439" s="715" t="s">
        <v>1618</v>
      </c>
      <c r="X439" s="716"/>
      <c r="Y439" s="717" t="s">
        <v>1628</v>
      </c>
      <c r="Z439" s="717"/>
      <c r="AA439" s="717"/>
      <c r="AB439" s="717"/>
      <c r="AC439" s="717"/>
      <c r="AD439" s="718"/>
    </row>
    <row r="441" spans="2:30" ht="12.75" thickBot="1"/>
    <row r="442" spans="2:30" ht="12.75" customHeight="1">
      <c r="B442" s="466"/>
      <c r="C442" s="467"/>
      <c r="D442" s="468"/>
      <c r="E442" s="468"/>
      <c r="F442" s="468"/>
      <c r="G442" s="468"/>
      <c r="H442" s="468"/>
      <c r="I442" s="468"/>
      <c r="J442" s="468"/>
      <c r="K442" s="468"/>
      <c r="L442" s="468"/>
      <c r="M442" s="468"/>
      <c r="N442" s="468"/>
      <c r="O442" s="468"/>
      <c r="P442" s="468"/>
      <c r="Q442" s="468"/>
      <c r="R442" s="468"/>
      <c r="S442" s="468"/>
      <c r="T442" s="468"/>
      <c r="U442" s="467"/>
      <c r="V442" s="467"/>
      <c r="W442" s="753" t="s">
        <v>1619</v>
      </c>
      <c r="X442" s="754"/>
      <c r="Y442" s="754"/>
      <c r="Z442" s="754"/>
      <c r="AA442" s="754"/>
      <c r="AB442" s="754"/>
      <c r="AC442" s="754"/>
      <c r="AD442" s="755"/>
    </row>
    <row r="443" spans="2:30" ht="12" customHeight="1">
      <c r="B443" s="469"/>
      <c r="D443" s="470"/>
      <c r="E443" s="470"/>
      <c r="F443" s="470"/>
      <c r="G443" s="470"/>
      <c r="H443" s="470"/>
      <c r="I443" s="470"/>
      <c r="J443" s="470"/>
      <c r="K443" s="470"/>
      <c r="L443" s="470"/>
      <c r="M443" s="752"/>
      <c r="N443" s="470"/>
      <c r="P443" s="470"/>
      <c r="Q443" s="470"/>
      <c r="R443" s="470"/>
      <c r="S443" s="470"/>
      <c r="T443" s="470"/>
      <c r="W443" s="756"/>
      <c r="X443" s="757"/>
      <c r="Y443" s="757"/>
      <c r="Z443" s="757"/>
      <c r="AA443" s="757"/>
      <c r="AB443" s="757"/>
      <c r="AC443" s="757"/>
      <c r="AD443" s="758"/>
    </row>
    <row r="444" spans="2:30" ht="14.25" customHeight="1">
      <c r="B444" s="469"/>
      <c r="D444" s="470"/>
      <c r="E444" s="470"/>
      <c r="F444" s="470"/>
      <c r="G444" s="470"/>
      <c r="H444" s="470"/>
      <c r="I444" s="470"/>
      <c r="J444" s="470"/>
      <c r="K444" s="470"/>
      <c r="L444" s="470"/>
      <c r="M444" s="752"/>
      <c r="N444" s="470"/>
      <c r="O444" s="470"/>
      <c r="P444" s="470"/>
      <c r="Q444" s="470"/>
      <c r="R444" s="470"/>
      <c r="S444" s="470"/>
      <c r="T444" s="470"/>
      <c r="W444" s="471" t="s">
        <v>1588</v>
      </c>
      <c r="AD444" s="472"/>
    </row>
    <row r="445" spans="2:30" ht="14.25" customHeight="1">
      <c r="B445" s="469"/>
      <c r="W445" s="473" t="s">
        <v>1589</v>
      </c>
      <c r="X445" s="707" t="s">
        <v>1590</v>
      </c>
      <c r="Y445" s="707"/>
      <c r="Z445" s="707"/>
      <c r="AA445" s="707" t="s">
        <v>1591</v>
      </c>
      <c r="AB445" s="707"/>
      <c r="AC445" s="707" t="s">
        <v>1592</v>
      </c>
      <c r="AD445" s="714"/>
    </row>
    <row r="446" spans="2:30" ht="14.25" customHeight="1">
      <c r="B446" s="469"/>
      <c r="W446" s="473">
        <v>1</v>
      </c>
      <c r="X446" s="707" t="s">
        <v>1593</v>
      </c>
      <c r="Y446" s="707"/>
      <c r="Z446" s="707"/>
      <c r="AA446" s="707"/>
      <c r="AB446" s="707"/>
      <c r="AC446" s="707"/>
      <c r="AD446" s="714"/>
    </row>
    <row r="447" spans="2:30" ht="14.25" customHeight="1">
      <c r="B447" s="469"/>
      <c r="W447" s="473">
        <v>2</v>
      </c>
      <c r="X447" s="707" t="s">
        <v>1594</v>
      </c>
      <c r="Y447" s="707"/>
      <c r="Z447" s="707"/>
      <c r="AA447" s="707"/>
      <c r="AB447" s="707"/>
      <c r="AC447" s="707"/>
      <c r="AD447" s="714"/>
    </row>
    <row r="448" spans="2:30" ht="14.25" customHeight="1">
      <c r="B448" s="469"/>
      <c r="W448" s="473">
        <v>3</v>
      </c>
      <c r="X448" s="707" t="s">
        <v>1595</v>
      </c>
      <c r="Y448" s="707"/>
      <c r="Z448" s="707"/>
      <c r="AA448" s="707"/>
      <c r="AB448" s="707"/>
      <c r="AC448" s="707"/>
      <c r="AD448" s="714"/>
    </row>
    <row r="449" spans="2:30" ht="14.25" customHeight="1">
      <c r="B449" s="469"/>
      <c r="W449" s="473">
        <v>4</v>
      </c>
      <c r="X449" s="707" t="s">
        <v>1596</v>
      </c>
      <c r="Y449" s="707"/>
      <c r="Z449" s="707"/>
      <c r="AA449" s="707"/>
      <c r="AB449" s="707"/>
      <c r="AC449" s="707"/>
      <c r="AD449" s="714"/>
    </row>
    <row r="450" spans="2:30" ht="14.25" customHeight="1">
      <c r="B450" s="469"/>
      <c r="D450" s="470"/>
      <c r="E450" s="470"/>
      <c r="F450" s="470"/>
      <c r="G450" s="470"/>
      <c r="H450" s="470"/>
      <c r="I450" s="470"/>
      <c r="J450" s="470"/>
      <c r="K450" s="470"/>
      <c r="L450" s="470"/>
      <c r="M450" s="470"/>
      <c r="N450" s="470"/>
      <c r="O450" s="470"/>
      <c r="P450" s="470"/>
      <c r="Q450" s="470"/>
      <c r="R450" s="470"/>
      <c r="S450" s="470"/>
      <c r="T450" s="470"/>
      <c r="W450" s="473">
        <v>5</v>
      </c>
      <c r="X450" s="707" t="s">
        <v>1597</v>
      </c>
      <c r="Y450" s="707"/>
      <c r="Z450" s="707"/>
      <c r="AA450" s="707"/>
      <c r="AB450" s="707"/>
      <c r="AC450" s="707"/>
      <c r="AD450" s="714"/>
    </row>
    <row r="451" spans="2:30" ht="14.25" customHeight="1">
      <c r="B451" s="469"/>
      <c r="D451" s="470"/>
      <c r="E451" s="470"/>
      <c r="F451" s="470"/>
      <c r="G451" s="470"/>
      <c r="H451" s="470"/>
      <c r="I451" s="470"/>
      <c r="J451" s="470"/>
      <c r="K451" s="470"/>
      <c r="L451" s="470"/>
      <c r="M451" s="752"/>
      <c r="N451" s="470"/>
      <c r="O451" s="470"/>
      <c r="P451" s="470"/>
      <c r="Q451" s="470"/>
      <c r="R451" s="470"/>
      <c r="S451" s="470"/>
      <c r="T451" s="470"/>
      <c r="W451" s="473">
        <v>6</v>
      </c>
      <c r="X451" s="707" t="s">
        <v>1598</v>
      </c>
      <c r="Y451" s="707"/>
      <c r="Z451" s="707"/>
      <c r="AA451" s="707"/>
      <c r="AB451" s="707"/>
      <c r="AC451" s="707"/>
      <c r="AD451" s="714"/>
    </row>
    <row r="452" spans="2:30" ht="14.25" customHeight="1">
      <c r="B452" s="469"/>
      <c r="D452" s="470"/>
      <c r="E452" s="470"/>
      <c r="F452" s="470"/>
      <c r="G452" s="470"/>
      <c r="H452" s="470"/>
      <c r="I452" s="470"/>
      <c r="J452" s="470"/>
      <c r="K452" s="470"/>
      <c r="L452" s="470"/>
      <c r="M452" s="752"/>
      <c r="N452" s="470"/>
      <c r="O452" s="470"/>
      <c r="P452" s="470"/>
      <c r="Q452" s="470"/>
      <c r="R452" s="470"/>
      <c r="S452" s="470"/>
      <c r="T452" s="470"/>
      <c r="W452" s="473">
        <v>7</v>
      </c>
      <c r="X452" s="707" t="s">
        <v>1599</v>
      </c>
      <c r="Y452" s="707"/>
      <c r="Z452" s="707"/>
      <c r="AA452" s="707"/>
      <c r="AB452" s="707"/>
      <c r="AC452" s="707"/>
      <c r="AD452" s="714"/>
    </row>
    <row r="453" spans="2:30" ht="14.25" customHeight="1">
      <c r="B453" s="469"/>
      <c r="D453" s="470"/>
      <c r="E453" s="470"/>
      <c r="F453" s="470"/>
      <c r="G453" s="470"/>
      <c r="H453" s="470"/>
      <c r="I453" s="470"/>
      <c r="J453" s="470"/>
      <c r="K453" s="470"/>
      <c r="L453" s="470"/>
      <c r="M453" s="752"/>
      <c r="N453" s="470"/>
      <c r="O453" s="470"/>
      <c r="P453" s="470"/>
      <c r="Q453" s="470"/>
      <c r="R453" s="470"/>
      <c r="S453" s="470"/>
      <c r="T453" s="470"/>
      <c r="W453" s="473">
        <v>8</v>
      </c>
      <c r="X453" s="707" t="s">
        <v>1600</v>
      </c>
      <c r="Y453" s="707"/>
      <c r="Z453" s="707"/>
      <c r="AA453" s="707"/>
      <c r="AB453" s="707"/>
      <c r="AC453" s="707"/>
      <c r="AD453" s="714"/>
    </row>
    <row r="454" spans="2:30" ht="14.25" customHeight="1">
      <c r="B454" s="469"/>
      <c r="D454" s="470"/>
      <c r="E454" s="470"/>
      <c r="F454" s="470"/>
      <c r="G454" s="470"/>
      <c r="H454" s="470"/>
      <c r="I454" s="470"/>
      <c r="J454" s="470"/>
      <c r="K454" s="470"/>
      <c r="L454" s="470"/>
      <c r="M454" s="752"/>
      <c r="N454" s="470"/>
      <c r="O454" s="470"/>
      <c r="P454" s="470"/>
      <c r="Q454" s="470"/>
      <c r="R454" s="470"/>
      <c r="S454" s="470"/>
      <c r="T454" s="470"/>
      <c r="W454" s="473">
        <v>9</v>
      </c>
      <c r="X454" s="707" t="s">
        <v>1601</v>
      </c>
      <c r="Y454" s="707"/>
      <c r="Z454" s="707"/>
      <c r="AA454" s="707"/>
      <c r="AB454" s="707"/>
      <c r="AC454" s="707"/>
      <c r="AD454" s="714"/>
    </row>
    <row r="455" spans="2:30" ht="14.25" customHeight="1">
      <c r="B455" s="469"/>
      <c r="D455" s="470"/>
      <c r="E455" s="470"/>
      <c r="F455" s="470"/>
      <c r="G455" s="470"/>
      <c r="H455" s="470"/>
      <c r="I455" s="470"/>
      <c r="J455" s="470"/>
      <c r="K455" s="470"/>
      <c r="L455" s="470"/>
      <c r="M455" s="470"/>
      <c r="N455" s="470"/>
      <c r="O455" s="470"/>
      <c r="P455" s="470"/>
      <c r="Q455" s="470"/>
      <c r="R455" s="470"/>
      <c r="S455" s="470"/>
      <c r="T455" s="470"/>
      <c r="W455" s="473">
        <v>10</v>
      </c>
      <c r="X455" s="707" t="s">
        <v>1602</v>
      </c>
      <c r="Y455" s="707"/>
      <c r="Z455" s="707"/>
      <c r="AA455" s="707"/>
      <c r="AB455" s="707"/>
      <c r="AC455" s="707"/>
      <c r="AD455" s="714"/>
    </row>
    <row r="456" spans="2:30" ht="14.25" customHeight="1">
      <c r="B456" s="469"/>
      <c r="D456" s="470"/>
      <c r="E456" s="470"/>
      <c r="F456" s="470"/>
      <c r="G456" s="470"/>
      <c r="H456" s="470"/>
      <c r="I456" s="470"/>
      <c r="J456" s="470"/>
      <c r="K456" s="470"/>
      <c r="L456" s="470"/>
      <c r="N456" s="470"/>
      <c r="O456" s="470"/>
      <c r="P456" s="470"/>
      <c r="Q456" s="470"/>
      <c r="R456" s="470"/>
      <c r="S456" s="470"/>
      <c r="T456" s="470"/>
      <c r="W456" s="473">
        <v>11</v>
      </c>
      <c r="X456" s="707" t="s">
        <v>1603</v>
      </c>
      <c r="Y456" s="707"/>
      <c r="Z456" s="707"/>
      <c r="AA456" s="707"/>
      <c r="AB456" s="707"/>
      <c r="AC456" s="707"/>
      <c r="AD456" s="714"/>
    </row>
    <row r="457" spans="2:30" ht="14.25" customHeight="1">
      <c r="B457" s="469"/>
      <c r="D457" s="470"/>
      <c r="E457" s="470"/>
      <c r="F457" s="470"/>
      <c r="G457" s="470"/>
      <c r="H457" s="470"/>
      <c r="I457" s="470"/>
      <c r="J457" s="470"/>
      <c r="K457" s="470"/>
      <c r="L457" s="470"/>
      <c r="N457" s="470"/>
      <c r="O457" s="470"/>
      <c r="P457" s="470"/>
      <c r="Q457" s="470"/>
      <c r="R457" s="470"/>
      <c r="S457" s="470"/>
      <c r="T457" s="470"/>
      <c r="W457" s="473">
        <v>12</v>
      </c>
      <c r="X457" s="707" t="s">
        <v>1604</v>
      </c>
      <c r="Y457" s="707"/>
      <c r="Z457" s="707"/>
      <c r="AA457" s="707"/>
      <c r="AB457" s="707"/>
      <c r="AC457" s="707"/>
      <c r="AD457" s="714"/>
    </row>
    <row r="458" spans="2:30" ht="14.25" customHeight="1">
      <c r="B458" s="475"/>
      <c r="C458" s="476"/>
      <c r="D458" s="470"/>
      <c r="E458" s="470"/>
      <c r="F458" s="470"/>
      <c r="G458" s="470"/>
      <c r="H458" s="470"/>
      <c r="I458" s="470"/>
      <c r="J458" s="470"/>
      <c r="K458" s="470"/>
      <c r="L458" s="470"/>
      <c r="N458" s="470"/>
      <c r="O458" s="470"/>
      <c r="P458" s="470"/>
      <c r="Q458" s="470"/>
      <c r="R458" s="470"/>
      <c r="S458" s="470"/>
      <c r="T458" s="470"/>
      <c r="W458" s="473">
        <v>13</v>
      </c>
      <c r="X458" s="707" t="s">
        <v>1634</v>
      </c>
      <c r="Y458" s="707"/>
      <c r="Z458" s="707"/>
      <c r="AA458" s="707"/>
      <c r="AB458" s="707"/>
      <c r="AC458" s="707"/>
      <c r="AD458" s="714"/>
    </row>
    <row r="459" spans="2:30" ht="14.25" customHeight="1">
      <c r="B459" s="469"/>
      <c r="D459" s="470"/>
      <c r="E459" s="470"/>
      <c r="F459" s="470"/>
      <c r="G459" s="470"/>
      <c r="H459" s="470"/>
      <c r="I459" s="470"/>
      <c r="J459" s="470"/>
      <c r="K459" s="470"/>
      <c r="L459" s="470"/>
      <c r="N459" s="470"/>
      <c r="O459" s="470"/>
      <c r="P459" s="470"/>
      <c r="Q459" s="470"/>
      <c r="R459" s="470"/>
      <c r="S459" s="470"/>
      <c r="T459" s="470"/>
      <c r="W459" s="477"/>
      <c r="X459" s="735"/>
      <c r="Y459" s="735"/>
      <c r="Z459" s="735"/>
      <c r="AA459" s="735"/>
      <c r="AB459" s="735"/>
      <c r="AC459" s="735"/>
      <c r="AD459" s="736"/>
    </row>
    <row r="460" spans="2:30" ht="14.25" customHeight="1">
      <c r="B460" s="469"/>
      <c r="D460" s="470"/>
      <c r="E460" s="470"/>
      <c r="F460" s="470"/>
      <c r="G460" s="470"/>
      <c r="H460" s="470"/>
      <c r="I460" s="470"/>
      <c r="J460" s="470"/>
      <c r="K460" s="470"/>
      <c r="L460" s="470"/>
      <c r="M460" s="470"/>
      <c r="N460" s="470"/>
      <c r="O460" s="470"/>
      <c r="P460" s="470"/>
      <c r="Q460" s="470"/>
      <c r="R460" s="470"/>
      <c r="S460" s="470"/>
      <c r="T460" s="470"/>
      <c r="W460" s="737" t="s">
        <v>1605</v>
      </c>
      <c r="X460" s="738"/>
      <c r="Y460" s="738"/>
      <c r="Z460" s="738"/>
      <c r="AA460" s="738"/>
      <c r="AB460" s="738"/>
      <c r="AC460" s="738"/>
      <c r="AD460" s="739"/>
    </row>
    <row r="461" spans="2:30" ht="14.25" customHeight="1">
      <c r="B461" s="469"/>
      <c r="D461" s="470"/>
      <c r="E461" s="470"/>
      <c r="F461" s="470"/>
      <c r="G461" s="470"/>
      <c r="H461" s="470"/>
      <c r="I461" s="470"/>
      <c r="J461" s="470"/>
      <c r="K461" s="470"/>
      <c r="L461" s="470"/>
      <c r="N461" s="470"/>
      <c r="O461" s="470"/>
      <c r="P461" s="470"/>
      <c r="Q461" s="470"/>
      <c r="R461" s="470"/>
      <c r="S461" s="470"/>
      <c r="T461" s="470"/>
      <c r="W461" s="740" t="s">
        <v>1606</v>
      </c>
      <c r="X461" s="741"/>
      <c r="Y461" s="741"/>
      <c r="Z461" s="742"/>
      <c r="AA461" s="743" t="s">
        <v>1607</v>
      </c>
      <c r="AB461" s="744"/>
      <c r="AC461" s="744"/>
      <c r="AD461" s="745"/>
    </row>
    <row r="462" spans="2:30" ht="14.25" customHeight="1">
      <c r="B462" s="469"/>
      <c r="D462" s="470"/>
      <c r="E462" s="470"/>
      <c r="F462" s="470"/>
      <c r="G462" s="470"/>
      <c r="H462" s="470"/>
      <c r="I462" s="470"/>
      <c r="J462" s="470"/>
      <c r="K462" s="470"/>
      <c r="L462" s="470"/>
      <c r="N462" s="470"/>
      <c r="O462" s="470"/>
      <c r="P462" s="470"/>
      <c r="Q462" s="470"/>
      <c r="R462" s="470"/>
      <c r="S462" s="470"/>
      <c r="T462" s="470"/>
      <c r="W462" s="746" t="s">
        <v>1620</v>
      </c>
      <c r="X462" s="747"/>
      <c r="Y462" s="480">
        <v>8</v>
      </c>
      <c r="Z462" s="481" t="s">
        <v>93</v>
      </c>
      <c r="AA462" s="748" t="s">
        <v>1669</v>
      </c>
      <c r="AB462" s="749"/>
      <c r="AC462" s="484">
        <v>8</v>
      </c>
      <c r="AD462" s="485" t="s">
        <v>1031</v>
      </c>
    </row>
    <row r="463" spans="2:30" ht="14.25" customHeight="1">
      <c r="B463" s="469"/>
      <c r="D463" s="470"/>
      <c r="E463" s="470"/>
      <c r="F463" s="470"/>
      <c r="G463" s="470"/>
      <c r="H463" s="470"/>
      <c r="I463" s="470"/>
      <c r="J463" s="470"/>
      <c r="K463" s="470"/>
      <c r="L463" s="470"/>
      <c r="N463" s="470"/>
      <c r="O463" s="470"/>
      <c r="P463" s="470"/>
      <c r="Q463" s="470"/>
      <c r="R463" s="470"/>
      <c r="S463" s="470"/>
      <c r="T463" s="470"/>
      <c r="W463" s="478" t="s">
        <v>1632</v>
      </c>
      <c r="X463" s="479"/>
      <c r="Y463" s="480">
        <v>2</v>
      </c>
      <c r="Z463" s="481" t="s">
        <v>1031</v>
      </c>
      <c r="AA463" s="750" t="s">
        <v>1665</v>
      </c>
      <c r="AB463" s="751"/>
      <c r="AC463" s="484">
        <v>8</v>
      </c>
      <c r="AD463" s="485" t="s">
        <v>93</v>
      </c>
    </row>
    <row r="464" spans="2:30">
      <c r="B464" s="469"/>
      <c r="D464" s="470"/>
      <c r="E464" s="470"/>
      <c r="F464" s="470"/>
      <c r="G464" s="470"/>
      <c r="H464" s="470"/>
      <c r="I464" s="470"/>
      <c r="J464" s="470"/>
      <c r="K464" s="470"/>
      <c r="L464" s="470"/>
      <c r="N464" s="470"/>
      <c r="O464" s="470"/>
      <c r="P464" s="470"/>
      <c r="Q464" s="470"/>
      <c r="R464" s="470"/>
      <c r="S464" s="470"/>
      <c r="T464" s="470"/>
      <c r="W464" s="478" t="s">
        <v>1658</v>
      </c>
      <c r="X464" s="479"/>
      <c r="Y464" s="486">
        <v>5</v>
      </c>
      <c r="Z464" s="481" t="s">
        <v>1031</v>
      </c>
      <c r="AA464" s="748"/>
      <c r="AB464" s="749"/>
      <c r="AC464" s="484"/>
      <c r="AD464" s="485"/>
    </row>
    <row r="465" spans="2:33">
      <c r="B465" s="469"/>
      <c r="D465" s="470"/>
      <c r="E465" s="470"/>
      <c r="F465" s="470"/>
      <c r="G465" s="470"/>
      <c r="H465" s="470"/>
      <c r="I465" s="470"/>
      <c r="J465" s="470"/>
      <c r="K465" s="470"/>
      <c r="L465" s="470"/>
      <c r="M465" s="470"/>
      <c r="N465" s="470"/>
      <c r="O465" s="470"/>
      <c r="P465" s="470"/>
      <c r="Q465" s="470"/>
      <c r="R465" s="470"/>
      <c r="S465" s="470"/>
      <c r="T465" s="470"/>
      <c r="W465" s="478" t="s">
        <v>1629</v>
      </c>
      <c r="X465" s="479"/>
      <c r="Y465" s="480">
        <v>1</v>
      </c>
      <c r="Z465" s="481" t="s">
        <v>1031</v>
      </c>
      <c r="AA465" s="750"/>
      <c r="AB465" s="751"/>
      <c r="AC465" s="484"/>
      <c r="AD465" s="485"/>
    </row>
    <row r="466" spans="2:33">
      <c r="B466" s="469"/>
      <c r="D466" s="470"/>
      <c r="E466" s="470"/>
      <c r="F466" s="470"/>
      <c r="G466" s="470"/>
      <c r="H466" s="470"/>
      <c r="I466" s="470"/>
      <c r="J466" s="470"/>
      <c r="K466" s="470"/>
      <c r="L466" s="470"/>
      <c r="N466" s="470"/>
      <c r="O466" s="470"/>
      <c r="P466" s="470"/>
      <c r="Q466" s="470"/>
      <c r="R466" s="470"/>
      <c r="S466" s="470"/>
      <c r="T466" s="470"/>
      <c r="W466" s="478" t="s">
        <v>1626</v>
      </c>
      <c r="X466" s="479"/>
      <c r="Y466" s="486">
        <v>8</v>
      </c>
      <c r="Z466" s="481" t="s">
        <v>1031</v>
      </c>
      <c r="AA466" s="748"/>
      <c r="AB466" s="749"/>
      <c r="AC466" s="484"/>
      <c r="AD466" s="485"/>
    </row>
    <row r="467" spans="2:33">
      <c r="B467" s="469"/>
      <c r="D467" s="470"/>
      <c r="E467" s="470"/>
      <c r="F467" s="470"/>
      <c r="G467" s="470"/>
      <c r="H467" s="470"/>
      <c r="I467" s="470"/>
      <c r="J467" s="470"/>
      <c r="K467" s="470"/>
      <c r="L467" s="470"/>
      <c r="N467" s="470"/>
      <c r="O467" s="470"/>
      <c r="P467" s="470"/>
      <c r="Q467" s="470"/>
      <c r="R467" s="470"/>
      <c r="S467" s="470"/>
      <c r="T467" s="470"/>
      <c r="W467" s="478" t="s">
        <v>1627</v>
      </c>
      <c r="X467" s="479"/>
      <c r="Y467" s="480">
        <v>5</v>
      </c>
      <c r="Z467" s="481" t="s">
        <v>1031</v>
      </c>
      <c r="AA467" s="487"/>
      <c r="AB467" s="488"/>
      <c r="AC467" s="484"/>
      <c r="AD467" s="489"/>
    </row>
    <row r="468" spans="2:33">
      <c r="B468" s="469"/>
      <c r="D468" s="470"/>
      <c r="E468" s="470"/>
      <c r="F468" s="470"/>
      <c r="G468" s="470"/>
      <c r="H468" s="470"/>
      <c r="I468" s="470"/>
      <c r="J468" s="470"/>
      <c r="K468" s="470"/>
      <c r="L468" s="470"/>
      <c r="N468" s="470"/>
      <c r="O468" s="470"/>
      <c r="P468" s="470"/>
      <c r="Q468" s="470"/>
      <c r="R468" s="470"/>
      <c r="S468" s="470"/>
      <c r="T468" s="470"/>
      <c r="W468" s="478" t="s">
        <v>1624</v>
      </c>
      <c r="X468" s="479"/>
      <c r="Y468" s="480">
        <v>5</v>
      </c>
      <c r="Z468" s="481" t="s">
        <v>1031</v>
      </c>
      <c r="AA468" s="482"/>
      <c r="AB468" s="483"/>
      <c r="AC468" s="484"/>
      <c r="AD468" s="485"/>
    </row>
    <row r="469" spans="2:33">
      <c r="B469" s="469"/>
      <c r="D469" s="470"/>
      <c r="E469" s="470"/>
      <c r="F469" s="470"/>
      <c r="G469" s="470"/>
      <c r="H469" s="470"/>
      <c r="I469" s="470"/>
      <c r="J469" s="470"/>
      <c r="K469" s="470"/>
      <c r="L469" s="470"/>
      <c r="N469" s="470"/>
      <c r="O469" s="470"/>
      <c r="P469" s="470"/>
      <c r="Q469" s="470"/>
      <c r="R469" s="470"/>
      <c r="S469" s="470"/>
      <c r="T469" s="470"/>
      <c r="W469" s="478" t="s">
        <v>1625</v>
      </c>
      <c r="X469" s="479"/>
      <c r="Y469" s="480">
        <v>5</v>
      </c>
      <c r="Z469" s="481" t="s">
        <v>1031</v>
      </c>
      <c r="AA469" s="482"/>
      <c r="AB469" s="483"/>
      <c r="AC469" s="484"/>
      <c r="AD469" s="485"/>
    </row>
    <row r="470" spans="2:33" ht="14.25">
      <c r="B470" s="469"/>
      <c r="D470" s="470"/>
      <c r="E470" s="470"/>
      <c r="F470" s="470"/>
      <c r="G470" s="470"/>
      <c r="H470" s="470"/>
      <c r="I470" s="470"/>
      <c r="J470" s="470"/>
      <c r="K470" s="470"/>
      <c r="L470" s="470"/>
      <c r="N470" s="470"/>
      <c r="O470" s="470"/>
      <c r="P470" s="470"/>
      <c r="Q470" s="470"/>
      <c r="R470" s="470"/>
      <c r="S470" s="470"/>
      <c r="T470" s="470"/>
      <c r="W470" s="478" t="s">
        <v>1675</v>
      </c>
      <c r="X470" s="479"/>
      <c r="Y470" s="480">
        <f>8*50*3</f>
        <v>1200</v>
      </c>
      <c r="Z470" s="481" t="s">
        <v>7</v>
      </c>
      <c r="AA470" s="482"/>
      <c r="AB470" s="483"/>
      <c r="AC470" s="484"/>
      <c r="AD470" s="485"/>
    </row>
    <row r="471" spans="2:33">
      <c r="B471" s="469"/>
      <c r="D471" s="470"/>
      <c r="E471" s="470"/>
      <c r="F471" s="470"/>
      <c r="G471" s="470"/>
      <c r="H471" s="470"/>
      <c r="I471" s="470"/>
      <c r="J471" s="470"/>
      <c r="K471" s="470"/>
      <c r="L471" s="470"/>
      <c r="N471" s="470"/>
      <c r="O471" s="470"/>
      <c r="P471" s="470"/>
      <c r="Q471" s="470"/>
      <c r="R471" s="470"/>
      <c r="S471" s="470"/>
      <c r="T471" s="470"/>
      <c r="W471" s="478"/>
      <c r="X471" s="479"/>
      <c r="Y471" s="480"/>
      <c r="Z471" s="481"/>
      <c r="AA471" s="748"/>
      <c r="AB471" s="749"/>
      <c r="AC471" s="484"/>
      <c r="AD471" s="485"/>
    </row>
    <row r="472" spans="2:33">
      <c r="B472" s="469"/>
      <c r="D472" s="470"/>
      <c r="E472" s="470"/>
      <c r="F472" s="470"/>
      <c r="G472" s="470"/>
      <c r="H472" s="470"/>
      <c r="I472" s="470"/>
      <c r="J472" s="470"/>
      <c r="K472" s="470"/>
      <c r="L472" s="470"/>
      <c r="M472" s="470"/>
      <c r="N472" s="470"/>
      <c r="O472" s="470"/>
      <c r="P472" s="470"/>
      <c r="Q472" s="470"/>
      <c r="R472" s="470"/>
      <c r="S472" s="470"/>
      <c r="T472" s="470"/>
      <c r="W472" s="478"/>
      <c r="X472" s="479"/>
      <c r="Y472" s="480"/>
      <c r="Z472" s="481"/>
      <c r="AA472" s="748"/>
      <c r="AB472" s="749"/>
      <c r="AC472" s="484"/>
      <c r="AD472" s="485"/>
    </row>
    <row r="473" spans="2:33">
      <c r="B473" s="469"/>
      <c r="D473" s="470"/>
      <c r="E473" s="470"/>
      <c r="F473" s="470"/>
      <c r="G473" s="470"/>
      <c r="H473" s="470"/>
      <c r="I473" s="470"/>
      <c r="J473" s="470"/>
      <c r="K473" s="470"/>
      <c r="L473" s="470"/>
      <c r="M473" s="470"/>
      <c r="N473" s="470"/>
      <c r="O473" s="470"/>
      <c r="P473" s="470"/>
      <c r="Q473" s="470"/>
      <c r="R473" s="470"/>
      <c r="S473" s="470"/>
      <c r="T473" s="470"/>
      <c r="W473" s="478"/>
      <c r="X473" s="479"/>
      <c r="Y473" s="480"/>
      <c r="Z473" s="481"/>
      <c r="AA473" s="748"/>
      <c r="AB473" s="749"/>
      <c r="AC473" s="484"/>
      <c r="AD473" s="485"/>
    </row>
    <row r="474" spans="2:33">
      <c r="B474" s="469"/>
      <c r="D474" s="470"/>
      <c r="E474" s="470"/>
      <c r="F474" s="470"/>
      <c r="G474" s="470"/>
      <c r="H474" s="470"/>
      <c r="I474" s="470"/>
      <c r="J474" s="470"/>
      <c r="K474" s="470"/>
      <c r="L474" s="470"/>
      <c r="M474" s="470"/>
      <c r="N474" s="470"/>
      <c r="O474" s="470"/>
      <c r="P474" s="470"/>
      <c r="Q474" s="470"/>
      <c r="R474" s="470"/>
      <c r="S474" s="470"/>
      <c r="T474" s="470"/>
      <c r="W474" s="478"/>
      <c r="X474" s="479"/>
      <c r="Y474" s="480"/>
      <c r="Z474" s="519"/>
      <c r="AA474" s="721"/>
      <c r="AB474" s="722"/>
      <c r="AC474" s="484"/>
      <c r="AD474" s="485"/>
    </row>
    <row r="475" spans="2:33">
      <c r="B475" s="469"/>
      <c r="D475" s="470"/>
      <c r="E475" s="470"/>
      <c r="F475" s="470"/>
      <c r="G475" s="470"/>
      <c r="H475" s="470"/>
      <c r="I475" s="470"/>
      <c r="J475" s="470"/>
      <c r="K475" s="470"/>
      <c r="L475" s="470"/>
      <c r="M475" s="470"/>
      <c r="N475" s="470"/>
      <c r="O475" s="470"/>
      <c r="P475" s="470"/>
      <c r="Q475" s="470"/>
      <c r="R475" s="470"/>
      <c r="S475" s="470"/>
      <c r="T475" s="470"/>
      <c r="W475" s="719"/>
      <c r="X475" s="720"/>
      <c r="Y475" s="480"/>
      <c r="Z475" s="492"/>
      <c r="AA475" s="721"/>
      <c r="AB475" s="722"/>
      <c r="AC475" s="484"/>
      <c r="AD475" s="485"/>
      <c r="AG475" s="486"/>
    </row>
    <row r="476" spans="2:33">
      <c r="B476" s="469"/>
      <c r="D476" s="470"/>
      <c r="E476" s="470"/>
      <c r="F476" s="470"/>
      <c r="G476" s="470"/>
      <c r="H476" s="470"/>
      <c r="I476" s="470"/>
      <c r="J476" s="470"/>
      <c r="K476" s="470"/>
      <c r="L476" s="470"/>
      <c r="M476" s="470"/>
      <c r="N476" s="470"/>
      <c r="O476" s="470"/>
      <c r="P476" s="470"/>
      <c r="Q476" s="470"/>
      <c r="R476" s="470"/>
      <c r="S476" s="470"/>
      <c r="T476" s="470"/>
      <c r="W476" s="719"/>
      <c r="X476" s="720"/>
      <c r="Y476" s="480"/>
      <c r="Z476" s="492"/>
      <c r="AA476" s="721"/>
      <c r="AB476" s="722"/>
      <c r="AC476" s="484"/>
      <c r="AD476" s="485"/>
    </row>
    <row r="477" spans="2:33">
      <c r="B477" s="469"/>
      <c r="D477" s="470"/>
      <c r="E477" s="470"/>
      <c r="F477" s="470"/>
      <c r="G477" s="470"/>
      <c r="H477" s="470"/>
      <c r="I477" s="470"/>
      <c r="J477" s="470"/>
      <c r="K477" s="470"/>
      <c r="L477" s="470"/>
      <c r="M477" s="470"/>
      <c r="N477" s="470"/>
      <c r="O477" s="470"/>
      <c r="P477" s="470"/>
      <c r="Q477" s="470"/>
      <c r="R477" s="470"/>
      <c r="S477" s="470"/>
      <c r="T477" s="470"/>
      <c r="W477" s="719"/>
      <c r="X477" s="720"/>
      <c r="Y477" s="480"/>
      <c r="Z477" s="492"/>
      <c r="AA477" s="723"/>
      <c r="AB477" s="724"/>
      <c r="AC477" s="490"/>
      <c r="AD477" s="491"/>
    </row>
    <row r="478" spans="2:33">
      <c r="B478" s="469"/>
      <c r="D478" s="470"/>
      <c r="E478" s="470"/>
      <c r="F478" s="470"/>
      <c r="G478" s="470"/>
      <c r="H478" s="470"/>
      <c r="I478" s="470"/>
      <c r="J478" s="470"/>
      <c r="K478" s="470"/>
      <c r="L478" s="470"/>
      <c r="M478" s="470"/>
      <c r="N478" s="470"/>
      <c r="O478" s="470"/>
      <c r="P478" s="470"/>
      <c r="Q478" s="470"/>
      <c r="R478" s="470"/>
      <c r="S478" s="470"/>
      <c r="T478" s="470"/>
      <c r="W478" s="719"/>
      <c r="X478" s="720"/>
      <c r="Y478" s="480"/>
      <c r="Z478" s="492"/>
      <c r="AA478" s="725"/>
      <c r="AB478" s="726"/>
      <c r="AC478" s="493"/>
      <c r="AD478" s="494"/>
    </row>
    <row r="479" spans="2:33" ht="12.75" customHeight="1">
      <c r="B479" s="469"/>
      <c r="D479" s="470"/>
      <c r="E479" s="470"/>
      <c r="F479" s="470"/>
      <c r="G479" s="470"/>
      <c r="H479" s="470"/>
      <c r="I479" s="470"/>
      <c r="J479" s="470"/>
      <c r="K479" s="470"/>
      <c r="L479" s="470"/>
      <c r="M479" s="470"/>
      <c r="N479" s="470"/>
      <c r="O479" s="470"/>
      <c r="P479" s="470"/>
      <c r="Q479" s="470"/>
      <c r="R479" s="470"/>
      <c r="S479" s="470"/>
      <c r="T479" s="470"/>
      <c r="W479" s="719"/>
      <c r="X479" s="720"/>
      <c r="Y479" s="480"/>
      <c r="Z479" s="495"/>
      <c r="AA479" s="727"/>
      <c r="AB479" s="728"/>
      <c r="AC479" s="496"/>
      <c r="AD479" s="497"/>
    </row>
    <row r="480" spans="2:33" ht="12" customHeight="1">
      <c r="B480" s="469"/>
      <c r="D480" s="470"/>
      <c r="E480" s="470"/>
      <c r="F480" s="470"/>
      <c r="G480" s="470"/>
      <c r="H480" s="470"/>
      <c r="I480" s="470"/>
      <c r="J480" s="470"/>
      <c r="K480" s="470"/>
      <c r="L480" s="470"/>
      <c r="M480" s="470"/>
      <c r="N480" s="470"/>
      <c r="O480" s="470"/>
      <c r="P480" s="470"/>
      <c r="Q480" s="470"/>
      <c r="R480" s="470"/>
      <c r="S480" s="470"/>
      <c r="T480" s="470"/>
      <c r="U480" s="476"/>
      <c r="W480" s="719"/>
      <c r="X480" s="720"/>
      <c r="Y480" s="480"/>
      <c r="Z480" s="498"/>
      <c r="AA480" s="499"/>
      <c r="AB480" s="500"/>
      <c r="AC480" s="501"/>
      <c r="AD480" s="502"/>
    </row>
    <row r="481" spans="2:30" ht="12" customHeight="1">
      <c r="B481" s="469"/>
      <c r="D481" s="470"/>
      <c r="E481" s="470"/>
      <c r="F481" s="470"/>
      <c r="G481" s="470"/>
      <c r="H481" s="470"/>
      <c r="I481" s="470"/>
      <c r="J481" s="470"/>
      <c r="K481" s="470"/>
      <c r="L481" s="470"/>
      <c r="M481" s="470"/>
      <c r="N481" s="470"/>
      <c r="O481" s="470"/>
      <c r="P481" s="470"/>
      <c r="Q481" s="470"/>
      <c r="R481" s="470"/>
      <c r="S481" s="470"/>
      <c r="T481" s="470"/>
      <c r="W481" s="729" t="s">
        <v>1635</v>
      </c>
      <c r="X481" s="730"/>
      <c r="Y481" s="730"/>
      <c r="Z481" s="730"/>
      <c r="AA481" s="503"/>
      <c r="AB481" s="503"/>
      <c r="AC481" s="503"/>
      <c r="AD481" s="504"/>
    </row>
    <row r="482" spans="2:30" ht="12" customHeight="1">
      <c r="B482" s="469"/>
      <c r="D482" s="470"/>
      <c r="E482" s="470"/>
      <c r="F482" s="470"/>
      <c r="G482" s="470"/>
      <c r="H482" s="470"/>
      <c r="I482" s="470"/>
      <c r="J482" s="470"/>
      <c r="K482" s="470"/>
      <c r="L482" s="470"/>
      <c r="M482" s="470"/>
      <c r="N482" s="470"/>
      <c r="O482" s="470"/>
      <c r="P482" s="470"/>
      <c r="Q482" s="470"/>
      <c r="R482" s="470"/>
      <c r="S482" s="470"/>
      <c r="T482" s="470"/>
      <c r="W482" s="731" t="s">
        <v>1636</v>
      </c>
      <c r="X482" s="732"/>
      <c r="Y482" s="503" t="s">
        <v>9</v>
      </c>
      <c r="Z482" s="733"/>
      <c r="AA482" s="733"/>
      <c r="AB482" s="733"/>
      <c r="AC482" s="733"/>
      <c r="AD482" s="734"/>
    </row>
    <row r="483" spans="2:30" ht="12" customHeight="1">
      <c r="B483" s="469"/>
      <c r="D483" s="470"/>
      <c r="E483" s="470"/>
      <c r="F483" s="470"/>
      <c r="G483" s="470"/>
      <c r="H483" s="470"/>
      <c r="I483" s="470"/>
      <c r="J483" s="470"/>
      <c r="K483" s="470"/>
      <c r="L483" s="470"/>
      <c r="M483" s="470"/>
      <c r="N483" s="470"/>
      <c r="O483" s="470"/>
      <c r="P483" s="470"/>
      <c r="Q483" s="470"/>
      <c r="R483" s="470"/>
      <c r="S483" s="470"/>
      <c r="T483" s="470"/>
      <c r="V483" s="505"/>
      <c r="W483" s="506"/>
      <c r="X483" s="507"/>
      <c r="Y483" s="507"/>
      <c r="Z483" s="507"/>
      <c r="AA483" s="507"/>
      <c r="AB483" s="507"/>
      <c r="AC483" s="507"/>
      <c r="AD483" s="508"/>
    </row>
    <row r="484" spans="2:30">
      <c r="B484" s="509"/>
      <c r="C484" s="486"/>
      <c r="D484" s="470"/>
      <c r="E484" s="470"/>
      <c r="F484" s="470"/>
      <c r="G484" s="470"/>
      <c r="H484" s="470"/>
      <c r="I484" s="470"/>
      <c r="J484" s="470"/>
      <c r="K484" s="470"/>
      <c r="L484" s="470"/>
      <c r="M484" s="470"/>
      <c r="N484" s="470"/>
      <c r="O484" s="470"/>
      <c r="P484" s="470"/>
      <c r="Q484" s="470"/>
      <c r="R484" s="470"/>
      <c r="S484" s="470"/>
      <c r="T484" s="470"/>
      <c r="U484" s="486"/>
      <c r="V484" s="505"/>
      <c r="W484" s="704" t="s">
        <v>1608</v>
      </c>
      <c r="X484" s="705"/>
      <c r="Y484" s="707"/>
      <c r="Z484" s="707"/>
      <c r="AA484" s="707"/>
      <c r="AB484" s="707"/>
      <c r="AC484" s="707"/>
      <c r="AD484" s="714"/>
    </row>
    <row r="485" spans="2:30">
      <c r="B485" s="509"/>
      <c r="C485" s="486"/>
      <c r="D485" s="470"/>
      <c r="E485" s="470"/>
      <c r="F485" s="470"/>
      <c r="G485" s="470"/>
      <c r="H485" s="470"/>
      <c r="I485" s="470"/>
      <c r="J485" s="470"/>
      <c r="K485" s="470"/>
      <c r="L485" s="470"/>
      <c r="M485" s="470"/>
      <c r="N485" s="470"/>
      <c r="O485" s="470"/>
      <c r="P485" s="470"/>
      <c r="Q485" s="470"/>
      <c r="R485" s="470"/>
      <c r="S485" s="470"/>
      <c r="T485" s="470"/>
      <c r="U485" s="486"/>
      <c r="V485" s="505"/>
      <c r="W485" s="704" t="s">
        <v>1609</v>
      </c>
      <c r="X485" s="705"/>
      <c r="Y485" s="707">
        <v>9</v>
      </c>
      <c r="Z485" s="707"/>
      <c r="AA485" s="707"/>
      <c r="AB485" s="707" t="s">
        <v>1610</v>
      </c>
      <c r="AC485" s="707"/>
      <c r="AD485" s="474" t="s">
        <v>1611</v>
      </c>
    </row>
    <row r="486" spans="2:30">
      <c r="B486" s="509"/>
      <c r="C486" s="486"/>
      <c r="D486" s="470"/>
      <c r="E486" s="470"/>
      <c r="F486" s="470"/>
      <c r="G486" s="470"/>
      <c r="H486" s="470"/>
      <c r="I486" s="470"/>
      <c r="J486" s="470"/>
      <c r="K486" s="470"/>
      <c r="L486" s="470"/>
      <c r="M486" s="470"/>
      <c r="N486" s="470"/>
      <c r="O486" s="470"/>
      <c r="P486" s="470"/>
      <c r="Q486" s="470"/>
      <c r="R486" s="470"/>
      <c r="S486" s="470"/>
      <c r="T486" s="470"/>
      <c r="U486" s="486"/>
      <c r="V486" s="505"/>
      <c r="W486" s="704" t="s">
        <v>1612</v>
      </c>
      <c r="X486" s="705"/>
      <c r="Y486" s="706"/>
      <c r="Z486" s="706"/>
      <c r="AA486" s="706"/>
      <c r="AB486" s="707" t="s">
        <v>1613</v>
      </c>
      <c r="AC486" s="707"/>
      <c r="AD486" s="510"/>
    </row>
    <row r="487" spans="2:30">
      <c r="B487" s="509"/>
      <c r="C487" s="486"/>
      <c r="D487" s="470"/>
      <c r="E487" s="470"/>
      <c r="F487" s="470"/>
      <c r="G487" s="470"/>
      <c r="H487" s="470"/>
      <c r="I487" s="470"/>
      <c r="J487" s="470"/>
      <c r="K487" s="470"/>
      <c r="L487" s="470"/>
      <c r="M487" s="470"/>
      <c r="N487" s="470"/>
      <c r="O487" s="470"/>
      <c r="P487" s="470"/>
      <c r="Q487" s="470"/>
      <c r="R487" s="470"/>
      <c r="S487" s="470"/>
      <c r="T487" s="470"/>
      <c r="U487" s="486"/>
      <c r="V487" s="505"/>
      <c r="W487" s="511" t="s">
        <v>1614</v>
      </c>
      <c r="X487" s="512"/>
      <c r="Y487" s="512"/>
      <c r="Z487" s="512"/>
      <c r="AA487" s="512"/>
      <c r="AB487" s="512"/>
      <c r="AC487" s="512"/>
      <c r="AD487" s="513"/>
    </row>
    <row r="488" spans="2:30" ht="12.75" customHeight="1">
      <c r="B488" s="509"/>
      <c r="C488" s="486"/>
      <c r="D488" s="470"/>
      <c r="E488" s="470"/>
      <c r="F488" s="470"/>
      <c r="G488" s="470"/>
      <c r="H488" s="470"/>
      <c r="I488" s="470"/>
      <c r="J488" s="470"/>
      <c r="K488" s="470"/>
      <c r="L488" s="470"/>
      <c r="M488" s="470"/>
      <c r="N488" s="470"/>
      <c r="O488" s="470"/>
      <c r="P488" s="470"/>
      <c r="Q488" s="470"/>
      <c r="R488" s="470"/>
      <c r="S488" s="470"/>
      <c r="T488" s="470"/>
      <c r="U488" s="486"/>
      <c r="V488" s="505"/>
      <c r="W488" s="708" t="s">
        <v>1676</v>
      </c>
      <c r="X488" s="709"/>
      <c r="Y488" s="709"/>
      <c r="Z488" s="709"/>
      <c r="AA488" s="709"/>
      <c r="AB488" s="709"/>
      <c r="AC488" s="709"/>
      <c r="AD488" s="710"/>
    </row>
    <row r="489" spans="2:30">
      <c r="B489" s="509"/>
      <c r="C489" s="486"/>
      <c r="D489" s="470"/>
      <c r="E489" s="470"/>
      <c r="F489" s="470"/>
      <c r="G489" s="470"/>
      <c r="H489" s="470"/>
      <c r="I489" s="470"/>
      <c r="J489" s="470"/>
      <c r="K489" s="470"/>
      <c r="L489" s="470"/>
      <c r="M489" s="470"/>
      <c r="N489" s="470"/>
      <c r="O489" s="470"/>
      <c r="P489" s="470"/>
      <c r="Q489" s="470"/>
      <c r="R489" s="470"/>
      <c r="S489" s="470"/>
      <c r="T489" s="470"/>
      <c r="U489" s="486"/>
      <c r="V489" s="514"/>
      <c r="W489" s="708"/>
      <c r="X489" s="709"/>
      <c r="Y489" s="709"/>
      <c r="Z489" s="709"/>
      <c r="AA489" s="709"/>
      <c r="AB489" s="709"/>
      <c r="AC489" s="709"/>
      <c r="AD489" s="710"/>
    </row>
    <row r="490" spans="2:30">
      <c r="B490" s="509"/>
      <c r="C490" s="486"/>
      <c r="D490" s="470"/>
      <c r="E490" s="470"/>
      <c r="F490" s="470"/>
      <c r="G490" s="470"/>
      <c r="H490" s="470"/>
      <c r="I490" s="470"/>
      <c r="J490" s="470"/>
      <c r="K490" s="470"/>
      <c r="L490" s="470"/>
      <c r="M490" s="470"/>
      <c r="N490" s="470"/>
      <c r="O490" s="470"/>
      <c r="P490" s="470"/>
      <c r="Q490" s="470"/>
      <c r="R490" s="470"/>
      <c r="S490" s="470"/>
      <c r="T490" s="470"/>
      <c r="V490" s="514"/>
      <c r="W490" s="711"/>
      <c r="X490" s="712"/>
      <c r="Y490" s="712"/>
      <c r="Z490" s="712"/>
      <c r="AA490" s="712"/>
      <c r="AB490" s="712"/>
      <c r="AC490" s="712"/>
      <c r="AD490" s="713"/>
    </row>
    <row r="491" spans="2:30">
      <c r="B491" s="509"/>
      <c r="C491" s="486"/>
      <c r="D491" s="470"/>
      <c r="E491" s="470"/>
      <c r="F491" s="470"/>
      <c r="G491" s="470"/>
      <c r="H491" s="470"/>
      <c r="I491" s="470"/>
      <c r="J491" s="470"/>
      <c r="K491" s="470"/>
      <c r="L491" s="470"/>
      <c r="M491" s="470"/>
      <c r="N491" s="470"/>
      <c r="O491" s="470"/>
      <c r="P491" s="470"/>
      <c r="Q491" s="470"/>
      <c r="R491" s="470"/>
      <c r="S491" s="470"/>
      <c r="T491" s="470"/>
      <c r="U491" s="486"/>
      <c r="V491" s="505"/>
      <c r="W491" s="704" t="s">
        <v>1615</v>
      </c>
      <c r="X491" s="705"/>
      <c r="Y491" s="707" t="s">
        <v>1640</v>
      </c>
      <c r="Z491" s="707"/>
      <c r="AA491" s="707"/>
      <c r="AB491" s="707"/>
      <c r="AC491" s="707"/>
      <c r="AD491" s="714"/>
    </row>
    <row r="492" spans="2:30">
      <c r="B492" s="509"/>
      <c r="C492" s="486"/>
      <c r="D492" s="486"/>
      <c r="E492" s="486"/>
      <c r="F492" s="486"/>
      <c r="G492" s="486"/>
      <c r="H492" s="486"/>
      <c r="I492" s="486"/>
      <c r="J492" s="486"/>
      <c r="K492" s="486"/>
      <c r="L492" s="486"/>
      <c r="M492" s="486"/>
      <c r="N492" s="486"/>
      <c r="O492" s="486"/>
      <c r="P492" s="486"/>
      <c r="Q492" s="486"/>
      <c r="R492" s="486"/>
      <c r="S492" s="486"/>
      <c r="V492" s="505"/>
      <c r="W492" s="704" t="s">
        <v>1616</v>
      </c>
      <c r="X492" s="705"/>
      <c r="Y492" s="707" t="s">
        <v>1641</v>
      </c>
      <c r="Z492" s="707"/>
      <c r="AA492" s="707"/>
      <c r="AB492" s="707"/>
      <c r="AC492" s="707"/>
      <c r="AD492" s="714"/>
    </row>
    <row r="493" spans="2:30">
      <c r="B493" s="509"/>
      <c r="C493" s="486"/>
      <c r="D493" s="486"/>
      <c r="E493" s="486"/>
      <c r="F493" s="486"/>
      <c r="G493" s="486"/>
      <c r="H493" s="486"/>
      <c r="I493" s="486"/>
      <c r="J493" s="486"/>
      <c r="K493" s="486"/>
      <c r="L493" s="486"/>
      <c r="M493" s="486"/>
      <c r="N493" s="486"/>
      <c r="O493" s="486"/>
      <c r="P493" s="486"/>
      <c r="Q493" s="486"/>
      <c r="R493" s="486"/>
      <c r="S493" s="486"/>
      <c r="V493" s="505"/>
      <c r="W493" s="704" t="s">
        <v>1617</v>
      </c>
      <c r="X493" s="705"/>
      <c r="Y493" s="707" t="s">
        <v>1641</v>
      </c>
      <c r="Z493" s="707"/>
      <c r="AA493" s="707"/>
      <c r="AB493" s="707"/>
      <c r="AC493" s="707"/>
      <c r="AD493" s="714"/>
    </row>
    <row r="494" spans="2:30" ht="12.75" thickBot="1">
      <c r="B494" s="515"/>
      <c r="C494" s="516"/>
      <c r="D494" s="516"/>
      <c r="E494" s="516"/>
      <c r="F494" s="516"/>
      <c r="G494" s="516"/>
      <c r="H494" s="516"/>
      <c r="I494" s="516"/>
      <c r="J494" s="516"/>
      <c r="K494" s="516"/>
      <c r="L494" s="516"/>
      <c r="M494" s="516"/>
      <c r="N494" s="516"/>
      <c r="O494" s="516"/>
      <c r="P494" s="516"/>
      <c r="Q494" s="516"/>
      <c r="R494" s="516"/>
      <c r="S494" s="516"/>
      <c r="T494" s="517"/>
      <c r="U494" s="517"/>
      <c r="V494" s="518"/>
      <c r="W494" s="715" t="s">
        <v>1618</v>
      </c>
      <c r="X494" s="716"/>
      <c r="Y494" s="717" t="s">
        <v>1628</v>
      </c>
      <c r="Z494" s="717"/>
      <c r="AA494" s="717"/>
      <c r="AB494" s="717"/>
      <c r="AC494" s="717"/>
      <c r="AD494" s="718"/>
    </row>
    <row r="496" spans="2:30" ht="12.75" thickBot="1"/>
    <row r="497" spans="2:30" ht="12.75" customHeight="1">
      <c r="B497" s="466"/>
      <c r="C497" s="467"/>
      <c r="D497" s="468"/>
      <c r="E497" s="468"/>
      <c r="F497" s="468"/>
      <c r="G497" s="468"/>
      <c r="H497" s="468"/>
      <c r="I497" s="468"/>
      <c r="J497" s="468"/>
      <c r="K497" s="468"/>
      <c r="L497" s="468"/>
      <c r="M497" s="468"/>
      <c r="N497" s="468"/>
      <c r="O497" s="468"/>
      <c r="P497" s="468"/>
      <c r="Q497" s="468"/>
      <c r="R497" s="468"/>
      <c r="S497" s="468"/>
      <c r="T497" s="468"/>
      <c r="U497" s="467"/>
      <c r="V497" s="467"/>
      <c r="W497" s="753" t="s">
        <v>1619</v>
      </c>
      <c r="X497" s="754"/>
      <c r="Y497" s="754"/>
      <c r="Z497" s="754"/>
      <c r="AA497" s="754"/>
      <c r="AB497" s="754"/>
      <c r="AC497" s="754"/>
      <c r="AD497" s="755"/>
    </row>
    <row r="498" spans="2:30" ht="12" customHeight="1">
      <c r="B498" s="469"/>
      <c r="D498" s="470"/>
      <c r="E498" s="470"/>
      <c r="F498" s="470"/>
      <c r="G498" s="470"/>
      <c r="H498" s="470"/>
      <c r="I498" s="470"/>
      <c r="J498" s="470"/>
      <c r="K498" s="470"/>
      <c r="L498" s="470"/>
      <c r="M498" s="752"/>
      <c r="N498" s="470"/>
      <c r="P498" s="470"/>
      <c r="Q498" s="470"/>
      <c r="R498" s="470"/>
      <c r="S498" s="470"/>
      <c r="T498" s="470"/>
      <c r="W498" s="756"/>
      <c r="X498" s="757"/>
      <c r="Y498" s="757"/>
      <c r="Z498" s="757"/>
      <c r="AA498" s="757"/>
      <c r="AB498" s="757"/>
      <c r="AC498" s="757"/>
      <c r="AD498" s="758"/>
    </row>
    <row r="499" spans="2:30" ht="14.25" customHeight="1">
      <c r="B499" s="469"/>
      <c r="D499" s="470"/>
      <c r="E499" s="470"/>
      <c r="F499" s="470"/>
      <c r="G499" s="470"/>
      <c r="H499" s="470"/>
      <c r="I499" s="470"/>
      <c r="J499" s="470"/>
      <c r="K499" s="470"/>
      <c r="L499" s="470"/>
      <c r="M499" s="752"/>
      <c r="N499" s="470"/>
      <c r="O499" s="470"/>
      <c r="P499" s="470"/>
      <c r="Q499" s="470"/>
      <c r="R499" s="470"/>
      <c r="S499" s="470"/>
      <c r="T499" s="470"/>
      <c r="W499" s="471" t="s">
        <v>1588</v>
      </c>
      <c r="AD499" s="472"/>
    </row>
    <row r="500" spans="2:30" ht="14.25" customHeight="1">
      <c r="B500" s="469"/>
      <c r="W500" s="473" t="s">
        <v>1589</v>
      </c>
      <c r="X500" s="707" t="s">
        <v>1590</v>
      </c>
      <c r="Y500" s="707"/>
      <c r="Z500" s="707"/>
      <c r="AA500" s="707" t="s">
        <v>1591</v>
      </c>
      <c r="AB500" s="707"/>
      <c r="AC500" s="707" t="s">
        <v>1592</v>
      </c>
      <c r="AD500" s="714"/>
    </row>
    <row r="501" spans="2:30" ht="14.25" customHeight="1">
      <c r="B501" s="469"/>
      <c r="W501" s="473">
        <v>1</v>
      </c>
      <c r="X501" s="707" t="s">
        <v>1593</v>
      </c>
      <c r="Y501" s="707"/>
      <c r="Z501" s="707"/>
      <c r="AA501" s="707"/>
      <c r="AB501" s="707"/>
      <c r="AC501" s="707"/>
      <c r="AD501" s="714"/>
    </row>
    <row r="502" spans="2:30" ht="14.25" customHeight="1">
      <c r="B502" s="469"/>
      <c r="W502" s="473">
        <v>2</v>
      </c>
      <c r="X502" s="707" t="s">
        <v>1594</v>
      </c>
      <c r="Y502" s="707"/>
      <c r="Z502" s="707"/>
      <c r="AA502" s="707"/>
      <c r="AB502" s="707"/>
      <c r="AC502" s="707"/>
      <c r="AD502" s="714"/>
    </row>
    <row r="503" spans="2:30" ht="14.25" customHeight="1">
      <c r="B503" s="469"/>
      <c r="W503" s="473">
        <v>3</v>
      </c>
      <c r="X503" s="707" t="s">
        <v>1595</v>
      </c>
      <c r="Y503" s="707"/>
      <c r="Z503" s="707"/>
      <c r="AA503" s="707"/>
      <c r="AB503" s="707"/>
      <c r="AC503" s="707"/>
      <c r="AD503" s="714"/>
    </row>
    <row r="504" spans="2:30" ht="14.25" customHeight="1">
      <c r="B504" s="469"/>
      <c r="W504" s="473">
        <v>4</v>
      </c>
      <c r="X504" s="707" t="s">
        <v>1596</v>
      </c>
      <c r="Y504" s="707"/>
      <c r="Z504" s="707"/>
      <c r="AA504" s="707"/>
      <c r="AB504" s="707"/>
      <c r="AC504" s="707"/>
      <c r="AD504" s="714"/>
    </row>
    <row r="505" spans="2:30" ht="14.25" customHeight="1">
      <c r="B505" s="469"/>
      <c r="D505" s="470"/>
      <c r="E505" s="470"/>
      <c r="F505" s="470"/>
      <c r="G505" s="470"/>
      <c r="H505" s="470"/>
      <c r="I505" s="470"/>
      <c r="J505" s="470"/>
      <c r="K505" s="470"/>
      <c r="L505" s="470"/>
      <c r="M505" s="470"/>
      <c r="N505" s="470"/>
      <c r="O505" s="470"/>
      <c r="P505" s="470"/>
      <c r="Q505" s="470"/>
      <c r="R505" s="470"/>
      <c r="S505" s="470"/>
      <c r="T505" s="470"/>
      <c r="W505" s="473">
        <v>5</v>
      </c>
      <c r="X505" s="707" t="s">
        <v>1597</v>
      </c>
      <c r="Y505" s="707"/>
      <c r="Z505" s="707"/>
      <c r="AA505" s="707"/>
      <c r="AB505" s="707"/>
      <c r="AC505" s="707"/>
      <c r="AD505" s="714"/>
    </row>
    <row r="506" spans="2:30" ht="14.25" customHeight="1">
      <c r="B506" s="469"/>
      <c r="D506" s="470"/>
      <c r="E506" s="470"/>
      <c r="F506" s="470"/>
      <c r="G506" s="470"/>
      <c r="H506" s="470"/>
      <c r="I506" s="470"/>
      <c r="J506" s="470"/>
      <c r="K506" s="470"/>
      <c r="L506" s="470"/>
      <c r="M506" s="752"/>
      <c r="N506" s="470"/>
      <c r="O506" s="470"/>
      <c r="P506" s="470"/>
      <c r="Q506" s="470"/>
      <c r="R506" s="470"/>
      <c r="S506" s="470"/>
      <c r="T506" s="470"/>
      <c r="W506" s="473">
        <v>6</v>
      </c>
      <c r="X506" s="707" t="s">
        <v>1598</v>
      </c>
      <c r="Y506" s="707"/>
      <c r="Z506" s="707"/>
      <c r="AA506" s="707"/>
      <c r="AB506" s="707"/>
      <c r="AC506" s="707"/>
      <c r="AD506" s="714"/>
    </row>
    <row r="507" spans="2:30" ht="14.25" customHeight="1">
      <c r="B507" s="469"/>
      <c r="D507" s="470"/>
      <c r="E507" s="470"/>
      <c r="F507" s="470"/>
      <c r="G507" s="470"/>
      <c r="H507" s="470"/>
      <c r="I507" s="470"/>
      <c r="J507" s="470"/>
      <c r="K507" s="470"/>
      <c r="L507" s="470"/>
      <c r="M507" s="752"/>
      <c r="N507" s="470"/>
      <c r="O507" s="470"/>
      <c r="P507" s="470"/>
      <c r="Q507" s="470"/>
      <c r="R507" s="470"/>
      <c r="S507" s="470"/>
      <c r="T507" s="470"/>
      <c r="W507" s="473">
        <v>7</v>
      </c>
      <c r="X507" s="707" t="s">
        <v>1599</v>
      </c>
      <c r="Y507" s="707"/>
      <c r="Z507" s="707"/>
      <c r="AA507" s="707"/>
      <c r="AB507" s="707"/>
      <c r="AC507" s="707"/>
      <c r="AD507" s="714"/>
    </row>
    <row r="508" spans="2:30" ht="14.25" customHeight="1">
      <c r="B508" s="469"/>
      <c r="D508" s="470"/>
      <c r="E508" s="470"/>
      <c r="F508" s="470"/>
      <c r="G508" s="470"/>
      <c r="H508" s="470"/>
      <c r="I508" s="470"/>
      <c r="J508" s="470"/>
      <c r="K508" s="470"/>
      <c r="L508" s="470"/>
      <c r="M508" s="752"/>
      <c r="N508" s="470"/>
      <c r="O508" s="470"/>
      <c r="P508" s="470"/>
      <c r="Q508" s="470"/>
      <c r="R508" s="470"/>
      <c r="S508" s="470"/>
      <c r="T508" s="470"/>
      <c r="W508" s="473">
        <v>8</v>
      </c>
      <c r="X508" s="707" t="s">
        <v>1600</v>
      </c>
      <c r="Y508" s="707"/>
      <c r="Z508" s="707"/>
      <c r="AA508" s="707"/>
      <c r="AB508" s="707"/>
      <c r="AC508" s="707"/>
      <c r="AD508" s="714"/>
    </row>
    <row r="509" spans="2:30" ht="14.25" customHeight="1">
      <c r="B509" s="469"/>
      <c r="D509" s="470"/>
      <c r="E509" s="470"/>
      <c r="F509" s="470"/>
      <c r="G509" s="470"/>
      <c r="H509" s="470"/>
      <c r="I509" s="470"/>
      <c r="J509" s="470"/>
      <c r="K509" s="470"/>
      <c r="L509" s="470"/>
      <c r="M509" s="752"/>
      <c r="N509" s="470"/>
      <c r="O509" s="470"/>
      <c r="P509" s="470"/>
      <c r="Q509" s="470"/>
      <c r="R509" s="470"/>
      <c r="S509" s="470"/>
      <c r="T509" s="470"/>
      <c r="W509" s="473">
        <v>9</v>
      </c>
      <c r="X509" s="707" t="s">
        <v>1601</v>
      </c>
      <c r="Y509" s="707"/>
      <c r="Z509" s="707"/>
      <c r="AA509" s="707"/>
      <c r="AB509" s="707"/>
      <c r="AC509" s="707"/>
      <c r="AD509" s="714"/>
    </row>
    <row r="510" spans="2:30" ht="14.25" customHeight="1">
      <c r="B510" s="469"/>
      <c r="D510" s="470"/>
      <c r="E510" s="470"/>
      <c r="F510" s="470"/>
      <c r="G510" s="470"/>
      <c r="H510" s="470"/>
      <c r="I510" s="470"/>
      <c r="J510" s="470"/>
      <c r="K510" s="470"/>
      <c r="L510" s="470"/>
      <c r="M510" s="470"/>
      <c r="N510" s="470"/>
      <c r="O510" s="470"/>
      <c r="P510" s="470"/>
      <c r="Q510" s="470"/>
      <c r="R510" s="470"/>
      <c r="S510" s="470"/>
      <c r="T510" s="470"/>
      <c r="W510" s="473">
        <v>10</v>
      </c>
      <c r="X510" s="707" t="s">
        <v>1602</v>
      </c>
      <c r="Y510" s="707"/>
      <c r="Z510" s="707"/>
      <c r="AA510" s="707"/>
      <c r="AB510" s="707"/>
      <c r="AC510" s="707"/>
      <c r="AD510" s="714"/>
    </row>
    <row r="511" spans="2:30" ht="14.25" customHeight="1">
      <c r="B511" s="469"/>
      <c r="D511" s="470"/>
      <c r="E511" s="470"/>
      <c r="F511" s="470"/>
      <c r="G511" s="470"/>
      <c r="H511" s="470"/>
      <c r="I511" s="470"/>
      <c r="J511" s="470"/>
      <c r="K511" s="470"/>
      <c r="L511" s="470"/>
      <c r="N511" s="470"/>
      <c r="O511" s="470"/>
      <c r="P511" s="470"/>
      <c r="Q511" s="470"/>
      <c r="R511" s="470"/>
      <c r="S511" s="470"/>
      <c r="T511" s="470"/>
      <c r="W511" s="473">
        <v>11</v>
      </c>
      <c r="X511" s="707" t="s">
        <v>1603</v>
      </c>
      <c r="Y511" s="707"/>
      <c r="Z511" s="707"/>
      <c r="AA511" s="707"/>
      <c r="AB511" s="707"/>
      <c r="AC511" s="707"/>
      <c r="AD511" s="714"/>
    </row>
    <row r="512" spans="2:30" ht="14.25" customHeight="1">
      <c r="B512" s="469"/>
      <c r="D512" s="470"/>
      <c r="E512" s="470"/>
      <c r="F512" s="470"/>
      <c r="G512" s="470"/>
      <c r="H512" s="470"/>
      <c r="I512" s="470"/>
      <c r="J512" s="470"/>
      <c r="K512" s="470"/>
      <c r="L512" s="470"/>
      <c r="N512" s="470"/>
      <c r="O512" s="470"/>
      <c r="P512" s="470"/>
      <c r="Q512" s="470"/>
      <c r="R512" s="470"/>
      <c r="S512" s="470"/>
      <c r="T512" s="470"/>
      <c r="W512" s="473">
        <v>12</v>
      </c>
      <c r="X512" s="707" t="s">
        <v>1604</v>
      </c>
      <c r="Y512" s="707"/>
      <c r="Z512" s="707"/>
      <c r="AA512" s="707"/>
      <c r="AB512" s="707"/>
      <c r="AC512" s="707"/>
      <c r="AD512" s="714"/>
    </row>
    <row r="513" spans="2:30" ht="14.25" customHeight="1">
      <c r="B513" s="475"/>
      <c r="C513" s="476"/>
      <c r="D513" s="470"/>
      <c r="E513" s="470"/>
      <c r="F513" s="470"/>
      <c r="G513" s="470"/>
      <c r="H513" s="470"/>
      <c r="I513" s="470"/>
      <c r="J513" s="470"/>
      <c r="K513" s="470"/>
      <c r="L513" s="470"/>
      <c r="N513" s="470"/>
      <c r="O513" s="470"/>
      <c r="P513" s="470"/>
      <c r="Q513" s="470"/>
      <c r="R513" s="470"/>
      <c r="S513" s="470"/>
      <c r="T513" s="470"/>
      <c r="W513" s="473">
        <v>13</v>
      </c>
      <c r="X513" s="707" t="s">
        <v>1634</v>
      </c>
      <c r="Y513" s="707"/>
      <c r="Z513" s="707"/>
      <c r="AA513" s="707"/>
      <c r="AB513" s="707"/>
      <c r="AC513" s="707"/>
      <c r="AD513" s="714"/>
    </row>
    <row r="514" spans="2:30" ht="14.25" customHeight="1">
      <c r="B514" s="469"/>
      <c r="D514" s="470"/>
      <c r="E514" s="470"/>
      <c r="F514" s="470"/>
      <c r="G514" s="470"/>
      <c r="H514" s="470"/>
      <c r="I514" s="470"/>
      <c r="J514" s="470"/>
      <c r="K514" s="470"/>
      <c r="L514" s="470"/>
      <c r="N514" s="470"/>
      <c r="O514" s="470"/>
      <c r="P514" s="470"/>
      <c r="Q514" s="470"/>
      <c r="R514" s="470"/>
      <c r="S514" s="470"/>
      <c r="T514" s="470"/>
      <c r="W514" s="477"/>
      <c r="X514" s="735"/>
      <c r="Y514" s="735"/>
      <c r="Z514" s="735"/>
      <c r="AA514" s="735"/>
      <c r="AB514" s="735"/>
      <c r="AC514" s="735"/>
      <c r="AD514" s="736"/>
    </row>
    <row r="515" spans="2:30" ht="14.25" customHeight="1">
      <c r="B515" s="469"/>
      <c r="D515" s="470"/>
      <c r="E515" s="470"/>
      <c r="F515" s="470"/>
      <c r="G515" s="470"/>
      <c r="H515" s="470"/>
      <c r="I515" s="470"/>
      <c r="J515" s="470"/>
      <c r="K515" s="470"/>
      <c r="L515" s="470"/>
      <c r="M515" s="470"/>
      <c r="N515" s="470"/>
      <c r="O515" s="470"/>
      <c r="P515" s="470"/>
      <c r="Q515" s="470"/>
      <c r="R515" s="470"/>
      <c r="S515" s="470"/>
      <c r="T515" s="470"/>
      <c r="W515" s="737" t="s">
        <v>1605</v>
      </c>
      <c r="X515" s="738"/>
      <c r="Y515" s="738"/>
      <c r="Z515" s="738"/>
      <c r="AA515" s="738"/>
      <c r="AB515" s="738"/>
      <c r="AC515" s="738"/>
      <c r="AD515" s="739"/>
    </row>
    <row r="516" spans="2:30" ht="14.25" customHeight="1">
      <c r="B516" s="469"/>
      <c r="D516" s="470"/>
      <c r="E516" s="470"/>
      <c r="F516" s="470"/>
      <c r="G516" s="470"/>
      <c r="H516" s="470"/>
      <c r="I516" s="470"/>
      <c r="J516" s="470"/>
      <c r="K516" s="470"/>
      <c r="L516" s="470"/>
      <c r="N516" s="470"/>
      <c r="O516" s="470"/>
      <c r="P516" s="470"/>
      <c r="Q516" s="470"/>
      <c r="R516" s="470"/>
      <c r="S516" s="470"/>
      <c r="T516" s="470"/>
      <c r="W516" s="740" t="s">
        <v>1606</v>
      </c>
      <c r="X516" s="741"/>
      <c r="Y516" s="741"/>
      <c r="Z516" s="742"/>
      <c r="AA516" s="743" t="s">
        <v>1607</v>
      </c>
      <c r="AB516" s="744"/>
      <c r="AC516" s="744"/>
      <c r="AD516" s="745"/>
    </row>
    <row r="517" spans="2:30" ht="14.25" customHeight="1">
      <c r="B517" s="469"/>
      <c r="D517" s="470"/>
      <c r="E517" s="470"/>
      <c r="F517" s="470"/>
      <c r="G517" s="470"/>
      <c r="H517" s="470"/>
      <c r="I517" s="470"/>
      <c r="J517" s="470"/>
      <c r="K517" s="470"/>
      <c r="L517" s="470"/>
      <c r="N517" s="470"/>
      <c r="O517" s="470"/>
      <c r="P517" s="470"/>
      <c r="Q517" s="470"/>
      <c r="R517" s="470"/>
      <c r="S517" s="470"/>
      <c r="T517" s="470"/>
      <c r="W517" s="746" t="s">
        <v>1620</v>
      </c>
      <c r="X517" s="747"/>
      <c r="Y517" s="480">
        <v>8</v>
      </c>
      <c r="Z517" s="481" t="s">
        <v>93</v>
      </c>
      <c r="AA517" s="748" t="s">
        <v>1669</v>
      </c>
      <c r="AB517" s="749"/>
      <c r="AC517" s="484">
        <v>8</v>
      </c>
      <c r="AD517" s="485" t="s">
        <v>1031</v>
      </c>
    </row>
    <row r="518" spans="2:30" ht="14.25" customHeight="1">
      <c r="B518" s="469"/>
      <c r="D518" s="470"/>
      <c r="E518" s="470"/>
      <c r="F518" s="470"/>
      <c r="G518" s="470"/>
      <c r="H518" s="470"/>
      <c r="I518" s="470"/>
      <c r="J518" s="470"/>
      <c r="K518" s="470"/>
      <c r="L518" s="470"/>
      <c r="N518" s="470"/>
      <c r="O518" s="470"/>
      <c r="P518" s="470"/>
      <c r="Q518" s="470"/>
      <c r="R518" s="470"/>
      <c r="S518" s="470"/>
      <c r="T518" s="470"/>
      <c r="W518" s="478" t="s">
        <v>1632</v>
      </c>
      <c r="X518" s="479"/>
      <c r="Y518" s="480">
        <v>2</v>
      </c>
      <c r="Z518" s="481" t="s">
        <v>1031</v>
      </c>
      <c r="AA518" s="482" t="s">
        <v>1673</v>
      </c>
      <c r="AB518" s="483"/>
      <c r="AC518" s="484">
        <v>2</v>
      </c>
      <c r="AD518" s="485" t="s">
        <v>1031</v>
      </c>
    </row>
    <row r="519" spans="2:30">
      <c r="B519" s="469"/>
      <c r="D519" s="470"/>
      <c r="E519" s="470"/>
      <c r="F519" s="470"/>
      <c r="G519" s="470"/>
      <c r="H519" s="470"/>
      <c r="I519" s="470"/>
      <c r="J519" s="470"/>
      <c r="K519" s="470"/>
      <c r="L519" s="470"/>
      <c r="N519" s="470"/>
      <c r="O519" s="470"/>
      <c r="P519" s="470"/>
      <c r="Q519" s="470"/>
      <c r="R519" s="470"/>
      <c r="S519" s="470"/>
      <c r="T519" s="470"/>
      <c r="W519" s="478" t="s">
        <v>1658</v>
      </c>
      <c r="X519" s="479"/>
      <c r="Y519" s="486">
        <v>5</v>
      </c>
      <c r="Z519" s="481" t="s">
        <v>1031</v>
      </c>
      <c r="AA519" s="750" t="s">
        <v>1665</v>
      </c>
      <c r="AB519" s="751"/>
      <c r="AC519" s="484">
        <v>8</v>
      </c>
      <c r="AD519" s="485" t="s">
        <v>93</v>
      </c>
    </row>
    <row r="520" spans="2:30">
      <c r="B520" s="469"/>
      <c r="D520" s="470"/>
      <c r="E520" s="470"/>
      <c r="F520" s="470"/>
      <c r="G520" s="470"/>
      <c r="H520" s="470"/>
      <c r="I520" s="470"/>
      <c r="J520" s="470"/>
      <c r="K520" s="470"/>
      <c r="L520" s="470"/>
      <c r="M520" s="470"/>
      <c r="N520" s="470"/>
      <c r="O520" s="470"/>
      <c r="P520" s="470"/>
      <c r="Q520" s="470"/>
      <c r="R520" s="470"/>
      <c r="S520" s="470"/>
      <c r="T520" s="470"/>
      <c r="W520" s="478" t="s">
        <v>1659</v>
      </c>
      <c r="X520" s="479"/>
      <c r="Y520" s="480">
        <v>1</v>
      </c>
      <c r="Z520" s="481" t="s">
        <v>1031</v>
      </c>
      <c r="AA520" s="750"/>
      <c r="AB520" s="751"/>
      <c r="AC520" s="484"/>
      <c r="AD520" s="485"/>
    </row>
    <row r="521" spans="2:30">
      <c r="B521" s="469"/>
      <c r="D521" s="470"/>
      <c r="E521" s="470"/>
      <c r="F521" s="470"/>
      <c r="G521" s="470"/>
      <c r="H521" s="470"/>
      <c r="I521" s="470"/>
      <c r="J521" s="470"/>
      <c r="K521" s="470"/>
      <c r="L521" s="470"/>
      <c r="N521" s="470"/>
      <c r="O521" s="470"/>
      <c r="P521" s="470"/>
      <c r="Q521" s="470"/>
      <c r="R521" s="470"/>
      <c r="S521" s="470"/>
      <c r="T521" s="470"/>
      <c r="W521" s="478" t="s">
        <v>1626</v>
      </c>
      <c r="X521" s="479"/>
      <c r="Y521" s="486">
        <v>8</v>
      </c>
      <c r="Z521" s="481" t="s">
        <v>1031</v>
      </c>
      <c r="AA521" s="748"/>
      <c r="AB521" s="749"/>
      <c r="AC521" s="484"/>
      <c r="AD521" s="485"/>
    </row>
    <row r="522" spans="2:30">
      <c r="B522" s="469"/>
      <c r="D522" s="470"/>
      <c r="E522" s="470"/>
      <c r="F522" s="470"/>
      <c r="G522" s="470"/>
      <c r="H522" s="470"/>
      <c r="I522" s="470"/>
      <c r="J522" s="470"/>
      <c r="K522" s="470"/>
      <c r="L522" s="470"/>
      <c r="N522" s="470"/>
      <c r="O522" s="470"/>
      <c r="P522" s="470"/>
      <c r="Q522" s="470"/>
      <c r="R522" s="470"/>
      <c r="S522" s="470"/>
      <c r="T522" s="470"/>
      <c r="W522" s="478" t="s">
        <v>1627</v>
      </c>
      <c r="X522" s="479"/>
      <c r="Y522" s="480">
        <v>6</v>
      </c>
      <c r="Z522" s="481" t="s">
        <v>1031</v>
      </c>
      <c r="AA522" s="487"/>
      <c r="AB522" s="488"/>
      <c r="AC522" s="484"/>
      <c r="AD522" s="489"/>
    </row>
    <row r="523" spans="2:30">
      <c r="B523" s="469"/>
      <c r="D523" s="470"/>
      <c r="E523" s="470"/>
      <c r="F523" s="470"/>
      <c r="G523" s="470"/>
      <c r="H523" s="470"/>
      <c r="I523" s="470"/>
      <c r="J523" s="470"/>
      <c r="K523" s="470"/>
      <c r="L523" s="470"/>
      <c r="N523" s="470"/>
      <c r="O523" s="470"/>
      <c r="P523" s="470"/>
      <c r="Q523" s="470"/>
      <c r="R523" s="470"/>
      <c r="S523" s="470"/>
      <c r="T523" s="470"/>
      <c r="W523" s="478" t="s">
        <v>1624</v>
      </c>
      <c r="X523" s="479"/>
      <c r="Y523" s="480">
        <v>6</v>
      </c>
      <c r="Z523" s="481" t="s">
        <v>1031</v>
      </c>
      <c r="AA523" s="482"/>
      <c r="AB523" s="483"/>
      <c r="AC523" s="484"/>
      <c r="AD523" s="485"/>
    </row>
    <row r="524" spans="2:30">
      <c r="B524" s="469"/>
      <c r="D524" s="470"/>
      <c r="E524" s="470"/>
      <c r="F524" s="470"/>
      <c r="G524" s="470"/>
      <c r="H524" s="470"/>
      <c r="I524" s="470"/>
      <c r="J524" s="470"/>
      <c r="K524" s="470"/>
      <c r="L524" s="470"/>
      <c r="N524" s="470"/>
      <c r="O524" s="470"/>
      <c r="P524" s="470"/>
      <c r="Q524" s="470"/>
      <c r="R524" s="470"/>
      <c r="S524" s="470"/>
      <c r="T524" s="470"/>
      <c r="W524" s="478" t="s">
        <v>1625</v>
      </c>
      <c r="X524" s="479"/>
      <c r="Y524" s="480">
        <v>6</v>
      </c>
      <c r="Z524" s="481" t="s">
        <v>1031</v>
      </c>
      <c r="AA524" s="482"/>
      <c r="AB524" s="483"/>
      <c r="AC524" s="484"/>
      <c r="AD524" s="485"/>
    </row>
    <row r="525" spans="2:30">
      <c r="B525" s="469"/>
      <c r="D525" s="470"/>
      <c r="E525" s="470"/>
      <c r="F525" s="470"/>
      <c r="G525" s="470"/>
      <c r="H525" s="470"/>
      <c r="I525" s="470"/>
      <c r="J525" s="470"/>
      <c r="K525" s="470"/>
      <c r="L525" s="470"/>
      <c r="N525" s="470"/>
      <c r="O525" s="470"/>
      <c r="P525" s="470"/>
      <c r="Q525" s="470"/>
      <c r="R525" s="470"/>
      <c r="S525" s="470"/>
      <c r="T525" s="470"/>
      <c r="W525" s="478" t="s">
        <v>1661</v>
      </c>
      <c r="X525" s="479"/>
      <c r="Y525" s="480">
        <v>1</v>
      </c>
      <c r="Z525" s="481" t="s">
        <v>1031</v>
      </c>
      <c r="AA525" s="482"/>
      <c r="AB525" s="483"/>
      <c r="AC525" s="484"/>
      <c r="AD525" s="485"/>
    </row>
    <row r="526" spans="2:30" ht="14.25">
      <c r="B526" s="469"/>
      <c r="D526" s="470"/>
      <c r="E526" s="470"/>
      <c r="F526" s="470"/>
      <c r="G526" s="470"/>
      <c r="H526" s="470"/>
      <c r="I526" s="470"/>
      <c r="J526" s="470"/>
      <c r="K526" s="470"/>
      <c r="L526" s="470"/>
      <c r="N526" s="470"/>
      <c r="O526" s="470"/>
      <c r="P526" s="470"/>
      <c r="Q526" s="470"/>
      <c r="R526" s="470"/>
      <c r="S526" s="470"/>
      <c r="T526" s="470"/>
      <c r="W526" s="478" t="s">
        <v>1675</v>
      </c>
      <c r="X526" s="479"/>
      <c r="Y526" s="480">
        <f>8*50*3</f>
        <v>1200</v>
      </c>
      <c r="Z526" s="481" t="s">
        <v>7</v>
      </c>
      <c r="AA526" s="748"/>
      <c r="AB526" s="749"/>
      <c r="AC526" s="484"/>
      <c r="AD526" s="485"/>
    </row>
    <row r="527" spans="2:30">
      <c r="B527" s="469"/>
      <c r="D527" s="470"/>
      <c r="E527" s="470"/>
      <c r="F527" s="470"/>
      <c r="G527" s="470"/>
      <c r="H527" s="470"/>
      <c r="I527" s="470"/>
      <c r="J527" s="470"/>
      <c r="K527" s="470"/>
      <c r="L527" s="470"/>
      <c r="M527" s="470"/>
      <c r="N527" s="470"/>
      <c r="O527" s="470"/>
      <c r="P527" s="470"/>
      <c r="Q527" s="470"/>
      <c r="R527" s="470"/>
      <c r="S527" s="470"/>
      <c r="T527" s="470"/>
      <c r="W527" s="478"/>
      <c r="X527" s="479"/>
      <c r="Y527" s="480"/>
      <c r="Z527" s="481"/>
      <c r="AA527" s="748"/>
      <c r="AB527" s="749"/>
      <c r="AC527" s="484"/>
      <c r="AD527" s="485"/>
    </row>
    <row r="528" spans="2:30">
      <c r="B528" s="469"/>
      <c r="D528" s="470"/>
      <c r="E528" s="470"/>
      <c r="F528" s="470"/>
      <c r="G528" s="470"/>
      <c r="H528" s="470"/>
      <c r="I528" s="470"/>
      <c r="J528" s="470"/>
      <c r="K528" s="470"/>
      <c r="L528" s="470"/>
      <c r="M528" s="470"/>
      <c r="N528" s="470"/>
      <c r="O528" s="470"/>
      <c r="P528" s="470"/>
      <c r="Q528" s="470"/>
      <c r="R528" s="470"/>
      <c r="S528" s="470"/>
      <c r="T528" s="470"/>
      <c r="W528" s="478"/>
      <c r="X528" s="479"/>
      <c r="Y528" s="480"/>
      <c r="Z528" s="481"/>
      <c r="AA528" s="748"/>
      <c r="AB528" s="749"/>
      <c r="AC528" s="484"/>
      <c r="AD528" s="485"/>
    </row>
    <row r="529" spans="2:33">
      <c r="B529" s="469"/>
      <c r="D529" s="470"/>
      <c r="E529" s="470"/>
      <c r="F529" s="470"/>
      <c r="G529" s="470"/>
      <c r="H529" s="470"/>
      <c r="I529" s="470"/>
      <c r="J529" s="470"/>
      <c r="K529" s="470"/>
      <c r="L529" s="470"/>
      <c r="M529" s="470"/>
      <c r="N529" s="470"/>
      <c r="O529" s="470"/>
      <c r="P529" s="470"/>
      <c r="Q529" s="470"/>
      <c r="R529" s="470"/>
      <c r="S529" s="470"/>
      <c r="T529" s="470"/>
      <c r="W529" s="478"/>
      <c r="X529" s="479"/>
      <c r="Y529" s="480"/>
      <c r="Z529" s="519"/>
      <c r="AA529" s="721"/>
      <c r="AB529" s="722"/>
      <c r="AC529" s="484"/>
      <c r="AD529" s="485"/>
    </row>
    <row r="530" spans="2:33">
      <c r="B530" s="469"/>
      <c r="D530" s="470"/>
      <c r="E530" s="470"/>
      <c r="F530" s="470"/>
      <c r="G530" s="470"/>
      <c r="H530" s="470"/>
      <c r="I530" s="470"/>
      <c r="J530" s="470"/>
      <c r="K530" s="470"/>
      <c r="L530" s="470"/>
      <c r="M530" s="470"/>
      <c r="N530" s="470"/>
      <c r="O530" s="470"/>
      <c r="P530" s="470"/>
      <c r="Q530" s="470"/>
      <c r="R530" s="470"/>
      <c r="S530" s="470"/>
      <c r="T530" s="470"/>
      <c r="W530" s="719"/>
      <c r="X530" s="720"/>
      <c r="Y530" s="480"/>
      <c r="Z530" s="492"/>
      <c r="AA530" s="721"/>
      <c r="AB530" s="722"/>
      <c r="AC530" s="484"/>
      <c r="AD530" s="485"/>
      <c r="AG530" s="486"/>
    </row>
    <row r="531" spans="2:33">
      <c r="B531" s="469"/>
      <c r="D531" s="470"/>
      <c r="E531" s="470"/>
      <c r="F531" s="470"/>
      <c r="G531" s="470"/>
      <c r="H531" s="470"/>
      <c r="I531" s="470"/>
      <c r="J531" s="470"/>
      <c r="K531" s="470"/>
      <c r="L531" s="470"/>
      <c r="M531" s="470"/>
      <c r="N531" s="470"/>
      <c r="O531" s="470"/>
      <c r="P531" s="470"/>
      <c r="Q531" s="470"/>
      <c r="R531" s="470"/>
      <c r="S531" s="470"/>
      <c r="T531" s="470"/>
      <c r="W531" s="719"/>
      <c r="X531" s="720"/>
      <c r="Y531" s="480"/>
      <c r="Z531" s="492"/>
      <c r="AA531" s="721"/>
      <c r="AB531" s="722"/>
      <c r="AC531" s="484"/>
      <c r="AD531" s="485"/>
    </row>
    <row r="532" spans="2:33">
      <c r="B532" s="469"/>
      <c r="D532" s="470"/>
      <c r="E532" s="470"/>
      <c r="F532" s="470"/>
      <c r="G532" s="470"/>
      <c r="H532" s="470"/>
      <c r="I532" s="470"/>
      <c r="J532" s="470"/>
      <c r="K532" s="470"/>
      <c r="L532" s="470"/>
      <c r="M532" s="470"/>
      <c r="N532" s="470"/>
      <c r="O532" s="470"/>
      <c r="P532" s="470"/>
      <c r="Q532" s="470"/>
      <c r="R532" s="470"/>
      <c r="S532" s="470"/>
      <c r="T532" s="470"/>
      <c r="W532" s="719"/>
      <c r="X532" s="720"/>
      <c r="Y532" s="480"/>
      <c r="Z532" s="492"/>
      <c r="AA532" s="723"/>
      <c r="AB532" s="724"/>
      <c r="AC532" s="490"/>
      <c r="AD532" s="491"/>
    </row>
    <row r="533" spans="2:33">
      <c r="B533" s="469"/>
      <c r="D533" s="470"/>
      <c r="E533" s="470"/>
      <c r="F533" s="470"/>
      <c r="G533" s="470"/>
      <c r="H533" s="470"/>
      <c r="I533" s="470"/>
      <c r="J533" s="470"/>
      <c r="K533" s="470"/>
      <c r="L533" s="470"/>
      <c r="M533" s="470"/>
      <c r="N533" s="470"/>
      <c r="O533" s="470"/>
      <c r="P533" s="470"/>
      <c r="Q533" s="470"/>
      <c r="R533" s="470"/>
      <c r="S533" s="470"/>
      <c r="T533" s="470"/>
      <c r="W533" s="719"/>
      <c r="X533" s="720"/>
      <c r="Y533" s="480"/>
      <c r="Z533" s="492"/>
      <c r="AA533" s="725"/>
      <c r="AB533" s="726"/>
      <c r="AC533" s="493"/>
      <c r="AD533" s="494"/>
    </row>
    <row r="534" spans="2:33" ht="12.75" customHeight="1">
      <c r="B534" s="469"/>
      <c r="D534" s="470"/>
      <c r="E534" s="470"/>
      <c r="F534" s="470"/>
      <c r="G534" s="470"/>
      <c r="H534" s="470"/>
      <c r="I534" s="470"/>
      <c r="J534" s="470"/>
      <c r="K534" s="470"/>
      <c r="L534" s="470"/>
      <c r="M534" s="470"/>
      <c r="N534" s="470"/>
      <c r="O534" s="470"/>
      <c r="P534" s="470"/>
      <c r="Q534" s="470"/>
      <c r="R534" s="470"/>
      <c r="S534" s="470"/>
      <c r="T534" s="470"/>
      <c r="W534" s="719"/>
      <c r="X534" s="720"/>
      <c r="Y534" s="480"/>
      <c r="Z534" s="495"/>
      <c r="AA534" s="727"/>
      <c r="AB534" s="728"/>
      <c r="AC534" s="496"/>
      <c r="AD534" s="497"/>
    </row>
    <row r="535" spans="2:33" ht="12" customHeight="1">
      <c r="B535" s="469"/>
      <c r="D535" s="470"/>
      <c r="E535" s="470"/>
      <c r="F535" s="470"/>
      <c r="G535" s="470"/>
      <c r="H535" s="470"/>
      <c r="I535" s="470"/>
      <c r="J535" s="470"/>
      <c r="K535" s="470"/>
      <c r="L535" s="470"/>
      <c r="M535" s="470"/>
      <c r="N535" s="470"/>
      <c r="O535" s="470"/>
      <c r="P535" s="470"/>
      <c r="Q535" s="470"/>
      <c r="R535" s="470"/>
      <c r="S535" s="470"/>
      <c r="T535" s="470"/>
      <c r="U535" s="476"/>
      <c r="W535" s="719"/>
      <c r="X535" s="720"/>
      <c r="Y535" s="480"/>
      <c r="Z535" s="498"/>
      <c r="AA535" s="499"/>
      <c r="AB535" s="500"/>
      <c r="AC535" s="501"/>
      <c r="AD535" s="502"/>
    </row>
    <row r="536" spans="2:33" ht="12" customHeight="1">
      <c r="B536" s="469"/>
      <c r="D536" s="470"/>
      <c r="E536" s="470"/>
      <c r="F536" s="470"/>
      <c r="G536" s="470"/>
      <c r="H536" s="470"/>
      <c r="I536" s="470"/>
      <c r="J536" s="470"/>
      <c r="K536" s="470"/>
      <c r="L536" s="470"/>
      <c r="M536" s="470"/>
      <c r="N536" s="470"/>
      <c r="O536" s="470"/>
      <c r="P536" s="470"/>
      <c r="Q536" s="470"/>
      <c r="R536" s="470"/>
      <c r="S536" s="470"/>
      <c r="T536" s="470"/>
      <c r="W536" s="729" t="s">
        <v>1635</v>
      </c>
      <c r="X536" s="730"/>
      <c r="Y536" s="730"/>
      <c r="Z536" s="730"/>
      <c r="AA536" s="503"/>
      <c r="AB536" s="503"/>
      <c r="AC536" s="503"/>
      <c r="AD536" s="504"/>
    </row>
    <row r="537" spans="2:33" ht="12" customHeight="1">
      <c r="B537" s="469"/>
      <c r="D537" s="470"/>
      <c r="E537" s="470"/>
      <c r="F537" s="470"/>
      <c r="G537" s="470"/>
      <c r="H537" s="470"/>
      <c r="I537" s="470"/>
      <c r="J537" s="470"/>
      <c r="K537" s="470"/>
      <c r="L537" s="470"/>
      <c r="M537" s="470"/>
      <c r="N537" s="470"/>
      <c r="O537" s="470"/>
      <c r="P537" s="470"/>
      <c r="Q537" s="470"/>
      <c r="R537" s="470"/>
      <c r="S537" s="470"/>
      <c r="T537" s="470"/>
      <c r="W537" s="731" t="s">
        <v>1636</v>
      </c>
      <c r="X537" s="732"/>
      <c r="Y537" s="503" t="s">
        <v>9</v>
      </c>
      <c r="Z537" s="733"/>
      <c r="AA537" s="733"/>
      <c r="AB537" s="733"/>
      <c r="AC537" s="733"/>
      <c r="AD537" s="734"/>
    </row>
    <row r="538" spans="2:33" ht="12" customHeight="1">
      <c r="B538" s="469"/>
      <c r="D538" s="470"/>
      <c r="E538" s="470"/>
      <c r="F538" s="470"/>
      <c r="G538" s="470"/>
      <c r="H538" s="470"/>
      <c r="I538" s="470"/>
      <c r="J538" s="470"/>
      <c r="K538" s="470"/>
      <c r="L538" s="470"/>
      <c r="M538" s="470"/>
      <c r="N538" s="470"/>
      <c r="O538" s="470"/>
      <c r="P538" s="470"/>
      <c r="Q538" s="470"/>
      <c r="R538" s="470"/>
      <c r="S538" s="470"/>
      <c r="T538" s="470"/>
      <c r="V538" s="505"/>
      <c r="W538" s="506"/>
      <c r="X538" s="507"/>
      <c r="Y538" s="507"/>
      <c r="Z538" s="507"/>
      <c r="AA538" s="507"/>
      <c r="AB538" s="507"/>
      <c r="AC538" s="507"/>
      <c r="AD538" s="508"/>
    </row>
    <row r="539" spans="2:33">
      <c r="B539" s="509"/>
      <c r="C539" s="486"/>
      <c r="D539" s="470"/>
      <c r="E539" s="470"/>
      <c r="F539" s="470"/>
      <c r="G539" s="470"/>
      <c r="H539" s="470"/>
      <c r="I539" s="470"/>
      <c r="J539" s="470"/>
      <c r="K539" s="470"/>
      <c r="L539" s="470"/>
      <c r="M539" s="470"/>
      <c r="N539" s="470"/>
      <c r="O539" s="470"/>
      <c r="P539" s="470"/>
      <c r="Q539" s="470"/>
      <c r="R539" s="470"/>
      <c r="S539" s="470"/>
      <c r="T539" s="470"/>
      <c r="U539" s="486"/>
      <c r="V539" s="505"/>
      <c r="W539" s="704" t="s">
        <v>1608</v>
      </c>
      <c r="X539" s="705"/>
      <c r="Y539" s="707"/>
      <c r="Z539" s="707"/>
      <c r="AA539" s="707"/>
      <c r="AB539" s="707"/>
      <c r="AC539" s="707"/>
      <c r="AD539" s="714"/>
    </row>
    <row r="540" spans="2:33">
      <c r="B540" s="509"/>
      <c r="C540" s="486"/>
      <c r="D540" s="470"/>
      <c r="E540" s="470"/>
      <c r="F540" s="470"/>
      <c r="G540" s="470"/>
      <c r="H540" s="470"/>
      <c r="I540" s="470"/>
      <c r="J540" s="470"/>
      <c r="K540" s="470"/>
      <c r="L540" s="470"/>
      <c r="M540" s="470"/>
      <c r="N540" s="470"/>
      <c r="O540" s="470"/>
      <c r="P540" s="470"/>
      <c r="Q540" s="470"/>
      <c r="R540" s="470"/>
      <c r="S540" s="470"/>
      <c r="T540" s="470"/>
      <c r="U540" s="486"/>
      <c r="V540" s="505"/>
      <c r="W540" s="704" t="s">
        <v>1609</v>
      </c>
      <c r="X540" s="705"/>
      <c r="Y540" s="707">
        <v>10</v>
      </c>
      <c r="Z540" s="707"/>
      <c r="AA540" s="707"/>
      <c r="AB540" s="707" t="s">
        <v>1610</v>
      </c>
      <c r="AC540" s="707"/>
      <c r="AD540" s="474" t="s">
        <v>1611</v>
      </c>
    </row>
    <row r="541" spans="2:33">
      <c r="B541" s="509"/>
      <c r="C541" s="486"/>
      <c r="D541" s="470"/>
      <c r="E541" s="470"/>
      <c r="F541" s="470"/>
      <c r="G541" s="470"/>
      <c r="H541" s="470"/>
      <c r="I541" s="470"/>
      <c r="J541" s="470"/>
      <c r="K541" s="470"/>
      <c r="L541" s="470"/>
      <c r="M541" s="470"/>
      <c r="N541" s="470"/>
      <c r="O541" s="470"/>
      <c r="P541" s="470"/>
      <c r="Q541" s="470"/>
      <c r="R541" s="470"/>
      <c r="S541" s="470"/>
      <c r="T541" s="470"/>
      <c r="U541" s="486"/>
      <c r="V541" s="505"/>
      <c r="W541" s="704" t="s">
        <v>1612</v>
      </c>
      <c r="X541" s="705"/>
      <c r="Y541" s="706"/>
      <c r="Z541" s="706"/>
      <c r="AA541" s="706"/>
      <c r="AB541" s="707" t="s">
        <v>1613</v>
      </c>
      <c r="AC541" s="707"/>
      <c r="AD541" s="510"/>
    </row>
    <row r="542" spans="2:33">
      <c r="B542" s="509"/>
      <c r="C542" s="486"/>
      <c r="D542" s="470"/>
      <c r="E542" s="470"/>
      <c r="F542" s="470"/>
      <c r="G542" s="470"/>
      <c r="H542" s="470"/>
      <c r="I542" s="470"/>
      <c r="J542" s="470"/>
      <c r="K542" s="470"/>
      <c r="L542" s="470"/>
      <c r="M542" s="470"/>
      <c r="N542" s="470"/>
      <c r="O542" s="470"/>
      <c r="P542" s="470"/>
      <c r="Q542" s="470"/>
      <c r="R542" s="470"/>
      <c r="S542" s="470"/>
      <c r="T542" s="470"/>
      <c r="U542" s="486"/>
      <c r="V542" s="505"/>
      <c r="W542" s="511" t="s">
        <v>1614</v>
      </c>
      <c r="X542" s="512"/>
      <c r="Y542" s="512"/>
      <c r="Z542" s="512"/>
      <c r="AA542" s="512"/>
      <c r="AB542" s="512"/>
      <c r="AC542" s="512"/>
      <c r="AD542" s="513"/>
    </row>
    <row r="543" spans="2:33" ht="12.75" customHeight="1">
      <c r="B543" s="509"/>
      <c r="C543" s="486"/>
      <c r="D543" s="470"/>
      <c r="E543" s="470"/>
      <c r="F543" s="470"/>
      <c r="G543" s="470"/>
      <c r="H543" s="470"/>
      <c r="I543" s="470"/>
      <c r="J543" s="470"/>
      <c r="K543" s="470"/>
      <c r="L543" s="470"/>
      <c r="M543" s="470"/>
      <c r="N543" s="470"/>
      <c r="O543" s="470"/>
      <c r="P543" s="470"/>
      <c r="Q543" s="470"/>
      <c r="R543" s="470"/>
      <c r="S543" s="470"/>
      <c r="T543" s="470"/>
      <c r="U543" s="486"/>
      <c r="V543" s="505"/>
      <c r="W543" s="708" t="s">
        <v>1676</v>
      </c>
      <c r="X543" s="709"/>
      <c r="Y543" s="709"/>
      <c r="Z543" s="709"/>
      <c r="AA543" s="709"/>
      <c r="AB543" s="709"/>
      <c r="AC543" s="709"/>
      <c r="AD543" s="710"/>
    </row>
    <row r="544" spans="2:33">
      <c r="B544" s="509"/>
      <c r="C544" s="486"/>
      <c r="D544" s="470"/>
      <c r="E544" s="470"/>
      <c r="F544" s="470"/>
      <c r="G544" s="470"/>
      <c r="H544" s="470"/>
      <c r="I544" s="470"/>
      <c r="J544" s="470"/>
      <c r="K544" s="470"/>
      <c r="L544" s="470"/>
      <c r="M544" s="470"/>
      <c r="N544" s="470"/>
      <c r="O544" s="470"/>
      <c r="P544" s="470"/>
      <c r="Q544" s="470"/>
      <c r="R544" s="470"/>
      <c r="S544" s="470"/>
      <c r="T544" s="470"/>
      <c r="U544" s="486"/>
      <c r="V544" s="514"/>
      <c r="W544" s="708"/>
      <c r="X544" s="709"/>
      <c r="Y544" s="709"/>
      <c r="Z544" s="709"/>
      <c r="AA544" s="709"/>
      <c r="AB544" s="709"/>
      <c r="AC544" s="709"/>
      <c r="AD544" s="710"/>
    </row>
    <row r="545" spans="2:30">
      <c r="B545" s="509"/>
      <c r="C545" s="486"/>
      <c r="D545" s="470"/>
      <c r="E545" s="470"/>
      <c r="F545" s="470"/>
      <c r="G545" s="470"/>
      <c r="H545" s="470"/>
      <c r="I545" s="470"/>
      <c r="J545" s="470"/>
      <c r="K545" s="470"/>
      <c r="L545" s="470"/>
      <c r="M545" s="470"/>
      <c r="N545" s="470"/>
      <c r="O545" s="470"/>
      <c r="P545" s="470"/>
      <c r="Q545" s="470"/>
      <c r="R545" s="470"/>
      <c r="S545" s="470"/>
      <c r="T545" s="470"/>
      <c r="V545" s="514"/>
      <c r="W545" s="711"/>
      <c r="X545" s="712"/>
      <c r="Y545" s="712"/>
      <c r="Z545" s="712"/>
      <c r="AA545" s="712"/>
      <c r="AB545" s="712"/>
      <c r="AC545" s="712"/>
      <c r="AD545" s="713"/>
    </row>
    <row r="546" spans="2:30">
      <c r="B546" s="509"/>
      <c r="C546" s="486"/>
      <c r="D546" s="470"/>
      <c r="E546" s="470"/>
      <c r="F546" s="470"/>
      <c r="G546" s="470"/>
      <c r="H546" s="470"/>
      <c r="I546" s="470"/>
      <c r="J546" s="470"/>
      <c r="K546" s="470"/>
      <c r="L546" s="470"/>
      <c r="M546" s="470"/>
      <c r="N546" s="470"/>
      <c r="O546" s="470"/>
      <c r="P546" s="470"/>
      <c r="Q546" s="470"/>
      <c r="R546" s="470"/>
      <c r="S546" s="470"/>
      <c r="T546" s="470"/>
      <c r="U546" s="486"/>
      <c r="V546" s="505"/>
      <c r="W546" s="704" t="s">
        <v>1615</v>
      </c>
      <c r="X546" s="705"/>
      <c r="Y546" s="707" t="s">
        <v>1640</v>
      </c>
      <c r="Z546" s="707"/>
      <c r="AA546" s="707"/>
      <c r="AB546" s="707"/>
      <c r="AC546" s="707"/>
      <c r="AD546" s="714"/>
    </row>
    <row r="547" spans="2:30">
      <c r="B547" s="509"/>
      <c r="C547" s="486"/>
      <c r="D547" s="486"/>
      <c r="E547" s="486"/>
      <c r="F547" s="486"/>
      <c r="G547" s="486"/>
      <c r="H547" s="486"/>
      <c r="I547" s="486"/>
      <c r="J547" s="486"/>
      <c r="K547" s="486"/>
      <c r="L547" s="486"/>
      <c r="M547" s="486"/>
      <c r="N547" s="486"/>
      <c r="O547" s="486"/>
      <c r="P547" s="486"/>
      <c r="Q547" s="486"/>
      <c r="R547" s="486"/>
      <c r="S547" s="486"/>
      <c r="V547" s="505"/>
      <c r="W547" s="704" t="s">
        <v>1616</v>
      </c>
      <c r="X547" s="705"/>
      <c r="Y547" s="707" t="s">
        <v>1641</v>
      </c>
      <c r="Z547" s="707"/>
      <c r="AA547" s="707"/>
      <c r="AB547" s="707"/>
      <c r="AC547" s="707"/>
      <c r="AD547" s="714"/>
    </row>
    <row r="548" spans="2:30">
      <c r="B548" s="509"/>
      <c r="C548" s="486"/>
      <c r="D548" s="486"/>
      <c r="E548" s="486"/>
      <c r="F548" s="486"/>
      <c r="G548" s="486"/>
      <c r="H548" s="486"/>
      <c r="I548" s="486"/>
      <c r="J548" s="486"/>
      <c r="K548" s="486"/>
      <c r="L548" s="486"/>
      <c r="M548" s="486"/>
      <c r="N548" s="486"/>
      <c r="O548" s="486"/>
      <c r="P548" s="486"/>
      <c r="Q548" s="486"/>
      <c r="R548" s="486"/>
      <c r="S548" s="486"/>
      <c r="V548" s="505"/>
      <c r="W548" s="704" t="s">
        <v>1617</v>
      </c>
      <c r="X548" s="705"/>
      <c r="Y548" s="707" t="s">
        <v>1641</v>
      </c>
      <c r="Z548" s="707"/>
      <c r="AA548" s="707"/>
      <c r="AB548" s="707"/>
      <c r="AC548" s="707"/>
      <c r="AD548" s="714"/>
    </row>
    <row r="549" spans="2:30" ht="12.75" thickBot="1">
      <c r="B549" s="515"/>
      <c r="C549" s="516"/>
      <c r="D549" s="516"/>
      <c r="E549" s="516"/>
      <c r="F549" s="516"/>
      <c r="G549" s="516"/>
      <c r="H549" s="516"/>
      <c r="I549" s="516"/>
      <c r="J549" s="516"/>
      <c r="K549" s="516"/>
      <c r="L549" s="516"/>
      <c r="M549" s="516"/>
      <c r="N549" s="516"/>
      <c r="O549" s="516"/>
      <c r="P549" s="516"/>
      <c r="Q549" s="516"/>
      <c r="R549" s="516"/>
      <c r="S549" s="516"/>
      <c r="T549" s="517"/>
      <c r="U549" s="517"/>
      <c r="V549" s="518"/>
      <c r="W549" s="715" t="s">
        <v>1618</v>
      </c>
      <c r="X549" s="716"/>
      <c r="Y549" s="717" t="s">
        <v>1628</v>
      </c>
      <c r="Z549" s="717"/>
      <c r="AA549" s="717"/>
      <c r="AB549" s="717"/>
      <c r="AC549" s="717"/>
      <c r="AD549" s="718"/>
    </row>
    <row r="551" spans="2:30" ht="12.75" thickBot="1"/>
    <row r="552" spans="2:30" ht="12.75" customHeight="1">
      <c r="B552" s="466"/>
      <c r="C552" s="467"/>
      <c r="D552" s="468"/>
      <c r="E552" s="468"/>
      <c r="F552" s="468"/>
      <c r="G552" s="468"/>
      <c r="H552" s="468"/>
      <c r="I552" s="468"/>
      <c r="J552" s="468"/>
      <c r="K552" s="468"/>
      <c r="L552" s="468"/>
      <c r="M552" s="468"/>
      <c r="N552" s="468"/>
      <c r="O552" s="468"/>
      <c r="P552" s="468"/>
      <c r="Q552" s="468"/>
      <c r="R552" s="468"/>
      <c r="S552" s="468"/>
      <c r="T552" s="468"/>
      <c r="U552" s="467"/>
      <c r="V552" s="467"/>
      <c r="W552" s="753" t="s">
        <v>1619</v>
      </c>
      <c r="X552" s="754"/>
      <c r="Y552" s="754"/>
      <c r="Z552" s="754"/>
      <c r="AA552" s="754"/>
      <c r="AB552" s="754"/>
      <c r="AC552" s="754"/>
      <c r="AD552" s="755"/>
    </row>
    <row r="553" spans="2:30" ht="12" customHeight="1">
      <c r="B553" s="469"/>
      <c r="D553" s="470"/>
      <c r="E553" s="470"/>
      <c r="F553" s="470"/>
      <c r="G553" s="470"/>
      <c r="H553" s="470"/>
      <c r="I553" s="470"/>
      <c r="J553" s="470"/>
      <c r="K553" s="470"/>
      <c r="L553" s="470"/>
      <c r="M553" s="752"/>
      <c r="N553" s="470"/>
      <c r="P553" s="470"/>
      <c r="Q553" s="470"/>
      <c r="R553" s="470"/>
      <c r="S553" s="470"/>
      <c r="T553" s="470"/>
      <c r="W553" s="756"/>
      <c r="X553" s="757"/>
      <c r="Y553" s="757"/>
      <c r="Z553" s="757"/>
      <c r="AA553" s="757"/>
      <c r="AB553" s="757"/>
      <c r="AC553" s="757"/>
      <c r="AD553" s="758"/>
    </row>
    <row r="554" spans="2:30" ht="14.25" customHeight="1">
      <c r="B554" s="469"/>
      <c r="D554" s="470"/>
      <c r="E554" s="470"/>
      <c r="F554" s="470"/>
      <c r="G554" s="470"/>
      <c r="H554" s="470"/>
      <c r="I554" s="470"/>
      <c r="J554" s="470"/>
      <c r="K554" s="470"/>
      <c r="L554" s="470"/>
      <c r="M554" s="752"/>
      <c r="N554" s="470"/>
      <c r="O554" s="470"/>
      <c r="P554" s="470"/>
      <c r="Q554" s="470"/>
      <c r="R554" s="470"/>
      <c r="S554" s="470"/>
      <c r="T554" s="470"/>
      <c r="W554" s="471" t="s">
        <v>1588</v>
      </c>
      <c r="AD554" s="472"/>
    </row>
    <row r="555" spans="2:30" ht="14.25" customHeight="1">
      <c r="B555" s="469"/>
      <c r="W555" s="473" t="s">
        <v>1589</v>
      </c>
      <c r="X555" s="707" t="s">
        <v>1590</v>
      </c>
      <c r="Y555" s="707"/>
      <c r="Z555" s="707"/>
      <c r="AA555" s="707" t="s">
        <v>1591</v>
      </c>
      <c r="AB555" s="707"/>
      <c r="AC555" s="707" t="s">
        <v>1592</v>
      </c>
      <c r="AD555" s="714"/>
    </row>
    <row r="556" spans="2:30" ht="14.25" customHeight="1">
      <c r="B556" s="469"/>
      <c r="W556" s="473">
        <v>1</v>
      </c>
      <c r="X556" s="707" t="s">
        <v>1593</v>
      </c>
      <c r="Y556" s="707"/>
      <c r="Z556" s="707"/>
      <c r="AA556" s="707"/>
      <c r="AB556" s="707"/>
      <c r="AC556" s="707"/>
      <c r="AD556" s="714"/>
    </row>
    <row r="557" spans="2:30" ht="14.25" customHeight="1">
      <c r="B557" s="469"/>
      <c r="W557" s="473">
        <v>2</v>
      </c>
      <c r="X557" s="707" t="s">
        <v>1594</v>
      </c>
      <c r="Y557" s="707"/>
      <c r="Z557" s="707"/>
      <c r="AA557" s="707"/>
      <c r="AB557" s="707"/>
      <c r="AC557" s="707"/>
      <c r="AD557" s="714"/>
    </row>
    <row r="558" spans="2:30" ht="14.25" customHeight="1">
      <c r="B558" s="469"/>
      <c r="W558" s="473">
        <v>3</v>
      </c>
      <c r="X558" s="707" t="s">
        <v>1595</v>
      </c>
      <c r="Y558" s="707"/>
      <c r="Z558" s="707"/>
      <c r="AA558" s="707"/>
      <c r="AB558" s="707"/>
      <c r="AC558" s="707"/>
      <c r="AD558" s="714"/>
    </row>
    <row r="559" spans="2:30" ht="14.25" customHeight="1">
      <c r="B559" s="469"/>
      <c r="W559" s="473">
        <v>4</v>
      </c>
      <c r="X559" s="707" t="s">
        <v>1596</v>
      </c>
      <c r="Y559" s="707"/>
      <c r="Z559" s="707"/>
      <c r="AA559" s="707"/>
      <c r="AB559" s="707"/>
      <c r="AC559" s="707"/>
      <c r="AD559" s="714"/>
    </row>
    <row r="560" spans="2:30" ht="14.25" customHeight="1">
      <c r="B560" s="469"/>
      <c r="D560" s="470"/>
      <c r="E560" s="470"/>
      <c r="F560" s="470"/>
      <c r="G560" s="470"/>
      <c r="H560" s="470"/>
      <c r="I560" s="470"/>
      <c r="J560" s="470"/>
      <c r="K560" s="470"/>
      <c r="L560" s="470"/>
      <c r="M560" s="470"/>
      <c r="N560" s="470"/>
      <c r="O560" s="470"/>
      <c r="P560" s="470"/>
      <c r="Q560" s="470"/>
      <c r="R560" s="470"/>
      <c r="S560" s="470"/>
      <c r="T560" s="470"/>
      <c r="W560" s="473">
        <v>5</v>
      </c>
      <c r="X560" s="707" t="s">
        <v>1597</v>
      </c>
      <c r="Y560" s="707"/>
      <c r="Z560" s="707"/>
      <c r="AA560" s="707"/>
      <c r="AB560" s="707"/>
      <c r="AC560" s="707"/>
      <c r="AD560" s="714"/>
    </row>
    <row r="561" spans="2:30" ht="14.25" customHeight="1">
      <c r="B561" s="469"/>
      <c r="D561" s="470"/>
      <c r="E561" s="470"/>
      <c r="F561" s="470"/>
      <c r="G561" s="470"/>
      <c r="H561" s="470"/>
      <c r="I561" s="470"/>
      <c r="J561" s="470"/>
      <c r="K561" s="470"/>
      <c r="L561" s="470"/>
      <c r="M561" s="752"/>
      <c r="N561" s="470"/>
      <c r="O561" s="470"/>
      <c r="P561" s="470"/>
      <c r="Q561" s="470"/>
      <c r="R561" s="470"/>
      <c r="S561" s="470"/>
      <c r="T561" s="470"/>
      <c r="W561" s="473">
        <v>6</v>
      </c>
      <c r="X561" s="707" t="s">
        <v>1598</v>
      </c>
      <c r="Y561" s="707"/>
      <c r="Z561" s="707"/>
      <c r="AA561" s="707"/>
      <c r="AB561" s="707"/>
      <c r="AC561" s="707"/>
      <c r="AD561" s="714"/>
    </row>
    <row r="562" spans="2:30" ht="14.25" customHeight="1">
      <c r="B562" s="469"/>
      <c r="D562" s="470"/>
      <c r="E562" s="470"/>
      <c r="F562" s="470"/>
      <c r="G562" s="470"/>
      <c r="H562" s="470"/>
      <c r="I562" s="470"/>
      <c r="J562" s="470"/>
      <c r="K562" s="470"/>
      <c r="L562" s="470"/>
      <c r="M562" s="752"/>
      <c r="N562" s="470"/>
      <c r="O562" s="470"/>
      <c r="P562" s="470"/>
      <c r="Q562" s="470"/>
      <c r="R562" s="470"/>
      <c r="S562" s="470"/>
      <c r="T562" s="470"/>
      <c r="W562" s="473">
        <v>7</v>
      </c>
      <c r="X562" s="707" t="s">
        <v>1599</v>
      </c>
      <c r="Y562" s="707"/>
      <c r="Z562" s="707"/>
      <c r="AA562" s="707"/>
      <c r="AB562" s="707"/>
      <c r="AC562" s="707"/>
      <c r="AD562" s="714"/>
    </row>
    <row r="563" spans="2:30" ht="14.25" customHeight="1">
      <c r="B563" s="469"/>
      <c r="D563" s="470"/>
      <c r="E563" s="470"/>
      <c r="F563" s="470"/>
      <c r="G563" s="470"/>
      <c r="H563" s="470"/>
      <c r="I563" s="470"/>
      <c r="J563" s="470"/>
      <c r="K563" s="470"/>
      <c r="L563" s="470"/>
      <c r="M563" s="752"/>
      <c r="N563" s="470"/>
      <c r="O563" s="470"/>
      <c r="P563" s="470"/>
      <c r="Q563" s="470"/>
      <c r="R563" s="470"/>
      <c r="S563" s="470"/>
      <c r="T563" s="470"/>
      <c r="W563" s="473">
        <v>8</v>
      </c>
      <c r="X563" s="707" t="s">
        <v>1600</v>
      </c>
      <c r="Y563" s="707"/>
      <c r="Z563" s="707"/>
      <c r="AA563" s="707"/>
      <c r="AB563" s="707"/>
      <c r="AC563" s="707"/>
      <c r="AD563" s="714"/>
    </row>
    <row r="564" spans="2:30" ht="14.25" customHeight="1">
      <c r="B564" s="469"/>
      <c r="D564" s="470"/>
      <c r="E564" s="470"/>
      <c r="F564" s="470"/>
      <c r="G564" s="470"/>
      <c r="H564" s="470"/>
      <c r="I564" s="470"/>
      <c r="J564" s="470"/>
      <c r="K564" s="470"/>
      <c r="L564" s="470"/>
      <c r="M564" s="752"/>
      <c r="N564" s="470"/>
      <c r="O564" s="470"/>
      <c r="P564" s="470"/>
      <c r="Q564" s="470"/>
      <c r="R564" s="470"/>
      <c r="S564" s="470"/>
      <c r="T564" s="470"/>
      <c r="W564" s="473">
        <v>9</v>
      </c>
      <c r="X564" s="707" t="s">
        <v>1601</v>
      </c>
      <c r="Y564" s="707"/>
      <c r="Z564" s="707"/>
      <c r="AA564" s="707"/>
      <c r="AB564" s="707"/>
      <c r="AC564" s="707"/>
      <c r="AD564" s="714"/>
    </row>
    <row r="565" spans="2:30" ht="14.25" customHeight="1">
      <c r="B565" s="469"/>
      <c r="D565" s="470"/>
      <c r="E565" s="470"/>
      <c r="F565" s="470"/>
      <c r="G565" s="470"/>
      <c r="H565" s="470"/>
      <c r="I565" s="470"/>
      <c r="J565" s="470"/>
      <c r="K565" s="470"/>
      <c r="L565" s="470"/>
      <c r="M565" s="470"/>
      <c r="N565" s="470"/>
      <c r="O565" s="470"/>
      <c r="P565" s="470"/>
      <c r="Q565" s="470"/>
      <c r="R565" s="470"/>
      <c r="S565" s="470"/>
      <c r="T565" s="470"/>
      <c r="W565" s="473">
        <v>10</v>
      </c>
      <c r="X565" s="707" t="s">
        <v>1602</v>
      </c>
      <c r="Y565" s="707"/>
      <c r="Z565" s="707"/>
      <c r="AA565" s="707"/>
      <c r="AB565" s="707"/>
      <c r="AC565" s="707"/>
      <c r="AD565" s="714"/>
    </row>
    <row r="566" spans="2:30" ht="14.25" customHeight="1">
      <c r="B566" s="469"/>
      <c r="D566" s="470"/>
      <c r="E566" s="470"/>
      <c r="F566" s="470"/>
      <c r="G566" s="470"/>
      <c r="H566" s="470"/>
      <c r="I566" s="470"/>
      <c r="J566" s="470"/>
      <c r="K566" s="470"/>
      <c r="L566" s="470"/>
      <c r="N566" s="470"/>
      <c r="O566" s="470"/>
      <c r="P566" s="470"/>
      <c r="Q566" s="470"/>
      <c r="R566" s="470"/>
      <c r="S566" s="470"/>
      <c r="T566" s="470"/>
      <c r="W566" s="473">
        <v>11</v>
      </c>
      <c r="X566" s="707" t="s">
        <v>1603</v>
      </c>
      <c r="Y566" s="707"/>
      <c r="Z566" s="707"/>
      <c r="AA566" s="707"/>
      <c r="AB566" s="707"/>
      <c r="AC566" s="707"/>
      <c r="AD566" s="714"/>
    </row>
    <row r="567" spans="2:30" ht="14.25" customHeight="1">
      <c r="B567" s="469"/>
      <c r="D567" s="470"/>
      <c r="E567" s="470"/>
      <c r="F567" s="470"/>
      <c r="G567" s="470"/>
      <c r="H567" s="470"/>
      <c r="I567" s="470"/>
      <c r="J567" s="470"/>
      <c r="K567" s="470"/>
      <c r="L567" s="470"/>
      <c r="N567" s="470"/>
      <c r="O567" s="470"/>
      <c r="P567" s="470"/>
      <c r="Q567" s="470"/>
      <c r="R567" s="470"/>
      <c r="S567" s="470"/>
      <c r="T567" s="470"/>
      <c r="W567" s="473">
        <v>12</v>
      </c>
      <c r="X567" s="707" t="s">
        <v>1604</v>
      </c>
      <c r="Y567" s="707"/>
      <c r="Z567" s="707"/>
      <c r="AA567" s="707"/>
      <c r="AB567" s="707"/>
      <c r="AC567" s="707"/>
      <c r="AD567" s="714"/>
    </row>
    <row r="568" spans="2:30" ht="14.25" customHeight="1">
      <c r="B568" s="475"/>
      <c r="C568" s="476"/>
      <c r="D568" s="470"/>
      <c r="E568" s="470"/>
      <c r="F568" s="470"/>
      <c r="G568" s="470"/>
      <c r="H568" s="470"/>
      <c r="I568" s="470"/>
      <c r="J568" s="470"/>
      <c r="K568" s="470"/>
      <c r="L568" s="470"/>
      <c r="N568" s="470"/>
      <c r="O568" s="470"/>
      <c r="P568" s="470"/>
      <c r="Q568" s="470"/>
      <c r="R568" s="470"/>
      <c r="S568" s="470"/>
      <c r="T568" s="470"/>
      <c r="W568" s="473">
        <v>13</v>
      </c>
      <c r="X568" s="707" t="s">
        <v>1634</v>
      </c>
      <c r="Y568" s="707"/>
      <c r="Z568" s="707"/>
      <c r="AA568" s="707"/>
      <c r="AB568" s="707"/>
      <c r="AC568" s="707"/>
      <c r="AD568" s="714"/>
    </row>
    <row r="569" spans="2:30" ht="14.25" customHeight="1">
      <c r="B569" s="469"/>
      <c r="D569" s="470"/>
      <c r="E569" s="470"/>
      <c r="F569" s="470"/>
      <c r="G569" s="470"/>
      <c r="H569" s="470"/>
      <c r="I569" s="470"/>
      <c r="J569" s="470"/>
      <c r="K569" s="470"/>
      <c r="L569" s="470"/>
      <c r="N569" s="470"/>
      <c r="O569" s="470"/>
      <c r="P569" s="470"/>
      <c r="Q569" s="470"/>
      <c r="R569" s="470"/>
      <c r="S569" s="470"/>
      <c r="T569" s="470"/>
      <c r="W569" s="477"/>
      <c r="X569" s="735"/>
      <c r="Y569" s="735"/>
      <c r="Z569" s="735"/>
      <c r="AA569" s="735"/>
      <c r="AB569" s="735"/>
      <c r="AC569" s="735"/>
      <c r="AD569" s="736"/>
    </row>
    <row r="570" spans="2:30" ht="14.25" customHeight="1">
      <c r="B570" s="469"/>
      <c r="D570" s="470"/>
      <c r="E570" s="470"/>
      <c r="F570" s="470"/>
      <c r="G570" s="470"/>
      <c r="H570" s="470"/>
      <c r="I570" s="470"/>
      <c r="J570" s="470"/>
      <c r="K570" s="470"/>
      <c r="L570" s="470"/>
      <c r="M570" s="470"/>
      <c r="N570" s="470"/>
      <c r="O570" s="470"/>
      <c r="P570" s="470"/>
      <c r="Q570" s="470"/>
      <c r="R570" s="470"/>
      <c r="S570" s="470"/>
      <c r="T570" s="470"/>
      <c r="W570" s="737" t="s">
        <v>1605</v>
      </c>
      <c r="X570" s="738"/>
      <c r="Y570" s="738"/>
      <c r="Z570" s="738"/>
      <c r="AA570" s="738"/>
      <c r="AB570" s="738"/>
      <c r="AC570" s="738"/>
      <c r="AD570" s="739"/>
    </row>
    <row r="571" spans="2:30" ht="14.25" customHeight="1">
      <c r="B571" s="469"/>
      <c r="D571" s="470"/>
      <c r="E571" s="470"/>
      <c r="F571" s="470"/>
      <c r="G571" s="470"/>
      <c r="H571" s="470"/>
      <c r="I571" s="470"/>
      <c r="J571" s="470"/>
      <c r="K571" s="470"/>
      <c r="L571" s="470"/>
      <c r="N571" s="470"/>
      <c r="O571" s="470"/>
      <c r="P571" s="470"/>
      <c r="Q571" s="470"/>
      <c r="R571" s="470"/>
      <c r="S571" s="470"/>
      <c r="T571" s="470"/>
      <c r="W571" s="740" t="s">
        <v>1606</v>
      </c>
      <c r="X571" s="741"/>
      <c r="Y571" s="741"/>
      <c r="Z571" s="742"/>
      <c r="AA571" s="743" t="s">
        <v>1607</v>
      </c>
      <c r="AB571" s="744"/>
      <c r="AC571" s="744"/>
      <c r="AD571" s="745"/>
    </row>
    <row r="572" spans="2:30" ht="14.25" customHeight="1">
      <c r="B572" s="469"/>
      <c r="D572" s="470"/>
      <c r="E572" s="470"/>
      <c r="F572" s="470"/>
      <c r="G572" s="470"/>
      <c r="H572" s="470"/>
      <c r="I572" s="470"/>
      <c r="J572" s="470"/>
      <c r="K572" s="470"/>
      <c r="L572" s="470"/>
      <c r="N572" s="470"/>
      <c r="O572" s="470"/>
      <c r="P572" s="470"/>
      <c r="Q572" s="470"/>
      <c r="R572" s="470"/>
      <c r="S572" s="470"/>
      <c r="T572" s="470"/>
      <c r="W572" s="746" t="s">
        <v>1620</v>
      </c>
      <c r="X572" s="747"/>
      <c r="Y572" s="480">
        <v>8</v>
      </c>
      <c r="Z572" s="481" t="s">
        <v>93</v>
      </c>
      <c r="AA572" s="748" t="s">
        <v>1669</v>
      </c>
      <c r="AB572" s="749"/>
      <c r="AC572" s="484">
        <v>8</v>
      </c>
      <c r="AD572" s="485" t="s">
        <v>1031</v>
      </c>
    </row>
    <row r="573" spans="2:30" ht="14.25" customHeight="1">
      <c r="B573" s="469"/>
      <c r="D573" s="470"/>
      <c r="E573" s="470"/>
      <c r="F573" s="470"/>
      <c r="G573" s="470"/>
      <c r="H573" s="470"/>
      <c r="I573" s="470"/>
      <c r="J573" s="470"/>
      <c r="K573" s="470"/>
      <c r="L573" s="470"/>
      <c r="N573" s="470"/>
      <c r="O573" s="470"/>
      <c r="P573" s="470"/>
      <c r="Q573" s="470"/>
      <c r="R573" s="470"/>
      <c r="S573" s="470"/>
      <c r="T573" s="470"/>
      <c r="W573" s="478" t="s">
        <v>1632</v>
      </c>
      <c r="X573" s="479"/>
      <c r="Y573" s="480">
        <v>5</v>
      </c>
      <c r="Z573" s="481" t="s">
        <v>1031</v>
      </c>
      <c r="AA573" s="750" t="s">
        <v>1665</v>
      </c>
      <c r="AB573" s="751"/>
      <c r="AC573" s="484">
        <v>8</v>
      </c>
      <c r="AD573" s="485" t="s">
        <v>93</v>
      </c>
    </row>
    <row r="574" spans="2:30">
      <c r="B574" s="469"/>
      <c r="D574" s="470"/>
      <c r="E574" s="470"/>
      <c r="F574" s="470"/>
      <c r="G574" s="470"/>
      <c r="H574" s="470"/>
      <c r="I574" s="470"/>
      <c r="J574" s="470"/>
      <c r="K574" s="470"/>
      <c r="L574" s="470"/>
      <c r="N574" s="470"/>
      <c r="O574" s="470"/>
      <c r="P574" s="470"/>
      <c r="Q574" s="470"/>
      <c r="R574" s="470"/>
      <c r="S574" s="470"/>
      <c r="T574" s="470"/>
      <c r="W574" s="478" t="s">
        <v>1658</v>
      </c>
      <c r="X574" s="479"/>
      <c r="Y574" s="486">
        <v>1</v>
      </c>
      <c r="Z574" s="481" t="s">
        <v>1031</v>
      </c>
      <c r="AA574" s="750"/>
      <c r="AB574" s="751"/>
      <c r="AC574" s="484"/>
      <c r="AD574" s="485"/>
    </row>
    <row r="575" spans="2:30">
      <c r="B575" s="469"/>
      <c r="D575" s="470"/>
      <c r="E575" s="470"/>
      <c r="F575" s="470"/>
      <c r="G575" s="470"/>
      <c r="H575" s="470"/>
      <c r="I575" s="470"/>
      <c r="J575" s="470"/>
      <c r="K575" s="470"/>
      <c r="L575" s="470"/>
      <c r="M575" s="470"/>
      <c r="N575" s="470"/>
      <c r="O575" s="470"/>
      <c r="P575" s="470"/>
      <c r="Q575" s="470"/>
      <c r="R575" s="470"/>
      <c r="S575" s="470"/>
      <c r="T575" s="470"/>
      <c r="W575" s="478" t="s">
        <v>1659</v>
      </c>
      <c r="X575" s="479"/>
      <c r="Y575" s="480">
        <v>1</v>
      </c>
      <c r="Z575" s="481" t="s">
        <v>1031</v>
      </c>
      <c r="AA575" s="750"/>
      <c r="AB575" s="751"/>
      <c r="AC575" s="484"/>
      <c r="AD575" s="485"/>
    </row>
    <row r="576" spans="2:30">
      <c r="B576" s="469"/>
      <c r="D576" s="470"/>
      <c r="E576" s="470"/>
      <c r="F576" s="470"/>
      <c r="G576" s="470"/>
      <c r="H576" s="470"/>
      <c r="I576" s="470"/>
      <c r="J576" s="470"/>
      <c r="K576" s="470"/>
      <c r="L576" s="470"/>
      <c r="N576" s="470"/>
      <c r="O576" s="470"/>
      <c r="P576" s="470"/>
      <c r="Q576" s="470"/>
      <c r="R576" s="470"/>
      <c r="S576" s="470"/>
      <c r="T576" s="470"/>
      <c r="W576" s="478" t="s">
        <v>1626</v>
      </c>
      <c r="X576" s="479"/>
      <c r="Y576" s="486">
        <v>8</v>
      </c>
      <c r="Z576" s="481" t="s">
        <v>1031</v>
      </c>
      <c r="AA576" s="748"/>
      <c r="AB576" s="749"/>
      <c r="AC576" s="484"/>
      <c r="AD576" s="485"/>
    </row>
    <row r="577" spans="2:33">
      <c r="B577" s="469"/>
      <c r="D577" s="470"/>
      <c r="E577" s="470"/>
      <c r="F577" s="470"/>
      <c r="G577" s="470"/>
      <c r="H577" s="470"/>
      <c r="I577" s="470"/>
      <c r="J577" s="470"/>
      <c r="K577" s="470"/>
      <c r="L577" s="470"/>
      <c r="N577" s="470"/>
      <c r="O577" s="470"/>
      <c r="P577" s="470"/>
      <c r="Q577" s="470"/>
      <c r="R577" s="470"/>
      <c r="S577" s="470"/>
      <c r="T577" s="470"/>
      <c r="W577" s="478" t="s">
        <v>1627</v>
      </c>
      <c r="X577" s="479"/>
      <c r="Y577" s="480">
        <v>4</v>
      </c>
      <c r="Z577" s="481" t="s">
        <v>1031</v>
      </c>
      <c r="AA577" s="487"/>
      <c r="AB577" s="488"/>
      <c r="AC577" s="484"/>
      <c r="AD577" s="489"/>
    </row>
    <row r="578" spans="2:33">
      <c r="B578" s="469"/>
      <c r="D578" s="470"/>
      <c r="E578" s="470"/>
      <c r="F578" s="470"/>
      <c r="G578" s="470"/>
      <c r="H578" s="470"/>
      <c r="I578" s="470"/>
      <c r="J578" s="470"/>
      <c r="K578" s="470"/>
      <c r="L578" s="470"/>
      <c r="N578" s="470"/>
      <c r="O578" s="470"/>
      <c r="P578" s="470"/>
      <c r="Q578" s="470"/>
      <c r="R578" s="470"/>
      <c r="S578" s="470"/>
      <c r="T578" s="470"/>
      <c r="W578" s="478" t="s">
        <v>1624</v>
      </c>
      <c r="X578" s="479"/>
      <c r="Y578" s="480">
        <v>4</v>
      </c>
      <c r="Z578" s="481" t="s">
        <v>1031</v>
      </c>
      <c r="AA578" s="482"/>
      <c r="AB578" s="483"/>
      <c r="AC578" s="484"/>
      <c r="AD578" s="485"/>
    </row>
    <row r="579" spans="2:33">
      <c r="B579" s="469"/>
      <c r="D579" s="470"/>
      <c r="E579" s="470"/>
      <c r="F579" s="470"/>
      <c r="G579" s="470"/>
      <c r="H579" s="470"/>
      <c r="I579" s="470"/>
      <c r="J579" s="470"/>
      <c r="K579" s="470"/>
      <c r="L579" s="470"/>
      <c r="N579" s="470"/>
      <c r="O579" s="470"/>
      <c r="P579" s="470"/>
      <c r="Q579" s="470"/>
      <c r="R579" s="470"/>
      <c r="S579" s="470"/>
      <c r="T579" s="470"/>
      <c r="W579" s="478" t="s">
        <v>1625</v>
      </c>
      <c r="X579" s="479"/>
      <c r="Y579" s="480">
        <v>4</v>
      </c>
      <c r="Z579" s="481" t="s">
        <v>1031</v>
      </c>
      <c r="AA579" s="482"/>
      <c r="AB579" s="483"/>
      <c r="AC579" s="484"/>
      <c r="AD579" s="485"/>
    </row>
    <row r="580" spans="2:33">
      <c r="B580" s="469"/>
      <c r="D580" s="470"/>
      <c r="E580" s="470"/>
      <c r="F580" s="470"/>
      <c r="G580" s="470"/>
      <c r="H580" s="470"/>
      <c r="I580" s="470"/>
      <c r="J580" s="470"/>
      <c r="K580" s="470"/>
      <c r="L580" s="470"/>
      <c r="N580" s="470"/>
      <c r="O580" s="470"/>
      <c r="P580" s="470"/>
      <c r="Q580" s="470"/>
      <c r="R580" s="470"/>
      <c r="S580" s="470"/>
      <c r="T580" s="470"/>
      <c r="W580" s="478" t="s">
        <v>1661</v>
      </c>
      <c r="X580" s="479"/>
      <c r="Y580" s="480">
        <v>1</v>
      </c>
      <c r="Z580" s="481" t="s">
        <v>1031</v>
      </c>
      <c r="AA580" s="482"/>
      <c r="AB580" s="483"/>
      <c r="AC580" s="484"/>
      <c r="AD580" s="485"/>
    </row>
    <row r="581" spans="2:33" ht="14.25">
      <c r="B581" s="469"/>
      <c r="D581" s="470"/>
      <c r="E581" s="470"/>
      <c r="F581" s="470"/>
      <c r="G581" s="470"/>
      <c r="H581" s="470"/>
      <c r="I581" s="470"/>
      <c r="J581" s="470"/>
      <c r="K581" s="470"/>
      <c r="L581" s="470"/>
      <c r="N581" s="470"/>
      <c r="O581" s="470"/>
      <c r="P581" s="470"/>
      <c r="Q581" s="470"/>
      <c r="R581" s="470"/>
      <c r="S581" s="470"/>
      <c r="T581" s="470"/>
      <c r="W581" s="478" t="s">
        <v>1675</v>
      </c>
      <c r="X581" s="479"/>
      <c r="Y581" s="480">
        <f>8*50*3</f>
        <v>1200</v>
      </c>
      <c r="Z581" s="481" t="s">
        <v>7</v>
      </c>
      <c r="AA581" s="748"/>
      <c r="AB581" s="749"/>
      <c r="AC581" s="484"/>
      <c r="AD581" s="485"/>
    </row>
    <row r="582" spans="2:33">
      <c r="B582" s="469"/>
      <c r="D582" s="470"/>
      <c r="E582" s="470"/>
      <c r="F582" s="470"/>
      <c r="G582" s="470"/>
      <c r="H582" s="470"/>
      <c r="I582" s="470"/>
      <c r="J582" s="470"/>
      <c r="K582" s="470"/>
      <c r="L582" s="470"/>
      <c r="M582" s="470"/>
      <c r="N582" s="470"/>
      <c r="O582" s="470"/>
      <c r="P582" s="470"/>
      <c r="Q582" s="470"/>
      <c r="R582" s="470"/>
      <c r="S582" s="470"/>
      <c r="T582" s="470"/>
      <c r="W582" s="478"/>
      <c r="X582" s="479"/>
      <c r="Y582" s="480"/>
      <c r="Z582" s="481"/>
      <c r="AA582" s="748"/>
      <c r="AB582" s="749"/>
      <c r="AC582" s="484"/>
      <c r="AD582" s="485"/>
    </row>
    <row r="583" spans="2:33">
      <c r="B583" s="469"/>
      <c r="D583" s="470"/>
      <c r="E583" s="470"/>
      <c r="F583" s="470"/>
      <c r="G583" s="470"/>
      <c r="H583" s="470"/>
      <c r="I583" s="470"/>
      <c r="J583" s="470"/>
      <c r="K583" s="470"/>
      <c r="L583" s="470"/>
      <c r="M583" s="470"/>
      <c r="N583" s="470"/>
      <c r="O583" s="470"/>
      <c r="P583" s="470"/>
      <c r="Q583" s="470"/>
      <c r="R583" s="470"/>
      <c r="S583" s="470"/>
      <c r="T583" s="470"/>
      <c r="W583" s="478"/>
      <c r="X583" s="479"/>
      <c r="Y583" s="480"/>
      <c r="Z583" s="481"/>
      <c r="AA583" s="748"/>
      <c r="AB583" s="749"/>
      <c r="AC583" s="484"/>
      <c r="AD583" s="485"/>
    </row>
    <row r="584" spans="2:33">
      <c r="B584" s="469"/>
      <c r="D584" s="470"/>
      <c r="E584" s="470"/>
      <c r="F584" s="470"/>
      <c r="G584" s="470"/>
      <c r="H584" s="470"/>
      <c r="I584" s="470"/>
      <c r="J584" s="470"/>
      <c r="K584" s="470"/>
      <c r="L584" s="470"/>
      <c r="M584" s="470"/>
      <c r="N584" s="470"/>
      <c r="O584" s="470"/>
      <c r="P584" s="470"/>
      <c r="Q584" s="470"/>
      <c r="R584" s="470"/>
      <c r="S584" s="470"/>
      <c r="T584" s="470"/>
      <c r="W584" s="478"/>
      <c r="X584" s="479"/>
      <c r="Y584" s="480"/>
      <c r="Z584" s="519"/>
      <c r="AA584" s="721"/>
      <c r="AB584" s="722"/>
      <c r="AC584" s="484"/>
      <c r="AD584" s="485"/>
    </row>
    <row r="585" spans="2:33">
      <c r="B585" s="469"/>
      <c r="D585" s="470"/>
      <c r="E585" s="470"/>
      <c r="F585" s="470"/>
      <c r="G585" s="470"/>
      <c r="H585" s="470"/>
      <c r="I585" s="470"/>
      <c r="J585" s="470"/>
      <c r="K585" s="470"/>
      <c r="L585" s="470"/>
      <c r="M585" s="470"/>
      <c r="N585" s="470"/>
      <c r="O585" s="470"/>
      <c r="P585" s="470"/>
      <c r="Q585" s="470"/>
      <c r="R585" s="470"/>
      <c r="S585" s="470"/>
      <c r="T585" s="470"/>
      <c r="W585" s="719"/>
      <c r="X585" s="720"/>
      <c r="Y585" s="480"/>
      <c r="Z585" s="492"/>
      <c r="AA585" s="721"/>
      <c r="AB585" s="722"/>
      <c r="AC585" s="484"/>
      <c r="AD585" s="485"/>
      <c r="AG585" s="486"/>
    </row>
    <row r="586" spans="2:33">
      <c r="B586" s="469"/>
      <c r="D586" s="470"/>
      <c r="E586" s="470"/>
      <c r="F586" s="470"/>
      <c r="G586" s="470"/>
      <c r="H586" s="470"/>
      <c r="I586" s="470"/>
      <c r="J586" s="470"/>
      <c r="K586" s="470"/>
      <c r="L586" s="470"/>
      <c r="M586" s="470"/>
      <c r="N586" s="470"/>
      <c r="O586" s="470"/>
      <c r="P586" s="470"/>
      <c r="Q586" s="470"/>
      <c r="R586" s="470"/>
      <c r="S586" s="470"/>
      <c r="T586" s="470"/>
      <c r="W586" s="719"/>
      <c r="X586" s="720"/>
      <c r="Y586" s="480"/>
      <c r="Z586" s="492"/>
      <c r="AA586" s="721"/>
      <c r="AB586" s="722"/>
      <c r="AC586" s="484"/>
      <c r="AD586" s="485"/>
    </row>
    <row r="587" spans="2:33">
      <c r="B587" s="469"/>
      <c r="D587" s="470"/>
      <c r="E587" s="470"/>
      <c r="F587" s="470"/>
      <c r="G587" s="470"/>
      <c r="H587" s="470"/>
      <c r="I587" s="470"/>
      <c r="J587" s="470"/>
      <c r="K587" s="470"/>
      <c r="L587" s="470"/>
      <c r="M587" s="470"/>
      <c r="N587" s="470"/>
      <c r="O587" s="470"/>
      <c r="P587" s="470"/>
      <c r="Q587" s="470"/>
      <c r="R587" s="470"/>
      <c r="S587" s="470"/>
      <c r="T587" s="470"/>
      <c r="W587" s="719"/>
      <c r="X587" s="720"/>
      <c r="Y587" s="480"/>
      <c r="Z587" s="492"/>
      <c r="AA587" s="723"/>
      <c r="AB587" s="724"/>
      <c r="AC587" s="490"/>
      <c r="AD587" s="491"/>
    </row>
    <row r="588" spans="2:33">
      <c r="B588" s="469"/>
      <c r="D588" s="470"/>
      <c r="E588" s="470"/>
      <c r="F588" s="470"/>
      <c r="G588" s="470"/>
      <c r="H588" s="470"/>
      <c r="I588" s="470"/>
      <c r="J588" s="470"/>
      <c r="K588" s="470"/>
      <c r="L588" s="470"/>
      <c r="M588" s="470"/>
      <c r="N588" s="470"/>
      <c r="O588" s="470"/>
      <c r="P588" s="470"/>
      <c r="Q588" s="470"/>
      <c r="R588" s="470"/>
      <c r="S588" s="470"/>
      <c r="T588" s="470"/>
      <c r="W588" s="719"/>
      <c r="X588" s="720"/>
      <c r="Y588" s="480"/>
      <c r="Z588" s="492"/>
      <c r="AA588" s="725"/>
      <c r="AB588" s="726"/>
      <c r="AC588" s="493"/>
      <c r="AD588" s="494"/>
    </row>
    <row r="589" spans="2:33" ht="12.75" customHeight="1">
      <c r="B589" s="469"/>
      <c r="D589" s="470"/>
      <c r="E589" s="470"/>
      <c r="F589" s="470"/>
      <c r="G589" s="470"/>
      <c r="H589" s="470"/>
      <c r="I589" s="470"/>
      <c r="J589" s="470"/>
      <c r="K589" s="470"/>
      <c r="L589" s="470"/>
      <c r="M589" s="470"/>
      <c r="N589" s="470"/>
      <c r="O589" s="470"/>
      <c r="P589" s="470"/>
      <c r="Q589" s="470"/>
      <c r="R589" s="470"/>
      <c r="S589" s="470"/>
      <c r="T589" s="470"/>
      <c r="W589" s="719"/>
      <c r="X589" s="720"/>
      <c r="Y589" s="480"/>
      <c r="Z589" s="495"/>
      <c r="AA589" s="727"/>
      <c r="AB589" s="728"/>
      <c r="AC589" s="496"/>
      <c r="AD589" s="497"/>
    </row>
    <row r="590" spans="2:33" ht="12" customHeight="1">
      <c r="B590" s="469"/>
      <c r="D590" s="470"/>
      <c r="E590" s="470"/>
      <c r="F590" s="470"/>
      <c r="G590" s="470"/>
      <c r="H590" s="470"/>
      <c r="I590" s="470"/>
      <c r="J590" s="470"/>
      <c r="K590" s="470"/>
      <c r="L590" s="470"/>
      <c r="M590" s="470"/>
      <c r="N590" s="470"/>
      <c r="O590" s="470"/>
      <c r="P590" s="470"/>
      <c r="Q590" s="470"/>
      <c r="R590" s="470"/>
      <c r="S590" s="470"/>
      <c r="T590" s="470"/>
      <c r="U590" s="476"/>
      <c r="W590" s="719"/>
      <c r="X590" s="720"/>
      <c r="Y590" s="480"/>
      <c r="Z590" s="498"/>
      <c r="AA590" s="499"/>
      <c r="AB590" s="500"/>
      <c r="AC590" s="501"/>
      <c r="AD590" s="502"/>
    </row>
    <row r="591" spans="2:33" ht="12" customHeight="1">
      <c r="B591" s="469"/>
      <c r="D591" s="470"/>
      <c r="E591" s="470"/>
      <c r="F591" s="470"/>
      <c r="G591" s="470"/>
      <c r="H591" s="470"/>
      <c r="I591" s="470"/>
      <c r="J591" s="470"/>
      <c r="K591" s="470"/>
      <c r="L591" s="470"/>
      <c r="M591" s="470"/>
      <c r="N591" s="470"/>
      <c r="O591" s="470"/>
      <c r="P591" s="470"/>
      <c r="Q591" s="470"/>
      <c r="R591" s="470"/>
      <c r="S591" s="470"/>
      <c r="T591" s="470"/>
      <c r="W591" s="729" t="s">
        <v>1635</v>
      </c>
      <c r="X591" s="730"/>
      <c r="Y591" s="730"/>
      <c r="Z591" s="730"/>
      <c r="AA591" s="503"/>
      <c r="AB591" s="503"/>
      <c r="AC591" s="503"/>
      <c r="AD591" s="504"/>
    </row>
    <row r="592" spans="2:33" ht="12" customHeight="1">
      <c r="B592" s="469"/>
      <c r="D592" s="470"/>
      <c r="E592" s="470"/>
      <c r="F592" s="470"/>
      <c r="G592" s="470"/>
      <c r="H592" s="470"/>
      <c r="I592" s="470"/>
      <c r="J592" s="470"/>
      <c r="K592" s="470"/>
      <c r="L592" s="470"/>
      <c r="M592" s="470"/>
      <c r="N592" s="470"/>
      <c r="O592" s="470"/>
      <c r="P592" s="470"/>
      <c r="Q592" s="470"/>
      <c r="R592" s="470"/>
      <c r="S592" s="470"/>
      <c r="T592" s="470"/>
      <c r="W592" s="731" t="s">
        <v>1636</v>
      </c>
      <c r="X592" s="732"/>
      <c r="Y592" s="503" t="s">
        <v>9</v>
      </c>
      <c r="Z592" s="733"/>
      <c r="AA592" s="733"/>
      <c r="AB592" s="733"/>
      <c r="AC592" s="733"/>
      <c r="AD592" s="734"/>
    </row>
    <row r="593" spans="2:30" ht="12" customHeight="1">
      <c r="B593" s="469"/>
      <c r="D593" s="470"/>
      <c r="E593" s="470"/>
      <c r="F593" s="470"/>
      <c r="G593" s="470"/>
      <c r="H593" s="470"/>
      <c r="I593" s="470"/>
      <c r="J593" s="470"/>
      <c r="K593" s="470"/>
      <c r="L593" s="470"/>
      <c r="M593" s="470"/>
      <c r="N593" s="470"/>
      <c r="O593" s="470"/>
      <c r="P593" s="470"/>
      <c r="Q593" s="470"/>
      <c r="R593" s="470"/>
      <c r="S593" s="470"/>
      <c r="T593" s="470"/>
      <c r="V593" s="505"/>
      <c r="W593" s="506"/>
      <c r="X593" s="507"/>
      <c r="Y593" s="507"/>
      <c r="Z593" s="507"/>
      <c r="AA593" s="507"/>
      <c r="AB593" s="507"/>
      <c r="AC593" s="507"/>
      <c r="AD593" s="508"/>
    </row>
    <row r="594" spans="2:30">
      <c r="B594" s="509"/>
      <c r="C594" s="486"/>
      <c r="D594" s="470"/>
      <c r="E594" s="470"/>
      <c r="F594" s="470"/>
      <c r="G594" s="470"/>
      <c r="H594" s="470"/>
      <c r="I594" s="470"/>
      <c r="J594" s="470"/>
      <c r="K594" s="470"/>
      <c r="L594" s="470"/>
      <c r="M594" s="470"/>
      <c r="N594" s="470"/>
      <c r="O594" s="470"/>
      <c r="P594" s="470"/>
      <c r="Q594" s="470"/>
      <c r="R594" s="470"/>
      <c r="S594" s="470"/>
      <c r="T594" s="470"/>
      <c r="U594" s="486"/>
      <c r="V594" s="505"/>
      <c r="W594" s="704" t="s">
        <v>1608</v>
      </c>
      <c r="X594" s="705"/>
      <c r="Y594" s="707"/>
      <c r="Z594" s="707"/>
      <c r="AA594" s="707"/>
      <c r="AB594" s="707"/>
      <c r="AC594" s="707"/>
      <c r="AD594" s="714"/>
    </row>
    <row r="595" spans="2:30">
      <c r="B595" s="509"/>
      <c r="C595" s="486"/>
      <c r="D595" s="470"/>
      <c r="E595" s="470"/>
      <c r="F595" s="470"/>
      <c r="G595" s="470"/>
      <c r="H595" s="470"/>
      <c r="I595" s="470"/>
      <c r="J595" s="470"/>
      <c r="K595" s="470"/>
      <c r="L595" s="470"/>
      <c r="M595" s="470"/>
      <c r="N595" s="470"/>
      <c r="O595" s="470"/>
      <c r="P595" s="470"/>
      <c r="Q595" s="470"/>
      <c r="R595" s="470"/>
      <c r="S595" s="470"/>
      <c r="T595" s="470"/>
      <c r="U595" s="486"/>
      <c r="V595" s="505"/>
      <c r="W595" s="704" t="s">
        <v>1609</v>
      </c>
      <c r="X595" s="705"/>
      <c r="Y595" s="707">
        <v>11</v>
      </c>
      <c r="Z595" s="707"/>
      <c r="AA595" s="707"/>
      <c r="AB595" s="707" t="s">
        <v>1610</v>
      </c>
      <c r="AC595" s="707"/>
      <c r="AD595" s="474" t="s">
        <v>1611</v>
      </c>
    </row>
    <row r="596" spans="2:30">
      <c r="B596" s="509"/>
      <c r="C596" s="486"/>
      <c r="D596" s="470"/>
      <c r="E596" s="470"/>
      <c r="F596" s="470"/>
      <c r="G596" s="470"/>
      <c r="H596" s="470"/>
      <c r="I596" s="470"/>
      <c r="J596" s="470"/>
      <c r="K596" s="470"/>
      <c r="L596" s="470"/>
      <c r="M596" s="470"/>
      <c r="N596" s="470"/>
      <c r="O596" s="470"/>
      <c r="P596" s="470"/>
      <c r="Q596" s="470"/>
      <c r="R596" s="470"/>
      <c r="S596" s="470"/>
      <c r="T596" s="470"/>
      <c r="U596" s="486"/>
      <c r="V596" s="505"/>
      <c r="W596" s="704" t="s">
        <v>1612</v>
      </c>
      <c r="X596" s="705"/>
      <c r="Y596" s="706"/>
      <c r="Z596" s="706"/>
      <c r="AA596" s="706"/>
      <c r="AB596" s="707" t="s">
        <v>1613</v>
      </c>
      <c r="AC596" s="707"/>
      <c r="AD596" s="510"/>
    </row>
    <row r="597" spans="2:30">
      <c r="B597" s="509"/>
      <c r="C597" s="486"/>
      <c r="D597" s="470"/>
      <c r="E597" s="470"/>
      <c r="F597" s="470"/>
      <c r="G597" s="470"/>
      <c r="H597" s="470"/>
      <c r="I597" s="470"/>
      <c r="J597" s="470"/>
      <c r="K597" s="470"/>
      <c r="L597" s="470"/>
      <c r="M597" s="470"/>
      <c r="N597" s="470"/>
      <c r="O597" s="470"/>
      <c r="P597" s="470"/>
      <c r="Q597" s="470"/>
      <c r="R597" s="470"/>
      <c r="S597" s="470"/>
      <c r="T597" s="470"/>
      <c r="U597" s="486"/>
      <c r="V597" s="505"/>
      <c r="W597" s="511" t="s">
        <v>1614</v>
      </c>
      <c r="X597" s="512"/>
      <c r="Y597" s="512"/>
      <c r="Z597" s="512"/>
      <c r="AA597" s="512"/>
      <c r="AB597" s="512"/>
      <c r="AC597" s="512"/>
      <c r="AD597" s="513"/>
    </row>
    <row r="598" spans="2:30" ht="12.75" customHeight="1">
      <c r="B598" s="509"/>
      <c r="C598" s="486"/>
      <c r="D598" s="470"/>
      <c r="E598" s="470"/>
      <c r="F598" s="470"/>
      <c r="G598" s="470"/>
      <c r="H598" s="470"/>
      <c r="I598" s="470"/>
      <c r="J598" s="470"/>
      <c r="K598" s="470"/>
      <c r="L598" s="470"/>
      <c r="M598" s="470"/>
      <c r="N598" s="470"/>
      <c r="O598" s="470"/>
      <c r="P598" s="470"/>
      <c r="Q598" s="470"/>
      <c r="R598" s="470"/>
      <c r="S598" s="470"/>
      <c r="T598" s="470"/>
      <c r="U598" s="486"/>
      <c r="V598" s="505"/>
      <c r="W598" s="708" t="s">
        <v>1676</v>
      </c>
      <c r="X598" s="709"/>
      <c r="Y598" s="709"/>
      <c r="Z598" s="709"/>
      <c r="AA598" s="709"/>
      <c r="AB598" s="709"/>
      <c r="AC598" s="709"/>
      <c r="AD598" s="710"/>
    </row>
    <row r="599" spans="2:30">
      <c r="B599" s="509"/>
      <c r="C599" s="486"/>
      <c r="D599" s="470"/>
      <c r="E599" s="470"/>
      <c r="F599" s="470"/>
      <c r="G599" s="470"/>
      <c r="H599" s="470"/>
      <c r="I599" s="470"/>
      <c r="J599" s="470"/>
      <c r="K599" s="470"/>
      <c r="L599" s="470"/>
      <c r="M599" s="470"/>
      <c r="N599" s="470"/>
      <c r="O599" s="470"/>
      <c r="P599" s="470"/>
      <c r="Q599" s="470"/>
      <c r="R599" s="470"/>
      <c r="S599" s="470"/>
      <c r="T599" s="470"/>
      <c r="U599" s="486"/>
      <c r="V599" s="514"/>
      <c r="W599" s="708"/>
      <c r="X599" s="709"/>
      <c r="Y599" s="709"/>
      <c r="Z599" s="709"/>
      <c r="AA599" s="709"/>
      <c r="AB599" s="709"/>
      <c r="AC599" s="709"/>
      <c r="AD599" s="710"/>
    </row>
    <row r="600" spans="2:30">
      <c r="B600" s="509"/>
      <c r="C600" s="486"/>
      <c r="D600" s="470"/>
      <c r="E600" s="470"/>
      <c r="F600" s="470"/>
      <c r="G600" s="470"/>
      <c r="H600" s="470"/>
      <c r="I600" s="470"/>
      <c r="J600" s="470"/>
      <c r="K600" s="470"/>
      <c r="L600" s="470"/>
      <c r="M600" s="470"/>
      <c r="N600" s="470"/>
      <c r="O600" s="470"/>
      <c r="P600" s="470"/>
      <c r="Q600" s="470"/>
      <c r="R600" s="470"/>
      <c r="S600" s="470"/>
      <c r="T600" s="470"/>
      <c r="V600" s="514"/>
      <c r="W600" s="711"/>
      <c r="X600" s="712"/>
      <c r="Y600" s="712"/>
      <c r="Z600" s="712"/>
      <c r="AA600" s="712"/>
      <c r="AB600" s="712"/>
      <c r="AC600" s="712"/>
      <c r="AD600" s="713"/>
    </row>
    <row r="601" spans="2:30">
      <c r="B601" s="509"/>
      <c r="C601" s="486"/>
      <c r="D601" s="470"/>
      <c r="E601" s="470"/>
      <c r="F601" s="470"/>
      <c r="G601" s="470"/>
      <c r="H601" s="470"/>
      <c r="I601" s="470"/>
      <c r="J601" s="470"/>
      <c r="K601" s="470"/>
      <c r="L601" s="470"/>
      <c r="M601" s="470"/>
      <c r="N601" s="470"/>
      <c r="O601" s="470"/>
      <c r="P601" s="470"/>
      <c r="Q601" s="470"/>
      <c r="R601" s="470"/>
      <c r="S601" s="470"/>
      <c r="T601" s="470"/>
      <c r="U601" s="486"/>
      <c r="V601" s="505"/>
      <c r="W601" s="704" t="s">
        <v>1615</v>
      </c>
      <c r="X601" s="705"/>
      <c r="Y601" s="707" t="s">
        <v>1640</v>
      </c>
      <c r="Z601" s="707"/>
      <c r="AA601" s="707"/>
      <c r="AB601" s="707"/>
      <c r="AC601" s="707"/>
      <c r="AD601" s="714"/>
    </row>
    <row r="602" spans="2:30">
      <c r="B602" s="509"/>
      <c r="C602" s="486"/>
      <c r="D602" s="486"/>
      <c r="E602" s="486"/>
      <c r="F602" s="486"/>
      <c r="G602" s="486"/>
      <c r="H602" s="486"/>
      <c r="I602" s="486"/>
      <c r="J602" s="486"/>
      <c r="K602" s="486"/>
      <c r="L602" s="486"/>
      <c r="M602" s="486"/>
      <c r="N602" s="486"/>
      <c r="O602" s="486"/>
      <c r="P602" s="486"/>
      <c r="Q602" s="486"/>
      <c r="R602" s="486"/>
      <c r="S602" s="486"/>
      <c r="V602" s="505"/>
      <c r="W602" s="704" t="s">
        <v>1616</v>
      </c>
      <c r="X602" s="705"/>
      <c r="Y602" s="707" t="s">
        <v>1641</v>
      </c>
      <c r="Z602" s="707"/>
      <c r="AA602" s="707"/>
      <c r="AB602" s="707"/>
      <c r="AC602" s="707"/>
      <c r="AD602" s="714"/>
    </row>
    <row r="603" spans="2:30">
      <c r="B603" s="509"/>
      <c r="C603" s="486"/>
      <c r="D603" s="486"/>
      <c r="E603" s="486"/>
      <c r="F603" s="486"/>
      <c r="G603" s="486"/>
      <c r="H603" s="486"/>
      <c r="I603" s="486"/>
      <c r="J603" s="486"/>
      <c r="K603" s="486"/>
      <c r="L603" s="486"/>
      <c r="M603" s="486"/>
      <c r="N603" s="486"/>
      <c r="O603" s="486"/>
      <c r="P603" s="486"/>
      <c r="Q603" s="486"/>
      <c r="R603" s="486"/>
      <c r="S603" s="486"/>
      <c r="V603" s="505"/>
      <c r="W603" s="704" t="s">
        <v>1617</v>
      </c>
      <c r="X603" s="705"/>
      <c r="Y603" s="707" t="s">
        <v>1641</v>
      </c>
      <c r="Z603" s="707"/>
      <c r="AA603" s="707"/>
      <c r="AB603" s="707"/>
      <c r="AC603" s="707"/>
      <c r="AD603" s="714"/>
    </row>
    <row r="604" spans="2:30" ht="12.75" thickBot="1">
      <c r="B604" s="515"/>
      <c r="C604" s="516"/>
      <c r="D604" s="516"/>
      <c r="E604" s="516"/>
      <c r="F604" s="516"/>
      <c r="G604" s="516"/>
      <c r="H604" s="516"/>
      <c r="I604" s="516"/>
      <c r="J604" s="516"/>
      <c r="K604" s="516"/>
      <c r="L604" s="516"/>
      <c r="M604" s="516"/>
      <c r="N604" s="516"/>
      <c r="O604" s="516"/>
      <c r="P604" s="516"/>
      <c r="Q604" s="516"/>
      <c r="R604" s="516"/>
      <c r="S604" s="516"/>
      <c r="T604" s="517"/>
      <c r="U604" s="517"/>
      <c r="V604" s="518"/>
      <c r="W604" s="715" t="s">
        <v>1618</v>
      </c>
      <c r="X604" s="716"/>
      <c r="Y604" s="717" t="s">
        <v>1628</v>
      </c>
      <c r="Z604" s="717"/>
      <c r="AA604" s="717"/>
      <c r="AB604" s="717"/>
      <c r="AC604" s="717"/>
      <c r="AD604" s="718"/>
    </row>
    <row r="605" spans="2:30">
      <c r="B605" s="509"/>
      <c r="C605" s="486"/>
      <c r="D605" s="486"/>
      <c r="E605" s="486"/>
      <c r="F605" s="486"/>
      <c r="G605" s="486"/>
      <c r="H605" s="486"/>
      <c r="I605" s="486"/>
      <c r="J605" s="486"/>
      <c r="K605" s="486"/>
      <c r="L605" s="486"/>
      <c r="M605" s="486"/>
      <c r="N605" s="486"/>
      <c r="O605" s="486"/>
      <c r="P605" s="486"/>
      <c r="Q605" s="486"/>
      <c r="R605" s="486"/>
      <c r="S605" s="486"/>
      <c r="AD605" s="472"/>
    </row>
    <row r="606" spans="2:30" ht="12.75" thickBot="1">
      <c r="B606" s="509"/>
      <c r="C606" s="486"/>
      <c r="D606" s="486"/>
      <c r="E606" s="486"/>
      <c r="F606" s="486"/>
      <c r="G606" s="486"/>
      <c r="H606" s="486"/>
      <c r="I606" s="486"/>
      <c r="J606" s="486"/>
      <c r="K606" s="486"/>
      <c r="L606" s="486"/>
      <c r="M606" s="486"/>
      <c r="N606" s="486"/>
      <c r="O606" s="486"/>
      <c r="P606" s="486"/>
      <c r="Q606" s="486"/>
      <c r="R606" s="486"/>
      <c r="S606" s="486"/>
      <c r="AD606" s="472"/>
    </row>
    <row r="607" spans="2:30" ht="12.75" customHeight="1">
      <c r="B607" s="466"/>
      <c r="C607" s="467"/>
      <c r="D607" s="468"/>
      <c r="E607" s="468"/>
      <c r="F607" s="468"/>
      <c r="G607" s="468"/>
      <c r="H607" s="468"/>
      <c r="I607" s="468"/>
      <c r="J607" s="468"/>
      <c r="K607" s="468"/>
      <c r="L607" s="468"/>
      <c r="M607" s="468"/>
      <c r="N607" s="468"/>
      <c r="O607" s="468"/>
      <c r="P607" s="468"/>
      <c r="Q607" s="468"/>
      <c r="R607" s="468"/>
      <c r="S607" s="468"/>
      <c r="T607" s="468"/>
      <c r="U607" s="467"/>
      <c r="V607" s="467"/>
      <c r="W607" s="753" t="s">
        <v>1619</v>
      </c>
      <c r="X607" s="754"/>
      <c r="Y607" s="754"/>
      <c r="Z607" s="754"/>
      <c r="AA607" s="754"/>
      <c r="AB607" s="754"/>
      <c r="AC607" s="754"/>
      <c r="AD607" s="755"/>
    </row>
    <row r="608" spans="2:30" ht="12" customHeight="1">
      <c r="B608" s="469"/>
      <c r="D608" s="470"/>
      <c r="E608" s="470"/>
      <c r="F608" s="470"/>
      <c r="G608" s="470"/>
      <c r="H608" s="470"/>
      <c r="I608" s="470"/>
      <c r="J608" s="470"/>
      <c r="K608" s="470"/>
      <c r="L608" s="470"/>
      <c r="M608" s="752"/>
      <c r="N608" s="470"/>
      <c r="P608" s="470"/>
      <c r="Q608" s="470"/>
      <c r="R608" s="470"/>
      <c r="S608" s="470"/>
      <c r="T608" s="470"/>
      <c r="W608" s="756"/>
      <c r="X608" s="757"/>
      <c r="Y608" s="757"/>
      <c r="Z608" s="757"/>
      <c r="AA608" s="757"/>
      <c r="AB608" s="757"/>
      <c r="AC608" s="757"/>
      <c r="AD608" s="758"/>
    </row>
    <row r="609" spans="2:30" ht="14.25" customHeight="1">
      <c r="B609" s="469"/>
      <c r="D609" s="470"/>
      <c r="E609" s="470"/>
      <c r="F609" s="470"/>
      <c r="G609" s="470"/>
      <c r="H609" s="470"/>
      <c r="I609" s="470"/>
      <c r="J609" s="470"/>
      <c r="K609" s="470"/>
      <c r="L609" s="470"/>
      <c r="M609" s="752"/>
      <c r="N609" s="470"/>
      <c r="O609" s="470"/>
      <c r="P609" s="470"/>
      <c r="Q609" s="470"/>
      <c r="R609" s="470"/>
      <c r="S609" s="470"/>
      <c r="T609" s="470"/>
      <c r="W609" s="471" t="s">
        <v>1588</v>
      </c>
      <c r="AD609" s="472"/>
    </row>
    <row r="610" spans="2:30" ht="14.25" customHeight="1">
      <c r="B610" s="469"/>
      <c r="W610" s="473" t="s">
        <v>1589</v>
      </c>
      <c r="X610" s="707" t="s">
        <v>1590</v>
      </c>
      <c r="Y610" s="707"/>
      <c r="Z610" s="707"/>
      <c r="AA610" s="707" t="s">
        <v>1591</v>
      </c>
      <c r="AB610" s="707"/>
      <c r="AC610" s="707" t="s">
        <v>1592</v>
      </c>
      <c r="AD610" s="714"/>
    </row>
    <row r="611" spans="2:30" ht="14.25" customHeight="1">
      <c r="B611" s="469"/>
      <c r="W611" s="473">
        <v>1</v>
      </c>
      <c r="X611" s="707" t="s">
        <v>1593</v>
      </c>
      <c r="Y611" s="707"/>
      <c r="Z611" s="707"/>
      <c r="AA611" s="707"/>
      <c r="AB611" s="707"/>
      <c r="AC611" s="707"/>
      <c r="AD611" s="714"/>
    </row>
    <row r="612" spans="2:30" ht="14.25" customHeight="1">
      <c r="B612" s="469"/>
      <c r="W612" s="473">
        <v>2</v>
      </c>
      <c r="X612" s="707" t="s">
        <v>1594</v>
      </c>
      <c r="Y612" s="707"/>
      <c r="Z612" s="707"/>
      <c r="AA612" s="707"/>
      <c r="AB612" s="707"/>
      <c r="AC612" s="707"/>
      <c r="AD612" s="714"/>
    </row>
    <row r="613" spans="2:30" ht="14.25" customHeight="1">
      <c r="B613" s="469"/>
      <c r="W613" s="473">
        <v>3</v>
      </c>
      <c r="X613" s="707" t="s">
        <v>1595</v>
      </c>
      <c r="Y613" s="707"/>
      <c r="Z613" s="707"/>
      <c r="AA613" s="707"/>
      <c r="AB613" s="707"/>
      <c r="AC613" s="707"/>
      <c r="AD613" s="714"/>
    </row>
    <row r="614" spans="2:30" ht="14.25" customHeight="1">
      <c r="B614" s="469"/>
      <c r="W614" s="473">
        <v>4</v>
      </c>
      <c r="X614" s="707" t="s">
        <v>1596</v>
      </c>
      <c r="Y614" s="707"/>
      <c r="Z614" s="707"/>
      <c r="AA614" s="707"/>
      <c r="AB614" s="707"/>
      <c r="AC614" s="707"/>
      <c r="AD614" s="714"/>
    </row>
    <row r="615" spans="2:30" ht="14.25" customHeight="1">
      <c r="B615" s="469"/>
      <c r="D615" s="470"/>
      <c r="E615" s="470"/>
      <c r="F615" s="470"/>
      <c r="G615" s="470"/>
      <c r="H615" s="470"/>
      <c r="I615" s="470"/>
      <c r="J615" s="470"/>
      <c r="K615" s="470"/>
      <c r="L615" s="470"/>
      <c r="M615" s="470"/>
      <c r="N615" s="470"/>
      <c r="O615" s="470"/>
      <c r="P615" s="470"/>
      <c r="Q615" s="470"/>
      <c r="R615" s="470"/>
      <c r="S615" s="470"/>
      <c r="T615" s="470"/>
      <c r="W615" s="473">
        <v>5</v>
      </c>
      <c r="X615" s="707" t="s">
        <v>1597</v>
      </c>
      <c r="Y615" s="707"/>
      <c r="Z615" s="707"/>
      <c r="AA615" s="707"/>
      <c r="AB615" s="707"/>
      <c r="AC615" s="707"/>
      <c r="AD615" s="714"/>
    </row>
    <row r="616" spans="2:30" ht="14.25" customHeight="1">
      <c r="B616" s="469"/>
      <c r="D616" s="470"/>
      <c r="E616" s="470"/>
      <c r="F616" s="470"/>
      <c r="G616" s="470"/>
      <c r="H616" s="470"/>
      <c r="I616" s="470"/>
      <c r="J616" s="470"/>
      <c r="K616" s="470"/>
      <c r="L616" s="470"/>
      <c r="M616" s="752"/>
      <c r="N616" s="470"/>
      <c r="O616" s="470"/>
      <c r="P616" s="470"/>
      <c r="Q616" s="470"/>
      <c r="R616" s="470"/>
      <c r="S616" s="470"/>
      <c r="T616" s="470"/>
      <c r="W616" s="473">
        <v>6</v>
      </c>
      <c r="X616" s="707" t="s">
        <v>1598</v>
      </c>
      <c r="Y616" s="707"/>
      <c r="Z616" s="707"/>
      <c r="AA616" s="707"/>
      <c r="AB616" s="707"/>
      <c r="AC616" s="707"/>
      <c r="AD616" s="714"/>
    </row>
    <row r="617" spans="2:30" ht="14.25" customHeight="1">
      <c r="B617" s="469"/>
      <c r="D617" s="470"/>
      <c r="E617" s="470"/>
      <c r="F617" s="470"/>
      <c r="G617" s="470"/>
      <c r="H617" s="470"/>
      <c r="I617" s="470"/>
      <c r="J617" s="470"/>
      <c r="K617" s="470"/>
      <c r="L617" s="470"/>
      <c r="M617" s="752"/>
      <c r="N617" s="470"/>
      <c r="O617" s="470"/>
      <c r="P617" s="470"/>
      <c r="Q617" s="470"/>
      <c r="R617" s="470"/>
      <c r="S617" s="470"/>
      <c r="T617" s="470"/>
      <c r="W617" s="473">
        <v>7</v>
      </c>
      <c r="X617" s="707" t="s">
        <v>1599</v>
      </c>
      <c r="Y617" s="707"/>
      <c r="Z617" s="707"/>
      <c r="AA617" s="707"/>
      <c r="AB617" s="707"/>
      <c r="AC617" s="707"/>
      <c r="AD617" s="714"/>
    </row>
    <row r="618" spans="2:30" ht="14.25" customHeight="1">
      <c r="B618" s="469"/>
      <c r="D618" s="470"/>
      <c r="E618" s="470"/>
      <c r="F618" s="470"/>
      <c r="G618" s="470"/>
      <c r="H618" s="470"/>
      <c r="I618" s="470"/>
      <c r="J618" s="470"/>
      <c r="K618" s="470"/>
      <c r="L618" s="470"/>
      <c r="M618" s="752"/>
      <c r="N618" s="470"/>
      <c r="O618" s="470"/>
      <c r="P618" s="470"/>
      <c r="Q618" s="470"/>
      <c r="R618" s="470"/>
      <c r="S618" s="470"/>
      <c r="T618" s="470"/>
      <c r="W618" s="473">
        <v>8</v>
      </c>
      <c r="X618" s="707" t="s">
        <v>1600</v>
      </c>
      <c r="Y618" s="707"/>
      <c r="Z618" s="707"/>
      <c r="AA618" s="707"/>
      <c r="AB618" s="707"/>
      <c r="AC618" s="707"/>
      <c r="AD618" s="714"/>
    </row>
    <row r="619" spans="2:30" ht="14.25" customHeight="1">
      <c r="B619" s="469"/>
      <c r="D619" s="470"/>
      <c r="E619" s="470"/>
      <c r="F619" s="470"/>
      <c r="G619" s="470"/>
      <c r="H619" s="470"/>
      <c r="I619" s="470"/>
      <c r="J619" s="470"/>
      <c r="K619" s="470"/>
      <c r="L619" s="470"/>
      <c r="M619" s="752"/>
      <c r="N619" s="470"/>
      <c r="O619" s="470"/>
      <c r="P619" s="470"/>
      <c r="Q619" s="470"/>
      <c r="R619" s="470"/>
      <c r="S619" s="470"/>
      <c r="T619" s="470"/>
      <c r="W619" s="473">
        <v>9</v>
      </c>
      <c r="X619" s="707" t="s">
        <v>1601</v>
      </c>
      <c r="Y619" s="707"/>
      <c r="Z619" s="707"/>
      <c r="AA619" s="707"/>
      <c r="AB619" s="707"/>
      <c r="AC619" s="707"/>
      <c r="AD619" s="714"/>
    </row>
    <row r="620" spans="2:30" ht="14.25" customHeight="1">
      <c r="B620" s="469"/>
      <c r="D620" s="470"/>
      <c r="E620" s="470"/>
      <c r="F620" s="470"/>
      <c r="G620" s="470"/>
      <c r="H620" s="470"/>
      <c r="I620" s="470"/>
      <c r="J620" s="470"/>
      <c r="K620" s="470"/>
      <c r="L620" s="470"/>
      <c r="M620" s="470"/>
      <c r="N620" s="470"/>
      <c r="O620" s="470"/>
      <c r="P620" s="470"/>
      <c r="Q620" s="470"/>
      <c r="R620" s="470"/>
      <c r="S620" s="470"/>
      <c r="T620" s="470"/>
      <c r="W620" s="473">
        <v>10</v>
      </c>
      <c r="X620" s="707" t="s">
        <v>1602</v>
      </c>
      <c r="Y620" s="707"/>
      <c r="Z620" s="707"/>
      <c r="AA620" s="707"/>
      <c r="AB620" s="707"/>
      <c r="AC620" s="707"/>
      <c r="AD620" s="714"/>
    </row>
    <row r="621" spans="2:30" ht="14.25" customHeight="1">
      <c r="B621" s="469"/>
      <c r="D621" s="470"/>
      <c r="E621" s="470"/>
      <c r="F621" s="470"/>
      <c r="G621" s="470"/>
      <c r="H621" s="470"/>
      <c r="I621" s="470"/>
      <c r="J621" s="470"/>
      <c r="K621" s="470"/>
      <c r="L621" s="470"/>
      <c r="N621" s="470"/>
      <c r="O621" s="470"/>
      <c r="P621" s="470"/>
      <c r="Q621" s="470"/>
      <c r="R621" s="470"/>
      <c r="S621" s="470"/>
      <c r="T621" s="470"/>
      <c r="W621" s="473">
        <v>11</v>
      </c>
      <c r="X621" s="707" t="s">
        <v>1603</v>
      </c>
      <c r="Y621" s="707"/>
      <c r="Z621" s="707"/>
      <c r="AA621" s="707"/>
      <c r="AB621" s="707"/>
      <c r="AC621" s="707"/>
      <c r="AD621" s="714"/>
    </row>
    <row r="622" spans="2:30" ht="14.25" customHeight="1">
      <c r="B622" s="469"/>
      <c r="D622" s="470"/>
      <c r="E622" s="470"/>
      <c r="F622" s="470"/>
      <c r="G622" s="470"/>
      <c r="H622" s="470"/>
      <c r="I622" s="470"/>
      <c r="J622" s="470"/>
      <c r="K622" s="470"/>
      <c r="L622" s="470"/>
      <c r="N622" s="470"/>
      <c r="O622" s="470"/>
      <c r="P622" s="470"/>
      <c r="Q622" s="470"/>
      <c r="R622" s="470"/>
      <c r="S622" s="470"/>
      <c r="T622" s="470"/>
      <c r="W622" s="473">
        <v>12</v>
      </c>
      <c r="X622" s="707" t="s">
        <v>1604</v>
      </c>
      <c r="Y622" s="707"/>
      <c r="Z622" s="707"/>
      <c r="AA622" s="707"/>
      <c r="AB622" s="707"/>
      <c r="AC622" s="707"/>
      <c r="AD622" s="714"/>
    </row>
    <row r="623" spans="2:30" ht="14.25" customHeight="1">
      <c r="B623" s="475"/>
      <c r="C623" s="476"/>
      <c r="D623" s="470"/>
      <c r="E623" s="470"/>
      <c r="F623" s="470"/>
      <c r="G623" s="470"/>
      <c r="H623" s="470"/>
      <c r="I623" s="470"/>
      <c r="J623" s="470"/>
      <c r="K623" s="470"/>
      <c r="L623" s="470"/>
      <c r="N623" s="470"/>
      <c r="O623" s="470"/>
      <c r="P623" s="470"/>
      <c r="Q623" s="470"/>
      <c r="R623" s="470"/>
      <c r="S623" s="470"/>
      <c r="T623" s="470"/>
      <c r="W623" s="473">
        <v>13</v>
      </c>
      <c r="X623" s="707" t="s">
        <v>1634</v>
      </c>
      <c r="Y623" s="707"/>
      <c r="Z623" s="707"/>
      <c r="AA623" s="707"/>
      <c r="AB623" s="707"/>
      <c r="AC623" s="707"/>
      <c r="AD623" s="714"/>
    </row>
    <row r="624" spans="2:30" ht="14.25" customHeight="1">
      <c r="B624" s="469"/>
      <c r="D624" s="470"/>
      <c r="E624" s="470"/>
      <c r="F624" s="470"/>
      <c r="G624" s="470"/>
      <c r="H624" s="470"/>
      <c r="I624" s="470"/>
      <c r="J624" s="470"/>
      <c r="K624" s="470"/>
      <c r="L624" s="470"/>
      <c r="N624" s="470"/>
      <c r="O624" s="470"/>
      <c r="P624" s="470"/>
      <c r="Q624" s="470"/>
      <c r="R624" s="470"/>
      <c r="S624" s="470"/>
      <c r="T624" s="470"/>
      <c r="W624" s="477"/>
      <c r="X624" s="735"/>
      <c r="Y624" s="735"/>
      <c r="Z624" s="735"/>
      <c r="AA624" s="735"/>
      <c r="AB624" s="735"/>
      <c r="AC624" s="735"/>
      <c r="AD624" s="736"/>
    </row>
    <row r="625" spans="2:33" ht="14.25" customHeight="1">
      <c r="B625" s="469"/>
      <c r="D625" s="470"/>
      <c r="E625" s="470"/>
      <c r="F625" s="470"/>
      <c r="G625" s="470"/>
      <c r="H625" s="470"/>
      <c r="I625" s="470"/>
      <c r="J625" s="470"/>
      <c r="K625" s="470"/>
      <c r="L625" s="470"/>
      <c r="M625" s="470"/>
      <c r="N625" s="470"/>
      <c r="O625" s="470"/>
      <c r="P625" s="470"/>
      <c r="Q625" s="470"/>
      <c r="R625" s="470"/>
      <c r="S625" s="470"/>
      <c r="T625" s="470"/>
      <c r="W625" s="737" t="s">
        <v>1605</v>
      </c>
      <c r="X625" s="738"/>
      <c r="Y625" s="738"/>
      <c r="Z625" s="738"/>
      <c r="AA625" s="738"/>
      <c r="AB625" s="738"/>
      <c r="AC625" s="738"/>
      <c r="AD625" s="739"/>
    </row>
    <row r="626" spans="2:33" ht="14.25" customHeight="1">
      <c r="B626" s="469"/>
      <c r="D626" s="470"/>
      <c r="E626" s="470"/>
      <c r="F626" s="470"/>
      <c r="G626" s="470"/>
      <c r="H626" s="470"/>
      <c r="I626" s="470"/>
      <c r="J626" s="470"/>
      <c r="K626" s="470"/>
      <c r="L626" s="470"/>
      <c r="N626" s="470"/>
      <c r="O626" s="470"/>
      <c r="P626" s="470"/>
      <c r="Q626" s="470"/>
      <c r="R626" s="470"/>
      <c r="S626" s="470"/>
      <c r="T626" s="470"/>
      <c r="W626" s="740" t="s">
        <v>1606</v>
      </c>
      <c r="X626" s="741"/>
      <c r="Y626" s="741"/>
      <c r="Z626" s="742"/>
      <c r="AA626" s="743" t="s">
        <v>1607</v>
      </c>
      <c r="AB626" s="744"/>
      <c r="AC626" s="744"/>
      <c r="AD626" s="745"/>
    </row>
    <row r="627" spans="2:33" ht="14.25" customHeight="1">
      <c r="B627" s="469"/>
      <c r="D627" s="470"/>
      <c r="E627" s="470"/>
      <c r="F627" s="470"/>
      <c r="G627" s="470"/>
      <c r="H627" s="470"/>
      <c r="I627" s="470"/>
      <c r="J627" s="470"/>
      <c r="K627" s="470"/>
      <c r="L627" s="470"/>
      <c r="N627" s="470"/>
      <c r="O627" s="470"/>
      <c r="P627" s="470"/>
      <c r="Q627" s="470"/>
      <c r="R627" s="470"/>
      <c r="S627" s="470"/>
      <c r="T627" s="470"/>
      <c r="W627" s="746" t="s">
        <v>1620</v>
      </c>
      <c r="X627" s="747"/>
      <c r="Y627" s="480">
        <v>10</v>
      </c>
      <c r="Z627" s="481" t="s">
        <v>93</v>
      </c>
      <c r="AA627" s="748" t="s">
        <v>1669</v>
      </c>
      <c r="AB627" s="749"/>
      <c r="AC627" s="484">
        <v>5</v>
      </c>
      <c r="AD627" s="485" t="s">
        <v>1031</v>
      </c>
    </row>
    <row r="628" spans="2:33" ht="14.25" customHeight="1">
      <c r="B628" s="469"/>
      <c r="D628" s="470"/>
      <c r="E628" s="470"/>
      <c r="F628" s="470"/>
      <c r="G628" s="470"/>
      <c r="H628" s="470"/>
      <c r="I628" s="470"/>
      <c r="J628" s="470"/>
      <c r="K628" s="470"/>
      <c r="L628" s="470"/>
      <c r="N628" s="470"/>
      <c r="O628" s="470"/>
      <c r="P628" s="470"/>
      <c r="Q628" s="470"/>
      <c r="R628" s="470"/>
      <c r="S628" s="470"/>
      <c r="T628" s="470"/>
      <c r="W628" s="478" t="s">
        <v>1632</v>
      </c>
      <c r="X628" s="479"/>
      <c r="Y628" s="480">
        <v>2</v>
      </c>
      <c r="Z628" s="481" t="s">
        <v>1031</v>
      </c>
      <c r="AA628" s="530" t="s">
        <v>1673</v>
      </c>
      <c r="AB628" s="531"/>
      <c r="AC628" s="484">
        <v>9</v>
      </c>
      <c r="AD628" s="485" t="s">
        <v>1031</v>
      </c>
    </row>
    <row r="629" spans="2:33">
      <c r="B629" s="469"/>
      <c r="D629" s="470"/>
      <c r="E629" s="470"/>
      <c r="F629" s="470"/>
      <c r="G629" s="470"/>
      <c r="H629" s="470"/>
      <c r="I629" s="470"/>
      <c r="J629" s="470"/>
      <c r="K629" s="470"/>
      <c r="L629" s="470"/>
      <c r="N629" s="470"/>
      <c r="O629" s="470"/>
      <c r="P629" s="470"/>
      <c r="Q629" s="470"/>
      <c r="R629" s="470"/>
      <c r="S629" s="470"/>
      <c r="T629" s="470"/>
      <c r="W629" s="478" t="s">
        <v>1658</v>
      </c>
      <c r="X629" s="479"/>
      <c r="Y629" s="486">
        <v>3</v>
      </c>
      <c r="Z629" s="481" t="s">
        <v>1031</v>
      </c>
      <c r="AA629" s="750" t="s">
        <v>1665</v>
      </c>
      <c r="AB629" s="751"/>
      <c r="AC629" s="484">
        <v>9</v>
      </c>
      <c r="AD629" s="485" t="s">
        <v>93</v>
      </c>
    </row>
    <row r="630" spans="2:33">
      <c r="B630" s="469"/>
      <c r="D630" s="470"/>
      <c r="E630" s="470"/>
      <c r="F630" s="470"/>
      <c r="G630" s="470"/>
      <c r="H630" s="470"/>
      <c r="I630" s="470"/>
      <c r="J630" s="470"/>
      <c r="K630" s="470"/>
      <c r="L630" s="470"/>
      <c r="M630" s="470"/>
      <c r="N630" s="470"/>
      <c r="O630" s="470"/>
      <c r="P630" s="470"/>
      <c r="Q630" s="470"/>
      <c r="R630" s="470"/>
      <c r="S630" s="470"/>
      <c r="T630" s="470"/>
      <c r="W630" s="478" t="s">
        <v>1659</v>
      </c>
      <c r="X630" s="479"/>
      <c r="Y630" s="480">
        <v>2</v>
      </c>
      <c r="Z630" s="481" t="s">
        <v>1031</v>
      </c>
      <c r="AA630" s="750"/>
      <c r="AB630" s="751"/>
      <c r="AC630" s="484"/>
      <c r="AD630" s="485"/>
    </row>
    <row r="631" spans="2:33">
      <c r="B631" s="469"/>
      <c r="D631" s="470"/>
      <c r="E631" s="470"/>
      <c r="F631" s="470"/>
      <c r="G631" s="470"/>
      <c r="H631" s="470"/>
      <c r="I631" s="470"/>
      <c r="J631" s="470"/>
      <c r="K631" s="470"/>
      <c r="L631" s="470"/>
      <c r="N631" s="470"/>
      <c r="O631" s="470"/>
      <c r="P631" s="470"/>
      <c r="Q631" s="470"/>
      <c r="R631" s="470"/>
      <c r="S631" s="470"/>
      <c r="T631" s="470"/>
      <c r="W631" s="478" t="s">
        <v>1629</v>
      </c>
      <c r="X631" s="479"/>
      <c r="Y631" s="480">
        <v>3</v>
      </c>
      <c r="Z631" s="481" t="s">
        <v>1031</v>
      </c>
      <c r="AA631" s="748"/>
      <c r="AB631" s="749"/>
      <c r="AC631" s="484"/>
      <c r="AD631" s="485"/>
    </row>
    <row r="632" spans="2:33">
      <c r="B632" s="469"/>
      <c r="D632" s="470"/>
      <c r="E632" s="470"/>
      <c r="F632" s="470"/>
      <c r="G632" s="470"/>
      <c r="H632" s="470"/>
      <c r="I632" s="470"/>
      <c r="J632" s="470"/>
      <c r="K632" s="470"/>
      <c r="L632" s="470"/>
      <c r="N632" s="470"/>
      <c r="O632" s="470"/>
      <c r="P632" s="470"/>
      <c r="Q632" s="470"/>
      <c r="R632" s="470"/>
      <c r="S632" s="470"/>
      <c r="T632" s="470"/>
      <c r="W632" s="478" t="s">
        <v>1660</v>
      </c>
      <c r="X632" s="479"/>
      <c r="Y632" s="480">
        <v>1</v>
      </c>
      <c r="Z632" s="481" t="s">
        <v>1031</v>
      </c>
      <c r="AA632" s="487"/>
      <c r="AB632" s="488"/>
      <c r="AC632" s="484"/>
      <c r="AD632" s="489"/>
    </row>
    <row r="633" spans="2:33">
      <c r="B633" s="469"/>
      <c r="D633" s="470"/>
      <c r="E633" s="470"/>
      <c r="F633" s="470"/>
      <c r="G633" s="470"/>
      <c r="H633" s="470"/>
      <c r="I633" s="470"/>
      <c r="J633" s="470"/>
      <c r="K633" s="470"/>
      <c r="L633" s="470"/>
      <c r="N633" s="470"/>
      <c r="O633" s="470"/>
      <c r="P633" s="470"/>
      <c r="Q633" s="470"/>
      <c r="R633" s="470"/>
      <c r="S633" s="470"/>
      <c r="T633" s="470"/>
      <c r="W633" s="478" t="s">
        <v>1626</v>
      </c>
      <c r="X633" s="479"/>
      <c r="Y633" s="480">
        <v>10</v>
      </c>
      <c r="Z633" s="481" t="s">
        <v>1031</v>
      </c>
      <c r="AA633" s="482"/>
      <c r="AB633" s="483"/>
      <c r="AC633" s="484"/>
      <c r="AD633" s="485"/>
    </row>
    <row r="634" spans="2:33">
      <c r="B634" s="469"/>
      <c r="D634" s="470"/>
      <c r="E634" s="470"/>
      <c r="F634" s="470"/>
      <c r="G634" s="470"/>
      <c r="H634" s="470"/>
      <c r="I634" s="470"/>
      <c r="J634" s="470"/>
      <c r="K634" s="470"/>
      <c r="L634" s="470"/>
      <c r="N634" s="470"/>
      <c r="O634" s="470"/>
      <c r="P634" s="470"/>
      <c r="Q634" s="470"/>
      <c r="R634" s="470"/>
      <c r="S634" s="470"/>
      <c r="T634" s="470"/>
      <c r="W634" s="478" t="s">
        <v>1627</v>
      </c>
      <c r="X634" s="479"/>
      <c r="Y634" s="480">
        <v>7</v>
      </c>
      <c r="Z634" s="481" t="s">
        <v>1031</v>
      </c>
      <c r="AA634" s="482"/>
      <c r="AB634" s="483"/>
      <c r="AC634" s="484"/>
      <c r="AD634" s="485"/>
    </row>
    <row r="635" spans="2:33">
      <c r="B635" s="469"/>
      <c r="D635" s="470"/>
      <c r="E635" s="470"/>
      <c r="F635" s="470"/>
      <c r="G635" s="470"/>
      <c r="H635" s="470"/>
      <c r="I635" s="470"/>
      <c r="J635" s="470"/>
      <c r="K635" s="470"/>
      <c r="L635" s="470"/>
      <c r="N635" s="470"/>
      <c r="O635" s="470"/>
      <c r="P635" s="470"/>
      <c r="Q635" s="470"/>
      <c r="R635" s="470"/>
      <c r="S635" s="470"/>
      <c r="T635" s="470"/>
      <c r="W635" s="478" t="s">
        <v>1624</v>
      </c>
      <c r="X635" s="479"/>
      <c r="Y635" s="480">
        <v>7</v>
      </c>
      <c r="Z635" s="481" t="s">
        <v>1031</v>
      </c>
      <c r="AA635" s="482"/>
      <c r="AB635" s="483"/>
      <c r="AC635" s="484"/>
      <c r="AD635" s="485"/>
    </row>
    <row r="636" spans="2:33">
      <c r="B636" s="469"/>
      <c r="D636" s="470"/>
      <c r="E636" s="470"/>
      <c r="F636" s="470"/>
      <c r="G636" s="470"/>
      <c r="H636" s="470"/>
      <c r="I636" s="470"/>
      <c r="J636" s="470"/>
      <c r="K636" s="470"/>
      <c r="L636" s="470"/>
      <c r="N636" s="470"/>
      <c r="O636" s="470"/>
      <c r="P636" s="470"/>
      <c r="Q636" s="470"/>
      <c r="R636" s="470"/>
      <c r="S636" s="470"/>
      <c r="T636" s="470"/>
      <c r="W636" s="478" t="s">
        <v>1625</v>
      </c>
      <c r="X636" s="479"/>
      <c r="Y636" s="480">
        <v>7</v>
      </c>
      <c r="Z636" s="481" t="s">
        <v>1031</v>
      </c>
      <c r="AA636" s="748"/>
      <c r="AB636" s="749"/>
      <c r="AC636" s="484"/>
      <c r="AD636" s="485"/>
    </row>
    <row r="637" spans="2:33" ht="14.25">
      <c r="B637" s="469"/>
      <c r="D637" s="470"/>
      <c r="E637" s="470"/>
      <c r="F637" s="470"/>
      <c r="G637" s="470"/>
      <c r="H637" s="470"/>
      <c r="I637" s="470"/>
      <c r="J637" s="470"/>
      <c r="K637" s="470"/>
      <c r="L637" s="470"/>
      <c r="M637" s="470"/>
      <c r="N637" s="470"/>
      <c r="O637" s="470"/>
      <c r="P637" s="470"/>
      <c r="Q637" s="470"/>
      <c r="R637" s="470"/>
      <c r="S637" s="470"/>
      <c r="T637" s="470"/>
      <c r="W637" s="478" t="s">
        <v>1675</v>
      </c>
      <c r="X637" s="479"/>
      <c r="Y637" s="480">
        <f>(10*50*3)+50</f>
        <v>1550</v>
      </c>
      <c r="Z637" s="481" t="s">
        <v>7</v>
      </c>
      <c r="AA637" s="748"/>
      <c r="AB637" s="749"/>
      <c r="AC637" s="484"/>
      <c r="AD637" s="485"/>
    </row>
    <row r="638" spans="2:33">
      <c r="B638" s="469"/>
      <c r="D638" s="470"/>
      <c r="E638" s="470"/>
      <c r="F638" s="470"/>
      <c r="G638" s="470"/>
      <c r="H638" s="470"/>
      <c r="I638" s="470"/>
      <c r="J638" s="470"/>
      <c r="K638" s="470"/>
      <c r="L638" s="470"/>
      <c r="M638" s="470"/>
      <c r="N638" s="470"/>
      <c r="O638" s="470"/>
      <c r="P638" s="470"/>
      <c r="Q638" s="470"/>
      <c r="R638" s="470"/>
      <c r="S638" s="470"/>
      <c r="T638" s="470"/>
      <c r="W638" s="478"/>
      <c r="X638" s="479"/>
      <c r="Y638" s="480"/>
      <c r="Z638" s="481"/>
      <c r="AA638" s="748"/>
      <c r="AB638" s="749"/>
      <c r="AC638" s="484"/>
      <c r="AD638" s="485"/>
    </row>
    <row r="639" spans="2:33">
      <c r="B639" s="469"/>
      <c r="D639" s="470"/>
      <c r="E639" s="470"/>
      <c r="F639" s="470"/>
      <c r="G639" s="470"/>
      <c r="H639" s="470"/>
      <c r="I639" s="470"/>
      <c r="J639" s="470"/>
      <c r="K639" s="470"/>
      <c r="L639" s="470"/>
      <c r="M639" s="470"/>
      <c r="N639" s="470"/>
      <c r="O639" s="470"/>
      <c r="P639" s="470"/>
      <c r="Q639" s="470"/>
      <c r="R639" s="470"/>
      <c r="S639" s="470"/>
      <c r="T639" s="470"/>
      <c r="W639" s="478"/>
      <c r="X639" s="479"/>
      <c r="Y639" s="480"/>
      <c r="Z639" s="519"/>
      <c r="AA639" s="721"/>
      <c r="AB639" s="722"/>
      <c r="AC639" s="484"/>
      <c r="AD639" s="485"/>
    </row>
    <row r="640" spans="2:33">
      <c r="B640" s="469"/>
      <c r="D640" s="470"/>
      <c r="E640" s="470"/>
      <c r="F640" s="470"/>
      <c r="G640" s="470"/>
      <c r="H640" s="470"/>
      <c r="I640" s="470"/>
      <c r="J640" s="470"/>
      <c r="K640" s="470"/>
      <c r="L640" s="470"/>
      <c r="M640" s="470"/>
      <c r="N640" s="470"/>
      <c r="O640" s="470"/>
      <c r="P640" s="470"/>
      <c r="Q640" s="470"/>
      <c r="R640" s="470"/>
      <c r="S640" s="470"/>
      <c r="T640" s="470"/>
      <c r="W640" s="719"/>
      <c r="X640" s="720"/>
      <c r="Y640" s="480"/>
      <c r="Z640" s="492"/>
      <c r="AA640" s="721"/>
      <c r="AB640" s="722"/>
      <c r="AC640" s="484"/>
      <c r="AD640" s="485"/>
      <c r="AG640" s="486"/>
    </row>
    <row r="641" spans="2:30">
      <c r="B641" s="469"/>
      <c r="D641" s="470"/>
      <c r="E641" s="470"/>
      <c r="F641" s="470"/>
      <c r="G641" s="470"/>
      <c r="H641" s="470"/>
      <c r="I641" s="470"/>
      <c r="J641" s="470"/>
      <c r="K641" s="470"/>
      <c r="L641" s="470"/>
      <c r="M641" s="470"/>
      <c r="N641" s="470"/>
      <c r="O641" s="470"/>
      <c r="P641" s="470"/>
      <c r="Q641" s="470"/>
      <c r="R641" s="470"/>
      <c r="S641" s="470"/>
      <c r="T641" s="470"/>
      <c r="W641" s="719"/>
      <c r="X641" s="720"/>
      <c r="Y641" s="480"/>
      <c r="Z641" s="492"/>
      <c r="AA641" s="721"/>
      <c r="AB641" s="722"/>
      <c r="AC641" s="484"/>
      <c r="AD641" s="485"/>
    </row>
    <row r="642" spans="2:30">
      <c r="B642" s="469"/>
      <c r="D642" s="470"/>
      <c r="E642" s="470"/>
      <c r="F642" s="470"/>
      <c r="G642" s="470"/>
      <c r="H642" s="470"/>
      <c r="I642" s="470"/>
      <c r="J642" s="470"/>
      <c r="K642" s="470"/>
      <c r="L642" s="470"/>
      <c r="M642" s="470"/>
      <c r="N642" s="470"/>
      <c r="O642" s="470"/>
      <c r="P642" s="470"/>
      <c r="Q642" s="470"/>
      <c r="R642" s="470"/>
      <c r="S642" s="470"/>
      <c r="T642" s="470"/>
      <c r="W642" s="719"/>
      <c r="X642" s="720"/>
      <c r="Y642" s="480"/>
      <c r="Z642" s="492"/>
      <c r="AA642" s="723"/>
      <c r="AB642" s="724"/>
      <c r="AC642" s="490"/>
      <c r="AD642" s="491"/>
    </row>
    <row r="643" spans="2:30">
      <c r="B643" s="469"/>
      <c r="D643" s="470"/>
      <c r="E643" s="470"/>
      <c r="F643" s="470"/>
      <c r="G643" s="470"/>
      <c r="H643" s="470"/>
      <c r="I643" s="470"/>
      <c r="J643" s="470"/>
      <c r="K643" s="470"/>
      <c r="L643" s="470"/>
      <c r="M643" s="470"/>
      <c r="N643" s="470"/>
      <c r="O643" s="470"/>
      <c r="P643" s="470"/>
      <c r="Q643" s="470"/>
      <c r="R643" s="470"/>
      <c r="S643" s="470"/>
      <c r="T643" s="470"/>
      <c r="W643" s="719"/>
      <c r="X643" s="720"/>
      <c r="Y643" s="480"/>
      <c r="Z643" s="492"/>
      <c r="AA643" s="725"/>
      <c r="AB643" s="726"/>
      <c r="AC643" s="493"/>
      <c r="AD643" s="494"/>
    </row>
    <row r="644" spans="2:30" ht="12.75" customHeight="1">
      <c r="B644" s="469"/>
      <c r="D644" s="470"/>
      <c r="E644" s="470"/>
      <c r="F644" s="470"/>
      <c r="G644" s="470"/>
      <c r="H644" s="470"/>
      <c r="I644" s="470"/>
      <c r="J644" s="470"/>
      <c r="K644" s="470"/>
      <c r="L644" s="470"/>
      <c r="M644" s="470"/>
      <c r="N644" s="470"/>
      <c r="O644" s="470"/>
      <c r="P644" s="470"/>
      <c r="Q644" s="470"/>
      <c r="R644" s="470"/>
      <c r="S644" s="470"/>
      <c r="T644" s="470"/>
      <c r="W644" s="719"/>
      <c r="X644" s="720"/>
      <c r="Y644" s="480"/>
      <c r="Z644" s="495"/>
      <c r="AA644" s="727"/>
      <c r="AB644" s="728"/>
      <c r="AC644" s="496"/>
      <c r="AD644" s="497"/>
    </row>
    <row r="645" spans="2:30" ht="12" customHeight="1">
      <c r="B645" s="469"/>
      <c r="D645" s="470"/>
      <c r="E645" s="470"/>
      <c r="F645" s="470"/>
      <c r="G645" s="470"/>
      <c r="H645" s="470"/>
      <c r="I645" s="470"/>
      <c r="J645" s="470"/>
      <c r="K645" s="470"/>
      <c r="L645" s="470"/>
      <c r="M645" s="470"/>
      <c r="N645" s="470"/>
      <c r="O645" s="470"/>
      <c r="P645" s="470"/>
      <c r="Q645" s="470"/>
      <c r="R645" s="470"/>
      <c r="S645" s="470"/>
      <c r="T645" s="470"/>
      <c r="U645" s="476"/>
      <c r="W645" s="719"/>
      <c r="X645" s="720"/>
      <c r="Y645" s="480"/>
      <c r="Z645" s="498"/>
      <c r="AA645" s="499"/>
      <c r="AB645" s="500"/>
      <c r="AC645" s="501"/>
      <c r="AD645" s="502"/>
    </row>
    <row r="646" spans="2:30" ht="12" customHeight="1">
      <c r="B646" s="469"/>
      <c r="D646" s="470"/>
      <c r="E646" s="470"/>
      <c r="F646" s="470"/>
      <c r="G646" s="470"/>
      <c r="H646" s="470"/>
      <c r="I646" s="470"/>
      <c r="J646" s="470"/>
      <c r="K646" s="470"/>
      <c r="L646" s="470"/>
      <c r="M646" s="470"/>
      <c r="N646" s="470"/>
      <c r="O646" s="470"/>
      <c r="P646" s="470"/>
      <c r="Q646" s="470"/>
      <c r="R646" s="470"/>
      <c r="S646" s="470"/>
      <c r="T646" s="470"/>
      <c r="W646" s="729" t="s">
        <v>1635</v>
      </c>
      <c r="X646" s="730"/>
      <c r="Y646" s="730"/>
      <c r="Z646" s="730"/>
      <c r="AA646" s="503"/>
      <c r="AB646" s="503"/>
      <c r="AC646" s="503"/>
      <c r="AD646" s="504"/>
    </row>
    <row r="647" spans="2:30" ht="12" customHeight="1">
      <c r="B647" s="469"/>
      <c r="D647" s="470"/>
      <c r="E647" s="470"/>
      <c r="F647" s="470"/>
      <c r="G647" s="470"/>
      <c r="H647" s="470"/>
      <c r="I647" s="470"/>
      <c r="J647" s="470"/>
      <c r="K647" s="470"/>
      <c r="L647" s="470"/>
      <c r="M647" s="470"/>
      <c r="N647" s="470"/>
      <c r="O647" s="470"/>
      <c r="P647" s="470"/>
      <c r="Q647" s="470"/>
      <c r="R647" s="470"/>
      <c r="S647" s="470"/>
      <c r="T647" s="470"/>
      <c r="W647" s="731" t="s">
        <v>1636</v>
      </c>
      <c r="X647" s="732"/>
      <c r="Y647" s="503" t="s">
        <v>9</v>
      </c>
      <c r="Z647" s="733"/>
      <c r="AA647" s="733"/>
      <c r="AB647" s="733"/>
      <c r="AC647" s="733"/>
      <c r="AD647" s="734"/>
    </row>
    <row r="648" spans="2:30" ht="12" customHeight="1">
      <c r="B648" s="469"/>
      <c r="D648" s="470"/>
      <c r="E648" s="470"/>
      <c r="F648" s="470"/>
      <c r="G648" s="470"/>
      <c r="H648" s="470"/>
      <c r="I648" s="470"/>
      <c r="J648" s="470"/>
      <c r="K648" s="470"/>
      <c r="L648" s="470"/>
      <c r="M648" s="470"/>
      <c r="N648" s="470"/>
      <c r="O648" s="470"/>
      <c r="P648" s="470"/>
      <c r="Q648" s="470"/>
      <c r="R648" s="470"/>
      <c r="S648" s="470"/>
      <c r="T648" s="470"/>
      <c r="V648" s="505"/>
      <c r="W648" s="506"/>
      <c r="X648" s="507"/>
      <c r="Y648" s="507"/>
      <c r="Z648" s="507"/>
      <c r="AA648" s="507"/>
      <c r="AB648" s="507"/>
      <c r="AC648" s="507"/>
      <c r="AD648" s="508"/>
    </row>
    <row r="649" spans="2:30">
      <c r="B649" s="509"/>
      <c r="C649" s="486"/>
      <c r="D649" s="470"/>
      <c r="E649" s="470"/>
      <c r="F649" s="470"/>
      <c r="G649" s="470"/>
      <c r="H649" s="470"/>
      <c r="I649" s="470"/>
      <c r="J649" s="470"/>
      <c r="K649" s="470"/>
      <c r="L649" s="470"/>
      <c r="M649" s="470"/>
      <c r="N649" s="470"/>
      <c r="O649" s="470"/>
      <c r="P649" s="470"/>
      <c r="Q649" s="470"/>
      <c r="R649" s="470"/>
      <c r="S649" s="470"/>
      <c r="T649" s="470"/>
      <c r="U649" s="486"/>
      <c r="V649" s="505"/>
      <c r="W649" s="704" t="s">
        <v>1608</v>
      </c>
      <c r="X649" s="705"/>
      <c r="Y649" s="707"/>
      <c r="Z649" s="707"/>
      <c r="AA649" s="707"/>
      <c r="AB649" s="707"/>
      <c r="AC649" s="707"/>
      <c r="AD649" s="714"/>
    </row>
    <row r="650" spans="2:30">
      <c r="B650" s="509"/>
      <c r="C650" s="486"/>
      <c r="D650" s="470"/>
      <c r="E650" s="470"/>
      <c r="F650" s="470"/>
      <c r="G650" s="470"/>
      <c r="H650" s="470"/>
      <c r="I650" s="470"/>
      <c r="J650" s="470"/>
      <c r="K650" s="470"/>
      <c r="L650" s="470"/>
      <c r="M650" s="470"/>
      <c r="N650" s="470"/>
      <c r="O650" s="470"/>
      <c r="P650" s="470"/>
      <c r="Q650" s="470"/>
      <c r="R650" s="470"/>
      <c r="S650" s="470"/>
      <c r="T650" s="470"/>
      <c r="U650" s="486"/>
      <c r="V650" s="505"/>
      <c r="W650" s="704" t="s">
        <v>1609</v>
      </c>
      <c r="X650" s="705"/>
      <c r="Y650" s="707">
        <v>12</v>
      </c>
      <c r="Z650" s="707"/>
      <c r="AA650" s="707"/>
      <c r="AB650" s="707" t="s">
        <v>1610</v>
      </c>
      <c r="AC650" s="707"/>
      <c r="AD650" s="474" t="s">
        <v>1611</v>
      </c>
    </row>
    <row r="651" spans="2:30">
      <c r="B651" s="509"/>
      <c r="C651" s="486"/>
      <c r="D651" s="470"/>
      <c r="E651" s="470"/>
      <c r="F651" s="470"/>
      <c r="G651" s="470"/>
      <c r="H651" s="470"/>
      <c r="I651" s="470"/>
      <c r="J651" s="470"/>
      <c r="K651" s="470"/>
      <c r="L651" s="470"/>
      <c r="M651" s="470"/>
      <c r="N651" s="470"/>
      <c r="O651" s="470"/>
      <c r="P651" s="470"/>
      <c r="Q651" s="470"/>
      <c r="R651" s="470"/>
      <c r="S651" s="470"/>
      <c r="T651" s="470"/>
      <c r="U651" s="486"/>
      <c r="V651" s="505"/>
      <c r="W651" s="704" t="s">
        <v>1612</v>
      </c>
      <c r="X651" s="705"/>
      <c r="Y651" s="706"/>
      <c r="Z651" s="706"/>
      <c r="AA651" s="706"/>
      <c r="AB651" s="707" t="s">
        <v>1613</v>
      </c>
      <c r="AC651" s="707"/>
      <c r="AD651" s="510"/>
    </row>
    <row r="652" spans="2:30">
      <c r="B652" s="509"/>
      <c r="C652" s="486"/>
      <c r="D652" s="470"/>
      <c r="E652" s="470"/>
      <c r="F652" s="470"/>
      <c r="G652" s="470"/>
      <c r="H652" s="470"/>
      <c r="I652" s="470"/>
      <c r="J652" s="470"/>
      <c r="K652" s="470"/>
      <c r="L652" s="470"/>
      <c r="M652" s="470"/>
      <c r="N652" s="470"/>
      <c r="O652" s="470"/>
      <c r="P652" s="470"/>
      <c r="Q652" s="470"/>
      <c r="R652" s="470"/>
      <c r="S652" s="470"/>
      <c r="T652" s="470"/>
      <c r="U652" s="486"/>
      <c r="V652" s="505"/>
      <c r="W652" s="511" t="s">
        <v>1614</v>
      </c>
      <c r="X652" s="512"/>
      <c r="Y652" s="512"/>
      <c r="Z652" s="512"/>
      <c r="AA652" s="512"/>
      <c r="AB652" s="512"/>
      <c r="AC652" s="512"/>
      <c r="AD652" s="513"/>
    </row>
    <row r="653" spans="2:30" ht="12.75" customHeight="1">
      <c r="B653" s="509"/>
      <c r="C653" s="486"/>
      <c r="D653" s="470"/>
      <c r="E653" s="470"/>
      <c r="F653" s="470"/>
      <c r="G653" s="470"/>
      <c r="H653" s="470"/>
      <c r="I653" s="470"/>
      <c r="J653" s="470"/>
      <c r="K653" s="470"/>
      <c r="L653" s="470"/>
      <c r="M653" s="470"/>
      <c r="N653" s="470"/>
      <c r="O653" s="470"/>
      <c r="P653" s="470"/>
      <c r="Q653" s="470"/>
      <c r="R653" s="470"/>
      <c r="S653" s="470"/>
      <c r="T653" s="470"/>
      <c r="U653" s="486"/>
      <c r="V653" s="505"/>
      <c r="W653" s="708" t="s">
        <v>1676</v>
      </c>
      <c r="X653" s="709"/>
      <c r="Y653" s="709"/>
      <c r="Z653" s="709"/>
      <c r="AA653" s="709"/>
      <c r="AB653" s="709"/>
      <c r="AC653" s="709"/>
      <c r="AD653" s="710"/>
    </row>
    <row r="654" spans="2:30">
      <c r="B654" s="509"/>
      <c r="C654" s="486"/>
      <c r="D654" s="470"/>
      <c r="E654" s="470"/>
      <c r="F654" s="470"/>
      <c r="G654" s="470"/>
      <c r="H654" s="470"/>
      <c r="I654" s="470"/>
      <c r="J654" s="470"/>
      <c r="K654" s="470"/>
      <c r="L654" s="470"/>
      <c r="M654" s="470"/>
      <c r="N654" s="470"/>
      <c r="O654" s="470"/>
      <c r="P654" s="470"/>
      <c r="Q654" s="470"/>
      <c r="R654" s="470"/>
      <c r="S654" s="470"/>
      <c r="T654" s="470"/>
      <c r="U654" s="486"/>
      <c r="V654" s="514"/>
      <c r="W654" s="708"/>
      <c r="X654" s="709"/>
      <c r="Y654" s="709"/>
      <c r="Z654" s="709"/>
      <c r="AA654" s="709"/>
      <c r="AB654" s="709"/>
      <c r="AC654" s="709"/>
      <c r="AD654" s="710"/>
    </row>
    <row r="655" spans="2:30">
      <c r="B655" s="509"/>
      <c r="C655" s="486"/>
      <c r="D655" s="470"/>
      <c r="E655" s="470"/>
      <c r="F655" s="470"/>
      <c r="G655" s="470"/>
      <c r="H655" s="470"/>
      <c r="I655" s="470"/>
      <c r="J655" s="470"/>
      <c r="K655" s="470"/>
      <c r="L655" s="470"/>
      <c r="M655" s="470"/>
      <c r="N655" s="470"/>
      <c r="O655" s="470"/>
      <c r="P655" s="470"/>
      <c r="Q655" s="470"/>
      <c r="R655" s="470"/>
      <c r="S655" s="470"/>
      <c r="T655" s="470"/>
      <c r="V655" s="514"/>
      <c r="W655" s="711"/>
      <c r="X655" s="712"/>
      <c r="Y655" s="712"/>
      <c r="Z655" s="712"/>
      <c r="AA655" s="712"/>
      <c r="AB655" s="712"/>
      <c r="AC655" s="712"/>
      <c r="AD655" s="713"/>
    </row>
    <row r="656" spans="2:30">
      <c r="B656" s="509"/>
      <c r="C656" s="486"/>
      <c r="D656" s="470"/>
      <c r="E656" s="470"/>
      <c r="F656" s="470"/>
      <c r="G656" s="470"/>
      <c r="H656" s="470"/>
      <c r="I656" s="470"/>
      <c r="J656" s="470"/>
      <c r="K656" s="470"/>
      <c r="L656" s="470"/>
      <c r="M656" s="470"/>
      <c r="N656" s="470"/>
      <c r="O656" s="470"/>
      <c r="P656" s="470"/>
      <c r="Q656" s="470"/>
      <c r="R656" s="470"/>
      <c r="S656" s="470"/>
      <c r="T656" s="470"/>
      <c r="U656" s="486"/>
      <c r="V656" s="505"/>
      <c r="W656" s="704" t="s">
        <v>1615</v>
      </c>
      <c r="X656" s="705"/>
      <c r="Y656" s="707" t="s">
        <v>1640</v>
      </c>
      <c r="Z656" s="707"/>
      <c r="AA656" s="707"/>
      <c r="AB656" s="707"/>
      <c r="AC656" s="707"/>
      <c r="AD656" s="714"/>
    </row>
    <row r="657" spans="2:30">
      <c r="B657" s="509"/>
      <c r="C657" s="486"/>
      <c r="D657" s="486"/>
      <c r="E657" s="486"/>
      <c r="F657" s="486"/>
      <c r="G657" s="486"/>
      <c r="H657" s="486"/>
      <c r="I657" s="486"/>
      <c r="J657" s="486"/>
      <c r="K657" s="486"/>
      <c r="L657" s="486"/>
      <c r="M657" s="486"/>
      <c r="N657" s="486"/>
      <c r="O657" s="486"/>
      <c r="P657" s="486"/>
      <c r="Q657" s="486"/>
      <c r="R657" s="486"/>
      <c r="S657" s="486"/>
      <c r="V657" s="505"/>
      <c r="W657" s="704" t="s">
        <v>1616</v>
      </c>
      <c r="X657" s="705"/>
      <c r="Y657" s="707" t="s">
        <v>1641</v>
      </c>
      <c r="Z657" s="707"/>
      <c r="AA657" s="707"/>
      <c r="AB657" s="707"/>
      <c r="AC657" s="707"/>
      <c r="AD657" s="714"/>
    </row>
    <row r="658" spans="2:30">
      <c r="B658" s="509"/>
      <c r="C658" s="486"/>
      <c r="D658" s="486"/>
      <c r="E658" s="486"/>
      <c r="F658" s="486"/>
      <c r="G658" s="486"/>
      <c r="H658" s="486"/>
      <c r="I658" s="486"/>
      <c r="J658" s="486"/>
      <c r="K658" s="486"/>
      <c r="L658" s="486"/>
      <c r="M658" s="486"/>
      <c r="N658" s="486"/>
      <c r="O658" s="486"/>
      <c r="P658" s="486"/>
      <c r="Q658" s="486"/>
      <c r="R658" s="486"/>
      <c r="S658" s="486"/>
      <c r="V658" s="505"/>
      <c r="W658" s="704" t="s">
        <v>1617</v>
      </c>
      <c r="X658" s="705"/>
      <c r="Y658" s="707" t="s">
        <v>1641</v>
      </c>
      <c r="Z658" s="707"/>
      <c r="AA658" s="707"/>
      <c r="AB658" s="707"/>
      <c r="AC658" s="707"/>
      <c r="AD658" s="714"/>
    </row>
    <row r="659" spans="2:30" ht="12.75" thickBot="1">
      <c r="B659" s="515"/>
      <c r="C659" s="516"/>
      <c r="D659" s="516"/>
      <c r="E659" s="516"/>
      <c r="F659" s="516"/>
      <c r="G659" s="516"/>
      <c r="H659" s="516"/>
      <c r="I659" s="516"/>
      <c r="J659" s="516"/>
      <c r="K659" s="516"/>
      <c r="L659" s="516"/>
      <c r="M659" s="516"/>
      <c r="N659" s="516"/>
      <c r="O659" s="516"/>
      <c r="P659" s="516"/>
      <c r="Q659" s="516"/>
      <c r="R659" s="516"/>
      <c r="S659" s="516"/>
      <c r="T659" s="517"/>
      <c r="U659" s="517"/>
      <c r="V659" s="518"/>
      <c r="W659" s="715" t="s">
        <v>1618</v>
      </c>
      <c r="X659" s="716"/>
      <c r="Y659" s="717" t="s">
        <v>1628</v>
      </c>
      <c r="Z659" s="717"/>
      <c r="AA659" s="717"/>
      <c r="AB659" s="717"/>
      <c r="AC659" s="717"/>
      <c r="AD659" s="718"/>
    </row>
    <row r="660" spans="2:30" ht="12.75" thickBot="1"/>
    <row r="661" spans="2:30" ht="12.75" customHeight="1">
      <c r="B661" s="466"/>
      <c r="C661" s="467"/>
      <c r="D661" s="468"/>
      <c r="E661" s="468"/>
      <c r="F661" s="468"/>
      <c r="G661" s="468"/>
      <c r="H661" s="468"/>
      <c r="I661" s="468"/>
      <c r="J661" s="468"/>
      <c r="K661" s="468"/>
      <c r="L661" s="468"/>
      <c r="M661" s="468"/>
      <c r="N661" s="468"/>
      <c r="O661" s="468"/>
      <c r="P661" s="468"/>
      <c r="Q661" s="468"/>
      <c r="R661" s="468"/>
      <c r="S661" s="468"/>
      <c r="T661" s="468"/>
      <c r="U661" s="467"/>
      <c r="V661" s="467"/>
      <c r="W661" s="753" t="s">
        <v>1619</v>
      </c>
      <c r="X661" s="754"/>
      <c r="Y661" s="754"/>
      <c r="Z661" s="754"/>
      <c r="AA661" s="754"/>
      <c r="AB661" s="754"/>
      <c r="AC661" s="754"/>
      <c r="AD661" s="755"/>
    </row>
    <row r="662" spans="2:30" ht="12" customHeight="1">
      <c r="B662" s="469"/>
      <c r="D662" s="470"/>
      <c r="E662" s="470"/>
      <c r="F662" s="470"/>
      <c r="G662" s="470"/>
      <c r="H662" s="470"/>
      <c r="I662" s="470"/>
      <c r="J662" s="470"/>
      <c r="K662" s="470"/>
      <c r="L662" s="470"/>
      <c r="M662" s="752"/>
      <c r="N662" s="470"/>
      <c r="P662" s="470"/>
      <c r="Q662" s="470"/>
      <c r="R662" s="470"/>
      <c r="S662" s="470"/>
      <c r="T662" s="470"/>
      <c r="W662" s="756"/>
      <c r="X662" s="757"/>
      <c r="Y662" s="757"/>
      <c r="Z662" s="757"/>
      <c r="AA662" s="757"/>
      <c r="AB662" s="757"/>
      <c r="AC662" s="757"/>
      <c r="AD662" s="758"/>
    </row>
    <row r="663" spans="2:30" ht="14.25" customHeight="1">
      <c r="B663" s="469"/>
      <c r="D663" s="470"/>
      <c r="E663" s="470"/>
      <c r="F663" s="470"/>
      <c r="G663" s="470"/>
      <c r="H663" s="470"/>
      <c r="I663" s="470"/>
      <c r="J663" s="470"/>
      <c r="K663" s="470"/>
      <c r="L663" s="470"/>
      <c r="M663" s="752"/>
      <c r="N663" s="470"/>
      <c r="O663" s="470"/>
      <c r="P663" s="470"/>
      <c r="Q663" s="470"/>
      <c r="R663" s="470"/>
      <c r="S663" s="470"/>
      <c r="T663" s="470"/>
      <c r="W663" s="471" t="s">
        <v>1588</v>
      </c>
      <c r="AD663" s="472"/>
    </row>
    <row r="664" spans="2:30" ht="14.25" customHeight="1">
      <c r="B664" s="469"/>
      <c r="W664" s="473" t="s">
        <v>1589</v>
      </c>
      <c r="X664" s="707" t="s">
        <v>1590</v>
      </c>
      <c r="Y664" s="707"/>
      <c r="Z664" s="707"/>
      <c r="AA664" s="707" t="s">
        <v>1591</v>
      </c>
      <c r="AB664" s="707"/>
      <c r="AC664" s="707" t="s">
        <v>1592</v>
      </c>
      <c r="AD664" s="714"/>
    </row>
    <row r="665" spans="2:30" ht="14.25" customHeight="1">
      <c r="B665" s="469"/>
      <c r="W665" s="473">
        <v>1</v>
      </c>
      <c r="X665" s="707" t="s">
        <v>1593</v>
      </c>
      <c r="Y665" s="707"/>
      <c r="Z665" s="707"/>
      <c r="AA665" s="707"/>
      <c r="AB665" s="707"/>
      <c r="AC665" s="707"/>
      <c r="AD665" s="714"/>
    </row>
    <row r="666" spans="2:30" ht="14.25" customHeight="1">
      <c r="B666" s="469"/>
      <c r="W666" s="473">
        <v>2</v>
      </c>
      <c r="X666" s="707" t="s">
        <v>1594</v>
      </c>
      <c r="Y666" s="707"/>
      <c r="Z666" s="707"/>
      <c r="AA666" s="707"/>
      <c r="AB666" s="707"/>
      <c r="AC666" s="707"/>
      <c r="AD666" s="714"/>
    </row>
    <row r="667" spans="2:30" ht="14.25" customHeight="1">
      <c r="B667" s="469"/>
      <c r="W667" s="473">
        <v>3</v>
      </c>
      <c r="X667" s="707" t="s">
        <v>1595</v>
      </c>
      <c r="Y667" s="707"/>
      <c r="Z667" s="707"/>
      <c r="AA667" s="707"/>
      <c r="AB667" s="707"/>
      <c r="AC667" s="707"/>
      <c r="AD667" s="714"/>
    </row>
    <row r="668" spans="2:30" ht="14.25" customHeight="1">
      <c r="B668" s="469"/>
      <c r="W668" s="473">
        <v>4</v>
      </c>
      <c r="X668" s="707" t="s">
        <v>1596</v>
      </c>
      <c r="Y668" s="707"/>
      <c r="Z668" s="707"/>
      <c r="AA668" s="707"/>
      <c r="AB668" s="707"/>
      <c r="AC668" s="707"/>
      <c r="AD668" s="714"/>
    </row>
    <row r="669" spans="2:30" ht="14.25" customHeight="1">
      <c r="B669" s="469"/>
      <c r="D669" s="470"/>
      <c r="E669" s="470"/>
      <c r="F669" s="470"/>
      <c r="G669" s="470"/>
      <c r="H669" s="470"/>
      <c r="I669" s="470"/>
      <c r="J669" s="470"/>
      <c r="K669" s="470"/>
      <c r="L669" s="470"/>
      <c r="M669" s="470"/>
      <c r="N669" s="470"/>
      <c r="O669" s="470"/>
      <c r="P669" s="470"/>
      <c r="Q669" s="470"/>
      <c r="R669" s="470"/>
      <c r="S669" s="470"/>
      <c r="T669" s="470"/>
      <c r="W669" s="473">
        <v>5</v>
      </c>
      <c r="X669" s="707" t="s">
        <v>1597</v>
      </c>
      <c r="Y669" s="707"/>
      <c r="Z669" s="707"/>
      <c r="AA669" s="707"/>
      <c r="AB669" s="707"/>
      <c r="AC669" s="707"/>
      <c r="AD669" s="714"/>
    </row>
    <row r="670" spans="2:30" ht="14.25" customHeight="1">
      <c r="B670" s="469"/>
      <c r="D670" s="470"/>
      <c r="E670" s="470"/>
      <c r="F670" s="470"/>
      <c r="G670" s="470"/>
      <c r="H670" s="470"/>
      <c r="I670" s="470"/>
      <c r="J670" s="470"/>
      <c r="K670" s="470"/>
      <c r="L670" s="470"/>
      <c r="M670" s="752"/>
      <c r="N670" s="470"/>
      <c r="O670" s="470"/>
      <c r="P670" s="470"/>
      <c r="Q670" s="470"/>
      <c r="R670" s="470"/>
      <c r="S670" s="470"/>
      <c r="T670" s="470"/>
      <c r="W670" s="473">
        <v>6</v>
      </c>
      <c r="X670" s="707" t="s">
        <v>1598</v>
      </c>
      <c r="Y670" s="707"/>
      <c r="Z670" s="707"/>
      <c r="AA670" s="707"/>
      <c r="AB670" s="707"/>
      <c r="AC670" s="707"/>
      <c r="AD670" s="714"/>
    </row>
    <row r="671" spans="2:30" ht="14.25" customHeight="1">
      <c r="B671" s="469"/>
      <c r="D671" s="470"/>
      <c r="E671" s="470"/>
      <c r="F671" s="470"/>
      <c r="G671" s="470"/>
      <c r="H671" s="470"/>
      <c r="I671" s="470"/>
      <c r="J671" s="470"/>
      <c r="K671" s="470"/>
      <c r="L671" s="470"/>
      <c r="M671" s="752"/>
      <c r="N671" s="470"/>
      <c r="O671" s="470"/>
      <c r="P671" s="470"/>
      <c r="Q671" s="470"/>
      <c r="R671" s="470"/>
      <c r="S671" s="470"/>
      <c r="T671" s="470"/>
      <c r="W671" s="473">
        <v>7</v>
      </c>
      <c r="X671" s="707" t="s">
        <v>1599</v>
      </c>
      <c r="Y671" s="707"/>
      <c r="Z671" s="707"/>
      <c r="AA671" s="707"/>
      <c r="AB671" s="707"/>
      <c r="AC671" s="707"/>
      <c r="AD671" s="714"/>
    </row>
    <row r="672" spans="2:30" ht="14.25" customHeight="1">
      <c r="B672" s="469"/>
      <c r="D672" s="470"/>
      <c r="E672" s="470"/>
      <c r="F672" s="470"/>
      <c r="G672" s="470"/>
      <c r="H672" s="470"/>
      <c r="I672" s="470"/>
      <c r="J672" s="470"/>
      <c r="K672" s="470"/>
      <c r="L672" s="470"/>
      <c r="N672" s="752"/>
      <c r="O672" s="470"/>
      <c r="P672" s="470"/>
      <c r="Q672" s="470"/>
      <c r="R672" s="470"/>
      <c r="S672" s="470"/>
      <c r="T672" s="470"/>
      <c r="W672" s="473">
        <v>8</v>
      </c>
      <c r="X672" s="707" t="s">
        <v>1600</v>
      </c>
      <c r="Y672" s="707"/>
      <c r="Z672" s="707"/>
      <c r="AA672" s="707"/>
      <c r="AB672" s="707"/>
      <c r="AC672" s="707"/>
      <c r="AD672" s="714"/>
    </row>
    <row r="673" spans="2:30" ht="14.25" customHeight="1">
      <c r="B673" s="469"/>
      <c r="D673" s="470"/>
      <c r="E673" s="470"/>
      <c r="F673" s="470"/>
      <c r="G673" s="470"/>
      <c r="H673" s="470"/>
      <c r="I673" s="470"/>
      <c r="J673" s="470"/>
      <c r="K673" s="470"/>
      <c r="L673" s="470"/>
      <c r="N673" s="752"/>
      <c r="O673" s="470"/>
      <c r="P673" s="470"/>
      <c r="Q673" s="470"/>
      <c r="R673" s="470"/>
      <c r="S673" s="470"/>
      <c r="T673" s="470"/>
      <c r="W673" s="473">
        <v>9</v>
      </c>
      <c r="X673" s="707" t="s">
        <v>1601</v>
      </c>
      <c r="Y673" s="707"/>
      <c r="Z673" s="707"/>
      <c r="AA673" s="707"/>
      <c r="AB673" s="707"/>
      <c r="AC673" s="707"/>
      <c r="AD673" s="714"/>
    </row>
    <row r="674" spans="2:30" ht="14.25" customHeight="1">
      <c r="B674" s="469"/>
      <c r="D674" s="470"/>
      <c r="E674" s="470"/>
      <c r="F674" s="470"/>
      <c r="G674" s="470"/>
      <c r="H674" s="470"/>
      <c r="I674" s="470"/>
      <c r="J674" s="470"/>
      <c r="K674" s="470"/>
      <c r="L674" s="470"/>
      <c r="M674" s="470"/>
      <c r="N674" s="470"/>
      <c r="O674" s="470"/>
      <c r="P674" s="470"/>
      <c r="Q674" s="470"/>
      <c r="R674" s="470"/>
      <c r="S674" s="470"/>
      <c r="T674" s="470"/>
      <c r="W674" s="473">
        <v>10</v>
      </c>
      <c r="X674" s="707" t="s">
        <v>1602</v>
      </c>
      <c r="Y674" s="707"/>
      <c r="Z674" s="707"/>
      <c r="AA674" s="707"/>
      <c r="AB674" s="707"/>
      <c r="AC674" s="707"/>
      <c r="AD674" s="714"/>
    </row>
    <row r="675" spans="2:30" ht="14.25" customHeight="1">
      <c r="B675" s="469"/>
      <c r="D675" s="470"/>
      <c r="E675" s="470"/>
      <c r="F675" s="470"/>
      <c r="G675" s="470"/>
      <c r="H675" s="470"/>
      <c r="I675" s="470"/>
      <c r="J675" s="470"/>
      <c r="K675" s="470"/>
      <c r="L675" s="470"/>
      <c r="N675" s="470"/>
      <c r="O675" s="470"/>
      <c r="P675" s="470"/>
      <c r="Q675" s="470"/>
      <c r="R675" s="470"/>
      <c r="S675" s="470"/>
      <c r="T675" s="470"/>
      <c r="W675" s="473">
        <v>11</v>
      </c>
      <c r="X675" s="707" t="s">
        <v>1603</v>
      </c>
      <c r="Y675" s="707"/>
      <c r="Z675" s="707"/>
      <c r="AA675" s="707"/>
      <c r="AB675" s="707"/>
      <c r="AC675" s="707"/>
      <c r="AD675" s="714"/>
    </row>
    <row r="676" spans="2:30" ht="14.25" customHeight="1">
      <c r="B676" s="469"/>
      <c r="D676" s="470"/>
      <c r="E676" s="470"/>
      <c r="F676" s="470"/>
      <c r="G676" s="470"/>
      <c r="H676" s="470"/>
      <c r="I676" s="470"/>
      <c r="J676" s="470"/>
      <c r="K676" s="470"/>
      <c r="L676" s="470"/>
      <c r="N676" s="470"/>
      <c r="O676" s="470"/>
      <c r="P676" s="470"/>
      <c r="Q676" s="470"/>
      <c r="R676" s="470"/>
      <c r="S676" s="470"/>
      <c r="T676" s="470"/>
      <c r="W676" s="473">
        <v>12</v>
      </c>
      <c r="X676" s="707" t="s">
        <v>1604</v>
      </c>
      <c r="Y676" s="707"/>
      <c r="Z676" s="707"/>
      <c r="AA676" s="707"/>
      <c r="AB676" s="707"/>
      <c r="AC676" s="707"/>
      <c r="AD676" s="714"/>
    </row>
    <row r="677" spans="2:30" ht="14.25" customHeight="1">
      <c r="B677" s="475"/>
      <c r="C677" s="476"/>
      <c r="D677" s="470"/>
      <c r="E677" s="470"/>
      <c r="F677" s="470"/>
      <c r="G677" s="470"/>
      <c r="H677" s="470"/>
      <c r="I677" s="470"/>
      <c r="J677" s="470"/>
      <c r="K677" s="470"/>
      <c r="L677" s="470"/>
      <c r="N677" s="470"/>
      <c r="O677" s="470"/>
      <c r="P677" s="470"/>
      <c r="Q677" s="470"/>
      <c r="R677" s="470"/>
      <c r="S677" s="470"/>
      <c r="T677" s="470"/>
      <c r="W677" s="473">
        <v>13</v>
      </c>
      <c r="X677" s="707" t="s">
        <v>1634</v>
      </c>
      <c r="Y677" s="707"/>
      <c r="Z677" s="707"/>
      <c r="AA677" s="707"/>
      <c r="AB677" s="707"/>
      <c r="AC677" s="707"/>
      <c r="AD677" s="714"/>
    </row>
    <row r="678" spans="2:30" ht="14.25" customHeight="1">
      <c r="B678" s="469"/>
      <c r="D678" s="470"/>
      <c r="E678" s="470"/>
      <c r="F678" s="470"/>
      <c r="G678" s="470"/>
      <c r="H678" s="470"/>
      <c r="I678" s="470"/>
      <c r="J678" s="470"/>
      <c r="K678" s="470"/>
      <c r="L678" s="470"/>
      <c r="N678" s="470"/>
      <c r="O678" s="470"/>
      <c r="P678" s="470"/>
      <c r="Q678" s="470"/>
      <c r="R678" s="470"/>
      <c r="S678" s="470"/>
      <c r="T678" s="470"/>
      <c r="W678" s="477"/>
      <c r="X678" s="735"/>
      <c r="Y678" s="735"/>
      <c r="Z678" s="735"/>
      <c r="AA678" s="735"/>
      <c r="AB678" s="735"/>
      <c r="AC678" s="735"/>
      <c r="AD678" s="736"/>
    </row>
    <row r="679" spans="2:30" ht="14.25" customHeight="1">
      <c r="B679" s="469"/>
      <c r="D679" s="470"/>
      <c r="E679" s="470"/>
      <c r="F679" s="470"/>
      <c r="G679" s="470"/>
      <c r="H679" s="470"/>
      <c r="I679" s="470"/>
      <c r="J679" s="470"/>
      <c r="K679" s="470"/>
      <c r="L679" s="470"/>
      <c r="M679" s="470"/>
      <c r="N679" s="470"/>
      <c r="O679" s="470"/>
      <c r="P679" s="470"/>
      <c r="Q679" s="470"/>
      <c r="R679" s="470"/>
      <c r="S679" s="470"/>
      <c r="T679" s="470"/>
      <c r="W679" s="737" t="s">
        <v>1605</v>
      </c>
      <c r="X679" s="738"/>
      <c r="Y679" s="738"/>
      <c r="Z679" s="738"/>
      <c r="AA679" s="738"/>
      <c r="AB679" s="738"/>
      <c r="AC679" s="738"/>
      <c r="AD679" s="739"/>
    </row>
    <row r="680" spans="2:30" ht="14.25" customHeight="1">
      <c r="B680" s="469"/>
      <c r="D680" s="470"/>
      <c r="E680" s="470"/>
      <c r="F680" s="470"/>
      <c r="G680" s="470"/>
      <c r="H680" s="470"/>
      <c r="I680" s="470"/>
      <c r="J680" s="470"/>
      <c r="K680" s="470"/>
      <c r="L680" s="470"/>
      <c r="N680" s="470"/>
      <c r="O680" s="470"/>
      <c r="P680" s="470"/>
      <c r="Q680" s="470"/>
      <c r="R680" s="470"/>
      <c r="S680" s="470"/>
      <c r="T680" s="470"/>
      <c r="W680" s="740" t="s">
        <v>1606</v>
      </c>
      <c r="X680" s="741"/>
      <c r="Y680" s="741"/>
      <c r="Z680" s="742"/>
      <c r="AA680" s="743" t="s">
        <v>1607</v>
      </c>
      <c r="AB680" s="744"/>
      <c r="AC680" s="744"/>
      <c r="AD680" s="745"/>
    </row>
    <row r="681" spans="2:30" ht="14.25" customHeight="1">
      <c r="B681" s="469"/>
      <c r="D681" s="470"/>
      <c r="E681" s="470"/>
      <c r="F681" s="470"/>
      <c r="G681" s="470"/>
      <c r="H681" s="470"/>
      <c r="I681" s="470"/>
      <c r="J681" s="470"/>
      <c r="K681" s="470"/>
      <c r="L681" s="470"/>
      <c r="N681" s="470"/>
      <c r="O681" s="470"/>
      <c r="P681" s="470"/>
      <c r="Q681" s="470"/>
      <c r="R681" s="470"/>
      <c r="S681" s="470"/>
      <c r="T681" s="470"/>
      <c r="W681" s="746" t="s">
        <v>1620</v>
      </c>
      <c r="X681" s="747"/>
      <c r="Y681" s="480">
        <v>7</v>
      </c>
      <c r="Z681" s="481" t="s">
        <v>93</v>
      </c>
      <c r="AA681" s="748"/>
      <c r="AB681" s="749"/>
      <c r="AC681" s="484"/>
      <c r="AD681" s="485"/>
    </row>
    <row r="682" spans="2:30" ht="14.25" customHeight="1">
      <c r="B682" s="469"/>
      <c r="D682" s="470"/>
      <c r="E682" s="470"/>
      <c r="F682" s="470"/>
      <c r="G682" s="470"/>
      <c r="H682" s="470"/>
      <c r="I682" s="470"/>
      <c r="J682" s="470"/>
      <c r="K682" s="470"/>
      <c r="L682" s="470"/>
      <c r="N682" s="470"/>
      <c r="O682" s="470"/>
      <c r="P682" s="470"/>
      <c r="Q682" s="470"/>
      <c r="R682" s="470"/>
      <c r="S682" s="470"/>
      <c r="T682" s="470"/>
      <c r="W682" s="478" t="s">
        <v>1632</v>
      </c>
      <c r="X682" s="479"/>
      <c r="Y682" s="480">
        <v>4</v>
      </c>
      <c r="Z682" s="481" t="s">
        <v>1031</v>
      </c>
      <c r="AA682" s="530"/>
      <c r="AB682" s="531"/>
      <c r="AC682" s="484"/>
      <c r="AD682" s="485"/>
    </row>
    <row r="683" spans="2:30">
      <c r="B683" s="469"/>
      <c r="D683" s="470"/>
      <c r="E683" s="470"/>
      <c r="F683" s="470"/>
      <c r="G683" s="470"/>
      <c r="H683" s="470"/>
      <c r="I683" s="470"/>
      <c r="J683" s="470"/>
      <c r="K683" s="470"/>
      <c r="L683" s="470"/>
      <c r="N683" s="470"/>
      <c r="O683" s="470"/>
      <c r="P683" s="470"/>
      <c r="Q683" s="470"/>
      <c r="R683" s="470"/>
      <c r="S683" s="470"/>
      <c r="T683" s="470"/>
      <c r="W683" s="478" t="s">
        <v>1658</v>
      </c>
      <c r="X683" s="479"/>
      <c r="Y683" s="486">
        <v>3</v>
      </c>
      <c r="Z683" s="481" t="s">
        <v>1031</v>
      </c>
      <c r="AA683" s="750"/>
      <c r="AB683" s="751"/>
      <c r="AC683" s="484"/>
      <c r="AD683" s="485"/>
    </row>
    <row r="684" spans="2:30">
      <c r="B684" s="469"/>
      <c r="D684" s="470"/>
      <c r="E684" s="470"/>
      <c r="F684" s="470"/>
      <c r="G684" s="470"/>
      <c r="H684" s="470"/>
      <c r="I684" s="470"/>
      <c r="J684" s="470"/>
      <c r="K684" s="470"/>
      <c r="L684" s="470"/>
      <c r="M684" s="470"/>
      <c r="N684" s="470"/>
      <c r="O684" s="470"/>
      <c r="P684" s="470"/>
      <c r="Q684" s="470"/>
      <c r="R684" s="470"/>
      <c r="S684" s="470"/>
      <c r="T684" s="470"/>
      <c r="W684" s="478" t="s">
        <v>1626</v>
      </c>
      <c r="X684" s="479"/>
      <c r="Y684" s="480">
        <v>7</v>
      </c>
      <c r="Z684" s="481" t="s">
        <v>1031</v>
      </c>
      <c r="AA684" s="750"/>
      <c r="AB684" s="751"/>
      <c r="AC684" s="484"/>
      <c r="AD684" s="485"/>
    </row>
    <row r="685" spans="2:30">
      <c r="B685" s="469"/>
      <c r="D685" s="470"/>
      <c r="E685" s="470"/>
      <c r="F685" s="470"/>
      <c r="G685" s="470"/>
      <c r="H685" s="470"/>
      <c r="I685" s="470"/>
      <c r="J685" s="470"/>
      <c r="K685" s="470"/>
      <c r="L685" s="470"/>
      <c r="N685" s="470"/>
      <c r="O685" s="470"/>
      <c r="P685" s="470"/>
      <c r="Q685" s="470"/>
      <c r="R685" s="470"/>
      <c r="S685" s="470"/>
      <c r="T685" s="470"/>
      <c r="W685" s="478" t="s">
        <v>1627</v>
      </c>
      <c r="X685" s="479"/>
      <c r="Y685" s="480">
        <v>3</v>
      </c>
      <c r="Z685" s="481" t="s">
        <v>1031</v>
      </c>
      <c r="AA685" s="748"/>
      <c r="AB685" s="749"/>
      <c r="AC685" s="484"/>
      <c r="AD685" s="485"/>
    </row>
    <row r="686" spans="2:30">
      <c r="B686" s="469"/>
      <c r="D686" s="470"/>
      <c r="E686" s="470"/>
      <c r="F686" s="470"/>
      <c r="G686" s="470"/>
      <c r="H686" s="470"/>
      <c r="I686" s="470"/>
      <c r="J686" s="470"/>
      <c r="K686" s="470"/>
      <c r="L686" s="470"/>
      <c r="N686" s="470"/>
      <c r="O686" s="470"/>
      <c r="P686" s="470"/>
      <c r="Q686" s="470"/>
      <c r="R686" s="470"/>
      <c r="S686" s="470"/>
      <c r="T686" s="470"/>
      <c r="W686" s="478" t="s">
        <v>1624</v>
      </c>
      <c r="X686" s="479"/>
      <c r="Y686" s="480">
        <v>3</v>
      </c>
      <c r="Z686" s="481" t="s">
        <v>1031</v>
      </c>
      <c r="AA686" s="487"/>
      <c r="AB686" s="488"/>
      <c r="AC686" s="484"/>
      <c r="AD686" s="489"/>
    </row>
    <row r="687" spans="2:30">
      <c r="B687" s="469"/>
      <c r="D687" s="470"/>
      <c r="E687" s="470"/>
      <c r="F687" s="470"/>
      <c r="G687" s="470"/>
      <c r="H687" s="470"/>
      <c r="I687" s="470"/>
      <c r="J687" s="470"/>
      <c r="K687" s="470"/>
      <c r="L687" s="470"/>
      <c r="N687" s="470"/>
      <c r="O687" s="470"/>
      <c r="P687" s="470"/>
      <c r="Q687" s="470"/>
      <c r="R687" s="470"/>
      <c r="S687" s="470"/>
      <c r="T687" s="470"/>
      <c r="W687" s="478" t="s">
        <v>1625</v>
      </c>
      <c r="X687" s="479"/>
      <c r="Y687" s="480">
        <v>3</v>
      </c>
      <c r="Z687" s="481" t="s">
        <v>1031</v>
      </c>
      <c r="AA687" s="482"/>
      <c r="AB687" s="483"/>
      <c r="AC687" s="484"/>
      <c r="AD687" s="485"/>
    </row>
    <row r="688" spans="2:30" ht="14.25">
      <c r="B688" s="469"/>
      <c r="D688" s="470"/>
      <c r="E688" s="470"/>
      <c r="F688" s="470"/>
      <c r="G688" s="470"/>
      <c r="H688" s="470"/>
      <c r="I688" s="470"/>
      <c r="J688" s="470"/>
      <c r="K688" s="470"/>
      <c r="L688" s="470"/>
      <c r="N688" s="470"/>
      <c r="O688" s="470"/>
      <c r="P688" s="470"/>
      <c r="Q688" s="470"/>
      <c r="R688" s="470"/>
      <c r="S688" s="470"/>
      <c r="T688" s="470"/>
      <c r="W688" s="478" t="s">
        <v>1675</v>
      </c>
      <c r="X688" s="479"/>
      <c r="Y688" s="480">
        <f>(7*50*4)</f>
        <v>1400</v>
      </c>
      <c r="Z688" s="481" t="s">
        <v>7</v>
      </c>
      <c r="AA688" s="482"/>
      <c r="AB688" s="483"/>
      <c r="AC688" s="484"/>
      <c r="AD688" s="485"/>
    </row>
    <row r="689" spans="2:33">
      <c r="B689" s="469"/>
      <c r="D689" s="470"/>
      <c r="E689" s="470"/>
      <c r="F689" s="470"/>
      <c r="G689" s="470"/>
      <c r="H689" s="470"/>
      <c r="I689" s="470"/>
      <c r="J689" s="470"/>
      <c r="K689" s="470"/>
      <c r="L689" s="470"/>
      <c r="N689" s="470"/>
      <c r="O689" s="470"/>
      <c r="P689" s="470"/>
      <c r="Q689" s="470"/>
      <c r="R689" s="470"/>
      <c r="S689" s="470"/>
      <c r="T689" s="470"/>
      <c r="W689" s="478"/>
      <c r="X689" s="479"/>
      <c r="Y689" s="480"/>
      <c r="Z689" s="481"/>
      <c r="AA689" s="482"/>
      <c r="AB689" s="483"/>
      <c r="AC689" s="484"/>
      <c r="AD689" s="485"/>
    </row>
    <row r="690" spans="2:33">
      <c r="B690" s="469"/>
      <c r="D690" s="470"/>
      <c r="E690" s="470"/>
      <c r="F690" s="470"/>
      <c r="G690" s="470"/>
      <c r="H690" s="470"/>
      <c r="I690" s="470"/>
      <c r="J690" s="470"/>
      <c r="K690" s="470"/>
      <c r="L690" s="470"/>
      <c r="N690" s="470"/>
      <c r="O690" s="470"/>
      <c r="P690" s="470"/>
      <c r="Q690" s="470"/>
      <c r="R690" s="470"/>
      <c r="S690" s="470"/>
      <c r="T690" s="470"/>
      <c r="W690" s="478"/>
      <c r="X690" s="479"/>
      <c r="Y690" s="480"/>
      <c r="Z690" s="481"/>
      <c r="AA690" s="748"/>
      <c r="AB690" s="749"/>
      <c r="AC690" s="484"/>
      <c r="AD690" s="485"/>
    </row>
    <row r="691" spans="2:33">
      <c r="B691" s="469"/>
      <c r="D691" s="470"/>
      <c r="E691" s="470"/>
      <c r="F691" s="470"/>
      <c r="G691" s="470"/>
      <c r="H691" s="470"/>
      <c r="I691" s="470"/>
      <c r="J691" s="470"/>
      <c r="K691" s="470"/>
      <c r="L691" s="470"/>
      <c r="M691" s="470"/>
      <c r="N691" s="470"/>
      <c r="O691" s="470"/>
      <c r="P691" s="470"/>
      <c r="Q691" s="470"/>
      <c r="R691" s="470"/>
      <c r="S691" s="470"/>
      <c r="T691" s="470"/>
      <c r="W691" s="478"/>
      <c r="X691" s="479"/>
      <c r="Y691" s="480"/>
      <c r="Z691" s="481"/>
      <c r="AA691" s="748"/>
      <c r="AB691" s="749"/>
      <c r="AC691" s="484"/>
      <c r="AD691" s="485"/>
    </row>
    <row r="692" spans="2:33">
      <c r="B692" s="469"/>
      <c r="D692" s="470"/>
      <c r="E692" s="470"/>
      <c r="F692" s="470"/>
      <c r="G692" s="470"/>
      <c r="H692" s="470"/>
      <c r="I692" s="470"/>
      <c r="J692" s="470"/>
      <c r="K692" s="470"/>
      <c r="L692" s="470"/>
      <c r="M692" s="470"/>
      <c r="N692" s="470"/>
      <c r="O692" s="470"/>
      <c r="P692" s="470"/>
      <c r="Q692" s="470"/>
      <c r="R692" s="470"/>
      <c r="S692" s="470"/>
      <c r="T692" s="470"/>
      <c r="W692" s="478"/>
      <c r="X692" s="479"/>
      <c r="Y692" s="480"/>
      <c r="Z692" s="481"/>
      <c r="AA692" s="748"/>
      <c r="AB692" s="749"/>
      <c r="AC692" s="484"/>
      <c r="AD692" s="485"/>
    </row>
    <row r="693" spans="2:33">
      <c r="B693" s="469"/>
      <c r="D693" s="470"/>
      <c r="E693" s="470"/>
      <c r="F693" s="470"/>
      <c r="G693" s="470"/>
      <c r="H693" s="470"/>
      <c r="I693" s="470"/>
      <c r="J693" s="470"/>
      <c r="K693" s="470"/>
      <c r="L693" s="470"/>
      <c r="M693" s="470"/>
      <c r="N693" s="470"/>
      <c r="O693" s="470"/>
      <c r="P693" s="470"/>
      <c r="Q693" s="470"/>
      <c r="R693" s="470"/>
      <c r="S693" s="470"/>
      <c r="T693" s="470"/>
      <c r="W693" s="478"/>
      <c r="X693" s="479"/>
      <c r="Y693" s="480"/>
      <c r="Z693" s="519"/>
      <c r="AA693" s="721"/>
      <c r="AB693" s="722"/>
      <c r="AC693" s="484"/>
      <c r="AD693" s="485"/>
    </row>
    <row r="694" spans="2:33">
      <c r="B694" s="469"/>
      <c r="D694" s="470"/>
      <c r="E694" s="470"/>
      <c r="F694" s="470"/>
      <c r="G694" s="470"/>
      <c r="H694" s="470"/>
      <c r="I694" s="470"/>
      <c r="J694" s="470"/>
      <c r="K694" s="470"/>
      <c r="L694" s="470"/>
      <c r="M694" s="470"/>
      <c r="N694" s="470"/>
      <c r="O694" s="470"/>
      <c r="P694" s="470"/>
      <c r="Q694" s="470"/>
      <c r="R694" s="470"/>
      <c r="S694" s="470"/>
      <c r="T694" s="470"/>
      <c r="W694" s="719"/>
      <c r="X694" s="720"/>
      <c r="Y694" s="480"/>
      <c r="Z694" s="492"/>
      <c r="AA694" s="721"/>
      <c r="AB694" s="722"/>
      <c r="AC694" s="484"/>
      <c r="AD694" s="485"/>
      <c r="AG694" s="486"/>
    </row>
    <row r="695" spans="2:33">
      <c r="B695" s="469"/>
      <c r="D695" s="470"/>
      <c r="E695" s="470"/>
      <c r="F695" s="470"/>
      <c r="G695" s="470"/>
      <c r="H695" s="470"/>
      <c r="I695" s="470"/>
      <c r="J695" s="470"/>
      <c r="K695" s="470"/>
      <c r="L695" s="470"/>
      <c r="M695" s="470"/>
      <c r="N695" s="470"/>
      <c r="O695" s="470"/>
      <c r="P695" s="470"/>
      <c r="Q695" s="470"/>
      <c r="R695" s="470"/>
      <c r="S695" s="470"/>
      <c r="T695" s="470"/>
      <c r="W695" s="719"/>
      <c r="X695" s="720"/>
      <c r="Y695" s="480"/>
      <c r="Z695" s="492"/>
      <c r="AA695" s="721"/>
      <c r="AB695" s="722"/>
      <c r="AC695" s="484"/>
      <c r="AD695" s="485"/>
    </row>
    <row r="696" spans="2:33">
      <c r="B696" s="469"/>
      <c r="D696" s="470"/>
      <c r="E696" s="470"/>
      <c r="F696" s="470"/>
      <c r="G696" s="470"/>
      <c r="H696" s="470"/>
      <c r="I696" s="470"/>
      <c r="J696" s="470"/>
      <c r="K696" s="470"/>
      <c r="L696" s="470"/>
      <c r="M696" s="470"/>
      <c r="N696" s="470"/>
      <c r="O696" s="470"/>
      <c r="P696" s="470"/>
      <c r="Q696" s="470"/>
      <c r="R696" s="470"/>
      <c r="S696" s="470"/>
      <c r="T696" s="470"/>
      <c r="W696" s="719"/>
      <c r="X696" s="720"/>
      <c r="Y696" s="480"/>
      <c r="Z696" s="492"/>
      <c r="AA696" s="723"/>
      <c r="AB696" s="724"/>
      <c r="AC696" s="490"/>
      <c r="AD696" s="491"/>
    </row>
    <row r="697" spans="2:33">
      <c r="B697" s="469"/>
      <c r="D697" s="470"/>
      <c r="E697" s="470"/>
      <c r="F697" s="470"/>
      <c r="G697" s="470"/>
      <c r="H697" s="470"/>
      <c r="I697" s="470"/>
      <c r="J697" s="470"/>
      <c r="K697" s="470"/>
      <c r="L697" s="470"/>
      <c r="M697" s="470"/>
      <c r="N697" s="470"/>
      <c r="O697" s="470"/>
      <c r="P697" s="470"/>
      <c r="Q697" s="470"/>
      <c r="R697" s="470"/>
      <c r="S697" s="470"/>
      <c r="T697" s="470"/>
      <c r="W697" s="719"/>
      <c r="X697" s="720"/>
      <c r="Y697" s="480"/>
      <c r="Z697" s="492"/>
      <c r="AA697" s="725"/>
      <c r="AB697" s="726"/>
      <c r="AC697" s="493"/>
      <c r="AD697" s="494"/>
    </row>
    <row r="698" spans="2:33" ht="12.75" customHeight="1">
      <c r="B698" s="469"/>
      <c r="D698" s="470"/>
      <c r="E698" s="470"/>
      <c r="F698" s="470"/>
      <c r="G698" s="470"/>
      <c r="H698" s="470"/>
      <c r="I698" s="470"/>
      <c r="J698" s="470"/>
      <c r="K698" s="470"/>
      <c r="L698" s="470"/>
      <c r="M698" s="470"/>
      <c r="N698" s="470"/>
      <c r="O698" s="470"/>
      <c r="P698" s="470"/>
      <c r="Q698" s="470"/>
      <c r="R698" s="470"/>
      <c r="S698" s="470"/>
      <c r="T698" s="470"/>
      <c r="W698" s="719"/>
      <c r="X698" s="720"/>
      <c r="Y698" s="480"/>
      <c r="Z698" s="495"/>
      <c r="AA698" s="727"/>
      <c r="AB698" s="728"/>
      <c r="AC698" s="496"/>
      <c r="AD698" s="497"/>
    </row>
    <row r="699" spans="2:33" ht="12" customHeight="1">
      <c r="B699" s="469"/>
      <c r="D699" s="470"/>
      <c r="E699" s="470"/>
      <c r="F699" s="470"/>
      <c r="G699" s="470"/>
      <c r="H699" s="470"/>
      <c r="I699" s="470"/>
      <c r="J699" s="470"/>
      <c r="K699" s="470"/>
      <c r="L699" s="470"/>
      <c r="M699" s="470"/>
      <c r="N699" s="470"/>
      <c r="O699" s="470"/>
      <c r="P699" s="470"/>
      <c r="Q699" s="470"/>
      <c r="R699" s="470"/>
      <c r="S699" s="470"/>
      <c r="T699" s="470"/>
      <c r="U699" s="476"/>
      <c r="W699" s="719"/>
      <c r="X699" s="720"/>
      <c r="Y699" s="480"/>
      <c r="Z699" s="498"/>
      <c r="AA699" s="499"/>
      <c r="AB699" s="500"/>
      <c r="AC699" s="501"/>
      <c r="AD699" s="502"/>
    </row>
    <row r="700" spans="2:33" ht="12" customHeight="1">
      <c r="B700" s="469"/>
      <c r="D700" s="470"/>
      <c r="E700" s="470"/>
      <c r="F700" s="470"/>
      <c r="G700" s="470"/>
      <c r="H700" s="470"/>
      <c r="I700" s="470"/>
      <c r="J700" s="470"/>
      <c r="K700" s="470"/>
      <c r="L700" s="470"/>
      <c r="M700" s="470"/>
      <c r="N700" s="470"/>
      <c r="O700" s="470"/>
      <c r="P700" s="470"/>
      <c r="Q700" s="470"/>
      <c r="R700" s="470"/>
      <c r="S700" s="470"/>
      <c r="T700" s="470"/>
      <c r="W700" s="729" t="s">
        <v>1635</v>
      </c>
      <c r="X700" s="730"/>
      <c r="Y700" s="730"/>
      <c r="Z700" s="730"/>
      <c r="AA700" s="503"/>
      <c r="AB700" s="503"/>
      <c r="AC700" s="503"/>
      <c r="AD700" s="504"/>
    </row>
    <row r="701" spans="2:33" ht="12" customHeight="1">
      <c r="B701" s="469"/>
      <c r="D701" s="470"/>
      <c r="E701" s="470"/>
      <c r="F701" s="470"/>
      <c r="G701" s="470"/>
      <c r="H701" s="470"/>
      <c r="I701" s="470"/>
      <c r="J701" s="470"/>
      <c r="K701" s="470"/>
      <c r="L701" s="470"/>
      <c r="M701" s="470"/>
      <c r="N701" s="470"/>
      <c r="O701" s="470"/>
      <c r="P701" s="470"/>
      <c r="Q701" s="470"/>
      <c r="R701" s="470"/>
      <c r="S701" s="470"/>
      <c r="T701" s="470"/>
      <c r="W701" s="731" t="s">
        <v>1636</v>
      </c>
      <c r="X701" s="732"/>
      <c r="Y701" s="503" t="s">
        <v>9</v>
      </c>
      <c r="Z701" s="733"/>
      <c r="AA701" s="733"/>
      <c r="AB701" s="733"/>
      <c r="AC701" s="733"/>
      <c r="AD701" s="734"/>
    </row>
    <row r="702" spans="2:33" ht="12" customHeight="1">
      <c r="B702" s="469"/>
      <c r="D702" s="470"/>
      <c r="E702" s="470"/>
      <c r="F702" s="470"/>
      <c r="G702" s="470"/>
      <c r="H702" s="470"/>
      <c r="I702" s="470"/>
      <c r="J702" s="470"/>
      <c r="K702" s="470"/>
      <c r="L702" s="470"/>
      <c r="M702" s="470"/>
      <c r="N702" s="470"/>
      <c r="O702" s="470"/>
      <c r="P702" s="470"/>
      <c r="Q702" s="470"/>
      <c r="R702" s="470"/>
      <c r="S702" s="470"/>
      <c r="T702" s="470"/>
      <c r="V702" s="505"/>
      <c r="W702" s="506"/>
      <c r="X702" s="507"/>
      <c r="Y702" s="507"/>
      <c r="Z702" s="507"/>
      <c r="AA702" s="507"/>
      <c r="AB702" s="507"/>
      <c r="AC702" s="507"/>
      <c r="AD702" s="508"/>
    </row>
    <row r="703" spans="2:33">
      <c r="B703" s="509"/>
      <c r="C703" s="486"/>
      <c r="D703" s="470"/>
      <c r="E703" s="470"/>
      <c r="F703" s="470"/>
      <c r="G703" s="470"/>
      <c r="H703" s="470"/>
      <c r="I703" s="470"/>
      <c r="J703" s="470"/>
      <c r="K703" s="470"/>
      <c r="L703" s="470"/>
      <c r="M703" s="470"/>
      <c r="N703" s="470"/>
      <c r="O703" s="470"/>
      <c r="P703" s="470"/>
      <c r="Q703" s="470"/>
      <c r="R703" s="470"/>
      <c r="S703" s="470"/>
      <c r="T703" s="470"/>
      <c r="U703" s="486"/>
      <c r="V703" s="505"/>
      <c r="W703" s="704" t="s">
        <v>1608</v>
      </c>
      <c r="X703" s="705"/>
      <c r="Y703" s="707"/>
      <c r="Z703" s="707"/>
      <c r="AA703" s="707"/>
      <c r="AB703" s="707"/>
      <c r="AC703" s="707"/>
      <c r="AD703" s="714"/>
    </row>
    <row r="704" spans="2:33">
      <c r="B704" s="509"/>
      <c r="C704" s="486"/>
      <c r="D704" s="470"/>
      <c r="E704" s="470"/>
      <c r="F704" s="470"/>
      <c r="G704" s="470"/>
      <c r="H704" s="470"/>
      <c r="I704" s="470"/>
      <c r="J704" s="470"/>
      <c r="K704" s="470"/>
      <c r="L704" s="470"/>
      <c r="M704" s="470"/>
      <c r="N704" s="470"/>
      <c r="O704" s="470"/>
      <c r="P704" s="470"/>
      <c r="Q704" s="470"/>
      <c r="R704" s="470"/>
      <c r="S704" s="470"/>
      <c r="T704" s="470"/>
      <c r="U704" s="486"/>
      <c r="V704" s="505"/>
      <c r="W704" s="704" t="s">
        <v>1609</v>
      </c>
      <c r="X704" s="705"/>
      <c r="Y704" s="707">
        <v>13</v>
      </c>
      <c r="Z704" s="707"/>
      <c r="AA704" s="707"/>
      <c r="AB704" s="707" t="s">
        <v>1610</v>
      </c>
      <c r="AC704" s="707"/>
      <c r="AD704" s="474" t="s">
        <v>1611</v>
      </c>
    </row>
    <row r="705" spans="2:30">
      <c r="B705" s="509"/>
      <c r="C705" s="486"/>
      <c r="D705" s="470"/>
      <c r="E705" s="470"/>
      <c r="F705" s="470"/>
      <c r="G705" s="470"/>
      <c r="H705" s="470"/>
      <c r="I705" s="470"/>
      <c r="J705" s="470"/>
      <c r="K705" s="470"/>
      <c r="L705" s="470"/>
      <c r="M705" s="470"/>
      <c r="N705" s="470"/>
      <c r="O705" s="470"/>
      <c r="P705" s="470"/>
      <c r="Q705" s="470"/>
      <c r="R705" s="470"/>
      <c r="S705" s="470"/>
      <c r="T705" s="470"/>
      <c r="U705" s="486"/>
      <c r="V705" s="505"/>
      <c r="W705" s="704" t="s">
        <v>1612</v>
      </c>
      <c r="X705" s="705"/>
      <c r="Y705" s="706"/>
      <c r="Z705" s="706"/>
      <c r="AA705" s="706"/>
      <c r="AB705" s="707" t="s">
        <v>1613</v>
      </c>
      <c r="AC705" s="707"/>
      <c r="AD705" s="510"/>
    </row>
    <row r="706" spans="2:30">
      <c r="B706" s="509"/>
      <c r="C706" s="486"/>
      <c r="D706" s="470"/>
      <c r="E706" s="470"/>
      <c r="F706" s="470"/>
      <c r="G706" s="470"/>
      <c r="H706" s="470"/>
      <c r="I706" s="470"/>
      <c r="J706" s="470"/>
      <c r="K706" s="470"/>
      <c r="L706" s="470"/>
      <c r="M706" s="470"/>
      <c r="N706" s="470"/>
      <c r="O706" s="470"/>
      <c r="P706" s="470"/>
      <c r="Q706" s="470"/>
      <c r="R706" s="470"/>
      <c r="S706" s="470"/>
      <c r="T706" s="470"/>
      <c r="U706" s="486"/>
      <c r="V706" s="505"/>
      <c r="W706" s="511" t="s">
        <v>1614</v>
      </c>
      <c r="X706" s="512"/>
      <c r="Y706" s="512"/>
      <c r="Z706" s="512"/>
      <c r="AA706" s="512"/>
      <c r="AB706" s="512"/>
      <c r="AC706" s="512"/>
      <c r="AD706" s="513"/>
    </row>
    <row r="707" spans="2:30" ht="12.75" customHeight="1">
      <c r="B707" s="509"/>
      <c r="C707" s="486"/>
      <c r="D707" s="470"/>
      <c r="E707" s="470"/>
      <c r="F707" s="470"/>
      <c r="G707" s="470"/>
      <c r="H707" s="470"/>
      <c r="I707" s="470"/>
      <c r="J707" s="470"/>
      <c r="K707" s="470"/>
      <c r="L707" s="470"/>
      <c r="M707" s="470"/>
      <c r="N707" s="470"/>
      <c r="O707" s="470"/>
      <c r="P707" s="470"/>
      <c r="Q707" s="470"/>
      <c r="R707" s="470"/>
      <c r="S707" s="470"/>
      <c r="T707" s="470"/>
      <c r="U707" s="486"/>
      <c r="V707" s="505"/>
      <c r="W707" s="708" t="s">
        <v>1676</v>
      </c>
      <c r="X707" s="709"/>
      <c r="Y707" s="709"/>
      <c r="Z707" s="709"/>
      <c r="AA707" s="709"/>
      <c r="AB707" s="709"/>
      <c r="AC707" s="709"/>
      <c r="AD707" s="710"/>
    </row>
    <row r="708" spans="2:30">
      <c r="B708" s="509"/>
      <c r="C708" s="486"/>
      <c r="D708" s="470"/>
      <c r="E708" s="470"/>
      <c r="F708" s="470"/>
      <c r="G708" s="470"/>
      <c r="H708" s="470"/>
      <c r="I708" s="470"/>
      <c r="J708" s="470"/>
      <c r="K708" s="470"/>
      <c r="L708" s="470"/>
      <c r="M708" s="470"/>
      <c r="N708" s="470"/>
      <c r="O708" s="470"/>
      <c r="P708" s="470"/>
      <c r="Q708" s="470"/>
      <c r="R708" s="470"/>
      <c r="S708" s="470"/>
      <c r="T708" s="470"/>
      <c r="U708" s="486"/>
      <c r="V708" s="514"/>
      <c r="W708" s="708"/>
      <c r="X708" s="709"/>
      <c r="Y708" s="709"/>
      <c r="Z708" s="709"/>
      <c r="AA708" s="709"/>
      <c r="AB708" s="709"/>
      <c r="AC708" s="709"/>
      <c r="AD708" s="710"/>
    </row>
    <row r="709" spans="2:30">
      <c r="B709" s="509"/>
      <c r="C709" s="486"/>
      <c r="D709" s="470"/>
      <c r="E709" s="470"/>
      <c r="F709" s="470"/>
      <c r="G709" s="470"/>
      <c r="H709" s="470"/>
      <c r="I709" s="470"/>
      <c r="J709" s="470"/>
      <c r="K709" s="470"/>
      <c r="L709" s="470"/>
      <c r="M709" s="470"/>
      <c r="N709" s="470"/>
      <c r="O709" s="470"/>
      <c r="P709" s="470"/>
      <c r="Q709" s="470"/>
      <c r="R709" s="470"/>
      <c r="S709" s="470"/>
      <c r="T709" s="470"/>
      <c r="V709" s="514"/>
      <c r="W709" s="711"/>
      <c r="X709" s="712"/>
      <c r="Y709" s="712"/>
      <c r="Z709" s="712"/>
      <c r="AA709" s="712"/>
      <c r="AB709" s="712"/>
      <c r="AC709" s="712"/>
      <c r="AD709" s="713"/>
    </row>
    <row r="710" spans="2:30">
      <c r="B710" s="509"/>
      <c r="C710" s="486"/>
      <c r="D710" s="470"/>
      <c r="E710" s="470"/>
      <c r="F710" s="470"/>
      <c r="G710" s="470"/>
      <c r="H710" s="470"/>
      <c r="I710" s="470"/>
      <c r="J710" s="470"/>
      <c r="K710" s="470"/>
      <c r="L710" s="470"/>
      <c r="M710" s="470"/>
      <c r="N710" s="470"/>
      <c r="O710" s="470"/>
      <c r="P710" s="470"/>
      <c r="Q710" s="470"/>
      <c r="R710" s="470"/>
      <c r="S710" s="470"/>
      <c r="T710" s="470"/>
      <c r="U710" s="486"/>
      <c r="V710" s="505"/>
      <c r="W710" s="704" t="s">
        <v>1615</v>
      </c>
      <c r="X710" s="705"/>
      <c r="Y710" s="707" t="s">
        <v>1640</v>
      </c>
      <c r="Z710" s="707"/>
      <c r="AA710" s="707"/>
      <c r="AB710" s="707"/>
      <c r="AC710" s="707"/>
      <c r="AD710" s="714"/>
    </row>
    <row r="711" spans="2:30">
      <c r="B711" s="509"/>
      <c r="C711" s="486"/>
      <c r="D711" s="486"/>
      <c r="E711" s="486"/>
      <c r="F711" s="486"/>
      <c r="G711" s="486"/>
      <c r="H711" s="486"/>
      <c r="I711" s="486"/>
      <c r="J711" s="486"/>
      <c r="K711" s="486"/>
      <c r="L711" s="486"/>
      <c r="M711" s="486"/>
      <c r="N711" s="486"/>
      <c r="O711" s="486"/>
      <c r="P711" s="486"/>
      <c r="Q711" s="486"/>
      <c r="R711" s="486"/>
      <c r="S711" s="486"/>
      <c r="V711" s="505"/>
      <c r="W711" s="704" t="s">
        <v>1616</v>
      </c>
      <c r="X711" s="705"/>
      <c r="Y711" s="707" t="s">
        <v>1641</v>
      </c>
      <c r="Z711" s="707"/>
      <c r="AA711" s="707"/>
      <c r="AB711" s="707"/>
      <c r="AC711" s="707"/>
      <c r="AD711" s="714"/>
    </row>
    <row r="712" spans="2:30">
      <c r="B712" s="509"/>
      <c r="C712" s="486"/>
      <c r="D712" s="486"/>
      <c r="E712" s="486"/>
      <c r="F712" s="486"/>
      <c r="G712" s="486"/>
      <c r="H712" s="486"/>
      <c r="I712" s="486"/>
      <c r="J712" s="486"/>
      <c r="K712" s="486"/>
      <c r="L712" s="486"/>
      <c r="M712" s="486"/>
      <c r="N712" s="486"/>
      <c r="O712" s="486"/>
      <c r="P712" s="486"/>
      <c r="Q712" s="486"/>
      <c r="R712" s="486"/>
      <c r="S712" s="486"/>
      <c r="V712" s="505"/>
      <c r="W712" s="704" t="s">
        <v>1617</v>
      </c>
      <c r="X712" s="705"/>
      <c r="Y712" s="707" t="s">
        <v>1641</v>
      </c>
      <c r="Z712" s="707"/>
      <c r="AA712" s="707"/>
      <c r="AB712" s="707"/>
      <c r="AC712" s="707"/>
      <c r="AD712" s="714"/>
    </row>
    <row r="713" spans="2:30" ht="12.75" thickBot="1">
      <c r="B713" s="515"/>
      <c r="C713" s="516"/>
      <c r="D713" s="516"/>
      <c r="E713" s="516"/>
      <c r="F713" s="516"/>
      <c r="G713" s="516"/>
      <c r="H713" s="516"/>
      <c r="I713" s="516"/>
      <c r="J713" s="516"/>
      <c r="K713" s="516"/>
      <c r="L713" s="516"/>
      <c r="M713" s="516"/>
      <c r="N713" s="516"/>
      <c r="O713" s="516"/>
      <c r="P713" s="516"/>
      <c r="Q713" s="516"/>
      <c r="R713" s="516"/>
      <c r="S713" s="516"/>
      <c r="T713" s="517"/>
      <c r="U713" s="517"/>
      <c r="V713" s="518"/>
      <c r="W713" s="715" t="s">
        <v>1618</v>
      </c>
      <c r="X713" s="716"/>
      <c r="Y713" s="717" t="s">
        <v>1628</v>
      </c>
      <c r="Z713" s="717"/>
      <c r="AA713" s="717"/>
      <c r="AB713" s="717"/>
      <c r="AC713" s="717"/>
      <c r="AD713" s="718"/>
    </row>
    <row r="715" spans="2:30" ht="12.75" thickBot="1"/>
    <row r="716" spans="2:30" ht="12.75" customHeight="1">
      <c r="B716" s="466"/>
      <c r="C716" s="467"/>
      <c r="D716" s="468"/>
      <c r="E716" s="468"/>
      <c r="F716" s="468"/>
      <c r="G716" s="468"/>
      <c r="H716" s="468"/>
      <c r="I716" s="468"/>
      <c r="J716" s="468"/>
      <c r="K716" s="468"/>
      <c r="L716" s="468"/>
      <c r="M716" s="468"/>
      <c r="N716" s="468"/>
      <c r="O716" s="468"/>
      <c r="P716" s="468"/>
      <c r="Q716" s="468"/>
      <c r="R716" s="468"/>
      <c r="S716" s="468"/>
      <c r="T716" s="468"/>
      <c r="U716" s="467"/>
      <c r="V716" s="467"/>
      <c r="W716" s="753" t="s">
        <v>1619</v>
      </c>
      <c r="X716" s="754"/>
      <c r="Y716" s="754"/>
      <c r="Z716" s="754"/>
      <c r="AA716" s="754"/>
      <c r="AB716" s="754"/>
      <c r="AC716" s="754"/>
      <c r="AD716" s="755"/>
    </row>
    <row r="717" spans="2:30" ht="12" customHeight="1">
      <c r="B717" s="469"/>
      <c r="D717" s="470"/>
      <c r="E717" s="470"/>
      <c r="F717" s="470"/>
      <c r="G717" s="470"/>
      <c r="H717" s="470"/>
      <c r="I717" s="470"/>
      <c r="J717" s="470"/>
      <c r="K717" s="470"/>
      <c r="L717" s="470"/>
      <c r="M717" s="752"/>
      <c r="N717" s="470"/>
      <c r="P717" s="470"/>
      <c r="Q717" s="470"/>
      <c r="R717" s="470"/>
      <c r="S717" s="470"/>
      <c r="T717" s="470"/>
      <c r="W717" s="756"/>
      <c r="X717" s="757"/>
      <c r="Y717" s="757"/>
      <c r="Z717" s="757"/>
      <c r="AA717" s="757"/>
      <c r="AB717" s="757"/>
      <c r="AC717" s="757"/>
      <c r="AD717" s="758"/>
    </row>
    <row r="718" spans="2:30" ht="14.25" customHeight="1">
      <c r="B718" s="469"/>
      <c r="D718" s="470"/>
      <c r="E718" s="470"/>
      <c r="F718" s="470"/>
      <c r="G718" s="470"/>
      <c r="H718" s="470"/>
      <c r="I718" s="470"/>
      <c r="J718" s="470"/>
      <c r="K718" s="470"/>
      <c r="L718" s="470"/>
      <c r="M718" s="752"/>
      <c r="N718" s="470"/>
      <c r="O718" s="470"/>
      <c r="P718" s="470"/>
      <c r="Q718" s="470"/>
      <c r="R718" s="470"/>
      <c r="S718" s="470"/>
      <c r="T718" s="470"/>
      <c r="W718" s="471" t="s">
        <v>1588</v>
      </c>
      <c r="AD718" s="472"/>
    </row>
    <row r="719" spans="2:30" ht="14.25" customHeight="1">
      <c r="B719" s="469"/>
      <c r="W719" s="473" t="s">
        <v>1589</v>
      </c>
      <c r="X719" s="707" t="s">
        <v>1590</v>
      </c>
      <c r="Y719" s="707"/>
      <c r="Z719" s="707"/>
      <c r="AA719" s="707" t="s">
        <v>1591</v>
      </c>
      <c r="AB719" s="707"/>
      <c r="AC719" s="707" t="s">
        <v>1592</v>
      </c>
      <c r="AD719" s="714"/>
    </row>
    <row r="720" spans="2:30" ht="14.25" customHeight="1">
      <c r="B720" s="469"/>
      <c r="W720" s="473">
        <v>1</v>
      </c>
      <c r="X720" s="707" t="s">
        <v>1593</v>
      </c>
      <c r="Y720" s="707"/>
      <c r="Z720" s="707"/>
      <c r="AA720" s="707"/>
      <c r="AB720" s="707"/>
      <c r="AC720" s="707"/>
      <c r="AD720" s="714"/>
    </row>
    <row r="721" spans="2:30" ht="14.25" customHeight="1">
      <c r="B721" s="469"/>
      <c r="W721" s="473">
        <v>2</v>
      </c>
      <c r="X721" s="707" t="s">
        <v>1594</v>
      </c>
      <c r="Y721" s="707"/>
      <c r="Z721" s="707"/>
      <c r="AA721" s="707"/>
      <c r="AB721" s="707"/>
      <c r="AC721" s="707"/>
      <c r="AD721" s="714"/>
    </row>
    <row r="722" spans="2:30" ht="14.25" customHeight="1">
      <c r="B722" s="469"/>
      <c r="W722" s="473">
        <v>3</v>
      </c>
      <c r="X722" s="707" t="s">
        <v>1595</v>
      </c>
      <c r="Y722" s="707"/>
      <c r="Z722" s="707"/>
      <c r="AA722" s="707"/>
      <c r="AB722" s="707"/>
      <c r="AC722" s="707"/>
      <c r="AD722" s="714"/>
    </row>
    <row r="723" spans="2:30" ht="14.25" customHeight="1">
      <c r="B723" s="469"/>
      <c r="W723" s="473">
        <v>4</v>
      </c>
      <c r="X723" s="707" t="s">
        <v>1596</v>
      </c>
      <c r="Y723" s="707"/>
      <c r="Z723" s="707"/>
      <c r="AA723" s="707"/>
      <c r="AB723" s="707"/>
      <c r="AC723" s="707"/>
      <c r="AD723" s="714"/>
    </row>
    <row r="724" spans="2:30" ht="14.25" customHeight="1">
      <c r="B724" s="469"/>
      <c r="D724" s="470"/>
      <c r="E724" s="470"/>
      <c r="F724" s="470"/>
      <c r="G724" s="470"/>
      <c r="H724" s="470"/>
      <c r="I724" s="470"/>
      <c r="J724" s="470"/>
      <c r="K724" s="470"/>
      <c r="L724" s="470"/>
      <c r="M724" s="470"/>
      <c r="N724" s="470"/>
      <c r="O724" s="470"/>
      <c r="P724" s="470"/>
      <c r="Q724" s="470"/>
      <c r="R724" s="470"/>
      <c r="S724" s="470"/>
      <c r="T724" s="470"/>
      <c r="W724" s="473">
        <v>5</v>
      </c>
      <c r="X724" s="707" t="s">
        <v>1597</v>
      </c>
      <c r="Y724" s="707"/>
      <c r="Z724" s="707"/>
      <c r="AA724" s="707"/>
      <c r="AB724" s="707"/>
      <c r="AC724" s="707"/>
      <c r="AD724" s="714"/>
    </row>
    <row r="725" spans="2:30" ht="14.25" customHeight="1">
      <c r="B725" s="469"/>
      <c r="D725" s="470"/>
      <c r="E725" s="470"/>
      <c r="F725" s="470"/>
      <c r="G725" s="470"/>
      <c r="H725" s="470"/>
      <c r="I725" s="470"/>
      <c r="J725" s="470"/>
      <c r="K725" s="470"/>
      <c r="L725" s="470"/>
      <c r="M725" s="752"/>
      <c r="N725" s="470"/>
      <c r="O725" s="470"/>
      <c r="P725" s="470"/>
      <c r="Q725" s="470"/>
      <c r="R725" s="470"/>
      <c r="S725" s="470"/>
      <c r="T725" s="470"/>
      <c r="W725" s="473">
        <v>6</v>
      </c>
      <c r="X725" s="707" t="s">
        <v>1598</v>
      </c>
      <c r="Y725" s="707"/>
      <c r="Z725" s="707"/>
      <c r="AA725" s="707"/>
      <c r="AB725" s="707"/>
      <c r="AC725" s="707"/>
      <c r="AD725" s="714"/>
    </row>
    <row r="726" spans="2:30" ht="14.25" customHeight="1">
      <c r="B726" s="469"/>
      <c r="D726" s="470"/>
      <c r="E726" s="470"/>
      <c r="F726" s="470"/>
      <c r="G726" s="470"/>
      <c r="H726" s="470"/>
      <c r="I726" s="470"/>
      <c r="J726" s="470"/>
      <c r="K726" s="470"/>
      <c r="L726" s="470"/>
      <c r="M726" s="752"/>
      <c r="N726" s="470"/>
      <c r="O726" s="470"/>
      <c r="P726" s="470"/>
      <c r="Q726" s="470"/>
      <c r="R726" s="470"/>
      <c r="S726" s="470"/>
      <c r="T726" s="470"/>
      <c r="W726" s="473">
        <v>7</v>
      </c>
      <c r="X726" s="707" t="s">
        <v>1599</v>
      </c>
      <c r="Y726" s="707"/>
      <c r="Z726" s="707"/>
      <c r="AA726" s="707"/>
      <c r="AB726" s="707"/>
      <c r="AC726" s="707"/>
      <c r="AD726" s="714"/>
    </row>
    <row r="727" spans="2:30" ht="14.25" customHeight="1">
      <c r="B727" s="469"/>
      <c r="D727" s="470"/>
      <c r="E727" s="470"/>
      <c r="F727" s="470"/>
      <c r="G727" s="470"/>
      <c r="H727" s="470"/>
      <c r="I727" s="470"/>
      <c r="J727" s="470"/>
      <c r="K727" s="470"/>
      <c r="L727" s="470"/>
      <c r="N727" s="752"/>
      <c r="O727" s="470"/>
      <c r="P727" s="470"/>
      <c r="Q727" s="470"/>
      <c r="R727" s="470"/>
      <c r="S727" s="470"/>
      <c r="T727" s="470"/>
      <c r="W727" s="473">
        <v>8</v>
      </c>
      <c r="X727" s="707" t="s">
        <v>1600</v>
      </c>
      <c r="Y727" s="707"/>
      <c r="Z727" s="707"/>
      <c r="AA727" s="707"/>
      <c r="AB727" s="707"/>
      <c r="AC727" s="707"/>
      <c r="AD727" s="714"/>
    </row>
    <row r="728" spans="2:30" ht="14.25" customHeight="1">
      <c r="B728" s="469"/>
      <c r="D728" s="470"/>
      <c r="E728" s="470"/>
      <c r="F728" s="470"/>
      <c r="G728" s="470"/>
      <c r="H728" s="470"/>
      <c r="I728" s="470"/>
      <c r="J728" s="470"/>
      <c r="K728" s="470"/>
      <c r="L728" s="470"/>
      <c r="N728" s="752"/>
      <c r="O728" s="470"/>
      <c r="P728" s="470"/>
      <c r="Q728" s="470"/>
      <c r="R728" s="470"/>
      <c r="S728" s="470"/>
      <c r="T728" s="470"/>
      <c r="W728" s="473">
        <v>9</v>
      </c>
      <c r="X728" s="707" t="s">
        <v>1601</v>
      </c>
      <c r="Y728" s="707"/>
      <c r="Z728" s="707"/>
      <c r="AA728" s="707"/>
      <c r="AB728" s="707"/>
      <c r="AC728" s="707"/>
      <c r="AD728" s="714"/>
    </row>
    <row r="729" spans="2:30" ht="14.25" customHeight="1">
      <c r="B729" s="469"/>
      <c r="D729" s="470"/>
      <c r="E729" s="470"/>
      <c r="F729" s="470"/>
      <c r="G729" s="470"/>
      <c r="H729" s="470"/>
      <c r="I729" s="470"/>
      <c r="J729" s="470"/>
      <c r="K729" s="470"/>
      <c r="L729" s="470"/>
      <c r="M729" s="470"/>
      <c r="N729" s="470"/>
      <c r="O729" s="470"/>
      <c r="P729" s="470"/>
      <c r="Q729" s="470"/>
      <c r="R729" s="470"/>
      <c r="S729" s="470"/>
      <c r="T729" s="470"/>
      <c r="W729" s="473">
        <v>10</v>
      </c>
      <c r="X729" s="707" t="s">
        <v>1602</v>
      </c>
      <c r="Y729" s="707"/>
      <c r="Z729" s="707"/>
      <c r="AA729" s="707"/>
      <c r="AB729" s="707"/>
      <c r="AC729" s="707"/>
      <c r="AD729" s="714"/>
    </row>
    <row r="730" spans="2:30" ht="14.25" customHeight="1">
      <c r="B730" s="469"/>
      <c r="D730" s="470"/>
      <c r="E730" s="470"/>
      <c r="F730" s="470"/>
      <c r="G730" s="470"/>
      <c r="H730" s="470"/>
      <c r="I730" s="470"/>
      <c r="J730" s="470"/>
      <c r="K730" s="470"/>
      <c r="L730" s="470"/>
      <c r="N730" s="470"/>
      <c r="O730" s="470"/>
      <c r="P730" s="470"/>
      <c r="Q730" s="470"/>
      <c r="R730" s="470"/>
      <c r="S730" s="470"/>
      <c r="T730" s="470"/>
      <c r="W730" s="473">
        <v>11</v>
      </c>
      <c r="X730" s="707" t="s">
        <v>1603</v>
      </c>
      <c r="Y730" s="707"/>
      <c r="Z730" s="707"/>
      <c r="AA730" s="707"/>
      <c r="AB730" s="707"/>
      <c r="AC730" s="707"/>
      <c r="AD730" s="714"/>
    </row>
    <row r="731" spans="2:30" ht="14.25" customHeight="1">
      <c r="B731" s="469"/>
      <c r="D731" s="470"/>
      <c r="E731" s="470"/>
      <c r="F731" s="470"/>
      <c r="G731" s="470"/>
      <c r="H731" s="470"/>
      <c r="I731" s="470"/>
      <c r="J731" s="470"/>
      <c r="K731" s="470"/>
      <c r="L731" s="470"/>
      <c r="N731" s="470"/>
      <c r="O731" s="470"/>
      <c r="P731" s="470"/>
      <c r="Q731" s="470"/>
      <c r="R731" s="470"/>
      <c r="S731" s="470"/>
      <c r="T731" s="470"/>
      <c r="W731" s="473">
        <v>12</v>
      </c>
      <c r="X731" s="707" t="s">
        <v>1604</v>
      </c>
      <c r="Y731" s="707"/>
      <c r="Z731" s="707"/>
      <c r="AA731" s="707"/>
      <c r="AB731" s="707"/>
      <c r="AC731" s="707"/>
      <c r="AD731" s="714"/>
    </row>
    <row r="732" spans="2:30" ht="14.25" customHeight="1">
      <c r="B732" s="475"/>
      <c r="C732" s="476"/>
      <c r="D732" s="470"/>
      <c r="E732" s="470"/>
      <c r="F732" s="470"/>
      <c r="G732" s="470"/>
      <c r="H732" s="470"/>
      <c r="I732" s="470"/>
      <c r="J732" s="470"/>
      <c r="K732" s="470"/>
      <c r="L732" s="470"/>
      <c r="N732" s="470"/>
      <c r="O732" s="470"/>
      <c r="P732" s="470"/>
      <c r="Q732" s="470"/>
      <c r="R732" s="470"/>
      <c r="S732" s="470"/>
      <c r="T732" s="470"/>
      <c r="W732" s="473">
        <v>13</v>
      </c>
      <c r="X732" s="707" t="s">
        <v>1634</v>
      </c>
      <c r="Y732" s="707"/>
      <c r="Z732" s="707"/>
      <c r="AA732" s="707"/>
      <c r="AB732" s="707"/>
      <c r="AC732" s="707"/>
      <c r="AD732" s="714"/>
    </row>
    <row r="733" spans="2:30" ht="14.25" customHeight="1">
      <c r="B733" s="469"/>
      <c r="D733" s="470"/>
      <c r="E733" s="470"/>
      <c r="F733" s="470"/>
      <c r="G733" s="470"/>
      <c r="H733" s="470"/>
      <c r="I733" s="470"/>
      <c r="J733" s="470"/>
      <c r="K733" s="470"/>
      <c r="L733" s="470"/>
      <c r="N733" s="470"/>
      <c r="O733" s="470"/>
      <c r="P733" s="470"/>
      <c r="Q733" s="470"/>
      <c r="R733" s="470"/>
      <c r="S733" s="470"/>
      <c r="T733" s="470"/>
      <c r="W733" s="477"/>
      <c r="X733" s="735"/>
      <c r="Y733" s="735"/>
      <c r="Z733" s="735"/>
      <c r="AA733" s="735"/>
      <c r="AB733" s="735"/>
      <c r="AC733" s="735"/>
      <c r="AD733" s="736"/>
    </row>
    <row r="734" spans="2:30" ht="14.25" customHeight="1">
      <c r="B734" s="469"/>
      <c r="D734" s="470"/>
      <c r="E734" s="470"/>
      <c r="F734" s="470"/>
      <c r="G734" s="470"/>
      <c r="H734" s="470"/>
      <c r="I734" s="470"/>
      <c r="J734" s="470"/>
      <c r="K734" s="470"/>
      <c r="L734" s="470"/>
      <c r="M734" s="470"/>
      <c r="N734" s="470"/>
      <c r="O734" s="470"/>
      <c r="P734" s="470"/>
      <c r="Q734" s="470"/>
      <c r="R734" s="470"/>
      <c r="S734" s="470"/>
      <c r="T734" s="470"/>
      <c r="W734" s="737" t="s">
        <v>1605</v>
      </c>
      <c r="X734" s="738"/>
      <c r="Y734" s="738"/>
      <c r="Z734" s="738"/>
      <c r="AA734" s="738"/>
      <c r="AB734" s="738"/>
      <c r="AC734" s="738"/>
      <c r="AD734" s="739"/>
    </row>
    <row r="735" spans="2:30" ht="14.25" customHeight="1">
      <c r="B735" s="469"/>
      <c r="D735" s="470"/>
      <c r="E735" s="470"/>
      <c r="F735" s="470"/>
      <c r="G735" s="470"/>
      <c r="H735" s="470"/>
      <c r="I735" s="470"/>
      <c r="J735" s="470"/>
      <c r="K735" s="470"/>
      <c r="L735" s="470"/>
      <c r="N735" s="470"/>
      <c r="O735" s="470"/>
      <c r="P735" s="470"/>
      <c r="Q735" s="470"/>
      <c r="R735" s="470"/>
      <c r="S735" s="470"/>
      <c r="T735" s="470"/>
      <c r="W735" s="740" t="s">
        <v>1606</v>
      </c>
      <c r="X735" s="741"/>
      <c r="Y735" s="741"/>
      <c r="Z735" s="742"/>
      <c r="AA735" s="743" t="s">
        <v>1607</v>
      </c>
      <c r="AB735" s="744"/>
      <c r="AC735" s="744"/>
      <c r="AD735" s="745"/>
    </row>
    <row r="736" spans="2:30" ht="14.25" customHeight="1">
      <c r="B736" s="469"/>
      <c r="D736" s="470"/>
      <c r="E736" s="470"/>
      <c r="F736" s="470"/>
      <c r="G736" s="470"/>
      <c r="H736" s="470"/>
      <c r="I736" s="470"/>
      <c r="J736" s="470"/>
      <c r="K736" s="470"/>
      <c r="L736" s="470"/>
      <c r="N736" s="470"/>
      <c r="O736" s="470"/>
      <c r="P736" s="470"/>
      <c r="Q736" s="470"/>
      <c r="R736" s="470"/>
      <c r="S736" s="470"/>
      <c r="T736" s="470"/>
      <c r="W736" s="746" t="s">
        <v>1620</v>
      </c>
      <c r="X736" s="747"/>
      <c r="Y736" s="480">
        <v>10</v>
      </c>
      <c r="Z736" s="481" t="s">
        <v>93</v>
      </c>
      <c r="AA736" s="748"/>
      <c r="AB736" s="749"/>
      <c r="AC736" s="484"/>
      <c r="AD736" s="485"/>
    </row>
    <row r="737" spans="2:33" ht="14.25" customHeight="1">
      <c r="B737" s="469"/>
      <c r="D737" s="470"/>
      <c r="E737" s="470"/>
      <c r="F737" s="470"/>
      <c r="G737" s="470"/>
      <c r="H737" s="470"/>
      <c r="I737" s="470"/>
      <c r="J737" s="470"/>
      <c r="K737" s="470"/>
      <c r="L737" s="470"/>
      <c r="N737" s="470"/>
      <c r="O737" s="470"/>
      <c r="P737" s="470"/>
      <c r="Q737" s="470"/>
      <c r="R737" s="470"/>
      <c r="S737" s="470"/>
      <c r="T737" s="470"/>
      <c r="W737" s="478" t="s">
        <v>1632</v>
      </c>
      <c r="X737" s="479"/>
      <c r="Y737" s="480">
        <v>6</v>
      </c>
      <c r="Z737" s="481" t="s">
        <v>1031</v>
      </c>
      <c r="AA737" s="530"/>
      <c r="AB737" s="531"/>
      <c r="AC737" s="484"/>
      <c r="AD737" s="485"/>
    </row>
    <row r="738" spans="2:33">
      <c r="B738" s="469"/>
      <c r="D738" s="470"/>
      <c r="E738" s="470"/>
      <c r="F738" s="470"/>
      <c r="G738" s="470"/>
      <c r="H738" s="470"/>
      <c r="I738" s="470"/>
      <c r="J738" s="470"/>
      <c r="K738" s="470"/>
      <c r="L738" s="470"/>
      <c r="N738" s="470"/>
      <c r="O738" s="470"/>
      <c r="P738" s="470"/>
      <c r="Q738" s="470"/>
      <c r="R738" s="470"/>
      <c r="S738" s="470"/>
      <c r="T738" s="470"/>
      <c r="W738" s="478" t="s">
        <v>1621</v>
      </c>
      <c r="X738" s="479"/>
      <c r="Y738" s="486">
        <v>1</v>
      </c>
      <c r="Z738" s="481" t="s">
        <v>1031</v>
      </c>
      <c r="AA738" s="750"/>
      <c r="AB738" s="751"/>
      <c r="AC738" s="484"/>
      <c r="AD738" s="485"/>
    </row>
    <row r="739" spans="2:33">
      <c r="B739" s="469"/>
      <c r="D739" s="470"/>
      <c r="E739" s="470"/>
      <c r="F739" s="470"/>
      <c r="G739" s="470"/>
      <c r="H739" s="470"/>
      <c r="I739" s="470"/>
      <c r="J739" s="470"/>
      <c r="K739" s="470"/>
      <c r="L739" s="470"/>
      <c r="M739" s="470"/>
      <c r="N739" s="470"/>
      <c r="O739" s="470"/>
      <c r="P739" s="470"/>
      <c r="Q739" s="470"/>
      <c r="R739" s="470"/>
      <c r="S739" s="470"/>
      <c r="T739" s="470"/>
      <c r="W739" s="478" t="s">
        <v>1659</v>
      </c>
      <c r="X739" s="479"/>
      <c r="Y739" s="480">
        <v>1</v>
      </c>
      <c r="Z739" s="481" t="s">
        <v>1031</v>
      </c>
      <c r="AA739" s="750"/>
      <c r="AB739" s="751"/>
      <c r="AC739" s="484"/>
      <c r="AD739" s="485"/>
    </row>
    <row r="740" spans="2:33">
      <c r="B740" s="469"/>
      <c r="D740" s="470"/>
      <c r="E740" s="470"/>
      <c r="F740" s="470"/>
      <c r="G740" s="470"/>
      <c r="H740" s="470"/>
      <c r="I740" s="470"/>
      <c r="J740" s="470"/>
      <c r="K740" s="470"/>
      <c r="L740" s="470"/>
      <c r="N740" s="470"/>
      <c r="O740" s="470"/>
      <c r="P740" s="470"/>
      <c r="Q740" s="470"/>
      <c r="R740" s="470"/>
      <c r="S740" s="470"/>
      <c r="T740" s="470"/>
      <c r="W740" s="478" t="s">
        <v>1629</v>
      </c>
      <c r="X740" s="479"/>
      <c r="Y740" s="480">
        <v>2</v>
      </c>
      <c r="Z740" s="481" t="s">
        <v>1031</v>
      </c>
      <c r="AA740" s="748"/>
      <c r="AB740" s="749"/>
      <c r="AC740" s="484"/>
      <c r="AD740" s="485"/>
    </row>
    <row r="741" spans="2:33">
      <c r="B741" s="469"/>
      <c r="D741" s="470"/>
      <c r="E741" s="470"/>
      <c r="F741" s="470"/>
      <c r="G741" s="470"/>
      <c r="H741" s="470"/>
      <c r="I741" s="470"/>
      <c r="J741" s="470"/>
      <c r="K741" s="470"/>
      <c r="L741" s="470"/>
      <c r="N741" s="470"/>
      <c r="O741" s="470"/>
      <c r="P741" s="470"/>
      <c r="Q741" s="470"/>
      <c r="R741" s="470"/>
      <c r="S741" s="470"/>
      <c r="T741" s="470"/>
      <c r="W741" s="478" t="s">
        <v>1626</v>
      </c>
      <c r="X741" s="479"/>
      <c r="Y741" s="480">
        <v>10</v>
      </c>
      <c r="Z741" s="481" t="s">
        <v>1031</v>
      </c>
      <c r="AA741" s="487"/>
      <c r="AB741" s="488"/>
      <c r="AC741" s="484"/>
      <c r="AD741" s="489"/>
    </row>
    <row r="742" spans="2:33">
      <c r="B742" s="469"/>
      <c r="D742" s="470"/>
      <c r="E742" s="470"/>
      <c r="F742" s="470"/>
      <c r="G742" s="470"/>
      <c r="H742" s="470"/>
      <c r="I742" s="470"/>
      <c r="J742" s="470"/>
      <c r="K742" s="470"/>
      <c r="L742" s="470"/>
      <c r="N742" s="470"/>
      <c r="O742" s="470"/>
      <c r="P742" s="470"/>
      <c r="Q742" s="470"/>
      <c r="R742" s="470"/>
      <c r="S742" s="470"/>
      <c r="T742" s="470"/>
      <c r="W742" s="478" t="s">
        <v>1627</v>
      </c>
      <c r="X742" s="479"/>
      <c r="Y742" s="480">
        <v>5</v>
      </c>
      <c r="Z742" s="481" t="s">
        <v>1031</v>
      </c>
      <c r="AA742" s="482"/>
      <c r="AB742" s="483"/>
      <c r="AC742" s="484"/>
      <c r="AD742" s="485"/>
    </row>
    <row r="743" spans="2:33">
      <c r="B743" s="469"/>
      <c r="D743" s="470"/>
      <c r="E743" s="470"/>
      <c r="F743" s="470"/>
      <c r="G743" s="470"/>
      <c r="H743" s="470"/>
      <c r="I743" s="470"/>
      <c r="J743" s="470"/>
      <c r="K743" s="470"/>
      <c r="L743" s="470"/>
      <c r="N743" s="470"/>
      <c r="O743" s="470"/>
      <c r="P743" s="470"/>
      <c r="Q743" s="470"/>
      <c r="R743" s="470"/>
      <c r="S743" s="470"/>
      <c r="T743" s="470"/>
      <c r="W743" s="478" t="s">
        <v>1624</v>
      </c>
      <c r="X743" s="479"/>
      <c r="Y743" s="480">
        <v>5</v>
      </c>
      <c r="Z743" s="481" t="s">
        <v>1031</v>
      </c>
      <c r="AA743" s="482"/>
      <c r="AB743" s="483"/>
      <c r="AC743" s="484"/>
      <c r="AD743" s="485"/>
    </row>
    <row r="744" spans="2:33">
      <c r="B744" s="469"/>
      <c r="D744" s="470"/>
      <c r="E744" s="470"/>
      <c r="F744" s="470"/>
      <c r="G744" s="470"/>
      <c r="H744" s="470"/>
      <c r="I744" s="470"/>
      <c r="J744" s="470"/>
      <c r="K744" s="470"/>
      <c r="L744" s="470"/>
      <c r="N744" s="470"/>
      <c r="O744" s="470"/>
      <c r="P744" s="470"/>
      <c r="Q744" s="470"/>
      <c r="R744" s="470"/>
      <c r="S744" s="470"/>
      <c r="T744" s="470"/>
      <c r="W744" s="478" t="s">
        <v>1625</v>
      </c>
      <c r="X744" s="479"/>
      <c r="Y744" s="480">
        <v>5</v>
      </c>
      <c r="Z744" s="481" t="s">
        <v>1031</v>
      </c>
      <c r="AA744" s="482"/>
      <c r="AB744" s="483"/>
      <c r="AC744" s="484"/>
      <c r="AD744" s="485"/>
    </row>
    <row r="745" spans="2:33" ht="14.25">
      <c r="B745" s="469"/>
      <c r="D745" s="470"/>
      <c r="E745" s="470"/>
      <c r="F745" s="470"/>
      <c r="G745" s="470"/>
      <c r="H745" s="470"/>
      <c r="I745" s="470"/>
      <c r="J745" s="470"/>
      <c r="K745" s="470"/>
      <c r="L745" s="470"/>
      <c r="N745" s="470"/>
      <c r="O745" s="470"/>
      <c r="P745" s="470"/>
      <c r="Q745" s="470"/>
      <c r="R745" s="470"/>
      <c r="S745" s="470"/>
      <c r="T745" s="470"/>
      <c r="W745" s="478" t="s">
        <v>1675</v>
      </c>
      <c r="X745" s="479"/>
      <c r="Y745" s="480">
        <f>10*50*4</f>
        <v>2000</v>
      </c>
      <c r="Z745" s="481" t="s">
        <v>7</v>
      </c>
      <c r="AA745" s="748"/>
      <c r="AB745" s="749"/>
      <c r="AC745" s="484"/>
      <c r="AD745" s="485"/>
    </row>
    <row r="746" spans="2:33">
      <c r="B746" s="469"/>
      <c r="D746" s="470"/>
      <c r="E746" s="470"/>
      <c r="F746" s="470"/>
      <c r="G746" s="470"/>
      <c r="H746" s="470"/>
      <c r="I746" s="470"/>
      <c r="J746" s="470"/>
      <c r="K746" s="470"/>
      <c r="L746" s="470"/>
      <c r="M746" s="470"/>
      <c r="N746" s="470"/>
      <c r="O746" s="470"/>
      <c r="P746" s="470"/>
      <c r="Q746" s="470"/>
      <c r="R746" s="470"/>
      <c r="S746" s="470"/>
      <c r="T746" s="470"/>
      <c r="W746" s="478"/>
      <c r="X746" s="479"/>
      <c r="Y746" s="480"/>
      <c r="Z746" s="481"/>
      <c r="AA746" s="748"/>
      <c r="AB746" s="749"/>
      <c r="AC746" s="484"/>
      <c r="AD746" s="485"/>
    </row>
    <row r="747" spans="2:33">
      <c r="B747" s="469"/>
      <c r="D747" s="470"/>
      <c r="E747" s="470"/>
      <c r="F747" s="470"/>
      <c r="G747" s="470"/>
      <c r="H747" s="470"/>
      <c r="I747" s="470"/>
      <c r="J747" s="470"/>
      <c r="K747" s="470"/>
      <c r="L747" s="470"/>
      <c r="M747" s="470"/>
      <c r="N747" s="470"/>
      <c r="O747" s="470"/>
      <c r="P747" s="470"/>
      <c r="Q747" s="470"/>
      <c r="R747" s="470"/>
      <c r="S747" s="470"/>
      <c r="T747" s="470"/>
      <c r="W747" s="478"/>
      <c r="X747" s="479"/>
      <c r="Y747" s="480"/>
      <c r="Z747" s="481"/>
      <c r="AA747" s="748"/>
      <c r="AB747" s="749"/>
      <c r="AC747" s="484"/>
      <c r="AD747" s="485"/>
    </row>
    <row r="748" spans="2:33">
      <c r="B748" s="469"/>
      <c r="D748" s="470"/>
      <c r="E748" s="470"/>
      <c r="F748" s="470"/>
      <c r="G748" s="470"/>
      <c r="H748" s="470"/>
      <c r="I748" s="470"/>
      <c r="J748" s="470"/>
      <c r="K748" s="470"/>
      <c r="L748" s="470"/>
      <c r="M748" s="470"/>
      <c r="N748" s="470"/>
      <c r="O748" s="470"/>
      <c r="P748" s="470"/>
      <c r="Q748" s="470"/>
      <c r="R748" s="470"/>
      <c r="S748" s="470"/>
      <c r="T748" s="470"/>
      <c r="W748" s="478"/>
      <c r="X748" s="479"/>
      <c r="Y748" s="480"/>
      <c r="Z748" s="519"/>
      <c r="AA748" s="721"/>
      <c r="AB748" s="722"/>
      <c r="AC748" s="484"/>
      <c r="AD748" s="485"/>
    </row>
    <row r="749" spans="2:33">
      <c r="B749" s="469"/>
      <c r="D749" s="470"/>
      <c r="E749" s="470"/>
      <c r="F749" s="470"/>
      <c r="G749" s="470"/>
      <c r="H749" s="470"/>
      <c r="I749" s="470"/>
      <c r="J749" s="470"/>
      <c r="K749" s="470"/>
      <c r="L749" s="470"/>
      <c r="M749" s="470"/>
      <c r="N749" s="470"/>
      <c r="O749" s="470"/>
      <c r="P749" s="470"/>
      <c r="Q749" s="470"/>
      <c r="R749" s="470"/>
      <c r="S749" s="470"/>
      <c r="T749" s="470"/>
      <c r="W749" s="719"/>
      <c r="X749" s="720"/>
      <c r="Y749" s="480"/>
      <c r="Z749" s="492"/>
      <c r="AA749" s="721"/>
      <c r="AB749" s="722"/>
      <c r="AC749" s="484"/>
      <c r="AD749" s="485"/>
      <c r="AG749" s="486"/>
    </row>
    <row r="750" spans="2:33">
      <c r="B750" s="469"/>
      <c r="D750" s="470"/>
      <c r="E750" s="470"/>
      <c r="F750" s="470"/>
      <c r="G750" s="470"/>
      <c r="H750" s="470"/>
      <c r="I750" s="470"/>
      <c r="J750" s="470"/>
      <c r="K750" s="470"/>
      <c r="M750" s="470"/>
      <c r="N750" s="470"/>
      <c r="O750" s="470"/>
      <c r="P750" s="470"/>
      <c r="Q750" s="470"/>
      <c r="R750" s="470"/>
      <c r="S750" s="470"/>
      <c r="T750" s="470"/>
      <c r="W750" s="719"/>
      <c r="X750" s="720"/>
      <c r="Y750" s="480"/>
      <c r="Z750" s="492"/>
      <c r="AA750" s="721"/>
      <c r="AB750" s="722"/>
      <c r="AC750" s="484"/>
      <c r="AD750" s="485"/>
    </row>
    <row r="751" spans="2:33">
      <c r="B751" s="469"/>
      <c r="D751" s="470"/>
      <c r="E751" s="470"/>
      <c r="F751" s="470"/>
      <c r="G751" s="470"/>
      <c r="H751" s="470"/>
      <c r="I751" s="470"/>
      <c r="J751" s="470"/>
      <c r="K751" s="470"/>
      <c r="L751" s="470"/>
      <c r="M751" s="470"/>
      <c r="N751" s="470"/>
      <c r="O751" s="470"/>
      <c r="P751" s="470"/>
      <c r="Q751" s="470"/>
      <c r="R751" s="470"/>
      <c r="S751" s="470"/>
      <c r="T751" s="470"/>
      <c r="W751" s="719"/>
      <c r="X751" s="720"/>
      <c r="Y751" s="480"/>
      <c r="Z751" s="492"/>
      <c r="AA751" s="723"/>
      <c r="AB751" s="724"/>
      <c r="AC751" s="490"/>
      <c r="AD751" s="491"/>
    </row>
    <row r="752" spans="2:33">
      <c r="B752" s="469"/>
      <c r="D752" s="470"/>
      <c r="E752" s="470"/>
      <c r="F752" s="470"/>
      <c r="G752" s="470"/>
      <c r="H752" s="470"/>
      <c r="I752" s="470"/>
      <c r="J752" s="470"/>
      <c r="K752" s="470"/>
      <c r="L752" s="470"/>
      <c r="M752" s="470"/>
      <c r="N752" s="470"/>
      <c r="O752" s="470"/>
      <c r="P752" s="470"/>
      <c r="Q752" s="470"/>
      <c r="R752" s="470"/>
      <c r="S752" s="470"/>
      <c r="T752" s="470"/>
      <c r="W752" s="719"/>
      <c r="X752" s="720"/>
      <c r="Y752" s="480"/>
      <c r="Z752" s="492"/>
      <c r="AA752" s="725"/>
      <c r="AB752" s="726"/>
      <c r="AC752" s="493"/>
      <c r="AD752" s="494"/>
    </row>
    <row r="753" spans="2:30" ht="12.75" customHeight="1">
      <c r="B753" s="469"/>
      <c r="D753" s="470"/>
      <c r="E753" s="470"/>
      <c r="F753" s="470"/>
      <c r="G753" s="470"/>
      <c r="H753" s="470"/>
      <c r="I753" s="470"/>
      <c r="J753" s="470"/>
      <c r="K753" s="470"/>
      <c r="L753" s="470"/>
      <c r="M753" s="470"/>
      <c r="N753" s="470"/>
      <c r="O753" s="470"/>
      <c r="P753" s="470"/>
      <c r="Q753" s="470"/>
      <c r="R753" s="470"/>
      <c r="S753" s="470"/>
      <c r="T753" s="470"/>
      <c r="W753" s="719"/>
      <c r="X753" s="720"/>
      <c r="Y753" s="480"/>
      <c r="Z753" s="495"/>
      <c r="AA753" s="727"/>
      <c r="AB753" s="728"/>
      <c r="AC753" s="496"/>
      <c r="AD753" s="497"/>
    </row>
    <row r="754" spans="2:30" ht="12" customHeight="1">
      <c r="B754" s="469"/>
      <c r="D754" s="470"/>
      <c r="E754" s="470"/>
      <c r="F754" s="470"/>
      <c r="G754" s="470"/>
      <c r="H754" s="470"/>
      <c r="I754" s="470"/>
      <c r="J754" s="470"/>
      <c r="K754" s="470"/>
      <c r="L754" s="470"/>
      <c r="M754" s="470"/>
      <c r="N754" s="470"/>
      <c r="O754" s="470"/>
      <c r="P754" s="470"/>
      <c r="Q754" s="470"/>
      <c r="R754" s="470"/>
      <c r="S754" s="470"/>
      <c r="T754" s="470"/>
      <c r="U754" s="476"/>
      <c r="W754" s="719"/>
      <c r="X754" s="720"/>
      <c r="Y754" s="480"/>
      <c r="Z754" s="498"/>
      <c r="AA754" s="499"/>
      <c r="AB754" s="500"/>
      <c r="AC754" s="501"/>
      <c r="AD754" s="502"/>
    </row>
    <row r="755" spans="2:30" ht="12" customHeight="1">
      <c r="B755" s="469"/>
      <c r="D755" s="470"/>
      <c r="E755" s="470"/>
      <c r="F755" s="470"/>
      <c r="G755" s="470"/>
      <c r="H755" s="470"/>
      <c r="I755" s="470"/>
      <c r="J755" s="470"/>
      <c r="K755" s="470"/>
      <c r="L755" s="470"/>
      <c r="M755" s="470"/>
      <c r="N755" s="470"/>
      <c r="O755" s="470"/>
      <c r="P755" s="470"/>
      <c r="Q755" s="470"/>
      <c r="R755" s="470"/>
      <c r="S755" s="470"/>
      <c r="T755" s="470"/>
      <c r="W755" s="729" t="s">
        <v>1635</v>
      </c>
      <c r="X755" s="730"/>
      <c r="Y755" s="730"/>
      <c r="Z755" s="730"/>
      <c r="AA755" s="503"/>
      <c r="AB755" s="503"/>
      <c r="AC755" s="503"/>
      <c r="AD755" s="504"/>
    </row>
    <row r="756" spans="2:30" ht="12" customHeight="1">
      <c r="B756" s="469"/>
      <c r="D756" s="470"/>
      <c r="E756" s="470"/>
      <c r="F756" s="470"/>
      <c r="G756" s="470"/>
      <c r="H756" s="470"/>
      <c r="I756" s="470"/>
      <c r="J756" s="470"/>
      <c r="K756" s="470"/>
      <c r="L756" s="470"/>
      <c r="M756" s="470"/>
      <c r="N756" s="470"/>
      <c r="O756" s="470"/>
      <c r="P756" s="470"/>
      <c r="Q756" s="470"/>
      <c r="R756" s="470"/>
      <c r="S756" s="470"/>
      <c r="T756" s="470"/>
      <c r="W756" s="731" t="s">
        <v>1636</v>
      </c>
      <c r="X756" s="732"/>
      <c r="Y756" s="503" t="s">
        <v>9</v>
      </c>
      <c r="Z756" s="733"/>
      <c r="AA756" s="733"/>
      <c r="AB756" s="733"/>
      <c r="AC756" s="733"/>
      <c r="AD756" s="734"/>
    </row>
    <row r="757" spans="2:30" ht="12" customHeight="1">
      <c r="B757" s="469"/>
      <c r="D757" s="470"/>
      <c r="E757" s="470"/>
      <c r="F757" s="470"/>
      <c r="G757" s="470"/>
      <c r="H757" s="470"/>
      <c r="I757" s="470"/>
      <c r="J757" s="470"/>
      <c r="K757" s="470"/>
      <c r="L757" s="470"/>
      <c r="M757" s="470"/>
      <c r="N757" s="470"/>
      <c r="O757" s="470"/>
      <c r="P757" s="470"/>
      <c r="Q757" s="470"/>
      <c r="R757" s="470"/>
      <c r="S757" s="470"/>
      <c r="T757" s="470"/>
      <c r="V757" s="505"/>
      <c r="W757" s="506"/>
      <c r="X757" s="507"/>
      <c r="Y757" s="507"/>
      <c r="Z757" s="507"/>
      <c r="AA757" s="507"/>
      <c r="AB757" s="507"/>
      <c r="AC757" s="507"/>
      <c r="AD757" s="508"/>
    </row>
    <row r="758" spans="2:30">
      <c r="B758" s="509"/>
      <c r="C758" s="486"/>
      <c r="D758" s="470"/>
      <c r="E758" s="470"/>
      <c r="F758" s="470"/>
      <c r="G758" s="470"/>
      <c r="H758" s="470"/>
      <c r="I758" s="470"/>
      <c r="J758" s="470"/>
      <c r="K758" s="470"/>
      <c r="L758" s="470"/>
      <c r="M758" s="470"/>
      <c r="N758" s="470"/>
      <c r="O758" s="470"/>
      <c r="P758" s="470"/>
      <c r="Q758" s="470"/>
      <c r="R758" s="470"/>
      <c r="S758" s="470"/>
      <c r="T758" s="470"/>
      <c r="U758" s="486"/>
      <c r="V758" s="505"/>
      <c r="W758" s="704" t="s">
        <v>1608</v>
      </c>
      <c r="X758" s="705"/>
      <c r="Y758" s="707"/>
      <c r="Z758" s="707"/>
      <c r="AA758" s="707"/>
      <c r="AB758" s="707"/>
      <c r="AC758" s="707"/>
      <c r="AD758" s="714"/>
    </row>
    <row r="759" spans="2:30">
      <c r="B759" s="509"/>
      <c r="C759" s="486"/>
      <c r="D759" s="470"/>
      <c r="E759" s="470"/>
      <c r="F759" s="470"/>
      <c r="G759" s="470"/>
      <c r="H759" s="470"/>
      <c r="I759" s="470"/>
      <c r="J759" s="470"/>
      <c r="K759" s="470"/>
      <c r="L759" s="470"/>
      <c r="M759" s="470"/>
      <c r="N759" s="470"/>
      <c r="O759" s="470"/>
      <c r="P759" s="470"/>
      <c r="Q759" s="470"/>
      <c r="R759" s="470"/>
      <c r="S759" s="470"/>
      <c r="T759" s="470"/>
      <c r="U759" s="486"/>
      <c r="V759" s="505"/>
      <c r="W759" s="704" t="s">
        <v>1609</v>
      </c>
      <c r="X759" s="705"/>
      <c r="Y759" s="707">
        <v>14</v>
      </c>
      <c r="Z759" s="707"/>
      <c r="AA759" s="707"/>
      <c r="AB759" s="707" t="s">
        <v>1610</v>
      </c>
      <c r="AC759" s="707"/>
      <c r="AD759" s="474" t="s">
        <v>1611</v>
      </c>
    </row>
    <row r="760" spans="2:30">
      <c r="B760" s="509"/>
      <c r="C760" s="486"/>
      <c r="D760" s="470"/>
      <c r="E760" s="470"/>
      <c r="F760" s="470"/>
      <c r="G760" s="470"/>
      <c r="H760" s="470"/>
      <c r="I760" s="470"/>
      <c r="J760" s="470"/>
      <c r="K760" s="470"/>
      <c r="L760" s="470"/>
      <c r="M760" s="470"/>
      <c r="N760" s="470"/>
      <c r="O760" s="470"/>
      <c r="P760" s="470"/>
      <c r="Q760" s="470" t="s">
        <v>1691</v>
      </c>
      <c r="R760" s="470"/>
      <c r="S760" s="470"/>
      <c r="T760" s="470"/>
      <c r="U760" s="486"/>
      <c r="V760" s="505"/>
      <c r="W760" s="704" t="s">
        <v>1612</v>
      </c>
      <c r="X760" s="705"/>
      <c r="Y760" s="706"/>
      <c r="Z760" s="706"/>
      <c r="AA760" s="706"/>
      <c r="AB760" s="707" t="s">
        <v>1613</v>
      </c>
      <c r="AC760" s="707"/>
      <c r="AD760" s="510"/>
    </row>
    <row r="761" spans="2:30">
      <c r="B761" s="509"/>
      <c r="C761" s="486"/>
      <c r="D761" s="470"/>
      <c r="E761" s="470"/>
      <c r="F761" s="470"/>
      <c r="G761" s="470"/>
      <c r="H761" s="470"/>
      <c r="I761" s="470"/>
      <c r="J761" s="470"/>
      <c r="K761" s="470"/>
      <c r="L761" s="470"/>
      <c r="M761" s="470"/>
      <c r="N761" s="470"/>
      <c r="O761" s="470"/>
      <c r="P761" s="470"/>
      <c r="Q761" s="470"/>
      <c r="R761" s="470"/>
      <c r="S761" s="470"/>
      <c r="T761" s="470"/>
      <c r="U761" s="486"/>
      <c r="V761" s="505"/>
      <c r="W761" s="511" t="s">
        <v>1614</v>
      </c>
      <c r="X761" s="512"/>
      <c r="Y761" s="512"/>
      <c r="Z761" s="512"/>
      <c r="AA761" s="512"/>
      <c r="AB761" s="512"/>
      <c r="AC761" s="512"/>
      <c r="AD761" s="513"/>
    </row>
    <row r="762" spans="2:30" ht="12.75" customHeight="1">
      <c r="B762" s="509"/>
      <c r="C762" s="486"/>
      <c r="D762" s="470"/>
      <c r="E762" s="470"/>
      <c r="F762" s="470"/>
      <c r="G762" s="470"/>
      <c r="H762" s="470"/>
      <c r="I762" s="470"/>
      <c r="J762" s="470"/>
      <c r="K762" s="470"/>
      <c r="L762" s="470"/>
      <c r="M762" s="470"/>
      <c r="N762" s="470"/>
      <c r="O762" s="470"/>
      <c r="P762" s="470"/>
      <c r="Q762" s="470"/>
      <c r="R762" s="470"/>
      <c r="S762" s="470"/>
      <c r="T762" s="470"/>
      <c r="U762" s="486"/>
      <c r="V762" s="505"/>
      <c r="W762" s="708" t="s">
        <v>1676</v>
      </c>
      <c r="X762" s="709"/>
      <c r="Y762" s="709"/>
      <c r="Z762" s="709"/>
      <c r="AA762" s="709"/>
      <c r="AB762" s="709"/>
      <c r="AC762" s="709"/>
      <c r="AD762" s="710"/>
    </row>
    <row r="763" spans="2:30">
      <c r="B763" s="509"/>
      <c r="C763" s="486"/>
      <c r="D763" s="470"/>
      <c r="E763" s="470"/>
      <c r="F763" s="470"/>
      <c r="G763" s="470"/>
      <c r="H763" s="470"/>
      <c r="I763" s="470"/>
      <c r="J763" s="470"/>
      <c r="K763" s="470"/>
      <c r="L763" s="470"/>
      <c r="M763" s="470"/>
      <c r="N763" s="470"/>
      <c r="O763" s="470"/>
      <c r="P763" s="470"/>
      <c r="Q763" s="470"/>
      <c r="R763" s="470"/>
      <c r="S763" s="470"/>
      <c r="T763" s="470"/>
      <c r="U763" s="486"/>
      <c r="V763" s="514"/>
      <c r="W763" s="708"/>
      <c r="X763" s="709"/>
      <c r="Y763" s="709"/>
      <c r="Z763" s="709"/>
      <c r="AA763" s="709"/>
      <c r="AB763" s="709"/>
      <c r="AC763" s="709"/>
      <c r="AD763" s="710"/>
    </row>
    <row r="764" spans="2:30">
      <c r="B764" s="509"/>
      <c r="C764" s="486"/>
      <c r="D764" s="470"/>
      <c r="E764" s="470"/>
      <c r="F764" s="470"/>
      <c r="G764" s="470"/>
      <c r="H764" s="470"/>
      <c r="I764" s="470"/>
      <c r="J764" s="470"/>
      <c r="K764" s="470"/>
      <c r="L764" s="470"/>
      <c r="M764" s="470"/>
      <c r="N764" s="470"/>
      <c r="O764" s="470"/>
      <c r="P764" s="470"/>
      <c r="Q764" s="470"/>
      <c r="R764" s="470"/>
      <c r="S764" s="470"/>
      <c r="T764" s="470"/>
      <c r="V764" s="514"/>
      <c r="W764" s="711"/>
      <c r="X764" s="712"/>
      <c r="Y764" s="712"/>
      <c r="Z764" s="712"/>
      <c r="AA764" s="712"/>
      <c r="AB764" s="712"/>
      <c r="AC764" s="712"/>
      <c r="AD764" s="713"/>
    </row>
    <row r="765" spans="2:30">
      <c r="B765" s="509"/>
      <c r="C765" s="486"/>
      <c r="D765" s="470"/>
      <c r="E765" s="470"/>
      <c r="F765" s="470"/>
      <c r="G765" s="470"/>
      <c r="H765" s="470"/>
      <c r="I765" s="470"/>
      <c r="J765" s="470"/>
      <c r="K765" s="470"/>
      <c r="L765" s="470"/>
      <c r="M765" s="470"/>
      <c r="N765" s="470"/>
      <c r="O765" s="470"/>
      <c r="P765" s="470"/>
      <c r="Q765" s="470"/>
      <c r="R765" s="470"/>
      <c r="S765" s="470"/>
      <c r="T765" s="470"/>
      <c r="U765" s="486"/>
      <c r="V765" s="505"/>
      <c r="W765" s="704" t="s">
        <v>1615</v>
      </c>
      <c r="X765" s="705"/>
      <c r="Y765" s="707" t="s">
        <v>1640</v>
      </c>
      <c r="Z765" s="707"/>
      <c r="AA765" s="707"/>
      <c r="AB765" s="707"/>
      <c r="AC765" s="707"/>
      <c r="AD765" s="714"/>
    </row>
    <row r="766" spans="2:30">
      <c r="B766" s="509"/>
      <c r="C766" s="486"/>
      <c r="D766" s="486"/>
      <c r="E766" s="486"/>
      <c r="F766" s="486"/>
      <c r="G766" s="486"/>
      <c r="H766" s="486"/>
      <c r="I766" s="486"/>
      <c r="J766" s="486"/>
      <c r="K766" s="486"/>
      <c r="L766" s="486"/>
      <c r="M766" s="486"/>
      <c r="N766" s="486"/>
      <c r="O766" s="486"/>
      <c r="P766" s="486"/>
      <c r="Q766" s="486"/>
      <c r="R766" s="486"/>
      <c r="S766" s="486"/>
      <c r="V766" s="505"/>
      <c r="W766" s="704" t="s">
        <v>1616</v>
      </c>
      <c r="X766" s="705"/>
      <c r="Y766" s="707" t="s">
        <v>1641</v>
      </c>
      <c r="Z766" s="707"/>
      <c r="AA766" s="707"/>
      <c r="AB766" s="707"/>
      <c r="AC766" s="707"/>
      <c r="AD766" s="714"/>
    </row>
    <row r="767" spans="2:30">
      <c r="B767" s="509"/>
      <c r="C767" s="486"/>
      <c r="D767" s="486"/>
      <c r="E767" s="486"/>
      <c r="F767" s="486"/>
      <c r="G767" s="486"/>
      <c r="H767" s="486"/>
      <c r="I767" s="486"/>
      <c r="J767" s="486"/>
      <c r="K767" s="486"/>
      <c r="L767" s="486"/>
      <c r="M767" s="486"/>
      <c r="N767" s="486"/>
      <c r="O767" s="486"/>
      <c r="P767" s="486"/>
      <c r="Q767" s="486"/>
      <c r="R767" s="486"/>
      <c r="S767" s="486"/>
      <c r="V767" s="505"/>
      <c r="W767" s="704" t="s">
        <v>1617</v>
      </c>
      <c r="X767" s="705"/>
      <c r="Y767" s="707" t="s">
        <v>1641</v>
      </c>
      <c r="Z767" s="707"/>
      <c r="AA767" s="707"/>
      <c r="AB767" s="707"/>
      <c r="AC767" s="707"/>
      <c r="AD767" s="714"/>
    </row>
    <row r="768" spans="2:30" ht="12.75" thickBot="1">
      <c r="B768" s="515"/>
      <c r="C768" s="516"/>
      <c r="D768" s="516"/>
      <c r="E768" s="516"/>
      <c r="F768" s="516"/>
      <c r="G768" s="516"/>
      <c r="H768" s="516"/>
      <c r="I768" s="516"/>
      <c r="J768" s="516"/>
      <c r="K768" s="516"/>
      <c r="L768" s="516"/>
      <c r="M768" s="516"/>
      <c r="N768" s="516"/>
      <c r="O768" s="516"/>
      <c r="P768" s="516"/>
      <c r="Q768" s="516"/>
      <c r="R768" s="516"/>
      <c r="S768" s="516"/>
      <c r="T768" s="517"/>
      <c r="U768" s="517"/>
      <c r="V768" s="518"/>
      <c r="W768" s="715" t="s">
        <v>1618</v>
      </c>
      <c r="X768" s="716"/>
      <c r="Y768" s="717" t="s">
        <v>1628</v>
      </c>
      <c r="Z768" s="717"/>
      <c r="AA768" s="717"/>
      <c r="AB768" s="717"/>
      <c r="AC768" s="717"/>
      <c r="AD768" s="718"/>
    </row>
    <row r="769" spans="2:30">
      <c r="B769" s="509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4"/>
      <c r="O769" s="564"/>
      <c r="P769" s="564"/>
      <c r="Q769" s="564"/>
      <c r="R769" s="564"/>
      <c r="S769" s="564"/>
      <c r="T769" s="565"/>
      <c r="U769" s="565"/>
      <c r="V769" s="565"/>
      <c r="W769" s="565"/>
      <c r="X769" s="565"/>
      <c r="Y769" s="565"/>
      <c r="Z769" s="565"/>
      <c r="AA769" s="565"/>
      <c r="AB769" s="565"/>
      <c r="AC769" s="565"/>
      <c r="AD769" s="472"/>
    </row>
  </sheetData>
  <mergeCells count="1361">
    <mergeCell ref="W658:X658"/>
    <mergeCell ref="Y658:AA658"/>
    <mergeCell ref="AB658:AD658"/>
    <mergeCell ref="W659:X659"/>
    <mergeCell ref="Y659:AA659"/>
    <mergeCell ref="AB659:AD659"/>
    <mergeCell ref="W653:AD655"/>
    <mergeCell ref="W656:X656"/>
    <mergeCell ref="Y656:AA656"/>
    <mergeCell ref="AB656:AD656"/>
    <mergeCell ref="W657:X657"/>
    <mergeCell ref="Y657:AA657"/>
    <mergeCell ref="AB657:AD657"/>
    <mergeCell ref="W650:X650"/>
    <mergeCell ref="Y650:AA650"/>
    <mergeCell ref="AB650:AC650"/>
    <mergeCell ref="W651:X651"/>
    <mergeCell ref="Y651:AA651"/>
    <mergeCell ref="AB651:AC651"/>
    <mergeCell ref="W645:X645"/>
    <mergeCell ref="W646:Z646"/>
    <mergeCell ref="W647:X647"/>
    <mergeCell ref="Z647:AD647"/>
    <mergeCell ref="W649:X649"/>
    <mergeCell ref="Y649:AD649"/>
    <mergeCell ref="W642:X642"/>
    <mergeCell ref="AA642:AB642"/>
    <mergeCell ref="W643:X643"/>
    <mergeCell ref="AA643:AB643"/>
    <mergeCell ref="W644:X644"/>
    <mergeCell ref="AA644:AB644"/>
    <mergeCell ref="AA637:AB637"/>
    <mergeCell ref="AA638:AB638"/>
    <mergeCell ref="AA639:AB639"/>
    <mergeCell ref="W640:X640"/>
    <mergeCell ref="AA640:AB640"/>
    <mergeCell ref="W641:X641"/>
    <mergeCell ref="AA641:AB641"/>
    <mergeCell ref="W627:X627"/>
    <mergeCell ref="AA627:AB627"/>
    <mergeCell ref="AA629:AB629"/>
    <mergeCell ref="AA630:AB630"/>
    <mergeCell ref="AA631:AB631"/>
    <mergeCell ref="AA636:AB636"/>
    <mergeCell ref="X624:Z624"/>
    <mergeCell ref="AA624:AB624"/>
    <mergeCell ref="AC624:AD624"/>
    <mergeCell ref="W625:AD625"/>
    <mergeCell ref="W626:Z626"/>
    <mergeCell ref="AA626:AD626"/>
    <mergeCell ref="X622:Z622"/>
    <mergeCell ref="AA622:AB622"/>
    <mergeCell ref="AC622:AD622"/>
    <mergeCell ref="X623:Z623"/>
    <mergeCell ref="AA623:AB623"/>
    <mergeCell ref="AC623:AD623"/>
    <mergeCell ref="X620:Z620"/>
    <mergeCell ref="AA620:AB620"/>
    <mergeCell ref="AC620:AD620"/>
    <mergeCell ref="X621:Z621"/>
    <mergeCell ref="AA621:AB621"/>
    <mergeCell ref="AC621:AD621"/>
    <mergeCell ref="M618:M619"/>
    <mergeCell ref="X618:Z618"/>
    <mergeCell ref="AA618:AB618"/>
    <mergeCell ref="AC618:AD618"/>
    <mergeCell ref="X619:Z619"/>
    <mergeCell ref="AA619:AB619"/>
    <mergeCell ref="AC619:AD619"/>
    <mergeCell ref="M616:M617"/>
    <mergeCell ref="X616:Z616"/>
    <mergeCell ref="AA616:AB616"/>
    <mergeCell ref="AC616:AD616"/>
    <mergeCell ref="X617:Z617"/>
    <mergeCell ref="AA617:AB617"/>
    <mergeCell ref="AC617:AD617"/>
    <mergeCell ref="X614:Z614"/>
    <mergeCell ref="AA614:AB614"/>
    <mergeCell ref="AC614:AD614"/>
    <mergeCell ref="X615:Z615"/>
    <mergeCell ref="AA615:AB615"/>
    <mergeCell ref="AC615:AD615"/>
    <mergeCell ref="X612:Z612"/>
    <mergeCell ref="AA612:AB612"/>
    <mergeCell ref="AC612:AD612"/>
    <mergeCell ref="X613:Z613"/>
    <mergeCell ref="AA613:AB613"/>
    <mergeCell ref="AC613:AD613"/>
    <mergeCell ref="W607:AD608"/>
    <mergeCell ref="M608:M609"/>
    <mergeCell ref="X610:Z610"/>
    <mergeCell ref="AA610:AB610"/>
    <mergeCell ref="AC610:AD610"/>
    <mergeCell ref="X611:Z611"/>
    <mergeCell ref="AA611:AB611"/>
    <mergeCell ref="AC611:AD611"/>
    <mergeCell ref="W603:X603"/>
    <mergeCell ref="Y603:AA603"/>
    <mergeCell ref="AB603:AD603"/>
    <mergeCell ref="W604:X604"/>
    <mergeCell ref="Y604:AA604"/>
    <mergeCell ref="AB604:AD604"/>
    <mergeCell ref="W598:AD600"/>
    <mergeCell ref="W601:X601"/>
    <mergeCell ref="Y601:AA601"/>
    <mergeCell ref="AB601:AD601"/>
    <mergeCell ref="W602:X602"/>
    <mergeCell ref="Y602:AA602"/>
    <mergeCell ref="AB602:AD602"/>
    <mergeCell ref="W594:X594"/>
    <mergeCell ref="Y594:AD594"/>
    <mergeCell ref="W595:X595"/>
    <mergeCell ref="Y595:AA595"/>
    <mergeCell ref="AB595:AC595"/>
    <mergeCell ref="W596:X596"/>
    <mergeCell ref="Y596:AA596"/>
    <mergeCell ref="AB596:AC596"/>
    <mergeCell ref="W589:X589"/>
    <mergeCell ref="AA589:AB589"/>
    <mergeCell ref="W590:X590"/>
    <mergeCell ref="W591:Z591"/>
    <mergeCell ref="W592:X592"/>
    <mergeCell ref="Z592:AD592"/>
    <mergeCell ref="W586:X586"/>
    <mergeCell ref="AA586:AB586"/>
    <mergeCell ref="W587:X587"/>
    <mergeCell ref="AA587:AB587"/>
    <mergeCell ref="W588:X588"/>
    <mergeCell ref="AA588:AB588"/>
    <mergeCell ref="AA581:AB581"/>
    <mergeCell ref="AA582:AB582"/>
    <mergeCell ref="AA583:AB583"/>
    <mergeCell ref="AA584:AB584"/>
    <mergeCell ref="W585:X585"/>
    <mergeCell ref="AA585:AB585"/>
    <mergeCell ref="W572:X572"/>
    <mergeCell ref="AA572:AB572"/>
    <mergeCell ref="AA573:AB573"/>
    <mergeCell ref="AA574:AB574"/>
    <mergeCell ref="AA575:AB575"/>
    <mergeCell ref="AA576:AB576"/>
    <mergeCell ref="X569:Z569"/>
    <mergeCell ref="AA569:AB569"/>
    <mergeCell ref="AC569:AD569"/>
    <mergeCell ref="W570:AD570"/>
    <mergeCell ref="W571:Z571"/>
    <mergeCell ref="AA571:AD571"/>
    <mergeCell ref="X567:Z567"/>
    <mergeCell ref="AA567:AB567"/>
    <mergeCell ref="AC567:AD567"/>
    <mergeCell ref="X568:Z568"/>
    <mergeCell ref="AA568:AB568"/>
    <mergeCell ref="AC568:AD568"/>
    <mergeCell ref="X565:Z565"/>
    <mergeCell ref="AA565:AB565"/>
    <mergeCell ref="AC565:AD565"/>
    <mergeCell ref="X566:Z566"/>
    <mergeCell ref="AA566:AB566"/>
    <mergeCell ref="AC566:AD566"/>
    <mergeCell ref="M563:M564"/>
    <mergeCell ref="X563:Z563"/>
    <mergeCell ref="AA563:AB563"/>
    <mergeCell ref="AC563:AD563"/>
    <mergeCell ref="X564:Z564"/>
    <mergeCell ref="AA564:AB564"/>
    <mergeCell ref="AC564:AD564"/>
    <mergeCell ref="M561:M562"/>
    <mergeCell ref="X561:Z561"/>
    <mergeCell ref="AA561:AB561"/>
    <mergeCell ref="AC561:AD561"/>
    <mergeCell ref="X562:Z562"/>
    <mergeCell ref="AA562:AB562"/>
    <mergeCell ref="AC562:AD562"/>
    <mergeCell ref="X559:Z559"/>
    <mergeCell ref="AA559:AB559"/>
    <mergeCell ref="AC559:AD559"/>
    <mergeCell ref="X560:Z560"/>
    <mergeCell ref="AA560:AB560"/>
    <mergeCell ref="AC560:AD560"/>
    <mergeCell ref="X557:Z557"/>
    <mergeCell ref="AA557:AB557"/>
    <mergeCell ref="AC557:AD557"/>
    <mergeCell ref="X558:Z558"/>
    <mergeCell ref="AA558:AB558"/>
    <mergeCell ref="AC558:AD558"/>
    <mergeCell ref="W552:AD553"/>
    <mergeCell ref="M553:M554"/>
    <mergeCell ref="X555:Z555"/>
    <mergeCell ref="AA555:AB555"/>
    <mergeCell ref="AC555:AD555"/>
    <mergeCell ref="X556:Z556"/>
    <mergeCell ref="AA556:AB556"/>
    <mergeCell ref="AC556:AD556"/>
    <mergeCell ref="W548:X548"/>
    <mergeCell ref="Y548:AA548"/>
    <mergeCell ref="AB548:AD548"/>
    <mergeCell ref="W549:X549"/>
    <mergeCell ref="Y549:AA549"/>
    <mergeCell ref="AB549:AD549"/>
    <mergeCell ref="W543:AD545"/>
    <mergeCell ref="W546:X546"/>
    <mergeCell ref="Y546:AA546"/>
    <mergeCell ref="AB546:AD546"/>
    <mergeCell ref="W547:X547"/>
    <mergeCell ref="Y547:AA547"/>
    <mergeCell ref="AB547:AD547"/>
    <mergeCell ref="W540:X540"/>
    <mergeCell ref="Y540:AA540"/>
    <mergeCell ref="AB540:AC540"/>
    <mergeCell ref="W541:X541"/>
    <mergeCell ref="Y541:AA541"/>
    <mergeCell ref="AB541:AC541"/>
    <mergeCell ref="W535:X535"/>
    <mergeCell ref="W536:Z536"/>
    <mergeCell ref="W537:X537"/>
    <mergeCell ref="Z537:AD537"/>
    <mergeCell ref="W539:X539"/>
    <mergeCell ref="Y539:AD539"/>
    <mergeCell ref="W532:X532"/>
    <mergeCell ref="AA532:AB532"/>
    <mergeCell ref="W533:X533"/>
    <mergeCell ref="AA533:AB533"/>
    <mergeCell ref="W534:X534"/>
    <mergeCell ref="AA534:AB534"/>
    <mergeCell ref="AA527:AB527"/>
    <mergeCell ref="AA528:AB528"/>
    <mergeCell ref="AA529:AB529"/>
    <mergeCell ref="W530:X530"/>
    <mergeCell ref="AA530:AB530"/>
    <mergeCell ref="W531:X531"/>
    <mergeCell ref="AA531:AB531"/>
    <mergeCell ref="W517:X517"/>
    <mergeCell ref="AA517:AB517"/>
    <mergeCell ref="AA519:AB519"/>
    <mergeCell ref="AA520:AB520"/>
    <mergeCell ref="AA521:AB521"/>
    <mergeCell ref="AA526:AB526"/>
    <mergeCell ref="X514:Z514"/>
    <mergeCell ref="AA514:AB514"/>
    <mergeCell ref="AC514:AD514"/>
    <mergeCell ref="W515:AD515"/>
    <mergeCell ref="W516:Z516"/>
    <mergeCell ref="AA516:AD516"/>
    <mergeCell ref="X512:Z512"/>
    <mergeCell ref="AA512:AB512"/>
    <mergeCell ref="AC512:AD512"/>
    <mergeCell ref="X513:Z513"/>
    <mergeCell ref="AA513:AB513"/>
    <mergeCell ref="AC513:AD513"/>
    <mergeCell ref="X510:Z510"/>
    <mergeCell ref="AA510:AB510"/>
    <mergeCell ref="AC510:AD510"/>
    <mergeCell ref="X511:Z511"/>
    <mergeCell ref="AA511:AB511"/>
    <mergeCell ref="AC511:AD511"/>
    <mergeCell ref="M508:M509"/>
    <mergeCell ref="X508:Z508"/>
    <mergeCell ref="AA508:AB508"/>
    <mergeCell ref="AC508:AD508"/>
    <mergeCell ref="X509:Z509"/>
    <mergeCell ref="AA509:AB509"/>
    <mergeCell ref="AC509:AD509"/>
    <mergeCell ref="M506:M507"/>
    <mergeCell ref="X506:Z506"/>
    <mergeCell ref="AA506:AB506"/>
    <mergeCell ref="AC506:AD506"/>
    <mergeCell ref="X507:Z507"/>
    <mergeCell ref="AA507:AB507"/>
    <mergeCell ref="AC507:AD507"/>
    <mergeCell ref="X504:Z504"/>
    <mergeCell ref="AA504:AB504"/>
    <mergeCell ref="AC504:AD504"/>
    <mergeCell ref="X505:Z505"/>
    <mergeCell ref="AA505:AB505"/>
    <mergeCell ref="AC505:AD505"/>
    <mergeCell ref="X502:Z502"/>
    <mergeCell ref="AA502:AB502"/>
    <mergeCell ref="AC502:AD502"/>
    <mergeCell ref="X503:Z503"/>
    <mergeCell ref="AA503:AB503"/>
    <mergeCell ref="AC503:AD503"/>
    <mergeCell ref="W497:AD498"/>
    <mergeCell ref="M498:M499"/>
    <mergeCell ref="X500:Z500"/>
    <mergeCell ref="AA500:AB500"/>
    <mergeCell ref="AC500:AD500"/>
    <mergeCell ref="X501:Z501"/>
    <mergeCell ref="AA501:AB501"/>
    <mergeCell ref="AC501:AD501"/>
    <mergeCell ref="W493:X493"/>
    <mergeCell ref="Y493:AA493"/>
    <mergeCell ref="AB493:AD493"/>
    <mergeCell ref="W494:X494"/>
    <mergeCell ref="Y494:AA494"/>
    <mergeCell ref="AB494:AD494"/>
    <mergeCell ref="W488:AD490"/>
    <mergeCell ref="W491:X491"/>
    <mergeCell ref="Y491:AA491"/>
    <mergeCell ref="AB491:AD491"/>
    <mergeCell ref="W492:X492"/>
    <mergeCell ref="Y492:AA492"/>
    <mergeCell ref="AB492:AD492"/>
    <mergeCell ref="W484:X484"/>
    <mergeCell ref="Y484:AD484"/>
    <mergeCell ref="W485:X485"/>
    <mergeCell ref="Y485:AA485"/>
    <mergeCell ref="AB485:AC485"/>
    <mergeCell ref="W486:X486"/>
    <mergeCell ref="Y486:AA486"/>
    <mergeCell ref="AB486:AC486"/>
    <mergeCell ref="W479:X479"/>
    <mergeCell ref="AA479:AB479"/>
    <mergeCell ref="W480:X480"/>
    <mergeCell ref="W481:Z481"/>
    <mergeCell ref="W482:X482"/>
    <mergeCell ref="Z482:AD482"/>
    <mergeCell ref="W476:X476"/>
    <mergeCell ref="AA476:AB476"/>
    <mergeCell ref="W477:X477"/>
    <mergeCell ref="AA477:AB477"/>
    <mergeCell ref="W478:X478"/>
    <mergeCell ref="AA478:AB478"/>
    <mergeCell ref="AA471:AB471"/>
    <mergeCell ref="AA472:AB472"/>
    <mergeCell ref="AA473:AB473"/>
    <mergeCell ref="AA474:AB474"/>
    <mergeCell ref="W475:X475"/>
    <mergeCell ref="AA475:AB475"/>
    <mergeCell ref="W462:X462"/>
    <mergeCell ref="AA462:AB462"/>
    <mergeCell ref="AA463:AB463"/>
    <mergeCell ref="AA464:AB464"/>
    <mergeCell ref="AA465:AB465"/>
    <mergeCell ref="AA466:AB466"/>
    <mergeCell ref="X459:Z459"/>
    <mergeCell ref="AA459:AB459"/>
    <mergeCell ref="AC459:AD459"/>
    <mergeCell ref="W460:AD460"/>
    <mergeCell ref="W461:Z461"/>
    <mergeCell ref="AA461:AD461"/>
    <mergeCell ref="X457:Z457"/>
    <mergeCell ref="AA457:AB457"/>
    <mergeCell ref="AC457:AD457"/>
    <mergeCell ref="X458:Z458"/>
    <mergeCell ref="AA458:AB458"/>
    <mergeCell ref="AC458:AD458"/>
    <mergeCell ref="X455:Z455"/>
    <mergeCell ref="AA455:AB455"/>
    <mergeCell ref="AC455:AD455"/>
    <mergeCell ref="X456:Z456"/>
    <mergeCell ref="AA456:AB456"/>
    <mergeCell ref="AC456:AD456"/>
    <mergeCell ref="M453:M454"/>
    <mergeCell ref="X453:Z453"/>
    <mergeCell ref="AA453:AB453"/>
    <mergeCell ref="AC453:AD453"/>
    <mergeCell ref="X454:Z454"/>
    <mergeCell ref="AA454:AB454"/>
    <mergeCell ref="AC454:AD454"/>
    <mergeCell ref="M451:M452"/>
    <mergeCell ref="X451:Z451"/>
    <mergeCell ref="AA451:AB451"/>
    <mergeCell ref="AC451:AD451"/>
    <mergeCell ref="X452:Z452"/>
    <mergeCell ref="AA452:AB452"/>
    <mergeCell ref="AC452:AD452"/>
    <mergeCell ref="X449:Z449"/>
    <mergeCell ref="AA449:AB449"/>
    <mergeCell ref="AC449:AD449"/>
    <mergeCell ref="X450:Z450"/>
    <mergeCell ref="AA450:AB450"/>
    <mergeCell ref="AC450:AD450"/>
    <mergeCell ref="X447:Z447"/>
    <mergeCell ref="AA447:AB447"/>
    <mergeCell ref="AC447:AD447"/>
    <mergeCell ref="X448:Z448"/>
    <mergeCell ref="AA448:AB448"/>
    <mergeCell ref="AC448:AD448"/>
    <mergeCell ref="W442:AD443"/>
    <mergeCell ref="M443:M444"/>
    <mergeCell ref="X445:Z445"/>
    <mergeCell ref="AA445:AB445"/>
    <mergeCell ref="AC445:AD445"/>
    <mergeCell ref="X446:Z446"/>
    <mergeCell ref="AA446:AB446"/>
    <mergeCell ref="AC446:AD446"/>
    <mergeCell ref="W438:X438"/>
    <mergeCell ref="Y438:AA438"/>
    <mergeCell ref="AB438:AD438"/>
    <mergeCell ref="W439:X439"/>
    <mergeCell ref="Y439:AA439"/>
    <mergeCell ref="AB439:AD439"/>
    <mergeCell ref="W433:AD435"/>
    <mergeCell ref="W436:X436"/>
    <mergeCell ref="Y436:AA436"/>
    <mergeCell ref="AB436:AD436"/>
    <mergeCell ref="W437:X437"/>
    <mergeCell ref="Y437:AA437"/>
    <mergeCell ref="AB437:AD437"/>
    <mergeCell ref="W429:X429"/>
    <mergeCell ref="Y429:AD429"/>
    <mergeCell ref="W430:X430"/>
    <mergeCell ref="Y430:AA430"/>
    <mergeCell ref="AB430:AC430"/>
    <mergeCell ref="W431:X431"/>
    <mergeCell ref="Y431:AA431"/>
    <mergeCell ref="AB431:AC431"/>
    <mergeCell ref="W424:X424"/>
    <mergeCell ref="AA424:AB424"/>
    <mergeCell ref="W425:X425"/>
    <mergeCell ref="W426:Z426"/>
    <mergeCell ref="W427:X427"/>
    <mergeCell ref="Z427:AD427"/>
    <mergeCell ref="W421:X421"/>
    <mergeCell ref="AA421:AB421"/>
    <mergeCell ref="W422:X422"/>
    <mergeCell ref="AA422:AB422"/>
    <mergeCell ref="W423:X423"/>
    <mergeCell ref="AA423:AB423"/>
    <mergeCell ref="AA416:AB416"/>
    <mergeCell ref="AA417:AB417"/>
    <mergeCell ref="AA418:AB418"/>
    <mergeCell ref="AA419:AB419"/>
    <mergeCell ref="W420:X420"/>
    <mergeCell ref="AA420:AB420"/>
    <mergeCell ref="W407:X407"/>
    <mergeCell ref="AA407:AB407"/>
    <mergeCell ref="AA408:AB408"/>
    <mergeCell ref="AA409:AB409"/>
    <mergeCell ref="AA410:AB410"/>
    <mergeCell ref="AA411:AB411"/>
    <mergeCell ref="X404:Z404"/>
    <mergeCell ref="AA404:AB404"/>
    <mergeCell ref="AC404:AD404"/>
    <mergeCell ref="W405:AD405"/>
    <mergeCell ref="W406:Z406"/>
    <mergeCell ref="AA406:AD406"/>
    <mergeCell ref="X402:Z402"/>
    <mergeCell ref="AA402:AB402"/>
    <mergeCell ref="AC402:AD402"/>
    <mergeCell ref="X403:Z403"/>
    <mergeCell ref="AA403:AB403"/>
    <mergeCell ref="AC403:AD403"/>
    <mergeCell ref="X400:Z400"/>
    <mergeCell ref="AA400:AB400"/>
    <mergeCell ref="AC400:AD400"/>
    <mergeCell ref="X401:Z401"/>
    <mergeCell ref="AA401:AB401"/>
    <mergeCell ref="AC401:AD401"/>
    <mergeCell ref="M398:M399"/>
    <mergeCell ref="X398:Z398"/>
    <mergeCell ref="AA398:AB398"/>
    <mergeCell ref="AC398:AD398"/>
    <mergeCell ref="X399:Z399"/>
    <mergeCell ref="AA399:AB399"/>
    <mergeCell ref="AC399:AD399"/>
    <mergeCell ref="M396:M397"/>
    <mergeCell ref="X396:Z396"/>
    <mergeCell ref="AA396:AB396"/>
    <mergeCell ref="AC396:AD396"/>
    <mergeCell ref="X397:Z397"/>
    <mergeCell ref="AA397:AB397"/>
    <mergeCell ref="AC397:AD397"/>
    <mergeCell ref="X394:Z394"/>
    <mergeCell ref="AA394:AB394"/>
    <mergeCell ref="AC394:AD394"/>
    <mergeCell ref="X395:Z395"/>
    <mergeCell ref="AA395:AB395"/>
    <mergeCell ref="AC395:AD395"/>
    <mergeCell ref="X392:Z392"/>
    <mergeCell ref="AA392:AB392"/>
    <mergeCell ref="AC392:AD392"/>
    <mergeCell ref="X393:Z393"/>
    <mergeCell ref="AA393:AB393"/>
    <mergeCell ref="AC393:AD393"/>
    <mergeCell ref="W387:AD388"/>
    <mergeCell ref="M388:M389"/>
    <mergeCell ref="X390:Z390"/>
    <mergeCell ref="AA390:AB390"/>
    <mergeCell ref="AC390:AD390"/>
    <mergeCell ref="X391:Z391"/>
    <mergeCell ref="AA391:AB391"/>
    <mergeCell ref="AC391:AD391"/>
    <mergeCell ref="W383:X383"/>
    <mergeCell ref="Y383:AA383"/>
    <mergeCell ref="AB383:AD383"/>
    <mergeCell ref="W384:X384"/>
    <mergeCell ref="Y384:AA384"/>
    <mergeCell ref="AB384:AD384"/>
    <mergeCell ref="W378:AD380"/>
    <mergeCell ref="W381:X381"/>
    <mergeCell ref="Y381:AA381"/>
    <mergeCell ref="AB381:AD381"/>
    <mergeCell ref="W382:X382"/>
    <mergeCell ref="Y382:AA382"/>
    <mergeCell ref="AB382:AD382"/>
    <mergeCell ref="W374:X374"/>
    <mergeCell ref="Y374:AD374"/>
    <mergeCell ref="W375:X375"/>
    <mergeCell ref="Y375:AA375"/>
    <mergeCell ref="AB375:AC375"/>
    <mergeCell ref="W376:X376"/>
    <mergeCell ref="Y376:AA376"/>
    <mergeCell ref="AB376:AC376"/>
    <mergeCell ref="W369:X369"/>
    <mergeCell ref="AA369:AB369"/>
    <mergeCell ref="W370:X370"/>
    <mergeCell ref="W371:Z371"/>
    <mergeCell ref="W372:X372"/>
    <mergeCell ref="Z372:AD372"/>
    <mergeCell ref="W366:X366"/>
    <mergeCell ref="AA366:AB366"/>
    <mergeCell ref="W367:X367"/>
    <mergeCell ref="AA367:AB367"/>
    <mergeCell ref="W368:X368"/>
    <mergeCell ref="AA368:AB368"/>
    <mergeCell ref="AA356:AB356"/>
    <mergeCell ref="AA361:AB361"/>
    <mergeCell ref="AA362:AB362"/>
    <mergeCell ref="AA363:AB363"/>
    <mergeCell ref="AA364:AB364"/>
    <mergeCell ref="W365:X365"/>
    <mergeCell ref="AA365:AB365"/>
    <mergeCell ref="W352:X352"/>
    <mergeCell ref="AA352:AB352"/>
    <mergeCell ref="W353:X353"/>
    <mergeCell ref="AA353:AB353"/>
    <mergeCell ref="AA354:AB354"/>
    <mergeCell ref="AA355:AB355"/>
    <mergeCell ref="X349:Z349"/>
    <mergeCell ref="AA349:AB349"/>
    <mergeCell ref="AC349:AD349"/>
    <mergeCell ref="W350:AD350"/>
    <mergeCell ref="W351:Z351"/>
    <mergeCell ref="AA351:AD351"/>
    <mergeCell ref="X347:Z347"/>
    <mergeCell ref="AA347:AB347"/>
    <mergeCell ref="AC347:AD347"/>
    <mergeCell ref="X348:Z348"/>
    <mergeCell ref="AA348:AB348"/>
    <mergeCell ref="AC348:AD348"/>
    <mergeCell ref="X345:Z345"/>
    <mergeCell ref="AA345:AB345"/>
    <mergeCell ref="AC345:AD345"/>
    <mergeCell ref="X346:Z346"/>
    <mergeCell ref="AA346:AB346"/>
    <mergeCell ref="AC346:AD346"/>
    <mergeCell ref="M343:M344"/>
    <mergeCell ref="X343:Z343"/>
    <mergeCell ref="AA343:AB343"/>
    <mergeCell ref="AC343:AD343"/>
    <mergeCell ref="X344:Z344"/>
    <mergeCell ref="AA344:AB344"/>
    <mergeCell ref="AC344:AD344"/>
    <mergeCell ref="M341:M342"/>
    <mergeCell ref="X341:Z341"/>
    <mergeCell ref="AA341:AB341"/>
    <mergeCell ref="AC341:AD341"/>
    <mergeCell ref="X342:Z342"/>
    <mergeCell ref="AA342:AB342"/>
    <mergeCell ref="AC342:AD342"/>
    <mergeCell ref="X339:Z339"/>
    <mergeCell ref="AA339:AB339"/>
    <mergeCell ref="AC339:AD339"/>
    <mergeCell ref="X340:Z340"/>
    <mergeCell ref="AA340:AB340"/>
    <mergeCell ref="AC340:AD340"/>
    <mergeCell ref="X337:Z337"/>
    <mergeCell ref="AA337:AB337"/>
    <mergeCell ref="AC337:AD337"/>
    <mergeCell ref="X338:Z338"/>
    <mergeCell ref="AA338:AB338"/>
    <mergeCell ref="AC338:AD338"/>
    <mergeCell ref="W332:AD333"/>
    <mergeCell ref="M333:M334"/>
    <mergeCell ref="X335:Z335"/>
    <mergeCell ref="AA335:AB335"/>
    <mergeCell ref="AC335:AD335"/>
    <mergeCell ref="X336:Z336"/>
    <mergeCell ref="AA336:AB336"/>
    <mergeCell ref="AC336:AD336"/>
    <mergeCell ref="W328:X328"/>
    <mergeCell ref="Y328:AA328"/>
    <mergeCell ref="AB328:AD328"/>
    <mergeCell ref="W329:X329"/>
    <mergeCell ref="Y329:AA329"/>
    <mergeCell ref="AB329:AD329"/>
    <mergeCell ref="W323:AD325"/>
    <mergeCell ref="W326:X326"/>
    <mergeCell ref="Y326:AA326"/>
    <mergeCell ref="AB326:AD326"/>
    <mergeCell ref="W327:X327"/>
    <mergeCell ref="Y327:AA327"/>
    <mergeCell ref="AB327:AD327"/>
    <mergeCell ref="W319:X319"/>
    <mergeCell ref="Y319:AD319"/>
    <mergeCell ref="W320:X320"/>
    <mergeCell ref="Y320:AA320"/>
    <mergeCell ref="AB320:AC320"/>
    <mergeCell ref="W321:X321"/>
    <mergeCell ref="Y321:AA321"/>
    <mergeCell ref="AB321:AC321"/>
    <mergeCell ref="W314:X314"/>
    <mergeCell ref="AA314:AB314"/>
    <mergeCell ref="W315:X315"/>
    <mergeCell ref="W316:Z316"/>
    <mergeCell ref="W317:X317"/>
    <mergeCell ref="Z317:AD317"/>
    <mergeCell ref="W311:X311"/>
    <mergeCell ref="AA311:AB311"/>
    <mergeCell ref="W312:X312"/>
    <mergeCell ref="AA312:AB312"/>
    <mergeCell ref="W313:X313"/>
    <mergeCell ref="AA313:AB313"/>
    <mergeCell ref="AA301:AB301"/>
    <mergeCell ref="AA306:AB306"/>
    <mergeCell ref="AA307:AB307"/>
    <mergeCell ref="AA308:AB308"/>
    <mergeCell ref="AA309:AB309"/>
    <mergeCell ref="W310:X310"/>
    <mergeCell ref="AA310:AB310"/>
    <mergeCell ref="W297:X297"/>
    <mergeCell ref="AA297:AB297"/>
    <mergeCell ref="W298:X298"/>
    <mergeCell ref="AA298:AB298"/>
    <mergeCell ref="AA299:AB299"/>
    <mergeCell ref="AA300:AB300"/>
    <mergeCell ref="X294:Z294"/>
    <mergeCell ref="AA294:AB294"/>
    <mergeCell ref="AC294:AD294"/>
    <mergeCell ref="W295:AD295"/>
    <mergeCell ref="W296:Z296"/>
    <mergeCell ref="AA296:AD296"/>
    <mergeCell ref="X292:Z292"/>
    <mergeCell ref="AA292:AB292"/>
    <mergeCell ref="AC292:AD292"/>
    <mergeCell ref="X293:Z293"/>
    <mergeCell ref="AA293:AB293"/>
    <mergeCell ref="AC293:AD293"/>
    <mergeCell ref="X290:Z290"/>
    <mergeCell ref="AA290:AB290"/>
    <mergeCell ref="AC290:AD290"/>
    <mergeCell ref="X291:Z291"/>
    <mergeCell ref="AA291:AB291"/>
    <mergeCell ref="AC291:AD291"/>
    <mergeCell ref="M288:M289"/>
    <mergeCell ref="X288:Z288"/>
    <mergeCell ref="AA288:AB288"/>
    <mergeCell ref="AC288:AD288"/>
    <mergeCell ref="X289:Z289"/>
    <mergeCell ref="AA289:AB289"/>
    <mergeCell ref="AC289:AD289"/>
    <mergeCell ref="M286:M287"/>
    <mergeCell ref="X286:Z286"/>
    <mergeCell ref="AA286:AB286"/>
    <mergeCell ref="AC286:AD286"/>
    <mergeCell ref="X287:Z287"/>
    <mergeCell ref="AA287:AB287"/>
    <mergeCell ref="AC287:AD287"/>
    <mergeCell ref="X284:Z284"/>
    <mergeCell ref="AA284:AB284"/>
    <mergeCell ref="AC284:AD284"/>
    <mergeCell ref="X285:Z285"/>
    <mergeCell ref="AA285:AB285"/>
    <mergeCell ref="AC285:AD285"/>
    <mergeCell ref="X282:Z282"/>
    <mergeCell ref="AA282:AB282"/>
    <mergeCell ref="AC282:AD282"/>
    <mergeCell ref="X283:Z283"/>
    <mergeCell ref="AA283:AB283"/>
    <mergeCell ref="AC283:AD283"/>
    <mergeCell ref="W277:AD278"/>
    <mergeCell ref="M278:M279"/>
    <mergeCell ref="X280:Z280"/>
    <mergeCell ref="AA280:AB280"/>
    <mergeCell ref="AC280:AD280"/>
    <mergeCell ref="X281:Z281"/>
    <mergeCell ref="AA281:AB281"/>
    <mergeCell ref="AC281:AD281"/>
    <mergeCell ref="W273:X273"/>
    <mergeCell ref="Y273:AA273"/>
    <mergeCell ref="AB273:AD273"/>
    <mergeCell ref="W274:X274"/>
    <mergeCell ref="Y274:AA274"/>
    <mergeCell ref="AB274:AD274"/>
    <mergeCell ref="W268:AD270"/>
    <mergeCell ref="W271:X271"/>
    <mergeCell ref="Y271:AA271"/>
    <mergeCell ref="AB271:AD271"/>
    <mergeCell ref="W272:X272"/>
    <mergeCell ref="Y272:AA272"/>
    <mergeCell ref="AB272:AD272"/>
    <mergeCell ref="W264:X264"/>
    <mergeCell ref="Y264:AD264"/>
    <mergeCell ref="W265:X265"/>
    <mergeCell ref="Y265:AA265"/>
    <mergeCell ref="AB265:AC265"/>
    <mergeCell ref="W266:X266"/>
    <mergeCell ref="Y266:AA266"/>
    <mergeCell ref="AB266:AC266"/>
    <mergeCell ref="W259:X259"/>
    <mergeCell ref="AA259:AB259"/>
    <mergeCell ref="W260:X260"/>
    <mergeCell ref="W261:Z261"/>
    <mergeCell ref="W262:X262"/>
    <mergeCell ref="Z262:AD262"/>
    <mergeCell ref="W256:X256"/>
    <mergeCell ref="AA256:AB256"/>
    <mergeCell ref="W257:X257"/>
    <mergeCell ref="AA257:AB257"/>
    <mergeCell ref="W258:X258"/>
    <mergeCell ref="AA258:AB258"/>
    <mergeCell ref="AA246:AB246"/>
    <mergeCell ref="AA251:AB251"/>
    <mergeCell ref="AA252:AB252"/>
    <mergeCell ref="AA253:AB253"/>
    <mergeCell ref="AA254:AB254"/>
    <mergeCell ref="W255:X255"/>
    <mergeCell ref="AA255:AB255"/>
    <mergeCell ref="W242:X242"/>
    <mergeCell ref="AA242:AB242"/>
    <mergeCell ref="W243:X243"/>
    <mergeCell ref="AA243:AB243"/>
    <mergeCell ref="AA244:AB244"/>
    <mergeCell ref="AA245:AB245"/>
    <mergeCell ref="X239:Z239"/>
    <mergeCell ref="AA239:AB239"/>
    <mergeCell ref="AC239:AD239"/>
    <mergeCell ref="W240:AD240"/>
    <mergeCell ref="W241:Z241"/>
    <mergeCell ref="AA241:AD241"/>
    <mergeCell ref="X237:Z237"/>
    <mergeCell ref="AA237:AB237"/>
    <mergeCell ref="AC237:AD237"/>
    <mergeCell ref="X238:Z238"/>
    <mergeCell ref="AA238:AB238"/>
    <mergeCell ref="AC238:AD238"/>
    <mergeCell ref="X235:Z235"/>
    <mergeCell ref="AA235:AB235"/>
    <mergeCell ref="AC235:AD235"/>
    <mergeCell ref="X236:Z236"/>
    <mergeCell ref="AA236:AB236"/>
    <mergeCell ref="AC236:AD236"/>
    <mergeCell ref="M233:M234"/>
    <mergeCell ref="X233:Z233"/>
    <mergeCell ref="AA233:AB233"/>
    <mergeCell ref="AC233:AD233"/>
    <mergeCell ref="X234:Z234"/>
    <mergeCell ref="AA234:AB234"/>
    <mergeCell ref="AC234:AD234"/>
    <mergeCell ref="M231:M232"/>
    <mergeCell ref="X231:Z231"/>
    <mergeCell ref="AA231:AB231"/>
    <mergeCell ref="AC231:AD231"/>
    <mergeCell ref="X232:Z232"/>
    <mergeCell ref="AA232:AB232"/>
    <mergeCell ref="AC232:AD232"/>
    <mergeCell ref="X229:Z229"/>
    <mergeCell ref="AA229:AB229"/>
    <mergeCell ref="AC229:AD229"/>
    <mergeCell ref="X230:Z230"/>
    <mergeCell ref="AA230:AB230"/>
    <mergeCell ref="AC230:AD230"/>
    <mergeCell ref="X227:Z227"/>
    <mergeCell ref="AA227:AB227"/>
    <mergeCell ref="AC227:AD227"/>
    <mergeCell ref="X228:Z228"/>
    <mergeCell ref="AA228:AB228"/>
    <mergeCell ref="AC228:AD228"/>
    <mergeCell ref="W222:AD223"/>
    <mergeCell ref="M223:M224"/>
    <mergeCell ref="X225:Z225"/>
    <mergeCell ref="AA225:AB225"/>
    <mergeCell ref="AC225:AD225"/>
    <mergeCell ref="X226:Z226"/>
    <mergeCell ref="AA226:AB226"/>
    <mergeCell ref="AC226:AD226"/>
    <mergeCell ref="W218:X218"/>
    <mergeCell ref="Y218:AA218"/>
    <mergeCell ref="AB218:AD218"/>
    <mergeCell ref="W219:X219"/>
    <mergeCell ref="Y219:AA219"/>
    <mergeCell ref="AB219:AD219"/>
    <mergeCell ref="W213:AD215"/>
    <mergeCell ref="W216:X216"/>
    <mergeCell ref="Y216:AA216"/>
    <mergeCell ref="AB216:AD216"/>
    <mergeCell ref="W217:X217"/>
    <mergeCell ref="Y217:AA217"/>
    <mergeCell ref="AB217:AD217"/>
    <mergeCell ref="W209:X209"/>
    <mergeCell ref="Y209:AD209"/>
    <mergeCell ref="W210:X210"/>
    <mergeCell ref="Y210:AA210"/>
    <mergeCell ref="AB210:AC210"/>
    <mergeCell ref="W211:X211"/>
    <mergeCell ref="Y211:AA211"/>
    <mergeCell ref="AB211:AC211"/>
    <mergeCell ref="W204:X204"/>
    <mergeCell ref="AA204:AB204"/>
    <mergeCell ref="W205:X205"/>
    <mergeCell ref="W206:Z206"/>
    <mergeCell ref="W207:X207"/>
    <mergeCell ref="Z207:AD207"/>
    <mergeCell ref="W201:X201"/>
    <mergeCell ref="AA201:AB201"/>
    <mergeCell ref="W202:X202"/>
    <mergeCell ref="AA202:AB202"/>
    <mergeCell ref="W203:X203"/>
    <mergeCell ref="AA203:AB203"/>
    <mergeCell ref="AA191:AB191"/>
    <mergeCell ref="AA196:AB196"/>
    <mergeCell ref="AA197:AB197"/>
    <mergeCell ref="AA198:AB198"/>
    <mergeCell ref="AA199:AB199"/>
    <mergeCell ref="W200:X200"/>
    <mergeCell ref="AA200:AB200"/>
    <mergeCell ref="W187:X187"/>
    <mergeCell ref="AA187:AB187"/>
    <mergeCell ref="W188:X188"/>
    <mergeCell ref="AA188:AB188"/>
    <mergeCell ref="AA189:AB189"/>
    <mergeCell ref="AA190:AB190"/>
    <mergeCell ref="X184:Z184"/>
    <mergeCell ref="AA184:AB184"/>
    <mergeCell ref="AC184:AD184"/>
    <mergeCell ref="W185:AD185"/>
    <mergeCell ref="W186:Z186"/>
    <mergeCell ref="AA186:AD186"/>
    <mergeCell ref="X182:Z182"/>
    <mergeCell ref="AA182:AB182"/>
    <mergeCell ref="AC182:AD182"/>
    <mergeCell ref="X183:Z183"/>
    <mergeCell ref="AA183:AB183"/>
    <mergeCell ref="AC183:AD183"/>
    <mergeCell ref="X180:Z180"/>
    <mergeCell ref="AA180:AB180"/>
    <mergeCell ref="AC180:AD180"/>
    <mergeCell ref="X181:Z181"/>
    <mergeCell ref="AA181:AB181"/>
    <mergeCell ref="AC181:AD181"/>
    <mergeCell ref="M178:M179"/>
    <mergeCell ref="X178:Z178"/>
    <mergeCell ref="AA178:AB178"/>
    <mergeCell ref="AC178:AD178"/>
    <mergeCell ref="X179:Z179"/>
    <mergeCell ref="AA179:AB179"/>
    <mergeCell ref="AC179:AD179"/>
    <mergeCell ref="M176:M177"/>
    <mergeCell ref="X176:Z176"/>
    <mergeCell ref="AA176:AB176"/>
    <mergeCell ref="AC176:AD176"/>
    <mergeCell ref="X177:Z177"/>
    <mergeCell ref="AA177:AB177"/>
    <mergeCell ref="AC177:AD177"/>
    <mergeCell ref="X174:Z174"/>
    <mergeCell ref="AA174:AB174"/>
    <mergeCell ref="AC174:AD174"/>
    <mergeCell ref="X175:Z175"/>
    <mergeCell ref="AA175:AB175"/>
    <mergeCell ref="AC175:AD175"/>
    <mergeCell ref="X172:Z172"/>
    <mergeCell ref="AA172:AB172"/>
    <mergeCell ref="AC172:AD172"/>
    <mergeCell ref="X173:Z173"/>
    <mergeCell ref="AA173:AB173"/>
    <mergeCell ref="AC173:AD173"/>
    <mergeCell ref="W167:AD168"/>
    <mergeCell ref="M168:M169"/>
    <mergeCell ref="X170:Z170"/>
    <mergeCell ref="AA170:AB170"/>
    <mergeCell ref="AC170:AD170"/>
    <mergeCell ref="X171:Z171"/>
    <mergeCell ref="AA171:AB171"/>
    <mergeCell ref="AC171:AD171"/>
    <mergeCell ref="W163:X163"/>
    <mergeCell ref="Y163:AA163"/>
    <mergeCell ref="AB163:AD163"/>
    <mergeCell ref="W164:X164"/>
    <mergeCell ref="Y164:AA164"/>
    <mergeCell ref="AB164:AD164"/>
    <mergeCell ref="W158:AD160"/>
    <mergeCell ref="W161:X161"/>
    <mergeCell ref="Y161:AA161"/>
    <mergeCell ref="AB161:AD161"/>
    <mergeCell ref="W162:X162"/>
    <mergeCell ref="Y162:AA162"/>
    <mergeCell ref="AB162:AD162"/>
    <mergeCell ref="W154:X154"/>
    <mergeCell ref="Y154:AD154"/>
    <mergeCell ref="W155:X155"/>
    <mergeCell ref="Y155:AA155"/>
    <mergeCell ref="AB155:AC155"/>
    <mergeCell ref="W156:X156"/>
    <mergeCell ref="Y156:AA156"/>
    <mergeCell ref="AB156:AC156"/>
    <mergeCell ref="W149:X149"/>
    <mergeCell ref="AA149:AB149"/>
    <mergeCell ref="W150:X150"/>
    <mergeCell ref="W151:Z151"/>
    <mergeCell ref="W152:X152"/>
    <mergeCell ref="Z152:AD152"/>
    <mergeCell ref="W146:X146"/>
    <mergeCell ref="AA146:AB146"/>
    <mergeCell ref="W147:X147"/>
    <mergeCell ref="AA147:AB147"/>
    <mergeCell ref="W148:X148"/>
    <mergeCell ref="AA148:AB148"/>
    <mergeCell ref="AA136:AB136"/>
    <mergeCell ref="AA141:AB141"/>
    <mergeCell ref="AA142:AB142"/>
    <mergeCell ref="AA143:AB143"/>
    <mergeCell ref="AA144:AB144"/>
    <mergeCell ref="W145:X145"/>
    <mergeCell ref="AA145:AB145"/>
    <mergeCell ref="W132:X132"/>
    <mergeCell ref="AA132:AB132"/>
    <mergeCell ref="W133:X133"/>
    <mergeCell ref="AA133:AB133"/>
    <mergeCell ref="AA134:AB134"/>
    <mergeCell ref="AA135:AB135"/>
    <mergeCell ref="X129:Z129"/>
    <mergeCell ref="AA129:AB129"/>
    <mergeCell ref="AC129:AD129"/>
    <mergeCell ref="W130:AD130"/>
    <mergeCell ref="W131:Z131"/>
    <mergeCell ref="AA131:AD131"/>
    <mergeCell ref="X127:Z127"/>
    <mergeCell ref="AA127:AB127"/>
    <mergeCell ref="AC127:AD127"/>
    <mergeCell ref="X128:Z128"/>
    <mergeCell ref="AA128:AB128"/>
    <mergeCell ref="AC128:AD128"/>
    <mergeCell ref="X125:Z125"/>
    <mergeCell ref="AA125:AB125"/>
    <mergeCell ref="AC125:AD125"/>
    <mergeCell ref="X126:Z126"/>
    <mergeCell ref="AA126:AB126"/>
    <mergeCell ref="AC126:AD126"/>
    <mergeCell ref="M123:M124"/>
    <mergeCell ref="X123:Z123"/>
    <mergeCell ref="AA123:AB123"/>
    <mergeCell ref="AC123:AD123"/>
    <mergeCell ref="X124:Z124"/>
    <mergeCell ref="AA124:AB124"/>
    <mergeCell ref="AC124:AD124"/>
    <mergeCell ref="M121:M122"/>
    <mergeCell ref="X121:Z121"/>
    <mergeCell ref="AA121:AB121"/>
    <mergeCell ref="AC121:AD121"/>
    <mergeCell ref="X122:Z122"/>
    <mergeCell ref="AA122:AB122"/>
    <mergeCell ref="AC122:AD122"/>
    <mergeCell ref="X119:Z119"/>
    <mergeCell ref="AA119:AB119"/>
    <mergeCell ref="AC119:AD119"/>
    <mergeCell ref="X120:Z120"/>
    <mergeCell ref="AA120:AB120"/>
    <mergeCell ref="AC120:AD120"/>
    <mergeCell ref="X117:Z117"/>
    <mergeCell ref="AA117:AB117"/>
    <mergeCell ref="AC117:AD117"/>
    <mergeCell ref="X118:Z118"/>
    <mergeCell ref="AA118:AB118"/>
    <mergeCell ref="AC118:AD118"/>
    <mergeCell ref="W112:AD113"/>
    <mergeCell ref="M113:M114"/>
    <mergeCell ref="X115:Z115"/>
    <mergeCell ref="AA115:AB115"/>
    <mergeCell ref="AC115:AD115"/>
    <mergeCell ref="X116:Z116"/>
    <mergeCell ref="AA116:AB116"/>
    <mergeCell ref="AC116:AD116"/>
    <mergeCell ref="W108:X108"/>
    <mergeCell ref="Y108:AA108"/>
    <mergeCell ref="AB108:AD108"/>
    <mergeCell ref="W109:X109"/>
    <mergeCell ref="Y109:AA109"/>
    <mergeCell ref="AB109:AD109"/>
    <mergeCell ref="W103:AD105"/>
    <mergeCell ref="W106:X106"/>
    <mergeCell ref="Y106:AA106"/>
    <mergeCell ref="AB106:AD106"/>
    <mergeCell ref="W107:X107"/>
    <mergeCell ref="Y107:AA107"/>
    <mergeCell ref="AB107:AD107"/>
    <mergeCell ref="W99:X99"/>
    <mergeCell ref="Y99:AD99"/>
    <mergeCell ref="W100:X100"/>
    <mergeCell ref="Y100:AA100"/>
    <mergeCell ref="AB100:AC100"/>
    <mergeCell ref="W101:X101"/>
    <mergeCell ref="Y101:AA101"/>
    <mergeCell ref="AB101:AC101"/>
    <mergeCell ref="W94:X94"/>
    <mergeCell ref="AA94:AB94"/>
    <mergeCell ref="W95:X95"/>
    <mergeCell ref="W96:Z96"/>
    <mergeCell ref="W97:X97"/>
    <mergeCell ref="Z97:AD97"/>
    <mergeCell ref="W91:X91"/>
    <mergeCell ref="AA91:AB91"/>
    <mergeCell ref="W92:X92"/>
    <mergeCell ref="AA92:AB92"/>
    <mergeCell ref="W93:X93"/>
    <mergeCell ref="AA93:AB93"/>
    <mergeCell ref="AA81:AB81"/>
    <mergeCell ref="AA86:AB86"/>
    <mergeCell ref="AA87:AB87"/>
    <mergeCell ref="AA88:AB88"/>
    <mergeCell ref="AA89:AB89"/>
    <mergeCell ref="W90:X90"/>
    <mergeCell ref="AA90:AB90"/>
    <mergeCell ref="W77:X77"/>
    <mergeCell ref="AA77:AB77"/>
    <mergeCell ref="W78:X78"/>
    <mergeCell ref="AA78:AB78"/>
    <mergeCell ref="AA79:AB79"/>
    <mergeCell ref="AA80:AB80"/>
    <mergeCell ref="X74:Z74"/>
    <mergeCell ref="AA74:AB74"/>
    <mergeCell ref="AC74:AD74"/>
    <mergeCell ref="W75:AD75"/>
    <mergeCell ref="W76:Z76"/>
    <mergeCell ref="AA76:AD76"/>
    <mergeCell ref="X72:Z72"/>
    <mergeCell ref="AA72:AB72"/>
    <mergeCell ref="AC72:AD72"/>
    <mergeCell ref="X73:Z73"/>
    <mergeCell ref="AA73:AB73"/>
    <mergeCell ref="AC73:AD73"/>
    <mergeCell ref="X70:Z70"/>
    <mergeCell ref="AA70:AB70"/>
    <mergeCell ref="AC70:AD70"/>
    <mergeCell ref="X71:Z71"/>
    <mergeCell ref="AA71:AB71"/>
    <mergeCell ref="AC71:AD71"/>
    <mergeCell ref="M68:M69"/>
    <mergeCell ref="X68:Z68"/>
    <mergeCell ref="AA68:AB68"/>
    <mergeCell ref="AC68:AD68"/>
    <mergeCell ref="X69:Z69"/>
    <mergeCell ref="AA69:AB69"/>
    <mergeCell ref="AC69:AD69"/>
    <mergeCell ref="M66:M67"/>
    <mergeCell ref="X66:Z66"/>
    <mergeCell ref="AA66:AB66"/>
    <mergeCell ref="AC66:AD66"/>
    <mergeCell ref="X67:Z67"/>
    <mergeCell ref="AA67:AB67"/>
    <mergeCell ref="AC67:AD67"/>
    <mergeCell ref="X64:Z64"/>
    <mergeCell ref="AA64:AB64"/>
    <mergeCell ref="AC64:AD64"/>
    <mergeCell ref="X65:Z65"/>
    <mergeCell ref="AA65:AB65"/>
    <mergeCell ref="AC65:AD65"/>
    <mergeCell ref="X62:Z62"/>
    <mergeCell ref="AA62:AB62"/>
    <mergeCell ref="AC62:AD62"/>
    <mergeCell ref="X63:Z63"/>
    <mergeCell ref="AA63:AB63"/>
    <mergeCell ref="AC63:AD63"/>
    <mergeCell ref="W57:AD58"/>
    <mergeCell ref="M58:M59"/>
    <mergeCell ref="X60:Z60"/>
    <mergeCell ref="AA60:AB60"/>
    <mergeCell ref="AC60:AD60"/>
    <mergeCell ref="X61:Z61"/>
    <mergeCell ref="AA61:AB61"/>
    <mergeCell ref="AC61:AD61"/>
    <mergeCell ref="W53:X53"/>
    <mergeCell ref="Y53:AA53"/>
    <mergeCell ref="AB53:AD53"/>
    <mergeCell ref="W54:X54"/>
    <mergeCell ref="Y54:AA54"/>
    <mergeCell ref="AB54:AD54"/>
    <mergeCell ref="W48:AD50"/>
    <mergeCell ref="W51:X51"/>
    <mergeCell ref="Y51:AA51"/>
    <mergeCell ref="AB51:AD5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39:X39"/>
    <mergeCell ref="AA39:AB39"/>
    <mergeCell ref="W40:X40"/>
    <mergeCell ref="W41:Z41"/>
    <mergeCell ref="W42:X42"/>
    <mergeCell ref="Z42:AD42"/>
    <mergeCell ref="W36:X36"/>
    <mergeCell ref="AA36:AB36"/>
    <mergeCell ref="W37:X37"/>
    <mergeCell ref="AA37:AB37"/>
    <mergeCell ref="W38:X38"/>
    <mergeCell ref="AA38:AB38"/>
    <mergeCell ref="AA26:AB26"/>
    <mergeCell ref="AA31:AB31"/>
    <mergeCell ref="AA32:AB32"/>
    <mergeCell ref="AA33:AB33"/>
    <mergeCell ref="AA34:AB34"/>
    <mergeCell ref="W35:X35"/>
    <mergeCell ref="AA35:AB35"/>
    <mergeCell ref="W22:X22"/>
    <mergeCell ref="AA22:AB22"/>
    <mergeCell ref="W23:X23"/>
    <mergeCell ref="AA23:AB23"/>
    <mergeCell ref="AA24:AB24"/>
    <mergeCell ref="AA25:AB25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M13:M14"/>
    <mergeCell ref="X13:Z13"/>
    <mergeCell ref="AA13:AB13"/>
    <mergeCell ref="AC13:AD13"/>
    <mergeCell ref="X14:Z14"/>
    <mergeCell ref="AA14:AB14"/>
    <mergeCell ref="AC14:AD14"/>
    <mergeCell ref="M11:M12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M3:M4"/>
    <mergeCell ref="X5:Z5"/>
    <mergeCell ref="AA5:AB5"/>
    <mergeCell ref="AC5:AD5"/>
    <mergeCell ref="X6:Z6"/>
    <mergeCell ref="AA6:AB6"/>
    <mergeCell ref="AC6:AD6"/>
    <mergeCell ref="W661:AD662"/>
    <mergeCell ref="M662:M663"/>
    <mergeCell ref="X664:Z664"/>
    <mergeCell ref="AA664:AB664"/>
    <mergeCell ref="AC664:AD664"/>
    <mergeCell ref="X665:Z665"/>
    <mergeCell ref="AA665:AB665"/>
    <mergeCell ref="AC665:AD665"/>
    <mergeCell ref="X666:Z666"/>
    <mergeCell ref="AA666:AB666"/>
    <mergeCell ref="AC666:AD666"/>
    <mergeCell ref="X667:Z667"/>
    <mergeCell ref="AA667:AB667"/>
    <mergeCell ref="AC667:AD667"/>
    <mergeCell ref="X668:Z668"/>
    <mergeCell ref="AA668:AB668"/>
    <mergeCell ref="AC668:AD668"/>
    <mergeCell ref="X669:Z669"/>
    <mergeCell ref="AA669:AB669"/>
    <mergeCell ref="AC669:AD669"/>
    <mergeCell ref="M670:M671"/>
    <mergeCell ref="X670:Z670"/>
    <mergeCell ref="AA670:AB670"/>
    <mergeCell ref="AC670:AD670"/>
    <mergeCell ref="X671:Z671"/>
    <mergeCell ref="AA671:AB671"/>
    <mergeCell ref="AC671:AD671"/>
    <mergeCell ref="N672:N673"/>
    <mergeCell ref="X672:Z672"/>
    <mergeCell ref="AA672:AB672"/>
    <mergeCell ref="AC672:AD672"/>
    <mergeCell ref="X673:Z673"/>
    <mergeCell ref="AA673:AB673"/>
    <mergeCell ref="AC673:AD673"/>
    <mergeCell ref="X674:Z674"/>
    <mergeCell ref="AA674:AB674"/>
    <mergeCell ref="AC674:AD674"/>
    <mergeCell ref="X675:Z675"/>
    <mergeCell ref="AA675:AB675"/>
    <mergeCell ref="AC675:AD675"/>
    <mergeCell ref="X676:Z676"/>
    <mergeCell ref="AA676:AB676"/>
    <mergeCell ref="AC676:AD676"/>
    <mergeCell ref="X677:Z677"/>
    <mergeCell ref="AA677:AB677"/>
    <mergeCell ref="AC677:AD677"/>
    <mergeCell ref="X678:Z678"/>
    <mergeCell ref="AA678:AB678"/>
    <mergeCell ref="AC678:AD678"/>
    <mergeCell ref="W679:AD679"/>
    <mergeCell ref="W680:Z680"/>
    <mergeCell ref="AA680:AD680"/>
    <mergeCell ref="W681:X681"/>
    <mergeCell ref="AA681:AB681"/>
    <mergeCell ref="AA683:AB683"/>
    <mergeCell ref="AA684:AB684"/>
    <mergeCell ref="AA685:AB685"/>
    <mergeCell ref="AA690:AB690"/>
    <mergeCell ref="AA691:AB691"/>
    <mergeCell ref="AA692:AB692"/>
    <mergeCell ref="AA693:AB693"/>
    <mergeCell ref="W694:X694"/>
    <mergeCell ref="AA694:AB694"/>
    <mergeCell ref="W695:X695"/>
    <mergeCell ref="AA695:AB695"/>
    <mergeCell ref="W696:X696"/>
    <mergeCell ref="AA696:AB696"/>
    <mergeCell ref="W697:X697"/>
    <mergeCell ref="AA697:AB697"/>
    <mergeCell ref="W698:X698"/>
    <mergeCell ref="AA698:AB698"/>
    <mergeCell ref="W699:X699"/>
    <mergeCell ref="W700:Z700"/>
    <mergeCell ref="W701:X701"/>
    <mergeCell ref="Z701:AD701"/>
    <mergeCell ref="W703:X703"/>
    <mergeCell ref="Y703:AD703"/>
    <mergeCell ref="W704:X704"/>
    <mergeCell ref="Y704:AA704"/>
    <mergeCell ref="AB704:AC704"/>
    <mergeCell ref="W705:X705"/>
    <mergeCell ref="Y705:AA705"/>
    <mergeCell ref="AB705:AC705"/>
    <mergeCell ref="W707:AD709"/>
    <mergeCell ref="W710:X710"/>
    <mergeCell ref="Y710:AA710"/>
    <mergeCell ref="AB710:AD710"/>
    <mergeCell ref="W711:X711"/>
    <mergeCell ref="Y711:AA711"/>
    <mergeCell ref="AB711:AD711"/>
    <mergeCell ref="W712:X712"/>
    <mergeCell ref="Y712:AA712"/>
    <mergeCell ref="AB712:AD712"/>
    <mergeCell ref="W713:X713"/>
    <mergeCell ref="Y713:AA713"/>
    <mergeCell ref="AB713:AD713"/>
    <mergeCell ref="W716:AD717"/>
    <mergeCell ref="M717:M718"/>
    <mergeCell ref="X719:Z719"/>
    <mergeCell ref="AA719:AB719"/>
    <mergeCell ref="AC719:AD719"/>
    <mergeCell ref="X720:Z720"/>
    <mergeCell ref="AA720:AB720"/>
    <mergeCell ref="AC720:AD720"/>
    <mergeCell ref="X721:Z721"/>
    <mergeCell ref="AA721:AB721"/>
    <mergeCell ref="AC721:AD721"/>
    <mergeCell ref="X722:Z722"/>
    <mergeCell ref="AA722:AB722"/>
    <mergeCell ref="AC722:AD722"/>
    <mergeCell ref="X723:Z723"/>
    <mergeCell ref="AA723:AB723"/>
    <mergeCell ref="AC723:AD723"/>
    <mergeCell ref="X724:Z724"/>
    <mergeCell ref="AA724:AB724"/>
    <mergeCell ref="AC724:AD724"/>
    <mergeCell ref="M725:M726"/>
    <mergeCell ref="X725:Z725"/>
    <mergeCell ref="AA725:AB725"/>
    <mergeCell ref="AC725:AD725"/>
    <mergeCell ref="X726:Z726"/>
    <mergeCell ref="AA726:AB726"/>
    <mergeCell ref="AC726:AD726"/>
    <mergeCell ref="N727:N728"/>
    <mergeCell ref="X727:Z727"/>
    <mergeCell ref="AA727:AB727"/>
    <mergeCell ref="AC727:AD727"/>
    <mergeCell ref="X728:Z728"/>
    <mergeCell ref="AA728:AB728"/>
    <mergeCell ref="AC728:AD728"/>
    <mergeCell ref="X729:Z729"/>
    <mergeCell ref="AA729:AB729"/>
    <mergeCell ref="AC729:AD729"/>
    <mergeCell ref="X730:Z730"/>
    <mergeCell ref="AA730:AB730"/>
    <mergeCell ref="AC730:AD730"/>
    <mergeCell ref="X731:Z731"/>
    <mergeCell ref="AA731:AB731"/>
    <mergeCell ref="AC731:AD731"/>
    <mergeCell ref="X732:Z732"/>
    <mergeCell ref="AA732:AB732"/>
    <mergeCell ref="AC732:AD732"/>
    <mergeCell ref="AB759:AC759"/>
    <mergeCell ref="X733:Z733"/>
    <mergeCell ref="AA733:AB733"/>
    <mergeCell ref="AC733:AD733"/>
    <mergeCell ref="W734:AD734"/>
    <mergeCell ref="W735:Z735"/>
    <mergeCell ref="AA735:AD735"/>
    <mergeCell ref="W736:X736"/>
    <mergeCell ref="AA736:AB736"/>
    <mergeCell ref="AA738:AB738"/>
    <mergeCell ref="AA739:AB739"/>
    <mergeCell ref="AA740:AB740"/>
    <mergeCell ref="AA745:AB745"/>
    <mergeCell ref="AA746:AB746"/>
    <mergeCell ref="AA747:AB747"/>
    <mergeCell ref="AA748:AB748"/>
    <mergeCell ref="W749:X749"/>
    <mergeCell ref="AA749:AB749"/>
    <mergeCell ref="W760:X760"/>
    <mergeCell ref="Y760:AA760"/>
    <mergeCell ref="AB760:AC760"/>
    <mergeCell ref="W762:AD764"/>
    <mergeCell ref="W765:X765"/>
    <mergeCell ref="Y765:AA765"/>
    <mergeCell ref="AB765:AD765"/>
    <mergeCell ref="W766:X766"/>
    <mergeCell ref="Y766:AA766"/>
    <mergeCell ref="AB766:AD766"/>
    <mergeCell ref="W767:X767"/>
    <mergeCell ref="Y767:AA767"/>
    <mergeCell ref="AB767:AD767"/>
    <mergeCell ref="W768:X768"/>
    <mergeCell ref="Y768:AA768"/>
    <mergeCell ref="AB768:AD768"/>
    <mergeCell ref="W750:X750"/>
    <mergeCell ref="AA750:AB750"/>
    <mergeCell ref="W751:X751"/>
    <mergeCell ref="AA751:AB751"/>
    <mergeCell ref="W752:X752"/>
    <mergeCell ref="AA752:AB752"/>
    <mergeCell ref="W753:X753"/>
    <mergeCell ref="AA753:AB753"/>
    <mergeCell ref="W754:X754"/>
    <mergeCell ref="W755:Z755"/>
    <mergeCell ref="W756:X756"/>
    <mergeCell ref="Z756:AD756"/>
    <mergeCell ref="W758:X758"/>
    <mergeCell ref="Y758:AD758"/>
    <mergeCell ref="W759:X759"/>
    <mergeCell ref="Y759:AA759"/>
  </mergeCells>
  <printOptions horizontalCentered="1" verticalCentered="1"/>
  <pageMargins left="0.52559055099999996" right="0.23622047244094499" top="0.35433070866141703" bottom="0.36811023599999998" header="0.31496062992126" footer="0.15748031496063"/>
  <pageSetup paperSize="9" scale="74" orientation="landscape" horizontalDpi="300" verticalDpi="300" r:id="rId1"/>
  <headerFooter alignWithMargins="0"/>
  <rowBreaks count="13" manualBreakCount="13">
    <brk id="55" max="29" man="1"/>
    <brk id="110" max="29" man="1"/>
    <brk id="165" max="29" man="1"/>
    <brk id="220" max="29" man="1"/>
    <brk id="275" max="29" man="1"/>
    <brk id="330" max="29" man="1"/>
    <brk id="385" max="29" man="1"/>
    <brk id="440" max="29" man="1"/>
    <brk id="495" max="29" man="1"/>
    <brk id="550" max="29" man="1"/>
    <brk id="605" max="29" man="1"/>
    <brk id="660" max="29" man="1"/>
    <brk id="714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F27E-81B3-4AFC-BF88-A048C0233F19}">
  <dimension ref="A1:AI37"/>
  <sheetViews>
    <sheetView topLeftCell="A7" zoomScale="85" zoomScaleNormal="85" workbookViewId="0">
      <selection activeCell="AI49" sqref="AI49"/>
    </sheetView>
  </sheetViews>
  <sheetFormatPr defaultRowHeight="12.75"/>
  <cols>
    <col min="1" max="57" width="3.7109375" customWidth="1"/>
  </cols>
  <sheetData>
    <row r="1" spans="1:35">
      <c r="A1" s="532"/>
      <c r="B1" s="533"/>
      <c r="C1" s="533"/>
      <c r="D1" s="533"/>
      <c r="E1" s="533"/>
      <c r="F1" s="533"/>
      <c r="G1" s="533"/>
      <c r="H1" s="533"/>
      <c r="I1" s="533"/>
      <c r="J1" s="533"/>
      <c r="K1" s="533"/>
      <c r="L1" s="533"/>
      <c r="M1" s="533"/>
      <c r="N1" s="533"/>
      <c r="O1" s="533"/>
      <c r="P1" s="533"/>
      <c r="Q1" s="533"/>
      <c r="R1" s="533"/>
      <c r="S1" s="533"/>
      <c r="T1" s="533"/>
      <c r="U1" s="533"/>
      <c r="V1" s="533"/>
      <c r="W1" s="533"/>
      <c r="X1" s="533"/>
      <c r="Y1" s="533"/>
      <c r="Z1" s="533"/>
      <c r="AA1" s="533"/>
      <c r="AB1" s="533"/>
      <c r="AC1" s="533"/>
      <c r="AD1" s="533"/>
      <c r="AE1" s="533"/>
      <c r="AF1" s="533"/>
      <c r="AG1" s="533"/>
      <c r="AH1" s="533"/>
      <c r="AI1" s="534"/>
    </row>
    <row r="2" spans="1:35" ht="18">
      <c r="A2" s="535"/>
      <c r="B2" s="761" t="s">
        <v>1677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  <c r="W2" s="761"/>
      <c r="X2" s="761"/>
      <c r="Y2" s="761"/>
      <c r="Z2" s="761"/>
      <c r="AA2" s="761"/>
      <c r="AB2" s="761"/>
      <c r="AC2" s="761"/>
      <c r="AD2" s="761"/>
      <c r="AE2" s="761"/>
      <c r="AF2" s="761"/>
      <c r="AG2" s="761"/>
      <c r="AH2" s="761"/>
      <c r="AI2" s="536"/>
    </row>
    <row r="3" spans="1:35">
      <c r="A3" s="535"/>
      <c r="AI3" s="536"/>
    </row>
    <row r="4" spans="1:35">
      <c r="A4" s="535"/>
      <c r="AI4" s="536"/>
    </row>
    <row r="5" spans="1:35">
      <c r="A5" s="535"/>
      <c r="AI5" s="536"/>
    </row>
    <row r="6" spans="1:35">
      <c r="A6" s="535"/>
      <c r="AI6" s="536"/>
    </row>
    <row r="7" spans="1:35">
      <c r="A7" s="535"/>
      <c r="AI7" s="536"/>
    </row>
    <row r="8" spans="1:35">
      <c r="A8" s="535"/>
      <c r="AI8" s="536"/>
    </row>
    <row r="9" spans="1:35">
      <c r="A9" s="535"/>
      <c r="AI9" s="536"/>
    </row>
    <row r="10" spans="1:35">
      <c r="A10" s="535"/>
      <c r="AI10" s="536"/>
    </row>
    <row r="11" spans="1:35">
      <c r="A11" s="535"/>
      <c r="AI11" s="536"/>
    </row>
    <row r="12" spans="1:35">
      <c r="A12" s="535"/>
      <c r="AI12" s="536"/>
    </row>
    <row r="13" spans="1:35">
      <c r="A13" s="535"/>
      <c r="AI13" s="536"/>
    </row>
    <row r="14" spans="1:35">
      <c r="A14" s="535"/>
      <c r="AI14" s="536"/>
    </row>
    <row r="15" spans="1:35">
      <c r="A15" s="535"/>
      <c r="AI15" s="536"/>
    </row>
    <row r="16" spans="1:35">
      <c r="A16" s="535"/>
      <c r="AI16" s="536"/>
    </row>
    <row r="17" spans="1:35">
      <c r="A17" s="535"/>
      <c r="AI17" s="536"/>
    </row>
    <row r="18" spans="1:35">
      <c r="A18" s="535"/>
      <c r="AI18" s="536"/>
    </row>
    <row r="19" spans="1:35">
      <c r="A19" s="535"/>
      <c r="AI19" s="536"/>
    </row>
    <row r="20" spans="1:35">
      <c r="A20" s="535"/>
      <c r="AI20" s="536"/>
    </row>
    <row r="21" spans="1:35">
      <c r="A21" s="535"/>
      <c r="AI21" s="536"/>
    </row>
    <row r="22" spans="1:35">
      <c r="A22" s="535"/>
      <c r="AI22" s="536"/>
    </row>
    <row r="23" spans="1:35">
      <c r="A23" s="535"/>
      <c r="AI23" s="536"/>
    </row>
    <row r="24" spans="1:35">
      <c r="A24" s="535"/>
      <c r="AI24" s="536"/>
    </row>
    <row r="25" spans="1:35">
      <c r="A25" s="535"/>
      <c r="AI25" s="536"/>
    </row>
    <row r="26" spans="1:35">
      <c r="A26" s="535"/>
      <c r="AI26" s="536"/>
    </row>
    <row r="27" spans="1:35">
      <c r="A27" s="535"/>
      <c r="AI27" s="536"/>
    </row>
    <row r="28" spans="1:35">
      <c r="A28" s="535"/>
      <c r="AI28" s="536"/>
    </row>
    <row r="29" spans="1:35">
      <c r="A29" s="535"/>
      <c r="AI29" s="536"/>
    </row>
    <row r="30" spans="1:35">
      <c r="A30" s="535"/>
      <c r="AI30" s="536"/>
    </row>
    <row r="31" spans="1:35">
      <c r="A31" s="535"/>
      <c r="AI31" s="536"/>
    </row>
    <row r="32" spans="1:35">
      <c r="A32" s="535"/>
      <c r="AI32" s="536"/>
    </row>
    <row r="33" spans="1:35">
      <c r="A33" s="535"/>
      <c r="AI33" s="536"/>
    </row>
    <row r="34" spans="1:35">
      <c r="A34" s="535"/>
      <c r="AI34" s="536"/>
    </row>
    <row r="35" spans="1:35">
      <c r="A35" s="535"/>
      <c r="AI35" s="536"/>
    </row>
    <row r="36" spans="1:35">
      <c r="A36" s="535"/>
      <c r="AI36" s="536"/>
    </row>
    <row r="37" spans="1:35" ht="13.5" thickBot="1">
      <c r="A37" s="537"/>
      <c r="B37" s="538"/>
      <c r="C37" s="538"/>
      <c r="D37" s="538"/>
      <c r="E37" s="538"/>
      <c r="F37" s="538"/>
      <c r="G37" s="538"/>
      <c r="H37" s="538"/>
      <c r="I37" s="538"/>
      <c r="J37" s="538"/>
      <c r="K37" s="538"/>
      <c r="L37" s="538"/>
      <c r="M37" s="538"/>
      <c r="N37" s="538"/>
      <c r="O37" s="538"/>
      <c r="P37" s="538"/>
      <c r="Q37" s="538"/>
      <c r="R37" s="538"/>
      <c r="S37" s="538"/>
      <c r="T37" s="538"/>
      <c r="U37" s="538"/>
      <c r="V37" s="538"/>
      <c r="W37" s="538"/>
      <c r="X37" s="538"/>
      <c r="Y37" s="538"/>
      <c r="Z37" s="538"/>
      <c r="AA37" s="538"/>
      <c r="AB37" s="538"/>
      <c r="AC37" s="538"/>
      <c r="AD37" s="538"/>
      <c r="AE37" s="538"/>
      <c r="AF37" s="538"/>
      <c r="AG37" s="538"/>
      <c r="AH37" s="538"/>
      <c r="AI37" s="539"/>
    </row>
  </sheetData>
  <mergeCells count="1">
    <mergeCell ref="B2:AH2"/>
  </mergeCells>
  <pageMargins left="0.7" right="0.7" top="0.75" bottom="0.75" header="0.3" footer="0.3"/>
  <pageSetup paperSize="9" orientation="landscape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E6AAA-44E2-49F5-9CC8-06774C41243D}">
  <dimension ref="B1:AD70"/>
  <sheetViews>
    <sheetView topLeftCell="A10" zoomScale="55" zoomScaleNormal="55" zoomScaleSheetLayoutView="40" workbookViewId="0">
      <selection activeCell="AI49" sqref="AI49"/>
    </sheetView>
  </sheetViews>
  <sheetFormatPr defaultColWidth="9.140625" defaultRowHeight="12.75"/>
  <cols>
    <col min="1" max="1" width="1.7109375" style="434" customWidth="1"/>
    <col min="2" max="2" width="1.5703125" style="434" customWidth="1"/>
    <col min="3" max="3" width="10.7109375" style="434" customWidth="1"/>
    <col min="4" max="4" width="2.5703125" style="434" customWidth="1"/>
    <col min="5" max="18" width="9.140625" style="434"/>
    <col min="19" max="19" width="14.5703125" style="434" customWidth="1"/>
    <col min="20" max="20" width="3.140625" style="434" customWidth="1"/>
    <col min="21" max="26" width="9.140625" style="434"/>
    <col min="27" max="27" width="2.85546875" style="434" customWidth="1"/>
    <col min="28" max="30" width="4.7109375" style="434" customWidth="1"/>
    <col min="31" max="31" width="1.7109375" style="434" customWidth="1"/>
    <col min="32" max="16384" width="9.140625" style="434"/>
  </cols>
  <sheetData>
    <row r="1" spans="3:30" ht="12.75" customHeight="1" thickBot="1"/>
    <row r="2" spans="3:30" ht="12.75" customHeight="1">
      <c r="C2" s="435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6"/>
      <c r="AD2" s="437"/>
    </row>
    <row r="3" spans="3:30" ht="12.75" customHeight="1">
      <c r="C3" s="438"/>
      <c r="D3" s="762" t="s">
        <v>1678</v>
      </c>
      <c r="E3" s="763"/>
      <c r="F3" s="763"/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  <c r="X3" s="763"/>
      <c r="Y3" s="763"/>
      <c r="Z3" s="763"/>
      <c r="AA3" s="763"/>
      <c r="AB3" s="764"/>
      <c r="AC3" s="439"/>
      <c r="AD3" s="440"/>
    </row>
    <row r="4" spans="3:30" ht="12.75" customHeight="1">
      <c r="C4" s="438"/>
      <c r="D4" s="765"/>
      <c r="E4" s="766"/>
      <c r="F4" s="766"/>
      <c r="G4" s="766"/>
      <c r="H4" s="766"/>
      <c r="I4" s="766"/>
      <c r="J4" s="766"/>
      <c r="K4" s="766"/>
      <c r="L4" s="766"/>
      <c r="M4" s="766"/>
      <c r="N4" s="766"/>
      <c r="O4" s="766"/>
      <c r="P4" s="766"/>
      <c r="Q4" s="766"/>
      <c r="R4" s="766"/>
      <c r="S4" s="766"/>
      <c r="T4" s="766"/>
      <c r="U4" s="766"/>
      <c r="V4" s="766"/>
      <c r="W4" s="766"/>
      <c r="X4" s="766"/>
      <c r="Y4" s="766"/>
      <c r="Z4" s="766"/>
      <c r="AA4" s="766"/>
      <c r="AB4" s="767"/>
      <c r="AC4" s="439"/>
      <c r="AD4" s="440"/>
    </row>
    <row r="5" spans="3:30" ht="12.75" customHeight="1">
      <c r="C5" s="438"/>
      <c r="D5" s="441"/>
      <c r="E5" s="441"/>
      <c r="F5" s="441"/>
      <c r="G5" s="441"/>
      <c r="H5" s="441"/>
      <c r="I5" s="441"/>
      <c r="J5" s="441"/>
      <c r="K5" s="441"/>
      <c r="L5" s="441"/>
      <c r="M5" s="441"/>
      <c r="N5" s="441"/>
      <c r="O5" s="441"/>
      <c r="P5" s="441"/>
      <c r="Q5" s="441"/>
      <c r="R5" s="441"/>
      <c r="S5" s="441"/>
      <c r="T5" s="441"/>
      <c r="U5" s="441"/>
      <c r="V5" s="441"/>
      <c r="W5" s="441"/>
      <c r="X5" s="441"/>
      <c r="Y5" s="441"/>
      <c r="Z5" s="441"/>
      <c r="AA5" s="441"/>
      <c r="AB5" s="441"/>
      <c r="AC5" s="441"/>
      <c r="AD5" s="440"/>
    </row>
    <row r="6" spans="3:30" ht="12.75" customHeight="1">
      <c r="C6" s="438"/>
      <c r="D6" s="441"/>
      <c r="E6" s="441"/>
      <c r="F6" s="441"/>
      <c r="G6" s="441"/>
      <c r="H6" s="441"/>
      <c r="I6" s="441"/>
      <c r="J6" s="441"/>
      <c r="K6" s="441"/>
      <c r="L6" s="441"/>
      <c r="M6" s="441"/>
      <c r="N6" s="441"/>
      <c r="O6" s="441"/>
      <c r="P6" s="441"/>
      <c r="Q6" s="441"/>
      <c r="R6" s="441"/>
      <c r="S6" s="441"/>
      <c r="T6" s="441"/>
      <c r="U6" s="441"/>
      <c r="V6" s="441"/>
      <c r="W6" s="441"/>
      <c r="X6" s="441"/>
      <c r="Y6" s="441"/>
      <c r="Z6" s="441"/>
      <c r="AA6" s="441"/>
      <c r="AB6" s="441"/>
      <c r="AC6" s="441"/>
      <c r="AD6" s="440"/>
    </row>
    <row r="7" spans="3:30" ht="12.75" customHeight="1">
      <c r="C7" s="438"/>
      <c r="D7" s="441"/>
      <c r="E7" s="441"/>
      <c r="F7" s="441"/>
      <c r="G7" s="441"/>
      <c r="H7" s="441"/>
      <c r="I7" s="441"/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0"/>
    </row>
    <row r="8" spans="3:30" ht="12.75" customHeight="1">
      <c r="C8" s="438"/>
      <c r="D8" s="441"/>
      <c r="E8" s="441"/>
      <c r="F8" s="441"/>
      <c r="G8" s="441"/>
      <c r="H8" s="441"/>
      <c r="I8" s="441"/>
      <c r="J8" s="441"/>
      <c r="K8" s="441"/>
      <c r="L8" s="441"/>
      <c r="M8" s="441"/>
      <c r="N8" s="441"/>
      <c r="O8" s="441"/>
      <c r="P8" s="441"/>
      <c r="Q8" s="441"/>
      <c r="R8" s="441"/>
      <c r="S8" s="441"/>
      <c r="T8" s="441"/>
      <c r="U8" s="441"/>
      <c r="V8" s="442"/>
      <c r="W8" s="442"/>
      <c r="X8" s="442"/>
      <c r="Y8" s="442"/>
      <c r="Z8" s="442"/>
      <c r="AA8" s="442"/>
      <c r="AB8" s="443"/>
      <c r="AC8" s="443"/>
      <c r="AD8" s="440"/>
    </row>
    <row r="9" spans="3:30" ht="12.75" customHeight="1">
      <c r="C9" s="438"/>
      <c r="D9" s="441"/>
      <c r="E9" s="441"/>
      <c r="F9" s="441"/>
      <c r="G9" s="441"/>
      <c r="H9" s="441"/>
      <c r="I9" s="441"/>
      <c r="J9" s="441"/>
      <c r="K9" s="441"/>
      <c r="L9" s="441"/>
      <c r="M9" s="441"/>
      <c r="N9" s="441"/>
      <c r="O9" s="441"/>
      <c r="P9" s="441"/>
      <c r="Q9" s="441"/>
      <c r="R9" s="441"/>
      <c r="S9" s="441"/>
      <c r="T9" s="441"/>
      <c r="U9" s="441"/>
      <c r="V9" s="442"/>
      <c r="W9" s="442"/>
      <c r="X9" s="442"/>
      <c r="Y9" s="442"/>
      <c r="Z9" s="442"/>
      <c r="AA9" s="442"/>
      <c r="AB9" s="443"/>
      <c r="AC9" s="443"/>
      <c r="AD9" s="440"/>
    </row>
    <row r="10" spans="3:30" ht="12.75" customHeight="1">
      <c r="C10" s="438"/>
      <c r="D10" s="441"/>
      <c r="E10" s="441"/>
      <c r="F10" s="441"/>
      <c r="G10" s="441"/>
      <c r="H10" s="441"/>
      <c r="I10" s="441"/>
      <c r="J10" s="441"/>
      <c r="K10" s="441"/>
      <c r="L10" s="441"/>
      <c r="M10" s="441"/>
      <c r="N10" s="441"/>
      <c r="O10" s="441"/>
      <c r="P10" s="441"/>
      <c r="Q10" s="441"/>
      <c r="R10" s="441"/>
      <c r="S10" s="441"/>
      <c r="T10" s="441"/>
      <c r="U10" s="441"/>
      <c r="V10" s="442"/>
      <c r="W10" s="442"/>
      <c r="X10" s="442"/>
      <c r="Y10" s="442"/>
      <c r="Z10" s="442"/>
      <c r="AA10" s="441"/>
      <c r="AB10" s="441"/>
      <c r="AC10" s="441"/>
      <c r="AD10" s="440"/>
    </row>
    <row r="11" spans="3:30" ht="12.75" customHeight="1">
      <c r="C11" s="438"/>
      <c r="D11" s="441"/>
      <c r="E11" s="441"/>
      <c r="F11" s="441"/>
      <c r="G11" s="441"/>
      <c r="H11" s="441"/>
      <c r="I11" s="441"/>
      <c r="J11" s="441"/>
      <c r="K11" s="441"/>
      <c r="L11" s="441"/>
      <c r="M11" s="441"/>
      <c r="N11" s="441"/>
      <c r="O11" s="441"/>
      <c r="P11" s="441"/>
      <c r="Q11" s="441"/>
      <c r="R11" s="441"/>
      <c r="S11" s="441"/>
      <c r="T11" s="441"/>
      <c r="U11" s="441"/>
      <c r="V11" s="442"/>
      <c r="W11" s="442"/>
      <c r="X11" s="442"/>
      <c r="Y11" s="442"/>
      <c r="Z11" s="442"/>
      <c r="AA11" s="441"/>
      <c r="AB11" s="441"/>
      <c r="AC11" s="441"/>
      <c r="AD11" s="440"/>
    </row>
    <row r="12" spans="3:30" ht="12.75" customHeight="1">
      <c r="C12" s="438"/>
      <c r="D12" s="441"/>
      <c r="E12" s="441"/>
      <c r="F12" s="441"/>
      <c r="G12" s="441"/>
      <c r="H12" s="441"/>
      <c r="I12" s="441"/>
      <c r="J12" s="441"/>
      <c r="K12" s="441"/>
      <c r="L12" s="441"/>
      <c r="M12" s="441"/>
      <c r="N12" s="441"/>
      <c r="O12" s="441"/>
      <c r="P12" s="441"/>
      <c r="Q12" s="441"/>
      <c r="R12" s="441"/>
      <c r="S12" s="441"/>
      <c r="T12" s="441"/>
      <c r="U12" s="441"/>
      <c r="V12" s="442"/>
      <c r="W12" s="442"/>
      <c r="X12" s="442"/>
      <c r="Y12" s="442"/>
      <c r="Z12" s="442"/>
      <c r="AA12" s="441"/>
      <c r="AB12" s="441"/>
      <c r="AC12" s="441"/>
      <c r="AD12" s="440"/>
    </row>
    <row r="13" spans="3:30" ht="12.75" customHeight="1">
      <c r="C13" s="438"/>
      <c r="D13" s="441"/>
      <c r="E13" s="441"/>
      <c r="F13" s="441"/>
      <c r="G13" s="441"/>
      <c r="H13" s="441"/>
      <c r="I13" s="441"/>
      <c r="J13" s="441"/>
      <c r="K13" s="441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2"/>
      <c r="W13" s="442"/>
      <c r="X13" s="442"/>
      <c r="Y13" s="442"/>
      <c r="Z13" s="442"/>
      <c r="AA13" s="441"/>
      <c r="AB13" s="441"/>
      <c r="AC13" s="441"/>
      <c r="AD13" s="440"/>
    </row>
    <row r="14" spans="3:30" ht="12.75" customHeight="1">
      <c r="C14" s="438"/>
      <c r="D14" s="441"/>
      <c r="E14" s="441"/>
      <c r="F14" s="441"/>
      <c r="G14" s="441"/>
      <c r="H14" s="441"/>
      <c r="I14" s="441"/>
      <c r="J14" s="441"/>
      <c r="K14" s="441"/>
      <c r="L14" s="441"/>
      <c r="M14" s="441"/>
      <c r="N14" s="441"/>
      <c r="O14" s="441"/>
      <c r="P14" s="441"/>
      <c r="Q14" s="441"/>
      <c r="R14" s="441"/>
      <c r="S14" s="441"/>
      <c r="T14" s="441"/>
      <c r="U14" s="441"/>
      <c r="V14" s="442"/>
      <c r="W14" s="442"/>
      <c r="X14" s="442"/>
      <c r="Y14" s="442"/>
      <c r="Z14" s="442"/>
      <c r="AA14" s="441"/>
      <c r="AB14" s="441"/>
      <c r="AC14" s="441"/>
      <c r="AD14" s="440"/>
    </row>
    <row r="15" spans="3:30" ht="12.75" customHeight="1">
      <c r="C15" s="438"/>
      <c r="D15" s="441"/>
      <c r="E15" s="441"/>
      <c r="F15" s="441"/>
      <c r="G15" s="441"/>
      <c r="H15" s="441"/>
      <c r="I15" s="441"/>
      <c r="J15" s="441"/>
      <c r="K15" s="441"/>
      <c r="L15" s="441"/>
      <c r="M15" s="441"/>
      <c r="N15" s="441"/>
      <c r="O15" s="441"/>
      <c r="P15" s="441"/>
      <c r="Q15" s="441"/>
      <c r="R15" s="441"/>
      <c r="S15" s="441"/>
      <c r="T15" s="441"/>
      <c r="U15" s="441"/>
      <c r="V15" s="442"/>
      <c r="W15" s="442"/>
      <c r="X15" s="442"/>
      <c r="Y15" s="442"/>
      <c r="Z15" s="442"/>
      <c r="AA15" s="441"/>
      <c r="AB15" s="441"/>
      <c r="AC15" s="441"/>
      <c r="AD15" s="440"/>
    </row>
    <row r="16" spans="3:30" ht="12.75" customHeight="1">
      <c r="C16" s="438"/>
      <c r="D16" s="441"/>
      <c r="E16" s="441"/>
      <c r="F16" s="441"/>
      <c r="G16" s="441"/>
      <c r="H16" s="441"/>
      <c r="I16" s="441"/>
      <c r="J16" s="441"/>
      <c r="K16" s="441"/>
      <c r="L16" s="441"/>
      <c r="M16" s="441"/>
      <c r="N16" s="441"/>
      <c r="O16" s="441"/>
      <c r="P16" s="441"/>
      <c r="Q16" s="441"/>
      <c r="R16" s="441"/>
      <c r="S16" s="441"/>
      <c r="T16" s="441"/>
      <c r="U16" s="441"/>
      <c r="V16" s="442"/>
      <c r="W16" s="442"/>
      <c r="X16" s="442"/>
      <c r="Y16" s="442"/>
      <c r="Z16" s="442"/>
      <c r="AA16" s="441"/>
      <c r="AB16" s="441"/>
      <c r="AC16" s="441"/>
      <c r="AD16" s="440"/>
    </row>
    <row r="17" spans="3:30" ht="12.75" customHeight="1">
      <c r="C17" s="438"/>
      <c r="D17" s="441"/>
      <c r="E17" s="441"/>
      <c r="F17" s="441"/>
      <c r="G17" s="441"/>
      <c r="H17" s="441"/>
      <c r="I17" s="441"/>
      <c r="J17" s="441"/>
      <c r="K17" s="441"/>
      <c r="L17" s="441"/>
      <c r="M17" s="441"/>
      <c r="N17" s="441"/>
      <c r="O17" s="441"/>
      <c r="P17" s="441"/>
      <c r="Q17" s="441"/>
      <c r="R17" s="441"/>
      <c r="S17" s="441"/>
      <c r="T17" s="441"/>
      <c r="U17" s="441"/>
      <c r="V17" s="442"/>
      <c r="W17" s="442"/>
      <c r="X17" s="442"/>
      <c r="Y17" s="442"/>
      <c r="Z17" s="442"/>
      <c r="AA17" s="441"/>
      <c r="AB17" s="441"/>
      <c r="AC17" s="441"/>
      <c r="AD17" s="440"/>
    </row>
    <row r="18" spans="3:30" ht="12.75" customHeight="1">
      <c r="C18" s="438"/>
      <c r="D18" s="441"/>
      <c r="E18" s="441"/>
      <c r="F18" s="441"/>
      <c r="G18" s="441"/>
      <c r="H18" s="441"/>
      <c r="I18" s="441"/>
      <c r="J18" s="441"/>
      <c r="K18" s="441"/>
      <c r="L18" s="441"/>
      <c r="M18" s="441"/>
      <c r="N18" s="441"/>
      <c r="O18" s="441"/>
      <c r="P18" s="441"/>
      <c r="Q18" s="441"/>
      <c r="R18" s="441"/>
      <c r="S18" s="441"/>
      <c r="T18" s="441"/>
      <c r="U18" s="441"/>
      <c r="V18" s="442"/>
      <c r="W18" s="442"/>
      <c r="X18" s="442"/>
      <c r="Y18" s="442"/>
      <c r="Z18" s="442"/>
      <c r="AA18" s="441"/>
      <c r="AB18" s="441"/>
      <c r="AC18" s="441"/>
      <c r="AD18" s="440"/>
    </row>
    <row r="19" spans="3:30" ht="12.75" customHeight="1">
      <c r="C19" s="438"/>
      <c r="D19" s="441"/>
      <c r="E19" s="441"/>
      <c r="F19" s="441"/>
      <c r="G19" s="441"/>
      <c r="H19" s="441"/>
      <c r="I19" s="441"/>
      <c r="J19" s="441"/>
      <c r="K19" s="441"/>
      <c r="L19" s="441"/>
      <c r="M19" s="441"/>
      <c r="N19" s="441"/>
      <c r="O19" s="441"/>
      <c r="P19" s="441"/>
      <c r="Q19" s="441"/>
      <c r="R19" s="441"/>
      <c r="S19" s="441"/>
      <c r="T19" s="441"/>
      <c r="U19" s="441"/>
      <c r="V19" s="442"/>
      <c r="W19" s="442"/>
      <c r="X19" s="442"/>
      <c r="Y19" s="442"/>
      <c r="Z19" s="442"/>
      <c r="AA19" s="441"/>
      <c r="AB19" s="441"/>
      <c r="AC19" s="441"/>
      <c r="AD19" s="440"/>
    </row>
    <row r="20" spans="3:30" ht="12.75" customHeight="1">
      <c r="C20" s="438"/>
      <c r="D20" s="441"/>
      <c r="E20" s="441"/>
      <c r="F20" s="441"/>
      <c r="G20" s="444"/>
      <c r="H20" s="441"/>
      <c r="I20" s="441"/>
      <c r="J20" s="441"/>
      <c r="K20" s="441"/>
      <c r="L20" s="441"/>
      <c r="M20" s="441"/>
      <c r="N20" s="441"/>
      <c r="O20" s="441"/>
      <c r="P20" s="441"/>
      <c r="Q20" s="441"/>
      <c r="R20" s="441"/>
      <c r="S20" s="441"/>
      <c r="T20" s="441"/>
      <c r="U20" s="441"/>
      <c r="V20" s="442"/>
      <c r="W20" s="442"/>
      <c r="X20" s="442"/>
      <c r="Y20" s="442"/>
      <c r="Z20" s="442"/>
      <c r="AA20" s="441"/>
      <c r="AB20" s="441"/>
      <c r="AC20" s="441"/>
      <c r="AD20" s="440"/>
    </row>
    <row r="21" spans="3:30" ht="12.75" customHeight="1">
      <c r="C21" s="438"/>
      <c r="D21" s="441"/>
      <c r="E21" s="441"/>
      <c r="F21" s="441"/>
      <c r="G21" s="441"/>
      <c r="H21" s="441"/>
      <c r="I21" s="441"/>
      <c r="J21" s="441"/>
      <c r="K21" s="441"/>
      <c r="L21" s="441"/>
      <c r="M21" s="441"/>
      <c r="N21" s="441"/>
      <c r="O21" s="441"/>
      <c r="P21" s="441"/>
      <c r="Q21" s="441"/>
      <c r="R21" s="441"/>
      <c r="S21" s="441"/>
      <c r="T21" s="441"/>
      <c r="U21" s="441"/>
      <c r="V21" s="442"/>
      <c r="W21" s="442"/>
      <c r="X21" s="442"/>
      <c r="Y21" s="442"/>
      <c r="Z21" s="442"/>
      <c r="AA21" s="441"/>
      <c r="AB21" s="441"/>
      <c r="AC21" s="441"/>
      <c r="AD21" s="440"/>
    </row>
    <row r="22" spans="3:30" ht="12.75" customHeight="1">
      <c r="C22" s="438"/>
      <c r="D22" s="441"/>
      <c r="E22" s="441"/>
      <c r="F22" s="441"/>
      <c r="G22" s="441"/>
      <c r="H22" s="441"/>
      <c r="I22" s="441"/>
      <c r="J22" s="441"/>
      <c r="K22" s="441"/>
      <c r="L22" s="441"/>
      <c r="M22" s="441"/>
      <c r="N22" s="441"/>
      <c r="O22" s="441"/>
      <c r="P22" s="441"/>
      <c r="Q22" s="441"/>
      <c r="R22" s="441"/>
      <c r="S22" s="441"/>
      <c r="T22" s="441"/>
      <c r="U22" s="441"/>
      <c r="V22" s="442"/>
      <c r="W22" s="442"/>
      <c r="X22" s="442"/>
      <c r="Y22" s="442"/>
      <c r="Z22" s="442"/>
      <c r="AA22" s="441"/>
      <c r="AB22" s="441"/>
      <c r="AC22" s="441"/>
      <c r="AD22" s="440"/>
    </row>
    <row r="23" spans="3:30" ht="12.75" customHeight="1">
      <c r="C23" s="438"/>
      <c r="D23" s="441"/>
      <c r="E23" s="441"/>
      <c r="F23" s="441"/>
      <c r="G23" s="441"/>
      <c r="H23" s="441"/>
      <c r="I23" s="441"/>
      <c r="J23" s="441"/>
      <c r="K23" s="441"/>
      <c r="L23" s="441"/>
      <c r="M23" s="441"/>
      <c r="N23" s="441"/>
      <c r="O23" s="441"/>
      <c r="P23" s="441"/>
      <c r="Q23" s="441"/>
      <c r="R23" s="441"/>
      <c r="S23" s="441"/>
      <c r="T23" s="441"/>
      <c r="U23" s="441"/>
      <c r="V23" s="442"/>
      <c r="W23" s="442"/>
      <c r="X23" s="442"/>
      <c r="Y23" s="442"/>
      <c r="Z23" s="442"/>
      <c r="AA23" s="441"/>
      <c r="AB23" s="441"/>
      <c r="AC23" s="441"/>
      <c r="AD23" s="440"/>
    </row>
    <row r="24" spans="3:30" ht="12.75" customHeight="1">
      <c r="C24" s="438"/>
      <c r="D24" s="441"/>
      <c r="E24" s="441"/>
      <c r="F24" s="441"/>
      <c r="G24" s="441"/>
      <c r="H24" s="441"/>
      <c r="I24" s="441"/>
      <c r="J24" s="441"/>
      <c r="K24" s="441"/>
      <c r="L24" s="441"/>
      <c r="M24" s="441"/>
      <c r="N24" s="441"/>
      <c r="O24" s="441"/>
      <c r="P24" s="441"/>
      <c r="Q24" s="441"/>
      <c r="R24" s="441"/>
      <c r="S24" s="441"/>
      <c r="T24" s="441"/>
      <c r="U24" s="441"/>
      <c r="V24" s="442"/>
      <c r="W24" s="442"/>
      <c r="X24" s="442"/>
      <c r="Y24" s="442"/>
      <c r="Z24" s="442"/>
      <c r="AA24" s="441"/>
      <c r="AB24" s="441"/>
      <c r="AC24" s="441"/>
      <c r="AD24" s="440"/>
    </row>
    <row r="25" spans="3:30" ht="12.75" customHeight="1">
      <c r="C25" s="438"/>
      <c r="D25" s="441"/>
      <c r="E25" s="441"/>
      <c r="F25" s="441"/>
      <c r="G25" s="441"/>
      <c r="H25" s="441"/>
      <c r="I25" s="441"/>
      <c r="J25" s="441"/>
      <c r="K25" s="441"/>
      <c r="L25" s="441"/>
      <c r="M25" s="441"/>
      <c r="N25" s="441"/>
      <c r="O25" s="441"/>
      <c r="P25" s="441"/>
      <c r="Q25" s="441"/>
      <c r="R25" s="441"/>
      <c r="S25" s="441"/>
      <c r="T25" s="441"/>
      <c r="U25" s="441"/>
      <c r="V25" s="442"/>
      <c r="W25" s="442"/>
      <c r="X25" s="442"/>
      <c r="Y25" s="442"/>
      <c r="Z25" s="442"/>
      <c r="AA25" s="441"/>
      <c r="AB25" s="441"/>
      <c r="AC25" s="441"/>
      <c r="AD25" s="440"/>
    </row>
    <row r="26" spans="3:30" ht="12.75" customHeight="1">
      <c r="C26" s="438"/>
      <c r="D26" s="441"/>
      <c r="E26" s="441"/>
      <c r="F26" s="441"/>
      <c r="G26" s="441"/>
      <c r="H26" s="441"/>
      <c r="I26" s="441"/>
      <c r="J26" s="441"/>
      <c r="K26" s="441"/>
      <c r="L26" s="441"/>
      <c r="M26" s="441"/>
      <c r="N26" s="441"/>
      <c r="O26" s="441"/>
      <c r="P26" s="441"/>
      <c r="Q26" s="441"/>
      <c r="R26" s="441"/>
      <c r="S26" s="441"/>
      <c r="T26" s="441"/>
      <c r="U26" s="441"/>
      <c r="V26" s="442"/>
      <c r="W26" s="442"/>
      <c r="X26" s="442"/>
      <c r="Y26" s="442"/>
      <c r="Z26" s="442"/>
      <c r="AA26" s="441"/>
      <c r="AB26" s="441"/>
      <c r="AC26" s="441"/>
      <c r="AD26" s="440"/>
    </row>
    <row r="27" spans="3:30" ht="12.75" customHeight="1">
      <c r="C27" s="438"/>
      <c r="D27" s="441"/>
      <c r="E27" s="441"/>
      <c r="F27" s="441"/>
      <c r="G27" s="441"/>
      <c r="H27" s="441"/>
      <c r="I27" s="441"/>
      <c r="J27" s="441"/>
      <c r="K27" s="441"/>
      <c r="L27" s="441"/>
      <c r="M27" s="441"/>
      <c r="N27" s="441"/>
      <c r="O27" s="441"/>
      <c r="P27" s="441"/>
      <c r="Q27" s="441"/>
      <c r="R27" s="441"/>
      <c r="S27" s="441"/>
      <c r="T27" s="441"/>
      <c r="U27" s="441"/>
      <c r="V27" s="442"/>
      <c r="W27" s="442"/>
      <c r="X27" s="442"/>
      <c r="Y27" s="442"/>
      <c r="Z27" s="442"/>
      <c r="AA27" s="441"/>
      <c r="AB27" s="441"/>
      <c r="AC27" s="441"/>
      <c r="AD27" s="440"/>
    </row>
    <row r="28" spans="3:30" ht="12.75" customHeight="1">
      <c r="C28" s="438"/>
      <c r="D28" s="441"/>
      <c r="E28" s="441"/>
      <c r="F28" s="441"/>
      <c r="G28" s="441"/>
      <c r="H28" s="441"/>
      <c r="I28" s="441"/>
      <c r="J28" s="441"/>
      <c r="K28" s="441"/>
      <c r="L28" s="441"/>
      <c r="M28" s="441"/>
      <c r="N28" s="441"/>
      <c r="O28" s="441"/>
      <c r="P28" s="441"/>
      <c r="Q28" s="441"/>
      <c r="R28" s="441"/>
      <c r="S28" s="441"/>
      <c r="T28" s="441"/>
      <c r="U28" s="441"/>
      <c r="V28" s="442"/>
      <c r="W28" s="442"/>
      <c r="X28" s="442"/>
      <c r="Y28" s="442"/>
      <c r="Z28" s="442"/>
      <c r="AA28" s="441"/>
      <c r="AB28" s="441"/>
      <c r="AC28" s="441"/>
      <c r="AD28" s="440"/>
    </row>
    <row r="29" spans="3:30" ht="12.75" customHeight="1">
      <c r="C29" s="438"/>
      <c r="D29" s="441"/>
      <c r="E29" s="441"/>
      <c r="F29" s="441"/>
      <c r="G29" s="441"/>
      <c r="H29" s="441"/>
      <c r="I29" s="441"/>
      <c r="J29" s="441"/>
      <c r="K29" s="441"/>
      <c r="L29" s="441"/>
      <c r="M29" s="441"/>
      <c r="N29" s="441"/>
      <c r="O29" s="441"/>
      <c r="P29" s="441"/>
      <c r="Q29" s="441"/>
      <c r="R29" s="441"/>
      <c r="S29" s="441"/>
      <c r="T29" s="441"/>
      <c r="U29" s="441"/>
      <c r="V29" s="442"/>
      <c r="W29" s="442"/>
      <c r="X29" s="442"/>
      <c r="Y29" s="442"/>
      <c r="Z29" s="442"/>
      <c r="AA29" s="441"/>
      <c r="AB29" s="441"/>
      <c r="AC29" s="441"/>
      <c r="AD29" s="440"/>
    </row>
    <row r="30" spans="3:30" ht="12.75" customHeight="1">
      <c r="C30" s="438"/>
      <c r="D30" s="441"/>
      <c r="E30" s="441"/>
      <c r="F30" s="441"/>
      <c r="G30" s="441"/>
      <c r="H30" s="441"/>
      <c r="I30" s="441"/>
      <c r="J30" s="441"/>
      <c r="K30" s="441"/>
      <c r="L30" s="441"/>
      <c r="M30" s="441"/>
      <c r="N30" s="441"/>
      <c r="O30" s="441"/>
      <c r="P30" s="441"/>
      <c r="Q30" s="441"/>
      <c r="R30" s="441"/>
      <c r="S30" s="441"/>
      <c r="T30" s="441"/>
      <c r="U30" s="441"/>
      <c r="V30" s="442"/>
      <c r="W30" s="442"/>
      <c r="X30" s="442"/>
      <c r="Y30" s="442"/>
      <c r="Z30" s="442"/>
      <c r="AA30" s="441"/>
      <c r="AB30" s="441"/>
      <c r="AC30" s="441"/>
      <c r="AD30" s="440"/>
    </row>
    <row r="31" spans="3:30" ht="12.75" customHeight="1">
      <c r="C31" s="438"/>
      <c r="D31" s="441"/>
      <c r="E31" s="441"/>
      <c r="F31" s="441"/>
      <c r="G31" s="441"/>
      <c r="H31" s="441"/>
      <c r="I31" s="441"/>
      <c r="J31" s="441"/>
      <c r="K31" s="441"/>
      <c r="L31" s="441"/>
      <c r="M31" s="441"/>
      <c r="N31" s="441"/>
      <c r="O31" s="441"/>
      <c r="P31" s="441"/>
      <c r="Q31" s="441"/>
      <c r="R31" s="441"/>
      <c r="S31" s="441"/>
      <c r="T31" s="441"/>
      <c r="U31" s="441"/>
      <c r="V31" s="442"/>
      <c r="W31" s="442"/>
      <c r="X31" s="442"/>
      <c r="Y31" s="442"/>
      <c r="Z31" s="442"/>
      <c r="AA31" s="441"/>
      <c r="AB31" s="441"/>
      <c r="AC31" s="441"/>
      <c r="AD31" s="440"/>
    </row>
    <row r="32" spans="3:30" ht="12.75" customHeight="1">
      <c r="C32" s="438"/>
      <c r="D32" s="441"/>
      <c r="E32" s="441"/>
      <c r="F32" s="441"/>
      <c r="G32" s="441"/>
      <c r="H32" s="441"/>
      <c r="I32" s="441"/>
      <c r="J32" s="441"/>
      <c r="K32" s="441"/>
      <c r="L32" s="441"/>
      <c r="M32" s="441"/>
      <c r="N32" s="441"/>
      <c r="O32" s="441"/>
      <c r="P32" s="441"/>
      <c r="Q32" s="441"/>
      <c r="R32" s="441"/>
      <c r="S32" s="441"/>
      <c r="T32" s="441"/>
      <c r="U32" s="441"/>
      <c r="V32" s="442"/>
      <c r="W32" s="442"/>
      <c r="X32" s="442"/>
      <c r="Y32" s="442"/>
      <c r="Z32" s="442"/>
      <c r="AA32" s="441"/>
      <c r="AB32" s="441"/>
      <c r="AC32" s="441"/>
      <c r="AD32" s="440"/>
    </row>
    <row r="33" spans="3:30" ht="12.75" customHeight="1">
      <c r="C33" s="438"/>
      <c r="D33" s="441"/>
      <c r="E33" s="441"/>
      <c r="F33" s="441"/>
      <c r="G33" s="441"/>
      <c r="H33" s="441"/>
      <c r="I33" s="441"/>
      <c r="J33" s="441"/>
      <c r="K33" s="441"/>
      <c r="L33" s="441"/>
      <c r="M33" s="441"/>
      <c r="N33" s="441"/>
      <c r="O33" s="441"/>
      <c r="P33" s="441"/>
      <c r="Q33" s="441"/>
      <c r="R33" s="441"/>
      <c r="S33" s="441"/>
      <c r="T33" s="441"/>
      <c r="U33" s="441"/>
      <c r="V33" s="442"/>
      <c r="W33" s="442"/>
      <c r="X33" s="442"/>
      <c r="Y33" s="442"/>
      <c r="Z33" s="442"/>
      <c r="AA33" s="441"/>
      <c r="AB33" s="441"/>
      <c r="AC33" s="441"/>
      <c r="AD33" s="440"/>
    </row>
    <row r="34" spans="3:30" ht="12.75" customHeight="1">
      <c r="C34" s="438"/>
      <c r="D34" s="441"/>
      <c r="E34" s="441"/>
      <c r="F34" s="441"/>
      <c r="G34" s="441"/>
      <c r="H34" s="441"/>
      <c r="I34" s="441"/>
      <c r="J34" s="441"/>
      <c r="K34" s="441"/>
      <c r="L34" s="441"/>
      <c r="M34" s="441"/>
      <c r="N34" s="441"/>
      <c r="O34" s="441"/>
      <c r="P34" s="441"/>
      <c r="Q34" s="441"/>
      <c r="R34" s="441"/>
      <c r="S34" s="441"/>
      <c r="T34" s="441"/>
      <c r="U34" s="441"/>
      <c r="V34" s="442"/>
      <c r="W34" s="442"/>
      <c r="X34" s="442"/>
      <c r="Y34" s="442"/>
      <c r="Z34" s="442"/>
      <c r="AA34" s="441"/>
      <c r="AB34" s="441"/>
      <c r="AC34" s="441"/>
      <c r="AD34" s="440"/>
    </row>
    <row r="35" spans="3:30" ht="12.75" customHeight="1">
      <c r="C35" s="438"/>
      <c r="D35" s="441"/>
      <c r="E35" s="441"/>
      <c r="F35" s="441"/>
      <c r="G35" s="441"/>
      <c r="H35" s="441"/>
      <c r="I35" s="441"/>
      <c r="J35" s="441"/>
      <c r="K35" s="441"/>
      <c r="L35" s="441"/>
      <c r="M35" s="441"/>
      <c r="N35" s="441"/>
      <c r="O35" s="441"/>
      <c r="P35" s="441"/>
      <c r="Q35" s="441"/>
      <c r="R35" s="441"/>
      <c r="S35" s="441"/>
      <c r="T35" s="441"/>
      <c r="U35" s="441"/>
      <c r="V35" s="442"/>
      <c r="W35" s="442"/>
      <c r="X35" s="442"/>
      <c r="Y35" s="442"/>
      <c r="Z35" s="442"/>
      <c r="AA35" s="441"/>
      <c r="AB35" s="441"/>
      <c r="AC35" s="441"/>
      <c r="AD35" s="440"/>
    </row>
    <row r="36" spans="3:30" ht="12.75" customHeight="1">
      <c r="C36" s="438"/>
      <c r="D36" s="441"/>
      <c r="E36" s="441"/>
      <c r="F36" s="441"/>
      <c r="G36" s="441"/>
      <c r="H36" s="441"/>
      <c r="I36" s="441"/>
      <c r="J36" s="441"/>
      <c r="K36" s="441"/>
      <c r="L36" s="441"/>
      <c r="M36" s="441"/>
      <c r="N36" s="441"/>
      <c r="O36" s="441"/>
      <c r="P36" s="441"/>
      <c r="Q36" s="441"/>
      <c r="R36" s="441"/>
      <c r="S36" s="441"/>
      <c r="T36" s="441"/>
      <c r="U36" s="441"/>
      <c r="V36" s="442"/>
      <c r="W36" s="442"/>
      <c r="X36" s="442"/>
      <c r="Y36" s="442"/>
      <c r="Z36" s="442"/>
      <c r="AA36" s="441"/>
      <c r="AB36" s="441"/>
      <c r="AC36" s="441"/>
      <c r="AD36" s="440"/>
    </row>
    <row r="37" spans="3:30" ht="12.75" customHeight="1">
      <c r="C37" s="438"/>
      <c r="D37" s="441"/>
      <c r="E37" s="441"/>
      <c r="F37" s="441"/>
      <c r="G37" s="441"/>
      <c r="H37" s="441"/>
      <c r="I37" s="441"/>
      <c r="J37" s="441"/>
      <c r="K37" s="441"/>
      <c r="L37" s="441"/>
      <c r="M37" s="441"/>
      <c r="N37" s="441"/>
      <c r="O37" s="441"/>
      <c r="P37" s="441"/>
      <c r="Q37" s="441"/>
      <c r="R37" s="441"/>
      <c r="S37" s="441"/>
      <c r="T37" s="441"/>
      <c r="U37" s="441"/>
      <c r="V37" s="442"/>
      <c r="W37" s="442"/>
      <c r="X37" s="442"/>
      <c r="Y37" s="442"/>
      <c r="Z37" s="442"/>
      <c r="AA37" s="441"/>
      <c r="AB37" s="441"/>
      <c r="AC37" s="441"/>
      <c r="AD37" s="440"/>
    </row>
    <row r="38" spans="3:30" ht="12.75" customHeight="1">
      <c r="C38" s="438"/>
      <c r="D38" s="441"/>
      <c r="E38" s="441"/>
      <c r="F38" s="441"/>
      <c r="G38" s="441"/>
      <c r="H38" s="441"/>
      <c r="I38" s="441"/>
      <c r="J38" s="441"/>
      <c r="K38" s="441"/>
      <c r="L38" s="441"/>
      <c r="M38" s="441"/>
      <c r="N38" s="441"/>
      <c r="O38" s="441"/>
      <c r="P38" s="441"/>
      <c r="Q38" s="441"/>
      <c r="R38" s="441"/>
      <c r="S38" s="441"/>
      <c r="T38" s="441"/>
      <c r="U38" s="441"/>
      <c r="V38" s="442"/>
      <c r="W38" s="442"/>
      <c r="X38" s="442"/>
      <c r="Y38" s="442"/>
      <c r="Z38" s="442"/>
      <c r="AA38" s="441"/>
      <c r="AB38" s="441"/>
      <c r="AC38" s="441"/>
      <c r="AD38" s="440"/>
    </row>
    <row r="39" spans="3:30" ht="12.75" customHeight="1">
      <c r="C39" s="438"/>
      <c r="D39" s="441"/>
      <c r="E39" s="441"/>
      <c r="F39" s="441"/>
      <c r="G39" s="441"/>
      <c r="H39" s="441"/>
      <c r="I39" s="441"/>
      <c r="J39" s="441"/>
      <c r="K39" s="441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2"/>
      <c r="W39" s="442"/>
      <c r="X39" s="442"/>
      <c r="Y39" s="442"/>
      <c r="Z39" s="442"/>
      <c r="AA39" s="441"/>
      <c r="AB39" s="441"/>
      <c r="AC39" s="441"/>
      <c r="AD39" s="440"/>
    </row>
    <row r="40" spans="3:30" ht="12.75" customHeight="1">
      <c r="C40" s="438"/>
      <c r="D40" s="441"/>
      <c r="E40" s="441"/>
      <c r="F40" s="441"/>
      <c r="G40" s="441"/>
      <c r="H40" s="441"/>
      <c r="I40" s="441"/>
      <c r="J40" s="441"/>
      <c r="K40" s="441"/>
      <c r="L40" s="441"/>
      <c r="M40" s="441"/>
      <c r="N40" s="441"/>
      <c r="O40" s="441"/>
      <c r="P40" s="441"/>
      <c r="Q40" s="441"/>
      <c r="R40" s="441"/>
      <c r="S40" s="441"/>
      <c r="T40" s="441"/>
      <c r="U40" s="441"/>
      <c r="V40" s="442"/>
      <c r="W40" s="442"/>
      <c r="X40" s="442"/>
      <c r="Y40" s="442"/>
      <c r="Z40" s="442"/>
      <c r="AA40" s="441"/>
      <c r="AB40" s="441"/>
      <c r="AC40" s="441"/>
      <c r="AD40" s="440"/>
    </row>
    <row r="41" spans="3:30" ht="12.75" customHeight="1">
      <c r="C41" s="438"/>
      <c r="D41" s="441"/>
      <c r="E41" s="441"/>
      <c r="F41" s="441"/>
      <c r="G41" s="441"/>
      <c r="H41" s="441"/>
      <c r="I41" s="441"/>
      <c r="J41" s="441"/>
      <c r="K41" s="441"/>
      <c r="L41" s="441"/>
      <c r="M41" s="441"/>
      <c r="N41" s="441"/>
      <c r="O41" s="441"/>
      <c r="P41" s="441"/>
      <c r="Q41" s="441"/>
      <c r="R41" s="441"/>
      <c r="S41" s="441"/>
      <c r="T41" s="441"/>
      <c r="U41" s="441"/>
      <c r="V41" s="442"/>
      <c r="W41" s="442"/>
      <c r="X41" s="442"/>
      <c r="Y41" s="442"/>
      <c r="Z41" s="442"/>
      <c r="AA41" s="441"/>
      <c r="AB41" s="441"/>
      <c r="AC41" s="441"/>
      <c r="AD41" s="440"/>
    </row>
    <row r="42" spans="3:30" ht="12.75" customHeight="1">
      <c r="C42" s="438"/>
      <c r="D42" s="441"/>
      <c r="E42" s="441"/>
      <c r="F42" s="441"/>
      <c r="G42" s="441"/>
      <c r="H42" s="441"/>
      <c r="I42" s="441"/>
      <c r="J42" s="441"/>
      <c r="K42" s="441"/>
      <c r="L42" s="441"/>
      <c r="M42" s="441"/>
      <c r="N42" s="441"/>
      <c r="O42" s="441"/>
      <c r="P42" s="441"/>
      <c r="Q42" s="441"/>
      <c r="R42" s="441"/>
      <c r="S42" s="441"/>
      <c r="T42" s="441"/>
      <c r="U42" s="441"/>
      <c r="V42" s="441"/>
      <c r="W42" s="441"/>
      <c r="X42" s="441"/>
      <c r="Y42" s="441"/>
      <c r="Z42" s="441"/>
      <c r="AA42" s="441"/>
      <c r="AB42" s="441"/>
      <c r="AC42" s="441"/>
      <c r="AD42" s="440"/>
    </row>
    <row r="43" spans="3:30" ht="12.75" customHeight="1">
      <c r="C43" s="438"/>
      <c r="D43" s="441"/>
      <c r="E43" s="441"/>
      <c r="F43" s="441"/>
      <c r="G43" s="441"/>
      <c r="H43" s="441"/>
      <c r="I43" s="441"/>
      <c r="J43" s="441"/>
      <c r="K43" s="441"/>
      <c r="L43" s="441"/>
      <c r="M43" s="441"/>
      <c r="N43" s="441"/>
      <c r="O43" s="441"/>
      <c r="P43" s="441"/>
      <c r="Q43" s="441"/>
      <c r="R43" s="441"/>
      <c r="S43" s="441"/>
      <c r="T43" s="441"/>
      <c r="U43" s="441"/>
      <c r="V43" s="441"/>
      <c r="W43" s="441"/>
      <c r="X43" s="441"/>
      <c r="Y43" s="441"/>
      <c r="Z43" s="441"/>
      <c r="AA43" s="441"/>
      <c r="AB43" s="441"/>
      <c r="AC43" s="441"/>
      <c r="AD43" s="440"/>
    </row>
    <row r="44" spans="3:30">
      <c r="C44" s="438"/>
      <c r="D44" s="441"/>
      <c r="E44" s="441"/>
      <c r="F44" s="441"/>
      <c r="G44" s="441"/>
      <c r="H44" s="441"/>
      <c r="I44" s="441"/>
      <c r="J44" s="441"/>
      <c r="K44" s="441"/>
      <c r="L44" s="441"/>
      <c r="M44" s="441"/>
      <c r="N44" s="441"/>
      <c r="O44" s="441"/>
      <c r="P44" s="441"/>
      <c r="Q44" s="441"/>
      <c r="R44" s="441"/>
      <c r="S44" s="441"/>
      <c r="T44" s="441"/>
      <c r="U44" s="441"/>
      <c r="V44" s="441"/>
      <c r="W44" s="441"/>
      <c r="X44" s="441"/>
      <c r="Y44" s="441"/>
      <c r="Z44" s="441"/>
      <c r="AA44" s="441"/>
      <c r="AB44" s="441"/>
      <c r="AC44" s="441"/>
      <c r="AD44" s="440"/>
    </row>
    <row r="45" spans="3:30">
      <c r="C45" s="438"/>
      <c r="D45" s="441"/>
      <c r="E45" s="441"/>
      <c r="F45" s="441"/>
      <c r="G45" s="441"/>
      <c r="H45" s="441"/>
      <c r="I45" s="441"/>
      <c r="J45" s="441"/>
      <c r="K45" s="441"/>
      <c r="L45" s="441"/>
      <c r="M45" s="441"/>
      <c r="N45" s="441"/>
      <c r="O45" s="441"/>
      <c r="P45" s="441"/>
      <c r="Q45" s="441"/>
      <c r="R45" s="441"/>
      <c r="S45" s="441"/>
      <c r="T45" s="441"/>
      <c r="U45" s="441"/>
      <c r="V45" s="441"/>
      <c r="W45" s="441"/>
      <c r="X45" s="441"/>
      <c r="Y45" s="441"/>
      <c r="Z45" s="441"/>
      <c r="AA45" s="441"/>
      <c r="AB45" s="441"/>
      <c r="AC45" s="441"/>
      <c r="AD45" s="440"/>
    </row>
    <row r="46" spans="3:30">
      <c r="C46" s="438"/>
      <c r="D46" s="441"/>
      <c r="E46" s="441"/>
      <c r="F46" s="441"/>
      <c r="G46" s="441"/>
      <c r="H46" s="441"/>
      <c r="I46" s="441"/>
      <c r="J46" s="441"/>
      <c r="K46" s="441"/>
      <c r="L46" s="441"/>
      <c r="M46" s="441"/>
      <c r="N46" s="441"/>
      <c r="O46" s="441"/>
      <c r="P46" s="441"/>
      <c r="Q46" s="441"/>
      <c r="R46" s="441"/>
      <c r="S46" s="441"/>
      <c r="T46" s="441"/>
      <c r="U46" s="441"/>
      <c r="V46" s="441"/>
      <c r="W46" s="441"/>
      <c r="X46" s="441"/>
      <c r="Y46" s="441"/>
      <c r="Z46" s="441"/>
      <c r="AA46" s="441"/>
      <c r="AB46" s="441"/>
      <c r="AC46" s="441"/>
      <c r="AD46" s="440"/>
    </row>
    <row r="47" spans="3:30">
      <c r="C47" s="438"/>
      <c r="D47" s="441"/>
      <c r="E47" s="441"/>
      <c r="F47" s="441"/>
      <c r="G47" s="441"/>
      <c r="H47" s="441"/>
      <c r="I47" s="441"/>
      <c r="J47" s="441"/>
      <c r="K47" s="441"/>
      <c r="L47" s="441"/>
      <c r="M47" s="441"/>
      <c r="N47" s="441"/>
      <c r="O47" s="441"/>
      <c r="P47" s="441"/>
      <c r="Q47" s="441"/>
      <c r="R47" s="441"/>
      <c r="S47" s="441"/>
      <c r="T47" s="441"/>
      <c r="U47" s="441"/>
      <c r="V47" s="441"/>
      <c r="W47" s="441"/>
      <c r="X47" s="441"/>
      <c r="Y47" s="441"/>
      <c r="Z47" s="441"/>
      <c r="AA47" s="441"/>
      <c r="AB47" s="441"/>
      <c r="AC47" s="441"/>
      <c r="AD47" s="440"/>
    </row>
    <row r="48" spans="3:30">
      <c r="C48" s="438"/>
      <c r="D48" s="441"/>
      <c r="E48" s="441"/>
      <c r="F48" s="441"/>
      <c r="G48" s="441"/>
      <c r="H48" s="441"/>
      <c r="I48" s="441"/>
      <c r="J48" s="441"/>
      <c r="K48" s="441"/>
      <c r="L48" s="441"/>
      <c r="M48" s="441"/>
      <c r="N48" s="441"/>
      <c r="O48" s="441"/>
      <c r="P48" s="441"/>
      <c r="Q48" s="441"/>
      <c r="R48" s="441"/>
      <c r="S48" s="441"/>
      <c r="T48" s="441"/>
      <c r="U48" s="441"/>
      <c r="V48" s="441"/>
      <c r="W48" s="441"/>
      <c r="X48" s="441"/>
      <c r="Y48" s="441"/>
      <c r="Z48" s="441"/>
      <c r="AA48" s="441"/>
      <c r="AB48" s="441"/>
      <c r="AC48" s="441"/>
      <c r="AD48" s="440"/>
    </row>
    <row r="49" spans="2:30">
      <c r="C49" s="438"/>
      <c r="D49" s="441"/>
      <c r="E49" s="441"/>
      <c r="F49" s="441"/>
      <c r="G49" s="441"/>
      <c r="H49" s="441"/>
      <c r="I49" s="441"/>
      <c r="J49" s="441"/>
      <c r="K49" s="441"/>
      <c r="L49" s="441"/>
      <c r="M49" s="441"/>
      <c r="N49" s="441"/>
      <c r="O49" s="441"/>
      <c r="P49" s="441"/>
      <c r="Q49" s="441"/>
      <c r="R49" s="441"/>
      <c r="S49" s="441"/>
      <c r="T49" s="441"/>
      <c r="U49" s="441"/>
      <c r="V49" s="441"/>
      <c r="W49" s="441"/>
      <c r="X49" s="441"/>
      <c r="Y49" s="441"/>
      <c r="Z49" s="441"/>
      <c r="AA49" s="441"/>
      <c r="AB49" s="441"/>
      <c r="AC49" s="441"/>
      <c r="AD49" s="440"/>
    </row>
    <row r="50" spans="2:30">
      <c r="C50" s="438"/>
      <c r="D50" s="441"/>
      <c r="E50" s="441"/>
      <c r="F50" s="441"/>
      <c r="G50" s="441"/>
      <c r="H50" s="441"/>
      <c r="I50" s="441"/>
      <c r="J50" s="441"/>
      <c r="K50" s="441"/>
      <c r="L50" s="441"/>
      <c r="M50" s="441"/>
      <c r="N50" s="441"/>
      <c r="O50" s="441"/>
      <c r="P50" s="441"/>
      <c r="Q50" s="441"/>
      <c r="R50" s="441"/>
      <c r="S50" s="441"/>
      <c r="T50" s="441"/>
      <c r="U50" s="441"/>
      <c r="V50" s="441"/>
      <c r="W50" s="441"/>
      <c r="X50" s="441"/>
      <c r="Y50" s="441"/>
      <c r="Z50" s="441"/>
      <c r="AA50" s="441"/>
      <c r="AB50" s="441"/>
      <c r="AC50" s="441"/>
      <c r="AD50" s="440"/>
    </row>
    <row r="51" spans="2:30">
      <c r="C51" s="438"/>
      <c r="D51" s="441"/>
      <c r="E51" s="441"/>
      <c r="F51" s="441"/>
      <c r="G51" s="441"/>
      <c r="H51" s="441"/>
      <c r="I51" s="441"/>
      <c r="J51" s="441"/>
      <c r="K51" s="441"/>
      <c r="L51" s="441"/>
      <c r="M51" s="441"/>
      <c r="N51" s="441"/>
      <c r="O51" s="441"/>
      <c r="P51" s="441"/>
      <c r="Q51" s="441"/>
      <c r="R51" s="441"/>
      <c r="S51" s="441"/>
      <c r="T51" s="441"/>
      <c r="U51" s="441"/>
      <c r="V51" s="441"/>
      <c r="W51" s="441"/>
      <c r="X51" s="441"/>
      <c r="Y51" s="441"/>
      <c r="Z51" s="441"/>
      <c r="AA51" s="441"/>
      <c r="AB51" s="441"/>
      <c r="AC51" s="441"/>
      <c r="AD51" s="440"/>
    </row>
    <row r="52" spans="2:30">
      <c r="C52" s="438"/>
      <c r="D52" s="441"/>
      <c r="E52" s="441"/>
      <c r="F52" s="441"/>
      <c r="G52" s="441"/>
      <c r="H52" s="441"/>
      <c r="I52" s="441"/>
      <c r="J52" s="441"/>
      <c r="K52" s="441"/>
      <c r="L52" s="441"/>
      <c r="M52" s="441"/>
      <c r="N52" s="441"/>
      <c r="O52" s="441"/>
      <c r="P52" s="441"/>
      <c r="Q52" s="441"/>
      <c r="R52" s="441"/>
      <c r="S52" s="441"/>
      <c r="T52" s="441"/>
      <c r="U52" s="441"/>
      <c r="V52" s="441"/>
      <c r="W52" s="441"/>
      <c r="X52" s="441"/>
      <c r="Y52" s="441"/>
      <c r="Z52" s="441"/>
      <c r="AA52" s="441"/>
      <c r="AB52" s="441"/>
      <c r="AC52" s="441"/>
      <c r="AD52" s="440"/>
    </row>
    <row r="53" spans="2:30">
      <c r="C53" s="438"/>
      <c r="D53" s="441"/>
      <c r="E53" s="441"/>
      <c r="F53" s="441"/>
      <c r="G53" s="441"/>
      <c r="H53" s="441"/>
      <c r="I53" s="441"/>
      <c r="J53" s="441"/>
      <c r="K53" s="441"/>
      <c r="L53" s="441"/>
      <c r="M53" s="441"/>
      <c r="N53" s="441"/>
      <c r="O53" s="441"/>
      <c r="P53" s="441"/>
      <c r="Q53" s="441"/>
      <c r="R53" s="441"/>
      <c r="S53" s="441"/>
      <c r="T53" s="441"/>
      <c r="U53" s="441"/>
      <c r="V53" s="441"/>
      <c r="W53" s="441"/>
      <c r="X53" s="441"/>
      <c r="Y53" s="441"/>
      <c r="Z53" s="441"/>
      <c r="AA53" s="441"/>
      <c r="AB53" s="441"/>
      <c r="AC53" s="441"/>
      <c r="AD53" s="440"/>
    </row>
    <row r="54" spans="2:30">
      <c r="C54" s="438"/>
      <c r="D54" s="441"/>
      <c r="E54" s="441"/>
      <c r="F54" s="441"/>
      <c r="G54" s="441"/>
      <c r="H54" s="441"/>
      <c r="I54" s="441"/>
      <c r="J54" s="441"/>
      <c r="K54" s="441"/>
      <c r="L54" s="441"/>
      <c r="M54" s="441"/>
      <c r="N54" s="441"/>
      <c r="O54" s="441"/>
      <c r="P54" s="441"/>
      <c r="Q54" s="441"/>
      <c r="R54" s="441"/>
      <c r="S54" s="441"/>
      <c r="T54" s="441"/>
      <c r="U54" s="441"/>
      <c r="V54" s="441"/>
      <c r="W54" s="441"/>
      <c r="X54" s="441"/>
      <c r="Y54" s="441"/>
      <c r="Z54" s="441"/>
      <c r="AA54" s="441"/>
      <c r="AB54" s="441"/>
      <c r="AC54" s="441"/>
      <c r="AD54" s="440"/>
    </row>
    <row r="55" spans="2:30">
      <c r="C55" s="438"/>
      <c r="D55" s="441"/>
      <c r="E55" s="441"/>
      <c r="F55" s="441"/>
      <c r="G55" s="441"/>
      <c r="H55" s="441"/>
      <c r="I55" s="441"/>
      <c r="J55" s="441"/>
      <c r="K55" s="441"/>
      <c r="L55" s="441"/>
      <c r="M55" s="441"/>
      <c r="N55" s="441"/>
      <c r="O55" s="444"/>
      <c r="P55" s="441"/>
      <c r="Q55" s="441"/>
      <c r="R55" s="441"/>
      <c r="S55" s="441"/>
      <c r="T55" s="441"/>
      <c r="U55" s="441"/>
      <c r="V55" s="441"/>
      <c r="W55" s="441"/>
      <c r="X55" s="441"/>
      <c r="Y55" s="441"/>
      <c r="Z55" s="441"/>
      <c r="AA55" s="441"/>
      <c r="AB55" s="441"/>
      <c r="AC55" s="441"/>
      <c r="AD55" s="440"/>
    </row>
    <row r="56" spans="2:30">
      <c r="C56" s="438"/>
      <c r="D56" s="441"/>
      <c r="E56" s="441"/>
      <c r="F56" s="441"/>
      <c r="G56" s="441"/>
      <c r="H56" s="441"/>
      <c r="I56" s="441"/>
      <c r="J56" s="441"/>
      <c r="K56" s="441"/>
      <c r="L56" s="441"/>
      <c r="M56" s="441"/>
      <c r="N56" s="441"/>
      <c r="O56" s="445"/>
      <c r="P56" s="441"/>
      <c r="Q56" s="441"/>
      <c r="R56" s="441"/>
      <c r="S56" s="441"/>
      <c r="T56" s="441"/>
      <c r="U56" s="441"/>
      <c r="V56" s="441"/>
      <c r="W56" s="441"/>
      <c r="X56" s="441"/>
      <c r="Y56" s="441"/>
      <c r="Z56" s="441"/>
      <c r="AA56" s="441"/>
      <c r="AB56" s="441"/>
      <c r="AC56" s="441"/>
      <c r="AD56" s="440"/>
    </row>
    <row r="57" spans="2:30">
      <c r="C57" s="438"/>
      <c r="D57" s="441"/>
      <c r="E57" s="441"/>
      <c r="F57" s="441"/>
      <c r="G57" s="441"/>
      <c r="H57" s="441"/>
      <c r="I57" s="441"/>
      <c r="J57" s="441"/>
      <c r="K57" s="441"/>
      <c r="L57" s="441"/>
      <c r="M57" s="441"/>
      <c r="N57" s="441"/>
      <c r="O57" s="441"/>
      <c r="P57" s="441"/>
      <c r="Q57" s="441"/>
      <c r="R57" s="441"/>
      <c r="S57" s="441"/>
      <c r="T57" s="441"/>
      <c r="U57" s="441"/>
      <c r="V57" s="441"/>
      <c r="W57" s="441"/>
      <c r="X57" s="441"/>
      <c r="Y57" s="441"/>
      <c r="Z57" s="441"/>
      <c r="AA57" s="441"/>
      <c r="AB57" s="441"/>
      <c r="AC57" s="441"/>
      <c r="AD57" s="440"/>
    </row>
    <row r="58" spans="2:30">
      <c r="C58" s="438"/>
      <c r="D58" s="441"/>
      <c r="E58" s="441"/>
      <c r="F58" s="441"/>
      <c r="G58" s="441"/>
      <c r="H58" s="441"/>
      <c r="I58" s="441"/>
      <c r="J58" s="441"/>
      <c r="K58" s="441"/>
      <c r="L58" s="441"/>
      <c r="M58" s="441"/>
      <c r="N58" s="441"/>
      <c r="O58" s="441"/>
      <c r="P58" s="441"/>
      <c r="Q58" s="441"/>
      <c r="R58" s="441"/>
      <c r="S58" s="441"/>
      <c r="T58" s="441"/>
      <c r="U58" s="441"/>
      <c r="V58" s="441"/>
      <c r="W58" s="441"/>
      <c r="X58" s="441"/>
      <c r="Y58" s="441"/>
      <c r="Z58" s="441"/>
      <c r="AA58" s="441"/>
      <c r="AB58" s="441"/>
      <c r="AC58" s="441"/>
      <c r="AD58" s="440"/>
    </row>
    <row r="59" spans="2:30">
      <c r="B59" s="441"/>
      <c r="C59" s="438"/>
      <c r="D59" s="441"/>
      <c r="E59" s="441"/>
      <c r="F59" s="441"/>
      <c r="G59" s="441"/>
      <c r="H59" s="441"/>
      <c r="I59" s="441"/>
      <c r="J59" s="441"/>
      <c r="K59" s="441"/>
      <c r="L59" s="441"/>
      <c r="M59" s="441"/>
      <c r="N59" s="441"/>
      <c r="O59" s="441"/>
      <c r="P59" s="441"/>
      <c r="Q59" s="444"/>
      <c r="R59" s="444"/>
      <c r="S59" s="446"/>
      <c r="T59" s="446"/>
      <c r="U59" s="446"/>
      <c r="V59" s="446"/>
      <c r="W59" s="446"/>
      <c r="X59" s="446"/>
      <c r="Y59" s="446"/>
      <c r="Z59" s="446"/>
      <c r="AA59" s="446"/>
      <c r="AB59" s="446"/>
      <c r="AC59" s="446"/>
      <c r="AD59" s="447"/>
    </row>
    <row r="60" spans="2:30">
      <c r="B60" s="441"/>
      <c r="C60" s="438"/>
      <c r="D60" s="441"/>
      <c r="E60" s="441"/>
      <c r="F60" s="441"/>
      <c r="G60" s="441"/>
      <c r="H60" s="441"/>
      <c r="I60" s="441"/>
      <c r="J60" s="441"/>
      <c r="K60" s="441"/>
      <c r="L60" s="441"/>
      <c r="M60" s="441"/>
      <c r="N60" s="441"/>
      <c r="O60" s="441"/>
      <c r="P60" s="441"/>
      <c r="Q60" s="444"/>
      <c r="R60" s="444"/>
      <c r="S60" s="446"/>
      <c r="T60" s="448"/>
      <c r="U60" s="446"/>
      <c r="V60" s="446"/>
      <c r="W60" s="446"/>
      <c r="X60" s="446"/>
      <c r="Y60" s="446"/>
      <c r="Z60" s="446"/>
      <c r="AA60" s="448"/>
      <c r="AB60" s="448"/>
      <c r="AC60" s="448"/>
      <c r="AD60" s="449"/>
    </row>
    <row r="61" spans="2:30">
      <c r="B61" s="441"/>
      <c r="C61" s="438"/>
      <c r="D61" s="441"/>
      <c r="E61" s="441"/>
      <c r="F61" s="441"/>
      <c r="G61" s="441"/>
      <c r="H61" s="441"/>
      <c r="I61" s="441"/>
      <c r="J61" s="441"/>
      <c r="K61" s="441"/>
      <c r="L61" s="441"/>
      <c r="M61" s="441"/>
      <c r="N61" s="441"/>
      <c r="O61" s="441"/>
      <c r="P61" s="441"/>
      <c r="Q61" s="441"/>
      <c r="R61" s="441"/>
      <c r="S61" s="446"/>
      <c r="T61" s="448"/>
      <c r="U61" s="446"/>
      <c r="V61" s="446"/>
      <c r="W61" s="446"/>
      <c r="X61" s="446"/>
      <c r="Y61" s="446"/>
      <c r="Z61" s="446"/>
      <c r="AA61" s="448"/>
      <c r="AB61" s="446"/>
      <c r="AC61" s="446"/>
      <c r="AD61" s="447"/>
    </row>
    <row r="62" spans="2:30">
      <c r="B62" s="441"/>
      <c r="C62" s="438"/>
      <c r="D62" s="441"/>
      <c r="E62" s="441"/>
      <c r="F62" s="441"/>
      <c r="G62" s="441"/>
      <c r="H62" s="441"/>
      <c r="I62" s="441"/>
      <c r="J62" s="441"/>
      <c r="K62" s="441"/>
      <c r="L62" s="441"/>
      <c r="M62" s="441"/>
      <c r="N62" s="441"/>
      <c r="O62" s="441"/>
      <c r="P62" s="441"/>
      <c r="Q62" s="441"/>
      <c r="R62" s="441"/>
      <c r="S62" s="446"/>
      <c r="T62" s="448"/>
      <c r="U62" s="446"/>
      <c r="V62" s="446"/>
      <c r="W62" s="446"/>
      <c r="X62" s="446"/>
      <c r="Y62" s="446"/>
      <c r="Z62" s="446"/>
      <c r="AA62" s="446"/>
      <c r="AB62" s="446"/>
      <c r="AC62" s="446"/>
      <c r="AD62" s="447"/>
    </row>
    <row r="63" spans="2:30">
      <c r="B63" s="441"/>
      <c r="C63" s="438"/>
      <c r="D63" s="441"/>
      <c r="E63" s="441"/>
      <c r="F63" s="441"/>
      <c r="G63" s="441"/>
      <c r="H63" s="441"/>
      <c r="I63" s="441"/>
      <c r="J63" s="441"/>
      <c r="K63" s="441"/>
      <c r="L63" s="441"/>
      <c r="M63" s="441"/>
      <c r="N63" s="441"/>
      <c r="O63" s="441"/>
      <c r="P63" s="441"/>
      <c r="Q63" s="441"/>
      <c r="R63" s="441"/>
      <c r="S63" s="450"/>
      <c r="T63" s="450"/>
      <c r="U63" s="450"/>
      <c r="V63" s="450"/>
      <c r="W63" s="450"/>
      <c r="X63" s="450"/>
      <c r="Y63" s="450"/>
      <c r="Z63" s="450"/>
      <c r="AA63" s="450"/>
      <c r="AB63" s="450"/>
      <c r="AC63" s="450"/>
      <c r="AD63" s="451"/>
    </row>
    <row r="64" spans="2:30">
      <c r="B64" s="441"/>
      <c r="C64" s="438"/>
      <c r="D64" s="441"/>
      <c r="E64" s="441"/>
      <c r="F64" s="441"/>
      <c r="G64" s="441"/>
      <c r="H64" s="441"/>
      <c r="I64" s="441"/>
      <c r="J64" s="441"/>
      <c r="K64" s="441"/>
      <c r="L64" s="441"/>
      <c r="M64" s="441"/>
      <c r="N64" s="441"/>
      <c r="O64" s="441"/>
      <c r="P64" s="441"/>
      <c r="Q64" s="441"/>
      <c r="R64" s="441"/>
      <c r="S64" s="446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7"/>
    </row>
    <row r="65" spans="2:30">
      <c r="B65" s="441"/>
      <c r="C65" s="438"/>
      <c r="D65" s="441"/>
      <c r="E65" s="441"/>
      <c r="F65" s="441"/>
      <c r="G65" s="441"/>
      <c r="H65" s="441"/>
      <c r="I65" s="441"/>
      <c r="J65" s="441"/>
      <c r="K65" s="441"/>
      <c r="L65" s="441"/>
      <c r="M65" s="441"/>
      <c r="N65" s="441"/>
      <c r="O65" s="441"/>
      <c r="P65" s="441"/>
      <c r="Q65" s="441"/>
      <c r="R65" s="441"/>
      <c r="S65" s="446"/>
      <c r="T65" s="446"/>
      <c r="U65" s="446"/>
      <c r="V65" s="446"/>
      <c r="W65" s="446"/>
      <c r="X65" s="446"/>
      <c r="Y65" s="446"/>
      <c r="Z65" s="446"/>
      <c r="AA65" s="446"/>
      <c r="AB65" s="446"/>
      <c r="AC65" s="446"/>
      <c r="AD65" s="447"/>
    </row>
    <row r="66" spans="2:30">
      <c r="B66" s="441"/>
      <c r="C66" s="438"/>
      <c r="D66" s="441"/>
      <c r="E66" s="441"/>
      <c r="F66" s="441"/>
      <c r="G66" s="441"/>
      <c r="H66" s="441"/>
      <c r="I66" s="441"/>
      <c r="J66" s="441"/>
      <c r="K66" s="441"/>
      <c r="L66" s="441"/>
      <c r="M66" s="441"/>
      <c r="N66" s="441"/>
      <c r="O66" s="441"/>
      <c r="P66" s="441"/>
      <c r="Q66" s="441"/>
      <c r="R66" s="441"/>
      <c r="S66" s="446"/>
      <c r="T66" s="446"/>
      <c r="U66" s="446"/>
      <c r="V66" s="446"/>
      <c r="W66" s="446"/>
      <c r="X66" s="446"/>
      <c r="Y66" s="446"/>
      <c r="Z66" s="446"/>
      <c r="AA66" s="446"/>
      <c r="AB66" s="446"/>
      <c r="AC66" s="446"/>
      <c r="AD66" s="447"/>
    </row>
    <row r="67" spans="2:30">
      <c r="C67" s="438"/>
      <c r="D67" s="441"/>
      <c r="E67" s="441"/>
      <c r="F67" s="441"/>
      <c r="G67" s="441"/>
      <c r="H67" s="441"/>
      <c r="I67" s="441"/>
      <c r="J67" s="441"/>
      <c r="K67" s="441"/>
      <c r="L67" s="441"/>
      <c r="M67" s="441"/>
      <c r="N67" s="441"/>
      <c r="O67" s="441"/>
      <c r="P67" s="441"/>
      <c r="Q67" s="441"/>
      <c r="R67" s="441"/>
      <c r="S67" s="446"/>
      <c r="T67" s="448"/>
      <c r="U67" s="446"/>
      <c r="V67" s="446"/>
      <c r="W67" s="446"/>
      <c r="X67" s="446"/>
      <c r="Y67" s="446"/>
      <c r="Z67" s="446"/>
      <c r="AA67" s="446"/>
      <c r="AB67" s="446"/>
      <c r="AC67" s="446"/>
      <c r="AD67" s="447"/>
    </row>
    <row r="68" spans="2:30" ht="13.5" thickBot="1">
      <c r="C68" s="452"/>
      <c r="D68" s="453"/>
      <c r="E68" s="453"/>
      <c r="F68" s="453"/>
      <c r="G68" s="453"/>
      <c r="H68" s="453"/>
      <c r="I68" s="453"/>
      <c r="J68" s="453"/>
      <c r="K68" s="453"/>
      <c r="L68" s="453"/>
      <c r="M68" s="453"/>
      <c r="N68" s="453"/>
      <c r="O68" s="453"/>
      <c r="P68" s="453"/>
      <c r="Q68" s="453"/>
      <c r="R68" s="453"/>
      <c r="S68" s="454"/>
      <c r="T68" s="455"/>
      <c r="U68" s="454"/>
      <c r="V68" s="454"/>
      <c r="W68" s="454"/>
      <c r="X68" s="454"/>
      <c r="Y68" s="454"/>
      <c r="Z68" s="454"/>
      <c r="AA68" s="454"/>
      <c r="AB68" s="454"/>
      <c r="AC68" s="454"/>
      <c r="AD68" s="456"/>
    </row>
    <row r="69" spans="2:30">
      <c r="S69" s="457"/>
      <c r="T69" s="458"/>
      <c r="U69" s="457"/>
      <c r="V69" s="457"/>
      <c r="W69" s="457"/>
      <c r="X69" s="457"/>
      <c r="Y69" s="457"/>
      <c r="Z69" s="457"/>
      <c r="AA69" s="457"/>
      <c r="AB69" s="457"/>
      <c r="AC69" s="457"/>
      <c r="AD69" s="457"/>
    </row>
    <row r="70" spans="2:30">
      <c r="S70" s="457"/>
      <c r="T70" s="458"/>
      <c r="U70" s="457"/>
      <c r="V70" s="457"/>
      <c r="W70" s="457"/>
      <c r="X70" s="457"/>
      <c r="Y70" s="457"/>
      <c r="Z70" s="457"/>
      <c r="AA70" s="457"/>
      <c r="AB70" s="457"/>
      <c r="AC70" s="457"/>
      <c r="AD70" s="457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17FA-2F40-48D1-B9A0-25B1B29E75E9}">
  <dimension ref="B1:AF121"/>
  <sheetViews>
    <sheetView showGridLines="0" view="pageBreakPreview" topLeftCell="A10" zoomScale="55" zoomScaleNormal="70" zoomScaleSheetLayoutView="55" workbookViewId="0">
      <selection activeCell="AI49" sqref="AI49"/>
    </sheetView>
  </sheetViews>
  <sheetFormatPr defaultColWidth="9.140625" defaultRowHeight="12.75"/>
  <cols>
    <col min="1" max="1" width="1.7109375" style="402" customWidth="1"/>
    <col min="2" max="2" width="1.5703125" style="402" customWidth="1"/>
    <col min="3" max="3" width="10.7109375" style="402" customWidth="1"/>
    <col min="4" max="4" width="2.5703125" style="402" customWidth="1"/>
    <col min="5" max="21" width="9.140625" style="402"/>
    <col min="22" max="22" width="14.5703125" style="402" customWidth="1"/>
    <col min="23" max="23" width="3.140625" style="402" customWidth="1"/>
    <col min="24" max="27" width="9.140625" style="402"/>
    <col min="28" max="28" width="2.85546875" style="402" customWidth="1"/>
    <col min="29" max="31" width="4.7109375" style="402" customWidth="1"/>
    <col min="32" max="32" width="1.7109375" style="402" customWidth="1"/>
    <col min="33" max="16384" width="9.140625" style="402"/>
  </cols>
  <sheetData>
    <row r="1" spans="2:32" ht="13.5" thickBot="1"/>
    <row r="2" spans="2:32" ht="6" customHeight="1" thickBot="1">
      <c r="B2" s="403"/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5"/>
    </row>
    <row r="3" spans="2:32" ht="13.5" thickBot="1">
      <c r="B3" s="406"/>
      <c r="C3" s="403"/>
      <c r="D3" s="404"/>
      <c r="E3" s="404"/>
      <c r="F3" s="404"/>
      <c r="G3" s="404"/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5"/>
      <c r="AF3" s="407"/>
    </row>
    <row r="4" spans="2:32" ht="12.75" customHeight="1" thickTop="1">
      <c r="B4" s="406"/>
      <c r="C4" s="406"/>
      <c r="D4" s="768" t="s">
        <v>1679</v>
      </c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70"/>
      <c r="AD4" s="408"/>
      <c r="AE4" s="407"/>
      <c r="AF4" s="407"/>
    </row>
    <row r="5" spans="2:32" ht="13.5" customHeight="1" thickBot="1">
      <c r="B5" s="406"/>
      <c r="C5" s="406"/>
      <c r="D5" s="771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3"/>
      <c r="AD5" s="408"/>
      <c r="AE5" s="407"/>
      <c r="AF5" s="407"/>
    </row>
    <row r="6" spans="2:32" ht="12.75" customHeight="1" thickTop="1">
      <c r="B6" s="406"/>
      <c r="C6" s="406"/>
      <c r="AE6" s="407"/>
      <c r="AF6" s="407"/>
    </row>
    <row r="7" spans="2:32" ht="12.75" customHeight="1">
      <c r="B7" s="406"/>
      <c r="C7" s="406"/>
      <c r="Z7" s="409"/>
      <c r="AA7" s="409"/>
      <c r="AB7" s="409"/>
      <c r="AC7" s="410"/>
      <c r="AD7" s="410"/>
      <c r="AE7" s="407"/>
      <c r="AF7" s="407"/>
    </row>
    <row r="8" spans="2:32" ht="12.75" customHeight="1">
      <c r="B8" s="406"/>
      <c r="C8" s="406"/>
      <c r="Z8" s="409"/>
      <c r="AA8" s="409"/>
      <c r="AB8" s="409"/>
      <c r="AC8" s="410"/>
      <c r="AD8" s="410"/>
      <c r="AE8" s="407"/>
      <c r="AF8" s="407"/>
    </row>
    <row r="9" spans="2:32" ht="12.75" customHeight="1">
      <c r="B9" s="406"/>
      <c r="C9" s="406"/>
      <c r="AE9" s="407"/>
      <c r="AF9" s="407"/>
    </row>
    <row r="10" spans="2:32" ht="12.75" customHeight="1">
      <c r="B10" s="406"/>
      <c r="C10" s="406"/>
      <c r="AE10" s="407"/>
      <c r="AF10" s="407"/>
    </row>
    <row r="11" spans="2:32">
      <c r="B11" s="406"/>
      <c r="C11" s="406"/>
      <c r="AE11" s="407"/>
      <c r="AF11" s="407"/>
    </row>
    <row r="12" spans="2:32">
      <c r="B12" s="406"/>
      <c r="C12" s="406"/>
      <c r="AE12" s="407"/>
      <c r="AF12" s="407"/>
    </row>
    <row r="13" spans="2:32">
      <c r="B13" s="406"/>
      <c r="C13" s="406"/>
      <c r="AE13" s="407"/>
      <c r="AF13" s="407"/>
    </row>
    <row r="14" spans="2:32">
      <c r="B14" s="406"/>
      <c r="C14" s="406"/>
      <c r="AE14" s="407"/>
      <c r="AF14" s="407"/>
    </row>
    <row r="15" spans="2:32">
      <c r="B15" s="406"/>
      <c r="C15" s="406"/>
      <c r="E15" s="411"/>
      <c r="AE15" s="407"/>
      <c r="AF15" s="407"/>
    </row>
    <row r="16" spans="2:32">
      <c r="B16" s="406"/>
      <c r="C16" s="406"/>
      <c r="AE16" s="407"/>
      <c r="AF16" s="407"/>
    </row>
    <row r="17" spans="2:32">
      <c r="B17" s="406"/>
      <c r="C17" s="406"/>
      <c r="AE17" s="407"/>
      <c r="AF17" s="407"/>
    </row>
    <row r="18" spans="2:32">
      <c r="B18" s="406"/>
      <c r="C18" s="406"/>
      <c r="AE18" s="407"/>
      <c r="AF18" s="407"/>
    </row>
    <row r="19" spans="2:32">
      <c r="B19" s="406"/>
      <c r="C19" s="406"/>
      <c r="AE19" s="407"/>
      <c r="AF19" s="407"/>
    </row>
    <row r="20" spans="2:32">
      <c r="B20" s="406"/>
      <c r="C20" s="406"/>
      <c r="AE20" s="407"/>
      <c r="AF20" s="407"/>
    </row>
    <row r="21" spans="2:32">
      <c r="B21" s="406"/>
      <c r="C21" s="406"/>
      <c r="AE21" s="407"/>
      <c r="AF21" s="407"/>
    </row>
    <row r="22" spans="2:32">
      <c r="B22" s="406"/>
      <c r="C22" s="406"/>
      <c r="AE22" s="407"/>
      <c r="AF22" s="407"/>
    </row>
    <row r="23" spans="2:32">
      <c r="B23" s="406"/>
      <c r="C23" s="406"/>
      <c r="AE23" s="407"/>
      <c r="AF23" s="407"/>
    </row>
    <row r="24" spans="2:32">
      <c r="B24" s="406"/>
      <c r="C24" s="406"/>
      <c r="AE24" s="407"/>
      <c r="AF24" s="407"/>
    </row>
    <row r="25" spans="2:32">
      <c r="B25" s="406"/>
      <c r="C25" s="406"/>
      <c r="AE25" s="407"/>
      <c r="AF25" s="407"/>
    </row>
    <row r="26" spans="2:32">
      <c r="B26" s="406"/>
      <c r="C26" s="406"/>
      <c r="K26" s="412"/>
      <c r="AE26" s="407"/>
      <c r="AF26" s="407"/>
    </row>
    <row r="27" spans="2:32">
      <c r="B27" s="406"/>
      <c r="C27" s="406"/>
      <c r="AE27" s="407"/>
      <c r="AF27" s="407"/>
    </row>
    <row r="28" spans="2:32">
      <c r="B28" s="406"/>
      <c r="C28" s="406"/>
      <c r="AE28" s="407"/>
      <c r="AF28" s="407"/>
    </row>
    <row r="29" spans="2:32">
      <c r="B29" s="406"/>
      <c r="C29" s="406"/>
      <c r="AE29" s="407"/>
      <c r="AF29" s="407"/>
    </row>
    <row r="30" spans="2:32">
      <c r="B30" s="406"/>
      <c r="C30" s="406"/>
      <c r="AE30" s="407"/>
      <c r="AF30" s="407"/>
    </row>
    <row r="31" spans="2:32">
      <c r="B31" s="406"/>
      <c r="C31" s="406"/>
      <c r="AE31" s="407"/>
      <c r="AF31" s="407"/>
    </row>
    <row r="32" spans="2:32">
      <c r="B32" s="406"/>
      <c r="C32" s="406"/>
      <c r="AE32" s="407"/>
      <c r="AF32" s="407"/>
    </row>
    <row r="33" spans="2:32">
      <c r="B33" s="406"/>
      <c r="C33" s="406"/>
      <c r="AE33" s="407"/>
      <c r="AF33" s="407"/>
    </row>
    <row r="34" spans="2:32">
      <c r="B34" s="406"/>
      <c r="C34" s="406"/>
      <c r="AE34" s="407"/>
      <c r="AF34" s="407"/>
    </row>
    <row r="35" spans="2:32">
      <c r="B35" s="406"/>
      <c r="C35" s="406"/>
      <c r="AE35" s="407"/>
      <c r="AF35" s="407"/>
    </row>
    <row r="36" spans="2:32">
      <c r="B36" s="406"/>
      <c r="C36" s="406"/>
      <c r="AE36" s="407"/>
      <c r="AF36" s="407"/>
    </row>
    <row r="37" spans="2:32">
      <c r="B37" s="406"/>
      <c r="C37" s="406"/>
      <c r="AE37" s="407"/>
      <c r="AF37" s="407"/>
    </row>
    <row r="38" spans="2:32">
      <c r="B38" s="406"/>
      <c r="C38" s="406"/>
      <c r="AE38" s="407"/>
      <c r="AF38" s="407"/>
    </row>
    <row r="39" spans="2:32">
      <c r="B39" s="406"/>
      <c r="C39" s="406"/>
      <c r="AE39" s="407"/>
      <c r="AF39" s="407"/>
    </row>
    <row r="40" spans="2:32">
      <c r="B40" s="406"/>
      <c r="C40" s="406"/>
      <c r="AE40" s="407"/>
      <c r="AF40" s="407"/>
    </row>
    <row r="41" spans="2:32">
      <c r="B41" s="406"/>
      <c r="C41" s="406"/>
      <c r="AE41" s="407"/>
      <c r="AF41" s="407"/>
    </row>
    <row r="42" spans="2:32">
      <c r="B42" s="406"/>
      <c r="C42" s="406"/>
      <c r="AE42" s="407"/>
      <c r="AF42" s="407"/>
    </row>
    <row r="43" spans="2:32">
      <c r="B43" s="406"/>
      <c r="C43" s="406"/>
      <c r="AE43" s="407"/>
      <c r="AF43" s="407"/>
    </row>
    <row r="44" spans="2:32">
      <c r="B44" s="406"/>
      <c r="C44" s="406"/>
      <c r="AE44" s="407"/>
      <c r="AF44" s="407"/>
    </row>
    <row r="45" spans="2:32">
      <c r="B45" s="406"/>
      <c r="C45" s="406"/>
      <c r="AE45" s="407"/>
      <c r="AF45" s="407"/>
    </row>
    <row r="46" spans="2:32">
      <c r="B46" s="406"/>
      <c r="C46" s="406"/>
      <c r="AE46" s="407"/>
      <c r="AF46" s="407"/>
    </row>
    <row r="47" spans="2:32">
      <c r="B47" s="406"/>
      <c r="C47" s="406"/>
      <c r="AE47" s="407"/>
      <c r="AF47" s="407"/>
    </row>
    <row r="48" spans="2:32">
      <c r="B48" s="406"/>
      <c r="C48" s="406"/>
      <c r="AE48" s="407"/>
      <c r="AF48" s="407"/>
    </row>
    <row r="49" spans="2:32">
      <c r="B49" s="406"/>
      <c r="C49" s="406"/>
      <c r="AE49" s="407"/>
      <c r="AF49" s="407"/>
    </row>
    <row r="50" spans="2:32">
      <c r="B50" s="406"/>
      <c r="C50" s="406"/>
      <c r="AE50" s="407"/>
      <c r="AF50" s="407"/>
    </row>
    <row r="51" spans="2:32">
      <c r="B51" s="406"/>
      <c r="C51" s="406"/>
      <c r="AE51" s="407"/>
      <c r="AF51" s="407"/>
    </row>
    <row r="52" spans="2:32">
      <c r="B52" s="406"/>
      <c r="C52" s="406"/>
      <c r="AE52" s="407"/>
      <c r="AF52" s="407"/>
    </row>
    <row r="53" spans="2:32">
      <c r="B53" s="406"/>
      <c r="C53" s="406"/>
      <c r="AE53" s="407"/>
      <c r="AF53" s="407"/>
    </row>
    <row r="54" spans="2:32">
      <c r="B54" s="406"/>
      <c r="C54" s="406"/>
      <c r="AE54" s="407"/>
      <c r="AF54" s="407"/>
    </row>
    <row r="55" spans="2:32">
      <c r="B55" s="406"/>
      <c r="C55" s="406"/>
      <c r="AE55" s="407"/>
      <c r="AF55" s="407"/>
    </row>
    <row r="56" spans="2:32">
      <c r="B56" s="406"/>
      <c r="C56" s="406"/>
      <c r="AE56" s="407"/>
      <c r="AF56" s="407"/>
    </row>
    <row r="57" spans="2:32">
      <c r="B57" s="406"/>
      <c r="C57" s="406"/>
      <c r="S57" s="412"/>
      <c r="T57" s="412"/>
      <c r="U57" s="412"/>
      <c r="V57" s="413"/>
      <c r="W57" s="413"/>
      <c r="X57" s="413"/>
      <c r="Y57" s="413"/>
      <c r="Z57" s="413"/>
      <c r="AA57" s="413"/>
      <c r="AB57" s="413"/>
      <c r="AC57" s="413"/>
      <c r="AD57" s="413"/>
      <c r="AE57" s="414"/>
      <c r="AF57" s="407"/>
    </row>
    <row r="58" spans="2:32">
      <c r="B58" s="406"/>
      <c r="C58" s="406"/>
      <c r="V58" s="415"/>
      <c r="W58" s="415"/>
      <c r="X58" s="415"/>
      <c r="Y58" s="415"/>
      <c r="Z58" s="415"/>
      <c r="AA58" s="415"/>
      <c r="AB58" s="415"/>
      <c r="AC58" s="415"/>
      <c r="AD58" s="415"/>
      <c r="AE58" s="416"/>
      <c r="AF58" s="407"/>
    </row>
    <row r="59" spans="2:32">
      <c r="B59" s="406"/>
      <c r="C59" s="406"/>
      <c r="V59" s="413"/>
      <c r="W59" s="413"/>
      <c r="X59" s="413"/>
      <c r="Y59" s="413"/>
      <c r="Z59" s="413"/>
      <c r="AA59" s="413"/>
      <c r="AB59" s="413"/>
      <c r="AC59" s="413"/>
      <c r="AD59" s="413"/>
      <c r="AE59" s="414"/>
      <c r="AF59" s="407"/>
    </row>
    <row r="60" spans="2:32">
      <c r="B60" s="406"/>
      <c r="C60" s="406"/>
      <c r="V60" s="413"/>
      <c r="W60" s="413"/>
      <c r="X60" s="413"/>
      <c r="Y60" s="413"/>
      <c r="Z60" s="413"/>
      <c r="AA60" s="413"/>
      <c r="AB60" s="413"/>
      <c r="AC60" s="413"/>
      <c r="AD60" s="413"/>
      <c r="AE60" s="414"/>
      <c r="AF60" s="407"/>
    </row>
    <row r="61" spans="2:32">
      <c r="B61" s="406"/>
      <c r="C61" s="406"/>
      <c r="V61" s="413"/>
      <c r="W61" s="413"/>
      <c r="X61" s="413"/>
      <c r="Y61" s="413"/>
      <c r="Z61" s="413"/>
      <c r="AA61" s="413"/>
      <c r="AB61" s="413"/>
      <c r="AC61" s="413"/>
      <c r="AD61" s="413"/>
      <c r="AE61" s="414"/>
      <c r="AF61" s="407"/>
    </row>
    <row r="62" spans="2:32">
      <c r="B62" s="406"/>
      <c r="C62" s="406"/>
      <c r="V62" s="413"/>
      <c r="W62" s="417"/>
      <c r="X62" s="413"/>
      <c r="Y62" s="413"/>
      <c r="Z62" s="413"/>
      <c r="AA62" s="413"/>
      <c r="AB62" s="413"/>
      <c r="AC62" s="413"/>
      <c r="AD62" s="413"/>
      <c r="AE62" s="414"/>
      <c r="AF62" s="407"/>
    </row>
    <row r="63" spans="2:32">
      <c r="B63" s="406"/>
      <c r="C63" s="406"/>
      <c r="V63" s="413"/>
      <c r="W63" s="417"/>
      <c r="X63" s="413"/>
      <c r="Y63" s="413"/>
      <c r="Z63" s="413"/>
      <c r="AA63" s="413"/>
      <c r="AB63" s="413"/>
      <c r="AC63" s="413"/>
      <c r="AD63" s="413"/>
      <c r="AE63" s="414"/>
      <c r="AF63" s="407"/>
    </row>
    <row r="64" spans="2:32">
      <c r="B64" s="406"/>
      <c r="C64" s="406"/>
      <c r="V64" s="413"/>
      <c r="W64" s="417"/>
      <c r="X64" s="413"/>
      <c r="Y64" s="413"/>
      <c r="Z64" s="413"/>
      <c r="AA64" s="413"/>
      <c r="AB64" s="413"/>
      <c r="AC64" s="413"/>
      <c r="AD64" s="413"/>
      <c r="AE64" s="414"/>
      <c r="AF64" s="407"/>
    </row>
    <row r="65" spans="2:32">
      <c r="B65" s="406"/>
      <c r="C65" s="406"/>
      <c r="V65" s="413"/>
      <c r="W65" s="417"/>
      <c r="X65" s="413"/>
      <c r="Y65" s="413"/>
      <c r="Z65" s="413"/>
      <c r="AA65" s="413"/>
      <c r="AB65" s="413"/>
      <c r="AC65" s="413"/>
      <c r="AD65" s="413"/>
      <c r="AE65" s="414"/>
      <c r="AF65" s="407"/>
    </row>
    <row r="66" spans="2:32" ht="13.5" thickBot="1">
      <c r="B66" s="406"/>
      <c r="C66" s="418"/>
      <c r="D66" s="431"/>
      <c r="E66" s="431"/>
      <c r="F66" s="431"/>
      <c r="G66" s="431"/>
      <c r="H66" s="431"/>
      <c r="I66" s="431"/>
      <c r="J66" s="431"/>
      <c r="K66" s="431"/>
      <c r="L66" s="431"/>
      <c r="M66" s="431"/>
      <c r="N66" s="431"/>
      <c r="O66" s="431"/>
      <c r="P66" s="431"/>
      <c r="Q66" s="431"/>
      <c r="R66" s="431"/>
      <c r="S66" s="431"/>
      <c r="T66" s="431"/>
      <c r="U66" s="431"/>
      <c r="V66" s="432"/>
      <c r="W66" s="433"/>
      <c r="X66" s="432"/>
      <c r="Y66" s="432"/>
      <c r="Z66" s="432"/>
      <c r="AA66" s="432"/>
      <c r="AB66" s="432"/>
      <c r="AC66" s="432"/>
      <c r="AD66" s="432"/>
      <c r="AE66" s="419"/>
      <c r="AF66" s="407"/>
    </row>
    <row r="67" spans="2:32" ht="6" customHeight="1" thickBot="1">
      <c r="B67" s="418"/>
      <c r="C67" s="431"/>
      <c r="D67" s="431"/>
      <c r="E67" s="431"/>
      <c r="F67" s="431"/>
      <c r="G67" s="431"/>
      <c r="H67" s="431"/>
      <c r="I67" s="431"/>
      <c r="J67" s="431"/>
      <c r="K67" s="431"/>
      <c r="L67" s="431"/>
      <c r="M67" s="431"/>
      <c r="N67" s="431"/>
      <c r="O67" s="431"/>
      <c r="P67" s="431"/>
      <c r="Q67" s="431"/>
      <c r="R67" s="431"/>
      <c r="S67" s="431"/>
      <c r="T67" s="431"/>
      <c r="U67" s="431"/>
      <c r="V67" s="431"/>
      <c r="W67" s="431"/>
      <c r="X67" s="431"/>
      <c r="Y67" s="431"/>
      <c r="Z67" s="431"/>
      <c r="AA67" s="431"/>
      <c r="AB67" s="431"/>
      <c r="AC67" s="431"/>
      <c r="AD67" s="431"/>
      <c r="AE67" s="431"/>
      <c r="AF67" s="420"/>
    </row>
    <row r="74" spans="2:32">
      <c r="N74" s="421"/>
    </row>
    <row r="75" spans="2:32" ht="15" customHeight="1">
      <c r="F75" s="422"/>
      <c r="N75" s="421"/>
    </row>
    <row r="76" spans="2:32" ht="15" customHeight="1">
      <c r="F76" s="422"/>
      <c r="N76" s="421"/>
    </row>
    <row r="77" spans="2:32" ht="15" customHeight="1">
      <c r="F77" s="422"/>
      <c r="N77" s="421"/>
    </row>
    <row r="78" spans="2:32" ht="15" customHeight="1">
      <c r="F78" s="422"/>
      <c r="N78" s="421"/>
    </row>
    <row r="79" spans="2:32" ht="15" customHeight="1">
      <c r="F79" s="422"/>
      <c r="N79" s="421"/>
    </row>
    <row r="80" spans="2:32" ht="15" customHeight="1">
      <c r="F80" s="422"/>
      <c r="N80" s="421"/>
    </row>
    <row r="81" spans="6:14" ht="15" customHeight="1">
      <c r="F81" s="422"/>
      <c r="N81" s="421"/>
    </row>
    <row r="82" spans="6:14" ht="15" customHeight="1">
      <c r="F82" s="422"/>
      <c r="N82" s="421"/>
    </row>
    <row r="83" spans="6:14" ht="15" customHeight="1">
      <c r="F83" s="422"/>
      <c r="N83" s="421"/>
    </row>
    <row r="84" spans="6:14" ht="15" customHeight="1">
      <c r="F84" s="422"/>
      <c r="N84" s="421"/>
    </row>
    <row r="85" spans="6:14" ht="15" customHeight="1">
      <c r="F85" s="422"/>
      <c r="N85" s="421"/>
    </row>
    <row r="86" spans="6:14" ht="15" customHeight="1">
      <c r="F86" s="422"/>
      <c r="N86" s="421"/>
    </row>
    <row r="87" spans="6:14" ht="15" customHeight="1">
      <c r="F87" s="422"/>
      <c r="N87" s="421"/>
    </row>
    <row r="88" spans="6:14" ht="15" customHeight="1">
      <c r="F88" s="422"/>
      <c r="N88" s="421"/>
    </row>
    <row r="89" spans="6:14" ht="15" customHeight="1">
      <c r="F89" s="422"/>
      <c r="N89" s="421"/>
    </row>
    <row r="90" spans="6:14" ht="15" customHeight="1">
      <c r="F90" s="422"/>
      <c r="N90" s="421"/>
    </row>
    <row r="91" spans="6:14" ht="15" customHeight="1">
      <c r="F91" s="422"/>
      <c r="N91" s="421"/>
    </row>
    <row r="92" spans="6:14" ht="15" customHeight="1">
      <c r="F92" s="422"/>
      <c r="N92" s="421"/>
    </row>
    <row r="93" spans="6:14" ht="15" customHeight="1">
      <c r="F93" s="422"/>
      <c r="N93" s="421"/>
    </row>
    <row r="94" spans="6:14" ht="15" customHeight="1">
      <c r="F94" s="422"/>
      <c r="N94" s="421"/>
    </row>
    <row r="95" spans="6:14" ht="15" customHeight="1">
      <c r="F95" s="422"/>
      <c r="N95" s="421"/>
    </row>
    <row r="96" spans="6:14" ht="15" customHeight="1">
      <c r="F96" s="422"/>
      <c r="N96" s="421"/>
    </row>
    <row r="97" spans="6:6" ht="15" customHeight="1">
      <c r="F97" s="422"/>
    </row>
    <row r="98" spans="6:6" ht="15" customHeight="1">
      <c r="F98" s="422"/>
    </row>
    <row r="99" spans="6:6" ht="15" customHeight="1">
      <c r="F99" s="422"/>
    </row>
    <row r="100" spans="6:6" ht="15" customHeight="1">
      <c r="F100" s="422"/>
    </row>
    <row r="101" spans="6:6" ht="15" customHeight="1">
      <c r="F101" s="422"/>
    </row>
    <row r="102" spans="6:6" ht="15" customHeight="1">
      <c r="F102" s="422"/>
    </row>
    <row r="103" spans="6:6" ht="15" customHeight="1">
      <c r="F103" s="422"/>
    </row>
    <row r="104" spans="6:6" ht="15" customHeight="1">
      <c r="F104" s="422"/>
    </row>
    <row r="105" spans="6:6" ht="15" customHeight="1">
      <c r="F105" s="422"/>
    </row>
    <row r="106" spans="6:6" ht="15" customHeight="1">
      <c r="F106" s="422"/>
    </row>
    <row r="107" spans="6:6" ht="15" customHeight="1">
      <c r="F107" s="422"/>
    </row>
    <row r="108" spans="6:6" ht="15" customHeight="1">
      <c r="F108" s="422"/>
    </row>
    <row r="109" spans="6:6" ht="15" customHeight="1">
      <c r="F109" s="422"/>
    </row>
    <row r="110" spans="6:6" ht="15" customHeight="1">
      <c r="F110" s="422"/>
    </row>
    <row r="111" spans="6:6" ht="15" customHeight="1">
      <c r="F111" s="422"/>
    </row>
    <row r="112" spans="6:6" ht="15" customHeight="1">
      <c r="F112" s="422"/>
    </row>
    <row r="113" spans="6:6" ht="15" customHeight="1">
      <c r="F113" s="422"/>
    </row>
    <row r="114" spans="6:6" ht="15" customHeight="1">
      <c r="F114" s="422"/>
    </row>
    <row r="115" spans="6:6" ht="15" customHeight="1">
      <c r="F115" s="422"/>
    </row>
    <row r="116" spans="6:6" ht="15" customHeight="1">
      <c r="F116" s="422"/>
    </row>
    <row r="117" spans="6:6" ht="15" customHeight="1">
      <c r="F117" s="422"/>
    </row>
    <row r="118" spans="6:6" ht="15" customHeight="1">
      <c r="F118" s="422"/>
    </row>
    <row r="119" spans="6:6" ht="15" customHeight="1">
      <c r="F119" s="422"/>
    </row>
    <row r="120" spans="6:6" ht="15" customHeight="1">
      <c r="F120" s="422"/>
    </row>
    <row r="121" spans="6:6">
      <c r="F121" s="422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2">
        <v>1</v>
      </c>
    </row>
    <row r="2" spans="1:11" ht="48" customHeight="1">
      <c r="A2" s="362">
        <v>3</v>
      </c>
    </row>
    <row r="4" spans="1:11" ht="48" customHeight="1">
      <c r="C4" s="362">
        <v>1</v>
      </c>
    </row>
    <row r="5" spans="1:11" ht="48" customHeight="1">
      <c r="C5" s="362">
        <v>3</v>
      </c>
    </row>
    <row r="7" spans="1:11" ht="48" customHeight="1">
      <c r="E7" s="362">
        <v>1</v>
      </c>
    </row>
    <row r="8" spans="1:11" ht="48" customHeight="1">
      <c r="E8" s="362">
        <v>3</v>
      </c>
    </row>
    <row r="10" spans="1:11" ht="48" customHeight="1">
      <c r="G10" s="362">
        <v>3</v>
      </c>
    </row>
    <row r="11" spans="1:11" ht="48" customHeight="1">
      <c r="G11" s="362">
        <v>1</v>
      </c>
    </row>
    <row r="13" spans="1:11" ht="48" customHeight="1">
      <c r="I13" s="362">
        <v>3</v>
      </c>
    </row>
    <row r="14" spans="1:11" ht="48" customHeight="1">
      <c r="I14" s="362">
        <v>1</v>
      </c>
    </row>
    <row r="16" spans="1:11" ht="48" customHeight="1">
      <c r="K16" s="362">
        <v>3</v>
      </c>
    </row>
    <row r="17" spans="11:21" ht="48" customHeight="1">
      <c r="K17" s="362">
        <v>1</v>
      </c>
    </row>
    <row r="19" spans="11:21" ht="48" customHeight="1">
      <c r="M19" s="362">
        <v>3</v>
      </c>
    </row>
    <row r="20" spans="11:21" ht="48" customHeight="1">
      <c r="M20" s="362">
        <v>1</v>
      </c>
    </row>
    <row r="22" spans="11:21" ht="48" customHeight="1">
      <c r="O22" s="362">
        <v>3</v>
      </c>
    </row>
    <row r="23" spans="11:21" ht="48" customHeight="1">
      <c r="O23" s="362">
        <v>1</v>
      </c>
    </row>
    <row r="25" spans="11:21" ht="57" customHeight="1">
      <c r="Q25" s="362">
        <v>3</v>
      </c>
    </row>
    <row r="26" spans="11:21" ht="57" customHeight="1">
      <c r="Q26" s="362">
        <v>1</v>
      </c>
    </row>
    <row r="28" spans="11:21" ht="57" customHeight="1">
      <c r="S28" s="362">
        <v>3</v>
      </c>
    </row>
    <row r="29" spans="11:21" ht="57" customHeight="1">
      <c r="S29" s="362">
        <v>1</v>
      </c>
    </row>
    <row r="31" spans="11:21" ht="57" customHeight="1">
      <c r="U31" s="362">
        <v>3</v>
      </c>
    </row>
    <row r="32" spans="11:21" ht="57" customHeight="1">
      <c r="U32" s="3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14</vt:i4>
      </vt:variant>
    </vt:vector>
  </HeadingPairs>
  <TitlesOfParts>
    <vt:vector size="29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</vt:lpstr>
      <vt:lpstr>Rekap Konstruksi</vt:lpstr>
      <vt:lpstr>GAMBAR </vt:lpstr>
      <vt:lpstr>LAYOUT </vt:lpstr>
      <vt:lpstr>SLD</vt:lpstr>
      <vt:lpstr>PETA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'RAB '!Print_Area</vt:lpstr>
      <vt:lpstr>'REKAP MATERIAL'!Print_Area</vt:lpstr>
      <vt:lpstr>'REKAP MDU'!Print_Area</vt:lpstr>
      <vt:lpstr>'REKAP TIANG'!Print_Area</vt:lpstr>
      <vt:lpstr>SLD!Print_Area</vt:lpstr>
      <vt:lpstr>'RAB 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ARFINA AULIA</cp:lastModifiedBy>
  <cp:lastPrinted>2024-01-24T05:01:11Z</cp:lastPrinted>
  <dcterms:created xsi:type="dcterms:W3CDTF">2011-02-06T11:57:38Z</dcterms:created>
  <dcterms:modified xsi:type="dcterms:W3CDTF">2024-01-24T05:07:40Z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