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Downloads\"/>
    </mc:Choice>
  </mc:AlternateContent>
  <xr:revisionPtr revIDLastSave="0" documentId="13_ncr:1_{CAEECA98-2517-45BD-865D-F10BFAD899F8}" xr6:coauthVersionLast="47" xr6:coauthVersionMax="47" xr10:uidLastSave="{00000000-0000-0000-0000-000000000000}"/>
  <bookViews>
    <workbookView xWindow="-120" yWindow="-120" windowWidth="24240" windowHeight="13140" tabRatio="859" activeTab="4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RAB!$A$1:$K$144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W49" i="91" l="1"/>
  <c r="W48" i="91"/>
  <c r="F103" i="11"/>
  <c r="F102" i="11"/>
  <c r="F101" i="11"/>
  <c r="F100" i="11"/>
  <c r="F99" i="11"/>
  <c r="F98" i="11"/>
  <c r="F97" i="11"/>
  <c r="F87" i="11"/>
  <c r="F85" i="11"/>
  <c r="F84" i="11"/>
  <c r="F86" i="11" s="1"/>
  <c r="F81" i="11"/>
  <c r="F80" i="11"/>
  <c r="F79" i="11"/>
  <c r="F78" i="11"/>
  <c r="F75" i="11"/>
  <c r="F74" i="11"/>
  <c r="F73" i="11"/>
  <c r="F72" i="11"/>
  <c r="F71" i="11"/>
  <c r="F70" i="11"/>
  <c r="F69" i="11"/>
  <c r="F68" i="11"/>
  <c r="F67" i="11"/>
  <c r="F64" i="11"/>
  <c r="F63" i="11"/>
  <c r="F62" i="11"/>
  <c r="F61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2" i="11" l="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4" i="11"/>
  <c r="F116" i="11"/>
  <c r="F114" i="11"/>
  <c r="F113" i="11"/>
  <c r="F112" i="11"/>
  <c r="D110" i="11" l="1"/>
  <c r="H110" i="11" s="1"/>
  <c r="E110" i="11"/>
  <c r="G110" i="11"/>
  <c r="A111" i="11"/>
  <c r="D111" i="11"/>
  <c r="J111" i="11" s="1"/>
  <c r="E111" i="11"/>
  <c r="G111" i="11"/>
  <c r="D112" i="11"/>
  <c r="J112" i="11" s="1"/>
  <c r="E112" i="11"/>
  <c r="G112" i="11"/>
  <c r="G109" i="11"/>
  <c r="E109" i="11"/>
  <c r="D109" i="11"/>
  <c r="I109" i="11" s="1"/>
  <c r="G39" i="11"/>
  <c r="E39" i="11"/>
  <c r="D39" i="11"/>
  <c r="H39" i="11" s="1"/>
  <c r="A39" i="11"/>
  <c r="E38" i="11"/>
  <c r="D38" i="11"/>
  <c r="A38" i="11"/>
  <c r="E37" i="11"/>
  <c r="D37" i="11"/>
  <c r="H37" i="11" s="1"/>
  <c r="A37" i="11"/>
  <c r="E36" i="11"/>
  <c r="D36" i="11"/>
  <c r="J36" i="11" s="1"/>
  <c r="A36" i="11"/>
  <c r="E35" i="11"/>
  <c r="D35" i="11"/>
  <c r="H35" i="11" s="1"/>
  <c r="A35" i="11"/>
  <c r="E34" i="11"/>
  <c r="D34" i="11"/>
  <c r="A34" i="11"/>
  <c r="E33" i="11"/>
  <c r="D33" i="11"/>
  <c r="H33" i="11" s="1"/>
  <c r="E32" i="11"/>
  <c r="D32" i="11"/>
  <c r="H32" i="11" s="1"/>
  <c r="A32" i="11"/>
  <c r="E31" i="11"/>
  <c r="D31" i="11"/>
  <c r="J31" i="11" s="1"/>
  <c r="A31" i="11"/>
  <c r="E30" i="11"/>
  <c r="D30" i="11"/>
  <c r="H30" i="11" s="1"/>
  <c r="A30" i="11"/>
  <c r="E29" i="11"/>
  <c r="D29" i="11"/>
  <c r="A29" i="11"/>
  <c r="E28" i="11"/>
  <c r="D28" i="11"/>
  <c r="J28" i="11" s="1"/>
  <c r="A28" i="11"/>
  <c r="E27" i="11"/>
  <c r="D27" i="11"/>
  <c r="J27" i="11" s="1"/>
  <c r="A27" i="11"/>
  <c r="E26" i="11"/>
  <c r="D26" i="11"/>
  <c r="A26" i="11"/>
  <c r="E25" i="11"/>
  <c r="D25" i="11"/>
  <c r="I25" i="11" s="1"/>
  <c r="A25" i="11"/>
  <c r="G24" i="11"/>
  <c r="E24" i="11"/>
  <c r="D24" i="11"/>
  <c r="J24" i="11" s="1"/>
  <c r="A24" i="11"/>
  <c r="G23" i="11"/>
  <c r="E23" i="11"/>
  <c r="D23" i="11"/>
  <c r="I23" i="11" s="1"/>
  <c r="A23" i="11"/>
  <c r="G90" i="11"/>
  <c r="E90" i="11"/>
  <c r="D90" i="11"/>
  <c r="A90" i="11"/>
  <c r="E89" i="11"/>
  <c r="D89" i="11"/>
  <c r="H89" i="11" s="1"/>
  <c r="A89" i="11"/>
  <c r="E88" i="11"/>
  <c r="D88" i="11"/>
  <c r="J88" i="11" s="1"/>
  <c r="A88" i="11"/>
  <c r="E87" i="11"/>
  <c r="D87" i="11"/>
  <c r="A87" i="11"/>
  <c r="E86" i="11"/>
  <c r="D86" i="11"/>
  <c r="J86" i="11" s="1"/>
  <c r="A86" i="11"/>
  <c r="G85" i="11"/>
  <c r="E85" i="11"/>
  <c r="D85" i="11"/>
  <c r="J85" i="11" s="1"/>
  <c r="A85" i="11"/>
  <c r="G84" i="11"/>
  <c r="E84" i="11"/>
  <c r="D84" i="11"/>
  <c r="J84" i="11" s="1"/>
  <c r="A84" i="11"/>
  <c r="E83" i="11"/>
  <c r="D83" i="11"/>
  <c r="E82" i="11"/>
  <c r="D82" i="11"/>
  <c r="J82" i="11" s="1"/>
  <c r="A82" i="11"/>
  <c r="E81" i="11"/>
  <c r="D81" i="11"/>
  <c r="A81" i="11"/>
  <c r="E80" i="11"/>
  <c r="D80" i="11"/>
  <c r="J80" i="11" s="1"/>
  <c r="A80" i="11"/>
  <c r="E79" i="11"/>
  <c r="D79" i="11"/>
  <c r="J79" i="11" s="1"/>
  <c r="A79" i="11"/>
  <c r="E78" i="11"/>
  <c r="D78" i="11"/>
  <c r="J78" i="11" s="1"/>
  <c r="A78" i="11"/>
  <c r="E77" i="11"/>
  <c r="D77" i="11"/>
  <c r="J77" i="11" s="1"/>
  <c r="A77" i="11"/>
  <c r="E76" i="11"/>
  <c r="D76" i="11"/>
  <c r="J76" i="11" s="1"/>
  <c r="E75" i="11"/>
  <c r="D75" i="11"/>
  <c r="A75" i="11"/>
  <c r="E74" i="11"/>
  <c r="D74" i="11"/>
  <c r="A74" i="11"/>
  <c r="E73" i="11"/>
  <c r="D73" i="11"/>
  <c r="A73" i="11"/>
  <c r="E72" i="11"/>
  <c r="D72" i="11"/>
  <c r="A72" i="11"/>
  <c r="E71" i="11"/>
  <c r="D71" i="11"/>
  <c r="A71" i="11"/>
  <c r="E70" i="11"/>
  <c r="D70" i="11"/>
  <c r="A70" i="11"/>
  <c r="E69" i="11"/>
  <c r="D69" i="11"/>
  <c r="A69" i="11"/>
  <c r="E68" i="11"/>
  <c r="D68" i="11"/>
  <c r="A68" i="11"/>
  <c r="E67" i="11"/>
  <c r="D67" i="11"/>
  <c r="J67" i="11" s="1"/>
  <c r="A67" i="11"/>
  <c r="E66" i="11"/>
  <c r="D66" i="11"/>
  <c r="J66" i="11" s="1"/>
  <c r="A66" i="11"/>
  <c r="E65" i="11"/>
  <c r="D65" i="11"/>
  <c r="A65" i="11"/>
  <c r="E64" i="11"/>
  <c r="D64" i="11"/>
  <c r="I64" i="11" s="1"/>
  <c r="A64" i="11"/>
  <c r="E63" i="11"/>
  <c r="D63" i="11"/>
  <c r="A63" i="11"/>
  <c r="E62" i="11"/>
  <c r="D62" i="11"/>
  <c r="A62" i="11"/>
  <c r="G61" i="11"/>
  <c r="E61" i="11"/>
  <c r="D61" i="11"/>
  <c r="A61" i="11"/>
  <c r="G60" i="11"/>
  <c r="E60" i="11"/>
  <c r="D60" i="11"/>
  <c r="I60" i="11" s="1"/>
  <c r="A60" i="11"/>
  <c r="E59" i="11"/>
  <c r="D59" i="11"/>
  <c r="I59" i="11" s="1"/>
  <c r="A59" i="11"/>
  <c r="E58" i="11"/>
  <c r="D58" i="11"/>
  <c r="E57" i="11"/>
  <c r="D57" i="11"/>
  <c r="H57" i="11" s="1"/>
  <c r="A57" i="11"/>
  <c r="E56" i="11"/>
  <c r="D56" i="11"/>
  <c r="H56" i="11" s="1"/>
  <c r="A56" i="11"/>
  <c r="E55" i="11"/>
  <c r="D55" i="11"/>
  <c r="H55" i="11" s="1"/>
  <c r="A55" i="11"/>
  <c r="E54" i="11"/>
  <c r="D54" i="11"/>
  <c r="H54" i="11" s="1"/>
  <c r="A54" i="11"/>
  <c r="E53" i="11"/>
  <c r="D53" i="11"/>
  <c r="H53" i="11" s="1"/>
  <c r="A53" i="11"/>
  <c r="E52" i="11"/>
  <c r="D52" i="11"/>
  <c r="H52" i="11" s="1"/>
  <c r="A52" i="11"/>
  <c r="E51" i="11"/>
  <c r="D51" i="11"/>
  <c r="H51" i="11" s="1"/>
  <c r="E50" i="11"/>
  <c r="D50" i="11"/>
  <c r="J50" i="11" s="1"/>
  <c r="A50" i="11"/>
  <c r="E49" i="11"/>
  <c r="D49" i="11"/>
  <c r="J49" i="11" s="1"/>
  <c r="A49" i="11"/>
  <c r="E48" i="11"/>
  <c r="D48" i="11"/>
  <c r="J48" i="11" s="1"/>
  <c r="A48" i="11"/>
  <c r="E47" i="11"/>
  <c r="D47" i="11"/>
  <c r="J47" i="11" s="1"/>
  <c r="A47" i="11"/>
  <c r="E46" i="11"/>
  <c r="D46" i="11"/>
  <c r="J46" i="11" s="1"/>
  <c r="A46" i="11"/>
  <c r="E45" i="11"/>
  <c r="D45" i="11"/>
  <c r="J45" i="11" s="1"/>
  <c r="A45" i="11"/>
  <c r="E44" i="11"/>
  <c r="D44" i="11"/>
  <c r="J44" i="11" s="1"/>
  <c r="A44" i="11"/>
  <c r="E43" i="11"/>
  <c r="D43" i="11"/>
  <c r="J43" i="11" s="1"/>
  <c r="A43" i="11"/>
  <c r="E42" i="11"/>
  <c r="D42" i="11"/>
  <c r="A42" i="11"/>
  <c r="G41" i="11"/>
  <c r="E41" i="11"/>
  <c r="D41" i="11"/>
  <c r="J41" i="11" s="1"/>
  <c r="A41" i="11"/>
  <c r="E104" i="11"/>
  <c r="D104" i="11"/>
  <c r="J104" i="11" s="1"/>
  <c r="A104" i="11"/>
  <c r="E103" i="11"/>
  <c r="D103" i="11"/>
  <c r="A103" i="11"/>
  <c r="E102" i="11"/>
  <c r="D102" i="11"/>
  <c r="J102" i="11" s="1"/>
  <c r="E101" i="11"/>
  <c r="D101" i="11"/>
  <c r="A101" i="11"/>
  <c r="E100" i="11"/>
  <c r="D100" i="11"/>
  <c r="A100" i="11"/>
  <c r="E99" i="11"/>
  <c r="D99" i="11"/>
  <c r="A99" i="11"/>
  <c r="E98" i="11"/>
  <c r="D98" i="11"/>
  <c r="H98" i="11" s="1"/>
  <c r="A98" i="11"/>
  <c r="G97" i="11"/>
  <c r="E97" i="11"/>
  <c r="D97" i="11"/>
  <c r="H97" i="11" s="1"/>
  <c r="A97" i="11"/>
  <c r="G96" i="11"/>
  <c r="E96" i="11"/>
  <c r="D96" i="11"/>
  <c r="H96" i="11" s="1"/>
  <c r="A96" i="11"/>
  <c r="E95" i="11"/>
  <c r="D95" i="11"/>
  <c r="H95" i="11" s="1"/>
  <c r="A95" i="11"/>
  <c r="E94" i="11"/>
  <c r="D94" i="11"/>
  <c r="H94" i="11" s="1"/>
  <c r="A94" i="11"/>
  <c r="E93" i="11"/>
  <c r="D93" i="11"/>
  <c r="H93" i="11" s="1"/>
  <c r="A93" i="11"/>
  <c r="E92" i="11"/>
  <c r="D92" i="11"/>
  <c r="H92" i="11" s="1"/>
  <c r="A92" i="11"/>
  <c r="G91" i="11"/>
  <c r="E91" i="11"/>
  <c r="D91" i="11"/>
  <c r="H91" i="11" s="1"/>
  <c r="A91" i="11"/>
  <c r="J90" i="11" l="1"/>
  <c r="I61" i="11"/>
  <c r="J110" i="11"/>
  <c r="I110" i="11"/>
  <c r="I111" i="11"/>
  <c r="I112" i="11"/>
  <c r="H111" i="11"/>
  <c r="H112" i="11"/>
  <c r="J109" i="11"/>
  <c r="H109" i="11"/>
  <c r="J23" i="11"/>
  <c r="J25" i="11"/>
  <c r="J34" i="11"/>
  <c r="J32" i="11"/>
  <c r="J37" i="11"/>
  <c r="I39" i="11"/>
  <c r="I24" i="11"/>
  <c r="I26" i="11"/>
  <c r="J30" i="11"/>
  <c r="J33" i="11"/>
  <c r="H23" i="11"/>
  <c r="J26" i="11"/>
  <c r="J29" i="11"/>
  <c r="H31" i="11"/>
  <c r="H36" i="11"/>
  <c r="H24" i="11"/>
  <c r="J35" i="11"/>
  <c r="J39" i="11"/>
  <c r="H34" i="11"/>
  <c r="H38" i="11"/>
  <c r="J62" i="11"/>
  <c r="H84" i="11"/>
  <c r="H48" i="11"/>
  <c r="J65" i="11"/>
  <c r="J101" i="11"/>
  <c r="H43" i="11"/>
  <c r="H44" i="11"/>
  <c r="H87" i="11"/>
  <c r="H47" i="11"/>
  <c r="J61" i="11"/>
  <c r="H88" i="11"/>
  <c r="H41" i="11"/>
  <c r="H49" i="11"/>
  <c r="J63" i="11"/>
  <c r="H85" i="11"/>
  <c r="H50" i="11"/>
  <c r="J60" i="11"/>
  <c r="H90" i="11"/>
  <c r="J68" i="11"/>
  <c r="J69" i="11"/>
  <c r="J70" i="11"/>
  <c r="J71" i="11"/>
  <c r="J72" i="11"/>
  <c r="J73" i="11"/>
  <c r="J74" i="11"/>
  <c r="H76" i="11"/>
  <c r="H77" i="11"/>
  <c r="H78" i="11"/>
  <c r="H79" i="11"/>
  <c r="H80" i="11"/>
  <c r="H81" i="11"/>
  <c r="H82" i="11"/>
  <c r="I84" i="11"/>
  <c r="I85" i="11"/>
  <c r="I90" i="11"/>
  <c r="I41" i="11"/>
  <c r="I42" i="11"/>
  <c r="J51" i="11"/>
  <c r="J52" i="11"/>
  <c r="J53" i="11"/>
  <c r="J54" i="11"/>
  <c r="J55" i="11"/>
  <c r="J56" i="11"/>
  <c r="J57" i="11"/>
  <c r="H59" i="11"/>
  <c r="H60" i="11"/>
  <c r="H61" i="11"/>
  <c r="H65" i="11"/>
  <c r="H66" i="11"/>
  <c r="H67" i="11"/>
  <c r="H68" i="11"/>
  <c r="H69" i="11"/>
  <c r="H70" i="11"/>
  <c r="H71" i="11"/>
  <c r="H72" i="11"/>
  <c r="H73" i="11"/>
  <c r="H74" i="11"/>
  <c r="H75" i="11"/>
  <c r="J100" i="11"/>
  <c r="H102" i="11"/>
  <c r="H103" i="11"/>
  <c r="H104" i="11"/>
  <c r="I91" i="11"/>
  <c r="I95" i="11"/>
  <c r="I96" i="11"/>
  <c r="I97" i="11"/>
  <c r="J91" i="11"/>
  <c r="J93" i="11"/>
  <c r="J96" i="11"/>
  <c r="J97" i="11"/>
  <c r="J98" i="11"/>
  <c r="J99" i="11"/>
  <c r="H99" i="11"/>
  <c r="H100" i="11"/>
  <c r="H101" i="11"/>
  <c r="K110" i="11" l="1"/>
  <c r="K111" i="11"/>
  <c r="K112" i="11"/>
  <c r="K109" i="11"/>
  <c r="K39" i="11"/>
  <c r="K24" i="11"/>
  <c r="K23" i="11"/>
  <c r="K84" i="11"/>
  <c r="K61" i="11"/>
  <c r="K41" i="11"/>
  <c r="K90" i="11"/>
  <c r="K60" i="11"/>
  <c r="K85" i="11"/>
  <c r="K91" i="11"/>
  <c r="K97" i="11"/>
  <c r="K96" i="11"/>
  <c r="D117" i="11" l="1"/>
  <c r="D118" i="11"/>
  <c r="E108" i="11" l="1"/>
  <c r="D108" i="11"/>
  <c r="D105" i="11"/>
  <c r="J108" i="11" l="1"/>
  <c r="I108" i="11"/>
  <c r="E17" i="11" l="1"/>
  <c r="D17" i="11"/>
  <c r="A17" i="11"/>
  <c r="G16" i="11"/>
  <c r="E16" i="11"/>
  <c r="D16" i="11"/>
  <c r="J16" i="11" s="1"/>
  <c r="A16" i="11"/>
  <c r="E19" i="11"/>
  <c r="D19" i="11"/>
  <c r="A19" i="11"/>
  <c r="E18" i="11"/>
  <c r="D18" i="11"/>
  <c r="A18" i="11"/>
  <c r="H16" i="11" l="1"/>
  <c r="H17" i="11"/>
  <c r="I16" i="11"/>
  <c r="H18" i="11"/>
  <c r="H19" i="11"/>
  <c r="K16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121" i="11"/>
  <c r="D121" i="11"/>
  <c r="A121" i="11"/>
  <c r="E120" i="11"/>
  <c r="D120" i="11"/>
  <c r="J120" i="11" s="1"/>
  <c r="A120" i="11"/>
  <c r="E119" i="11"/>
  <c r="D119" i="11"/>
  <c r="E118" i="11"/>
  <c r="J118" i="11"/>
  <c r="A118" i="11"/>
  <c r="E117" i="11"/>
  <c r="E116" i="11"/>
  <c r="D116" i="11"/>
  <c r="A116" i="11"/>
  <c r="E115" i="11"/>
  <c r="D115" i="11"/>
  <c r="A115" i="11"/>
  <c r="E114" i="11"/>
  <c r="D114" i="11"/>
  <c r="E113" i="11"/>
  <c r="D113" i="11"/>
  <c r="A113" i="11"/>
  <c r="G107" i="11"/>
  <c r="E107" i="11"/>
  <c r="D107" i="11"/>
  <c r="J107" i="11" s="1"/>
  <c r="D122" i="11"/>
  <c r="J122" i="11" s="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E106" i="11"/>
  <c r="D106" i="11"/>
  <c r="H106" i="11" s="1"/>
  <c r="A106" i="11"/>
  <c r="E105" i="11"/>
  <c r="H105" i="11"/>
  <c r="A105" i="11"/>
  <c r="G122" i="11"/>
  <c r="E122" i="11"/>
  <c r="E20" i="11"/>
  <c r="D20" i="11"/>
  <c r="A20" i="11"/>
  <c r="G40" i="11"/>
  <c r="E40" i="11"/>
  <c r="D40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21" i="11"/>
  <c r="D21" i="11"/>
  <c r="A21" i="11"/>
  <c r="D22" i="11"/>
  <c r="H22" i="11" s="1"/>
  <c r="E22" i="11"/>
  <c r="D124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22" i="11"/>
  <c r="G123" i="11"/>
  <c r="E123" i="11"/>
  <c r="D123" i="11"/>
  <c r="H123" i="11" s="1"/>
  <c r="E124" i="11"/>
  <c r="D125" i="11"/>
  <c r="H125" i="11" s="1"/>
  <c r="E12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J7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/>
  <c r="J131" i="10"/>
  <c r="K131" i="10"/>
  <c r="O131" i="10"/>
  <c r="P131" i="10"/>
  <c r="J132" i="10"/>
  <c r="K132" i="10"/>
  <c r="M132" i="10" s="1"/>
  <c r="O132" i="10"/>
  <c r="P132" i="10" s="1"/>
  <c r="J133" i="10"/>
  <c r="K133" i="10"/>
  <c r="M133" i="10"/>
  <c r="O133" i="10"/>
  <c r="P133" i="10"/>
  <c r="J134" i="10"/>
  <c r="K134" i="10"/>
  <c r="M134" i="10" s="1"/>
  <c r="O134" i="10"/>
  <c r="P134" i="10" s="1"/>
  <c r="J135" i="10"/>
  <c r="K135" i="10"/>
  <c r="M135" i="10"/>
  <c r="O135" i="10"/>
  <c r="P135" i="10"/>
  <c r="J136" i="10"/>
  <c r="K136" i="10"/>
  <c r="M136" i="10" s="1"/>
  <c r="O136" i="10"/>
  <c r="P136" i="10" s="1"/>
  <c r="J137" i="10"/>
  <c r="K137" i="10"/>
  <c r="M137" i="10"/>
  <c r="O137" i="10"/>
  <c r="P137" i="10"/>
  <c r="J138" i="10"/>
  <c r="K138" i="10"/>
  <c r="M138" i="10" s="1"/>
  <c r="O138" i="10"/>
  <c r="P138" i="10" s="1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K142" i="10"/>
  <c r="O142" i="10"/>
  <c r="P142" i="10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K609" i="10"/>
  <c r="O609" i="10"/>
  <c r="P609" i="10"/>
  <c r="J610" i="10"/>
  <c r="L610" i="10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/>
  <c r="J626" i="10"/>
  <c r="L626" i="10"/>
  <c r="K626" i="10"/>
  <c r="O626" i="10"/>
  <c r="P626" i="10" s="1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/>
  <c r="J675" i="10"/>
  <c r="L675" i="10" s="1"/>
  <c r="K675" i="10"/>
  <c r="M675" i="10"/>
  <c r="O675" i="10"/>
  <c r="P675" i="10" s="1"/>
  <c r="J676" i="10"/>
  <c r="L676" i="10"/>
  <c r="K676" i="10"/>
  <c r="M676" i="10" s="1"/>
  <c r="O676" i="10"/>
  <c r="P676" i="10"/>
  <c r="J677" i="10"/>
  <c r="L677" i="10" s="1"/>
  <c r="K677" i="10"/>
  <c r="M677" i="10"/>
  <c r="O677" i="10"/>
  <c r="P677" i="10" s="1"/>
  <c r="J678" i="10"/>
  <c r="L678" i="10"/>
  <c r="K678" i="10"/>
  <c r="M678" i="10" s="1"/>
  <c r="O678" i="10"/>
  <c r="P678" i="10"/>
  <c r="J679" i="10"/>
  <c r="L679" i="10" s="1"/>
  <c r="K679" i="10"/>
  <c r="M679" i="10"/>
  <c r="O679" i="10"/>
  <c r="P679" i="10" s="1"/>
  <c r="J680" i="10"/>
  <c r="L680" i="10"/>
  <c r="K680" i="10"/>
  <c r="M680" i="10" s="1"/>
  <c r="O680" i="10"/>
  <c r="P680" i="10"/>
  <c r="J681" i="10"/>
  <c r="L681" i="10" s="1"/>
  <c r="K681" i="10"/>
  <c r="M681" i="10"/>
  <c r="O681" i="10"/>
  <c r="P681" i="10" s="1"/>
  <c r="J682" i="10"/>
  <c r="L682" i="10"/>
  <c r="K682" i="10"/>
  <c r="M682" i="10" s="1"/>
  <c r="O682" i="10"/>
  <c r="P682" i="10"/>
  <c r="J683" i="10"/>
  <c r="L683" i="10" s="1"/>
  <c r="K683" i="10"/>
  <c r="M683" i="10"/>
  <c r="O683" i="10"/>
  <c r="P683" i="10" s="1"/>
  <c r="J684" i="10"/>
  <c r="L684" i="10"/>
  <c r="K684" i="10"/>
  <c r="M684" i="10" s="1"/>
  <c r="O684" i="10"/>
  <c r="P684" i="10"/>
  <c r="J685" i="10"/>
  <c r="L685" i="10" s="1"/>
  <c r="K685" i="10"/>
  <c r="M685" i="10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N716" i="10" s="1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N791" i="10" s="1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/>
  <c r="K809" i="10"/>
  <c r="M809" i="10" s="1"/>
  <c r="O809" i="10"/>
  <c r="P809" i="10"/>
  <c r="J810" i="10"/>
  <c r="L810" i="10" s="1"/>
  <c r="K810" i="10"/>
  <c r="M810" i="10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/>
  <c r="K847" i="10"/>
  <c r="M847" i="10" s="1"/>
  <c r="O847" i="10"/>
  <c r="P847" i="10"/>
  <c r="J848" i="10"/>
  <c r="L848" i="10" s="1"/>
  <c r="K848" i="10"/>
  <c r="M848" i="10"/>
  <c r="O848" i="10"/>
  <c r="P848" i="10" s="1"/>
  <c r="J849" i="10"/>
  <c r="L849" i="10"/>
  <c r="K849" i="10"/>
  <c r="M849" i="10" s="1"/>
  <c r="O849" i="10"/>
  <c r="P849" i="10"/>
  <c r="J850" i="10"/>
  <c r="L850" i="10" s="1"/>
  <c r="K850" i="10"/>
  <c r="M850" i="10"/>
  <c r="O850" i="10"/>
  <c r="P850" i="10" s="1"/>
  <c r="J851" i="10"/>
  <c r="L851" i="10"/>
  <c r="K851" i="10"/>
  <c r="M851" i="10" s="1"/>
  <c r="O851" i="10"/>
  <c r="P851" i="10"/>
  <c r="J852" i="10"/>
  <c r="L852" i="10" s="1"/>
  <c r="K852" i="10"/>
  <c r="M852" i="10"/>
  <c r="O852" i="10"/>
  <c r="P852" i="10" s="1"/>
  <c r="J853" i="10"/>
  <c r="L853" i="10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N891" i="10" s="1"/>
  <c r="O891" i="10"/>
  <c r="P891" i="10" s="1"/>
  <c r="J892" i="10"/>
  <c r="L892" i="10"/>
  <c r="K892" i="10"/>
  <c r="M892" i="10" s="1"/>
  <c r="O892" i="10"/>
  <c r="P892" i="10"/>
  <c r="J893" i="10"/>
  <c r="L893" i="10" s="1"/>
  <c r="K893" i="10"/>
  <c r="M893" i="10"/>
  <c r="O893" i="10"/>
  <c r="P893" i="10" s="1"/>
  <c r="J894" i="10"/>
  <c r="L894" i="10"/>
  <c r="K894" i="10"/>
  <c r="M894" i="10" s="1"/>
  <c r="O894" i="10"/>
  <c r="P894" i="10"/>
  <c r="J895" i="10"/>
  <c r="L895" i="10" s="1"/>
  <c r="K895" i="10"/>
  <c r="M895" i="10"/>
  <c r="O895" i="10"/>
  <c r="P895" i="10" s="1"/>
  <c r="J896" i="10"/>
  <c r="L896" i="10"/>
  <c r="K896" i="10"/>
  <c r="M896" i="10" s="1"/>
  <c r="O896" i="10"/>
  <c r="P896" i="10"/>
  <c r="J897" i="10"/>
  <c r="L897" i="10" s="1"/>
  <c r="K897" i="10"/>
  <c r="M897" i="10"/>
  <c r="O897" i="10"/>
  <c r="P897" i="10" s="1"/>
  <c r="J898" i="10"/>
  <c r="L898" i="10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N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N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N1026" i="10" s="1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N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N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N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N1069" i="10" s="1"/>
  <c r="K1069" i="10"/>
  <c r="M1069" i="10" s="1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/>
  <c r="J1102" i="10"/>
  <c r="L1102" i="10"/>
  <c r="K1102" i="10"/>
  <c r="M1102" i="10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N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N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/>
  <c r="J1213" i="10"/>
  <c r="L1213" i="10" s="1"/>
  <c r="K1213" i="10"/>
  <c r="M1213" i="10"/>
  <c r="O1213" i="10"/>
  <c r="P1213" i="10" s="1"/>
  <c r="J1214" i="10"/>
  <c r="L1214" i="10"/>
  <c r="K1214" i="10"/>
  <c r="M1214" i="10" s="1"/>
  <c r="O1214" i="10"/>
  <c r="P1214" i="10"/>
  <c r="J1215" i="10"/>
  <c r="L1215" i="10" s="1"/>
  <c r="K1215" i="10"/>
  <c r="M1215" i="10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/>
  <c r="J1235" i="10"/>
  <c r="L1235" i="10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/>
  <c r="J1242" i="10"/>
  <c r="L1242" i="10"/>
  <c r="K1242" i="10"/>
  <c r="M1242" i="10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/>
  <c r="K1254" i="10"/>
  <c r="M1254" i="10" s="1"/>
  <c r="O1254" i="10"/>
  <c r="P1254" i="10" s="1"/>
  <c r="J1255" i="10"/>
  <c r="L1255" i="10" s="1"/>
  <c r="K1255" i="10"/>
  <c r="M1255" i="10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N1312" i="10" s="1"/>
  <c r="K1312" i="10"/>
  <c r="M1312" i="10" s="1"/>
  <c r="O1312" i="10"/>
  <c r="P1312" i="10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N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N1332" i="10" s="1"/>
  <c r="K1332" i="10"/>
  <c r="M1332" i="10" s="1"/>
  <c r="O1332" i="10"/>
  <c r="P1332" i="10"/>
  <c r="J1333" i="10"/>
  <c r="L1333" i="10" s="1"/>
  <c r="K1333" i="10"/>
  <c r="M1333" i="10" s="1"/>
  <c r="N1333" i="10" s="1"/>
  <c r="O1333" i="10"/>
  <c r="P1333" i="10" s="1"/>
  <c r="J1334" i="10"/>
  <c r="L1334" i="10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N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N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N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N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N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N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N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N1416" i="10" s="1"/>
  <c r="K1416" i="10"/>
  <c r="M1416" i="10" s="1"/>
  <c r="O1416" i="10"/>
  <c r="P1416" i="10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N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N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122" i="10"/>
  <c r="N886" i="10"/>
  <c r="N857" i="10"/>
  <c r="N1070" i="10"/>
  <c r="N828" i="10"/>
  <c r="N700" i="10"/>
  <c r="N775" i="10"/>
  <c r="N971" i="10"/>
  <c r="N897" i="10"/>
  <c r="N889" i="10"/>
  <c r="N873" i="10"/>
  <c r="N905" i="10"/>
  <c r="N865" i="10"/>
  <c r="N983" i="10"/>
  <c r="N967" i="10"/>
  <c r="N965" i="10"/>
  <c r="N960" i="10"/>
  <c r="N944" i="10"/>
  <c r="N676" i="10"/>
  <c r="N824" i="10"/>
  <c r="N723" i="10"/>
  <c r="N984" i="10"/>
  <c r="N973" i="10"/>
  <c r="N968" i="10"/>
  <c r="N963" i="10"/>
  <c r="N962" i="10"/>
  <c r="N956" i="10"/>
  <c r="N954" i="10"/>
  <c r="N751" i="10"/>
  <c r="N661" i="10"/>
  <c r="N966" i="10"/>
  <c r="N912" i="10"/>
  <c r="N970" i="10"/>
  <c r="N958" i="10"/>
  <c r="N952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645" i="10"/>
  <c r="N993" i="10"/>
  <c r="N964" i="10"/>
  <c r="N941" i="10"/>
  <c r="N1085" i="10"/>
  <c r="N989" i="10"/>
  <c r="N977" i="10"/>
  <c r="N945" i="10"/>
  <c r="N893" i="10"/>
  <c r="N877" i="10"/>
  <c r="N845" i="10"/>
  <c r="N925" i="10"/>
  <c r="N909" i="10"/>
  <c r="N896" i="10"/>
  <c r="N880" i="10"/>
  <c r="N856" i="10"/>
  <c r="N840" i="10"/>
  <c r="N712" i="10"/>
  <c r="N689" i="10"/>
  <c r="N681" i="10"/>
  <c r="N693" i="10"/>
  <c r="N677" i="10"/>
  <c r="N668" i="10"/>
  <c r="N649" i="10"/>
  <c r="L207" i="10"/>
  <c r="P184" i="10"/>
  <c r="P188" i="10"/>
  <c r="G9" i="39"/>
  <c r="G6" i="39"/>
  <c r="C2" i="41"/>
  <c r="L112" i="10"/>
  <c r="K7" i="10"/>
  <c r="M7" i="10" s="1"/>
  <c r="L7" i="10"/>
  <c r="L172" i="10"/>
  <c r="L201" i="10"/>
  <c r="L232" i="10"/>
  <c r="L177" i="10"/>
  <c r="L202" i="10"/>
  <c r="L249" i="10"/>
  <c r="L171" i="10"/>
  <c r="L127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103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G59" i="11" s="1"/>
  <c r="J59" i="11" s="1"/>
  <c r="K59" i="11" s="1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2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G18" i="11" s="1"/>
  <c r="I244" i="10"/>
  <c r="I262" i="10"/>
  <c r="I285" i="10"/>
  <c r="I307" i="10"/>
  <c r="I328" i="10"/>
  <c r="I350" i="10"/>
  <c r="I376" i="10"/>
  <c r="I399" i="10"/>
  <c r="I431" i="10"/>
  <c r="G98" i="11" s="1"/>
  <c r="I98" i="11" s="1"/>
  <c r="K98" i="11" s="1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G89" i="11" s="1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G119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22" i="11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G38" i="11" s="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G100" i="11" s="1"/>
  <c r="I100" i="11" s="1"/>
  <c r="K100" i="11" s="1"/>
  <c r="I12" i="10"/>
  <c r="I36" i="10"/>
  <c r="I103" i="10"/>
  <c r="G114" i="11" s="1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G83" i="11" s="1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5" i="11" s="1"/>
  <c r="I35" i="11" s="1"/>
  <c r="K35" i="11" s="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G19" i="11" s="1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29" i="11" s="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G71" i="11" s="1"/>
  <c r="I71" i="11" s="1"/>
  <c r="K71" i="11" s="1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G95" i="11" s="1"/>
  <c r="J95" i="11" s="1"/>
  <c r="K95" i="11" s="1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31" i="11" s="1"/>
  <c r="I31" i="11" s="1"/>
  <c r="K31" i="11" s="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121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G104" i="11" s="1"/>
  <c r="I104" i="11" s="1"/>
  <c r="K104" i="11" s="1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G11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G20" i="11" s="1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120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G108" i="11" s="1"/>
  <c r="H108" i="11" s="1"/>
  <c r="K108" i="11" s="1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G17" i="11" s="1"/>
  <c r="I300" i="10"/>
  <c r="I429" i="10"/>
  <c r="I499" i="10"/>
  <c r="I553" i="10"/>
  <c r="I656" i="10"/>
  <c r="I708" i="10"/>
  <c r="I772" i="10"/>
  <c r="G106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32" i="11"/>
  <c r="I1220" i="10"/>
  <c r="I1219" i="10"/>
  <c r="I9" i="10"/>
  <c r="G116" i="11" s="1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N1417" i="10" s="1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222" i="10"/>
  <c r="M225" i="10"/>
  <c r="P80" i="10"/>
  <c r="N1096" i="10"/>
  <c r="P13" i="10"/>
  <c r="G8" i="29"/>
  <c r="N1209" i="10"/>
  <c r="N1060" i="10"/>
  <c r="N1003" i="10"/>
  <c r="N1091" i="10"/>
  <c r="N1021" i="10"/>
  <c r="N976" i="10"/>
  <c r="N961" i="10"/>
  <c r="N1213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45" i="10"/>
  <c r="L70" i="10"/>
  <c r="N70" i="10" s="1"/>
  <c r="L9" i="10"/>
  <c r="N1276" i="10"/>
  <c r="L86" i="10"/>
  <c r="N86" i="10" s="1"/>
  <c r="L45" i="10"/>
  <c r="L29" i="10"/>
  <c r="N29" i="10" s="1"/>
  <c r="L117" i="10"/>
  <c r="N117" i="10" s="1"/>
  <c r="L91" i="10"/>
  <c r="N91" i="10" s="1"/>
  <c r="N1237" i="10"/>
  <c r="N972" i="10"/>
  <c r="N851" i="10"/>
  <c r="N842" i="10"/>
  <c r="N1304" i="10"/>
  <c r="N1254" i="10"/>
  <c r="N1163" i="10"/>
  <c r="N1086" i="10"/>
  <c r="N1012" i="10"/>
  <c r="N903" i="10"/>
  <c r="N871" i="10"/>
  <c r="N862" i="10"/>
  <c r="N860" i="10"/>
  <c r="N827" i="10"/>
  <c r="N818" i="10"/>
  <c r="N817" i="10"/>
  <c r="N8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296" i="10"/>
  <c r="N1168" i="10"/>
  <c r="N1157" i="10"/>
  <c r="N1090" i="10"/>
  <c r="N1071" i="10"/>
  <c r="N997" i="10"/>
  <c r="N1329" i="10"/>
  <c r="N1214" i="10"/>
  <c r="N1207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N235" i="10" s="1"/>
  <c r="L181" i="10"/>
  <c r="L141" i="10"/>
  <c r="N141" i="10" s="1"/>
  <c r="L228" i="10"/>
  <c r="N228" i="10" s="1"/>
  <c r="N1270" i="10"/>
  <c r="N1173" i="10"/>
  <c r="N1064" i="10"/>
  <c r="N1236" i="10"/>
  <c r="N1110" i="10"/>
  <c r="N1076" i="10"/>
  <c r="N1063" i="10"/>
  <c r="N1002" i="10"/>
  <c r="N1302" i="10"/>
  <c r="N1257" i="10"/>
  <c r="N1160" i="10"/>
  <c r="N1115" i="10"/>
  <c r="N1035" i="10"/>
  <c r="N1034" i="10"/>
  <c r="N994" i="10"/>
  <c r="P10" i="10"/>
  <c r="P203" i="10"/>
  <c r="P198" i="10"/>
  <c r="P201" i="10"/>
  <c r="M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 s="1"/>
  <c r="M260" i="10"/>
  <c r="M102" i="10"/>
  <c r="N1422" i="10"/>
  <c r="M315" i="10"/>
  <c r="N315" i="10"/>
  <c r="M105" i="10"/>
  <c r="N105" i="10"/>
  <c r="M100" i="10"/>
  <c r="M1438" i="10"/>
  <c r="M272" i="10"/>
  <c r="M607" i="10"/>
  <c r="N607" i="10" s="1"/>
  <c r="M188" i="10"/>
  <c r="M103" i="10"/>
  <c r="M361" i="10"/>
  <c r="N361" i="10" s="1"/>
  <c r="M597" i="10"/>
  <c r="N597" i="10" s="1"/>
  <c r="M108" i="10"/>
  <c r="M1418" i="10"/>
  <c r="M360" i="10"/>
  <c r="N360" i="10" s="1"/>
  <c r="M104" i="10"/>
  <c r="M97" i="10"/>
  <c r="M556" i="10"/>
  <c r="N556" i="10" s="1"/>
  <c r="M147" i="10"/>
  <c r="M259" i="10"/>
  <c r="M245" i="10"/>
  <c r="M1451" i="10"/>
  <c r="M101" i="10"/>
  <c r="M107" i="10"/>
  <c r="N107" i="10" s="1"/>
  <c r="M273" i="10"/>
  <c r="N273" i="10" s="1"/>
  <c r="M557" i="10"/>
  <c r="N557" i="10" s="1"/>
  <c r="M198" i="10"/>
  <c r="N198" i="10" s="1"/>
  <c r="M244" i="10"/>
  <c r="M231" i="10"/>
  <c r="G21" i="11"/>
  <c r="G118" i="11"/>
  <c r="N1362" i="10"/>
  <c r="N1349" i="10"/>
  <c r="N1316" i="10"/>
  <c r="N1258" i="10"/>
  <c r="G124" i="11"/>
  <c r="N1376" i="10"/>
  <c r="N1342" i="10"/>
  <c r="G113" i="11"/>
  <c r="N1390" i="10"/>
  <c r="N1352" i="10"/>
  <c r="N1344" i="10"/>
  <c r="N146" i="10"/>
  <c r="N1314" i="10"/>
  <c r="N1295" i="10"/>
  <c r="N1255" i="10"/>
  <c r="N1233" i="10"/>
  <c r="N1095" i="10"/>
  <c r="N1068" i="10"/>
  <c r="N1017" i="10"/>
  <c r="N955" i="10"/>
  <c r="N858" i="10"/>
  <c r="N1033" i="10"/>
  <c r="N1206" i="10"/>
  <c r="N1151" i="10"/>
  <c r="N1100" i="10"/>
  <c r="N1082" i="10"/>
  <c r="N1078" i="10"/>
  <c r="N1028" i="10"/>
  <c r="N1024" i="10"/>
  <c r="N981" i="10"/>
  <c r="N1239" i="10"/>
  <c r="N1184" i="10"/>
  <c r="N1117" i="10"/>
  <c r="N1116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 s="1"/>
  <c r="L52" i="10"/>
  <c r="N52" i="10"/>
  <c r="L12" i="10"/>
  <c r="N12" i="10" s="1"/>
  <c r="L218" i="10"/>
  <c r="N218" i="10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L73" i="10"/>
  <c r="N73" i="10"/>
  <c r="L81" i="10"/>
  <c r="N81" i="10" s="1"/>
  <c r="L219" i="10"/>
  <c r="N219" i="10"/>
  <c r="L58" i="10"/>
  <c r="N58" i="10" s="1"/>
  <c r="L133" i="10"/>
  <c r="N133" i="10"/>
  <c r="L8" i="10"/>
  <c r="C234" i="29" s="1"/>
  <c r="D234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205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L113" i="10"/>
  <c r="N113" i="10" s="1"/>
  <c r="L209" i="10"/>
  <c r="L94" i="10"/>
  <c r="N94" i="10" s="1"/>
  <c r="L140" i="10"/>
  <c r="N140" i="10" s="1"/>
  <c r="L139" i="10"/>
  <c r="N139" i="10" s="1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14" i="10"/>
  <c r="N1410" i="10"/>
  <c r="N1392" i="10"/>
  <c r="N1385" i="10"/>
  <c r="N1381" i="10"/>
  <c r="N1289" i="10"/>
  <c r="N1075" i="10"/>
  <c r="N1074" i="10"/>
  <c r="N1004" i="10"/>
  <c r="N1415" i="10"/>
  <c r="N1244" i="10"/>
  <c r="L223" i="10"/>
  <c r="N223" i="10" s="1"/>
  <c r="N1440" i="10"/>
  <c r="N985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393" i="10"/>
  <c r="C233" i="29"/>
  <c r="D233" i="29" s="1"/>
  <c r="E233" i="29" s="1"/>
  <c r="N1404" i="10"/>
  <c r="N1388" i="10"/>
  <c r="N1384" i="10"/>
  <c r="N1345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N144" i="10" s="1"/>
  <c r="L147" i="10"/>
  <c r="N147" i="10" s="1"/>
  <c r="P204" i="10"/>
  <c r="L188" i="10"/>
  <c r="N188" i="10" s="1"/>
  <c r="L183" i="10"/>
  <c r="N183" i="10"/>
  <c r="B31" i="54"/>
  <c r="B32" i="54"/>
  <c r="C242" i="29"/>
  <c r="D242" i="29" s="1"/>
  <c r="E242" i="29" s="1"/>
  <c r="M184" i="10"/>
  <c r="N184" i="10"/>
  <c r="M191" i="10"/>
  <c r="N191" i="10"/>
  <c r="M235" i="10"/>
  <c r="M237" i="10"/>
  <c r="N237" i="10"/>
  <c r="M128" i="10"/>
  <c r="N128" i="10"/>
  <c r="M1453" i="10"/>
  <c r="M148" i="10"/>
  <c r="M249" i="10"/>
  <c r="N249" i="10"/>
  <c r="M246" i="10"/>
  <c r="N246" i="10"/>
  <c r="M127" i="10"/>
  <c r="N127" i="10"/>
  <c r="M126" i="10"/>
  <c r="M150" i="10"/>
  <c r="N150" i="10" s="1"/>
  <c r="M261" i="10"/>
  <c r="N261" i="10"/>
  <c r="M203" i="10"/>
  <c r="N203" i="10" s="1"/>
  <c r="M190" i="10"/>
  <c r="N190" i="10" s="1"/>
  <c r="M232" i="10"/>
  <c r="N232" i="10"/>
  <c r="M151" i="10"/>
  <c r="M149" i="10"/>
  <c r="N149" i="10" s="1"/>
  <c r="M274" i="10"/>
  <c r="N274" i="10" s="1"/>
  <c r="M189" i="10"/>
  <c r="N189" i="10"/>
  <c r="M202" i="10"/>
  <c r="N202" i="10"/>
  <c r="L172" i="29"/>
  <c r="L42" i="39"/>
  <c r="I103" i="11" l="1"/>
  <c r="J103" i="11"/>
  <c r="J89" i="11"/>
  <c r="I89" i="11"/>
  <c r="I17" i="11"/>
  <c r="J17" i="11"/>
  <c r="I19" i="11"/>
  <c r="J19" i="11"/>
  <c r="J18" i="11"/>
  <c r="I18" i="11"/>
  <c r="J38" i="11"/>
  <c r="I38" i="11"/>
  <c r="I29" i="11"/>
  <c r="H29" i="11"/>
  <c r="J116" i="11"/>
  <c r="N1446" i="10"/>
  <c r="N1447" i="10"/>
  <c r="C232" i="29"/>
  <c r="D232" i="29" s="1"/>
  <c r="F232" i="29" s="1"/>
  <c r="N8" i="10"/>
  <c r="C239" i="29"/>
  <c r="D239" i="29" s="1"/>
  <c r="E239" i="29" s="1"/>
  <c r="N227" i="10"/>
  <c r="G51" i="11"/>
  <c r="I51" i="11" s="1"/>
  <c r="K51" i="11" s="1"/>
  <c r="G73" i="11"/>
  <c r="I73" i="11" s="1"/>
  <c r="K73" i="11" s="1"/>
  <c r="G55" i="11"/>
  <c r="I55" i="11" s="1"/>
  <c r="K55" i="11" s="1"/>
  <c r="G34" i="11"/>
  <c r="I34" i="11" s="1"/>
  <c r="K34" i="11" s="1"/>
  <c r="G78" i="11"/>
  <c r="I78" i="11" s="1"/>
  <c r="K78" i="11" s="1"/>
  <c r="G57" i="11"/>
  <c r="I57" i="11" s="1"/>
  <c r="K57" i="11" s="1"/>
  <c r="G80" i="11"/>
  <c r="I80" i="11" s="1"/>
  <c r="K80" i="11" s="1"/>
  <c r="G77" i="11"/>
  <c r="I77" i="11" s="1"/>
  <c r="K77" i="11" s="1"/>
  <c r="G54" i="11"/>
  <c r="I54" i="11" s="1"/>
  <c r="K54" i="11" s="1"/>
  <c r="G105" i="11"/>
  <c r="G102" i="11"/>
  <c r="I102" i="11" s="1"/>
  <c r="K102" i="11" s="1"/>
  <c r="G94" i="11"/>
  <c r="N1451" i="10"/>
  <c r="N1427" i="10"/>
  <c r="N1423" i="10"/>
  <c r="N1365" i="10"/>
  <c r="N1323" i="10"/>
  <c r="G65" i="11"/>
  <c r="I65" i="11" s="1"/>
  <c r="K65" i="11" s="1"/>
  <c r="G43" i="11"/>
  <c r="I43" i="11" s="1"/>
  <c r="K43" i="11" s="1"/>
  <c r="G92" i="11"/>
  <c r="G99" i="11"/>
  <c r="I99" i="11" s="1"/>
  <c r="K99" i="11" s="1"/>
  <c r="G74" i="11"/>
  <c r="I74" i="11" s="1"/>
  <c r="K74" i="11" s="1"/>
  <c r="G33" i="11"/>
  <c r="I33" i="11" s="1"/>
  <c r="K33" i="11" s="1"/>
  <c r="G50" i="11"/>
  <c r="I50" i="11" s="1"/>
  <c r="K50" i="11" s="1"/>
  <c r="G79" i="11"/>
  <c r="I79" i="11" s="1"/>
  <c r="K79" i="11" s="1"/>
  <c r="G56" i="11"/>
  <c r="I56" i="11" s="1"/>
  <c r="K56" i="11" s="1"/>
  <c r="G64" i="11"/>
  <c r="G42" i="11"/>
  <c r="N1432" i="10"/>
  <c r="C228" i="29"/>
  <c r="D228" i="29" s="1"/>
  <c r="E228" i="29" s="1"/>
  <c r="G69" i="11"/>
  <c r="I69" i="11" s="1"/>
  <c r="K69" i="11" s="1"/>
  <c r="G30" i="11"/>
  <c r="I30" i="11" s="1"/>
  <c r="K30" i="11" s="1"/>
  <c r="G47" i="11"/>
  <c r="I47" i="11" s="1"/>
  <c r="K47" i="11" s="1"/>
  <c r="G53" i="11"/>
  <c r="I53" i="11" s="1"/>
  <c r="K53" i="11" s="1"/>
  <c r="G76" i="11"/>
  <c r="I76" i="11" s="1"/>
  <c r="K76" i="11" s="1"/>
  <c r="G101" i="11"/>
  <c r="I101" i="11" s="1"/>
  <c r="K101" i="11" s="1"/>
  <c r="G93" i="11"/>
  <c r="I93" i="11" s="1"/>
  <c r="K93" i="11" s="1"/>
  <c r="G117" i="11"/>
  <c r="G36" i="11"/>
  <c r="I36" i="11" s="1"/>
  <c r="K36" i="11" s="1"/>
  <c r="G88" i="11"/>
  <c r="I88" i="11" s="1"/>
  <c r="K88" i="11" s="1"/>
  <c r="G81" i="11"/>
  <c r="G75" i="11"/>
  <c r="G52" i="11"/>
  <c r="I52" i="11" s="1"/>
  <c r="K52" i="11" s="1"/>
  <c r="G67" i="11"/>
  <c r="I67" i="11" s="1"/>
  <c r="K67" i="11" s="1"/>
  <c r="G46" i="11"/>
  <c r="G28" i="11"/>
  <c r="G70" i="11"/>
  <c r="I70" i="11" s="1"/>
  <c r="K70" i="11" s="1"/>
  <c r="G48" i="11"/>
  <c r="I48" i="11" s="1"/>
  <c r="K48" i="11" s="1"/>
  <c r="N1453" i="10"/>
  <c r="N1437" i="10"/>
  <c r="N1425" i="10"/>
  <c r="N1266" i="10"/>
  <c r="N1262" i="10"/>
  <c r="C225" i="29"/>
  <c r="D225" i="29" s="1"/>
  <c r="E225" i="29" s="1"/>
  <c r="G63" i="11"/>
  <c r="G62" i="11"/>
  <c r="G86" i="11"/>
  <c r="G26" i="11"/>
  <c r="H26" i="11" s="1"/>
  <c r="K26" i="11" s="1"/>
  <c r="G25" i="11"/>
  <c r="H25" i="11" s="1"/>
  <c r="K25" i="11" s="1"/>
  <c r="G58" i="11"/>
  <c r="G82" i="11"/>
  <c r="I82" i="11" s="1"/>
  <c r="K82" i="11" s="1"/>
  <c r="G37" i="11"/>
  <c r="I37" i="11" s="1"/>
  <c r="K37" i="11" s="1"/>
  <c r="G87" i="11"/>
  <c r="G66" i="11"/>
  <c r="I66" i="11" s="1"/>
  <c r="K66" i="11" s="1"/>
  <c r="G44" i="11"/>
  <c r="I44" i="11" s="1"/>
  <c r="K44" i="11" s="1"/>
  <c r="G72" i="11"/>
  <c r="I72" i="11" s="1"/>
  <c r="K72" i="11" s="1"/>
  <c r="G32" i="11"/>
  <c r="I32" i="11" s="1"/>
  <c r="K32" i="11" s="1"/>
  <c r="G49" i="11"/>
  <c r="I49" i="11" s="1"/>
  <c r="K49" i="11" s="1"/>
  <c r="G68" i="11"/>
  <c r="I68" i="11" s="1"/>
  <c r="K68" i="11" s="1"/>
  <c r="G27" i="11"/>
  <c r="G45" i="11"/>
  <c r="N1291" i="10"/>
  <c r="N1191" i="10"/>
  <c r="N1149" i="10"/>
  <c r="N1125" i="10"/>
  <c r="N691" i="10"/>
  <c r="N674" i="10"/>
  <c r="N669" i="10"/>
  <c r="N652" i="10"/>
  <c r="N1147" i="10"/>
  <c r="N1127" i="10"/>
  <c r="N1038" i="10"/>
  <c r="N890" i="10"/>
  <c r="N1156" i="10"/>
  <c r="N1144" i="10"/>
  <c r="N1140" i="10"/>
  <c r="N1136" i="10"/>
  <c r="N1132" i="10"/>
  <c r="N1128" i="10"/>
  <c r="N1051" i="10"/>
  <c r="N1047" i="10"/>
  <c r="N1043" i="10"/>
  <c r="N940" i="10"/>
  <c r="N928" i="10"/>
  <c r="N701" i="10"/>
  <c r="A9" i="54"/>
  <c r="L102" i="10"/>
  <c r="N102" i="10" s="1"/>
  <c r="L79" i="10"/>
  <c r="N79" i="10" s="1"/>
  <c r="L101" i="10"/>
  <c r="N101" i="10" s="1"/>
  <c r="L99" i="10"/>
  <c r="N99" i="10" s="1"/>
  <c r="H113" i="11"/>
  <c r="H114" i="11"/>
  <c r="J20" i="11"/>
  <c r="N1436" i="10"/>
  <c r="N1426" i="10"/>
  <c r="N1424" i="10"/>
  <c r="N1408" i="10"/>
  <c r="N1406" i="10"/>
  <c r="N1402" i="10"/>
  <c r="N1400" i="10"/>
  <c r="N1373" i="10"/>
  <c r="N1371" i="10"/>
  <c r="N1369" i="10"/>
  <c r="N1361" i="10"/>
  <c r="N1357" i="10"/>
  <c r="N1355" i="10"/>
  <c r="N1341" i="10"/>
  <c r="N1324" i="10"/>
  <c r="N1322" i="10"/>
  <c r="N1310" i="10"/>
  <c r="N1279" i="10"/>
  <c r="N1265" i="10"/>
  <c r="N1263" i="10"/>
  <c r="N1248" i="10"/>
  <c r="N1228" i="10"/>
  <c r="N1226" i="10"/>
  <c r="N1224" i="10"/>
  <c r="N1222" i="10"/>
  <c r="N1195" i="10"/>
  <c r="N1193" i="10"/>
  <c r="N1183" i="10"/>
  <c r="N1181" i="10"/>
  <c r="N1155" i="10"/>
  <c r="N1145" i="10"/>
  <c r="N1143" i="10"/>
  <c r="N1141" i="10"/>
  <c r="N1139" i="10"/>
  <c r="N1137" i="10"/>
  <c r="N1135" i="10"/>
  <c r="N1133" i="10"/>
  <c r="N1131" i="10"/>
  <c r="N1129" i="10"/>
  <c r="N1123" i="10"/>
  <c r="N1104" i="10"/>
  <c r="N1056" i="10"/>
  <c r="N1054" i="10"/>
  <c r="N1052" i="10"/>
  <c r="N1050" i="10"/>
  <c r="N1048" i="10"/>
  <c r="N1046" i="10"/>
  <c r="N1044" i="10"/>
  <c r="N1042" i="10"/>
  <c r="N1040" i="10"/>
  <c r="N1372" i="10"/>
  <c r="N1364" i="10"/>
  <c r="N1309" i="10"/>
  <c r="N1286" i="10"/>
  <c r="N1280" i="10"/>
  <c r="N1231" i="10"/>
  <c r="N1227" i="10"/>
  <c r="N1225" i="10"/>
  <c r="N1223" i="10"/>
  <c r="N1221" i="10"/>
  <c r="N1194" i="10"/>
  <c r="N1192" i="10"/>
  <c r="N1190" i="10"/>
  <c r="N1182" i="10"/>
  <c r="N1148" i="10"/>
  <c r="N1126" i="10"/>
  <c r="N1124" i="10"/>
  <c r="N1107" i="10"/>
  <c r="N1055" i="10"/>
  <c r="N1041" i="10"/>
  <c r="N1039" i="10"/>
  <c r="N126" i="10"/>
  <c r="N108" i="10"/>
  <c r="K14" i="39"/>
  <c r="N7" i="10"/>
  <c r="N1444" i="10"/>
  <c r="N1442" i="10"/>
  <c r="N1439" i="10"/>
  <c r="N1434" i="10"/>
  <c r="N1433" i="10"/>
  <c r="N1431" i="10"/>
  <c r="N1430" i="10"/>
  <c r="N1428" i="10"/>
  <c r="N1421" i="10"/>
  <c r="N1413" i="10"/>
  <c r="N1411" i="10"/>
  <c r="N1409" i="10"/>
  <c r="N1398" i="10"/>
  <c r="N1397" i="10"/>
  <c r="N1396" i="10"/>
  <c r="N1391" i="10"/>
  <c r="N1389" i="10"/>
  <c r="N1383" i="10"/>
  <c r="N1382" i="10"/>
  <c r="N1379" i="10"/>
  <c r="N1378" i="10"/>
  <c r="N1375" i="10"/>
  <c r="N1366" i="10"/>
  <c r="N1359" i="10"/>
  <c r="N1351" i="10"/>
  <c r="N1346" i="10"/>
  <c r="N1343" i="10"/>
  <c r="N1339" i="10"/>
  <c r="N1337" i="10"/>
  <c r="N1331" i="10"/>
  <c r="N1327" i="10"/>
  <c r="N1325" i="10"/>
  <c r="N1319" i="10"/>
  <c r="N1315" i="10"/>
  <c r="N1311" i="10"/>
  <c r="N1307" i="10"/>
  <c r="N1306" i="10"/>
  <c r="N1303" i="10"/>
  <c r="N1300" i="10"/>
  <c r="N1298" i="10"/>
  <c r="N1294" i="10"/>
  <c r="N1292" i="10"/>
  <c r="N1287" i="10"/>
  <c r="N1283" i="10"/>
  <c r="N1281" i="10"/>
  <c r="N1277" i="10"/>
  <c r="N1275" i="10"/>
  <c r="N1274" i="10"/>
  <c r="N1273" i="10"/>
  <c r="N1271" i="10"/>
  <c r="N1269" i="10"/>
  <c r="N1267" i="10"/>
  <c r="N1260" i="10"/>
  <c r="N1253" i="10"/>
  <c r="N1251" i="10"/>
  <c r="N1249" i="10"/>
  <c r="N1246" i="10"/>
  <c r="N1241" i="10"/>
  <c r="N1240" i="10"/>
  <c r="N1234" i="10"/>
  <c r="N1232" i="10"/>
  <c r="N1229" i="10"/>
  <c r="N1219" i="10"/>
  <c r="N1218" i="10"/>
  <c r="N1217" i="10"/>
  <c r="N1212" i="10"/>
  <c r="N1210" i="10"/>
  <c r="N1208" i="10"/>
  <c r="N1204" i="10"/>
  <c r="N1202" i="10"/>
  <c r="N1201" i="10"/>
  <c r="N1200" i="10"/>
  <c r="N1198" i="10"/>
  <c r="N1197" i="10"/>
  <c r="N1188" i="10"/>
  <c r="N1186" i="10"/>
  <c r="N1179" i="10"/>
  <c r="N1178" i="10"/>
  <c r="N1177" i="10"/>
  <c r="N1175" i="10"/>
  <c r="N1171" i="10"/>
  <c r="N1167" i="10"/>
  <c r="N1166" i="10"/>
  <c r="N1165" i="10"/>
  <c r="N1164" i="10"/>
  <c r="N1162" i="10"/>
  <c r="N1161" i="10"/>
  <c r="N1159" i="10"/>
  <c r="N1152" i="10"/>
  <c r="N1150" i="10"/>
  <c r="N1121" i="10"/>
  <c r="N1120" i="10"/>
  <c r="N1114" i="10"/>
  <c r="N1112" i="10"/>
  <c r="N1105" i="10"/>
  <c r="N1037" i="10"/>
  <c r="N698" i="10"/>
  <c r="N1438" i="10"/>
  <c r="N1448" i="10"/>
  <c r="N1419" i="10"/>
  <c r="N1394" i="10"/>
  <c r="N1387" i="10"/>
  <c r="N1386" i="10"/>
  <c r="N1377" i="10"/>
  <c r="N1353" i="10"/>
  <c r="N1334" i="10"/>
  <c r="N1317" i="10"/>
  <c r="N1313" i="10"/>
  <c r="N1305" i="10"/>
  <c r="N1301" i="10"/>
  <c r="N1256" i="10"/>
  <c r="N1242" i="10"/>
  <c r="N1235" i="10"/>
  <c r="N1215" i="10"/>
  <c r="N1169" i="10"/>
  <c r="N1119" i="10"/>
  <c r="N1081" i="10"/>
  <c r="N1077" i="10"/>
  <c r="N1073" i="10"/>
  <c r="N1072" i="10"/>
  <c r="N1007" i="10"/>
  <c r="N919" i="10"/>
  <c r="N911" i="10"/>
  <c r="N854" i="10"/>
  <c r="N823" i="10"/>
  <c r="N822" i="10"/>
  <c r="N820" i="10"/>
  <c r="N813" i="10"/>
  <c r="N806" i="10"/>
  <c r="N745" i="10"/>
  <c r="N706" i="10"/>
  <c r="N659" i="10"/>
  <c r="N657" i="10"/>
  <c r="N636" i="10"/>
  <c r="N633" i="10"/>
  <c r="N763" i="10"/>
  <c r="L119" i="10"/>
  <c r="N119" i="10" s="1"/>
  <c r="C229" i="29"/>
  <c r="D229" i="29" s="1"/>
  <c r="E229" i="29" s="1"/>
  <c r="C240" i="29"/>
  <c r="D240" i="29" s="1"/>
  <c r="E240" i="29" s="1"/>
  <c r="C245" i="29"/>
  <c r="D245" i="29" s="1"/>
  <c r="E245" i="29" s="1"/>
  <c r="N9" i="10"/>
  <c r="C237" i="29"/>
  <c r="D237" i="29" s="1"/>
  <c r="E237" i="29" s="1"/>
  <c r="C241" i="29"/>
  <c r="D241" i="29" s="1"/>
  <c r="F241" i="29" s="1"/>
  <c r="C231" i="29"/>
  <c r="D231" i="29" s="1"/>
  <c r="F231" i="29" s="1"/>
  <c r="C224" i="29"/>
  <c r="D224" i="29" s="1"/>
  <c r="E224" i="29" s="1"/>
  <c r="F224" i="29" s="1"/>
  <c r="C238" i="29"/>
  <c r="D238" i="29" s="1"/>
  <c r="F238" i="29" s="1"/>
  <c r="C230" i="29"/>
  <c r="D230" i="29" s="1"/>
  <c r="E230" i="29" s="1"/>
  <c r="C714" i="41"/>
  <c r="D714" i="41" s="1"/>
  <c r="E714" i="41" s="1"/>
  <c r="F714" i="41" s="1"/>
  <c r="N1418" i="10"/>
  <c r="C226" i="29"/>
  <c r="D226" i="29" s="1"/>
  <c r="E226" i="29" s="1"/>
  <c r="C246" i="29"/>
  <c r="D246" i="29" s="1"/>
  <c r="F246" i="29" s="1"/>
  <c r="C236" i="29"/>
  <c r="D236" i="29" s="1"/>
  <c r="E236" i="29" s="1"/>
  <c r="C235" i="29"/>
  <c r="D235" i="29" s="1"/>
  <c r="F235" i="29" s="1"/>
  <c r="C243" i="29"/>
  <c r="D243" i="29" s="1"/>
  <c r="F243" i="29" s="1"/>
  <c r="C227" i="29"/>
  <c r="D227" i="29" s="1"/>
  <c r="F227" i="29" s="1"/>
  <c r="C244" i="29"/>
  <c r="D244" i="29" s="1"/>
  <c r="F244" i="29" s="1"/>
  <c r="N1454" i="10"/>
  <c r="N1452" i="10"/>
  <c r="N1449" i="10"/>
  <c r="N1443" i="10"/>
  <c r="N1441" i="10"/>
  <c r="N1435" i="10"/>
  <c r="N1429" i="10"/>
  <c r="N1420" i="10"/>
  <c r="N1412" i="10"/>
  <c r="N1405" i="10"/>
  <c r="N1399" i="10"/>
  <c r="N1395" i="10"/>
  <c r="N1380" i="10"/>
  <c r="N1367" i="10"/>
  <c r="N1363" i="10"/>
  <c r="N1360" i="10"/>
  <c r="N1354" i="10"/>
  <c r="N1350" i="10"/>
  <c r="N1347" i="10"/>
  <c r="N1340" i="10"/>
  <c r="N1338" i="10"/>
  <c r="N1335" i="10"/>
  <c r="N1330" i="10"/>
  <c r="N1328" i="10"/>
  <c r="N1326" i="10"/>
  <c r="N1320" i="10"/>
  <c r="N1318" i="10"/>
  <c r="N1308" i="10"/>
  <c r="N1299" i="10"/>
  <c r="N1297" i="10"/>
  <c r="N1293" i="10"/>
  <c r="N1290" i="10"/>
  <c r="N1288" i="10"/>
  <c r="N1284" i="10"/>
  <c r="N1282" i="10"/>
  <c r="N1278" i="10"/>
  <c r="N1272" i="10"/>
  <c r="N1268" i="10"/>
  <c r="N1261" i="10"/>
  <c r="N1259" i="10"/>
  <c r="N1252" i="10"/>
  <c r="N1250" i="10"/>
  <c r="N1247" i="10"/>
  <c r="N1243" i="10"/>
  <c r="N1238" i="10"/>
  <c r="N1230" i="10"/>
  <c r="N1220" i="10"/>
  <c r="N1216" i="10"/>
  <c r="N1211" i="10"/>
  <c r="N1203" i="10"/>
  <c r="N1199" i="10"/>
  <c r="N1189" i="10"/>
  <c r="N1187" i="10"/>
  <c r="N1185" i="10"/>
  <c r="N1180" i="10"/>
  <c r="N1176" i="10"/>
  <c r="N1174" i="10"/>
  <c r="N1172" i="10"/>
  <c r="N1170" i="10"/>
  <c r="N1158" i="10"/>
  <c r="N1153" i="10"/>
  <c r="N1122" i="10"/>
  <c r="N1113" i="10"/>
  <c r="N1111" i="10"/>
  <c r="N1109" i="10"/>
  <c r="N1106" i="10"/>
  <c r="N1093" i="10"/>
  <c r="N1083" i="10"/>
  <c r="N907" i="10"/>
  <c r="N765" i="10"/>
  <c r="N704" i="10"/>
  <c r="N125" i="10"/>
  <c r="L48" i="10"/>
  <c r="L64" i="10"/>
  <c r="N64" i="10" s="1"/>
  <c r="L138" i="10"/>
  <c r="N138" i="10" s="1"/>
  <c r="L148" i="10"/>
  <c r="N148" i="10" s="1"/>
  <c r="L142" i="10"/>
  <c r="N142" i="10" s="1"/>
  <c r="P9" i="10"/>
  <c r="C65" i="39" s="1"/>
  <c r="D65" i="39" s="1"/>
  <c r="E65" i="39" s="1"/>
  <c r="P205" i="10"/>
  <c r="K14" i="29"/>
  <c r="K15" i="39"/>
  <c r="N1102" i="10"/>
  <c r="N1057" i="10"/>
  <c r="N1032" i="10"/>
  <c r="N1013" i="10"/>
  <c r="N1000" i="10"/>
  <c r="N926" i="10"/>
  <c r="N898" i="10"/>
  <c r="N888" i="10"/>
  <c r="N853" i="10"/>
  <c r="N837" i="10"/>
  <c r="N810" i="10"/>
  <c r="N807" i="10"/>
  <c r="N799" i="10"/>
  <c r="N757" i="10"/>
  <c r="N722" i="10"/>
  <c r="N711" i="10"/>
  <c r="N685" i="10"/>
  <c r="N665" i="10"/>
  <c r="N637" i="10"/>
  <c r="L151" i="10"/>
  <c r="N151" i="10" s="1"/>
  <c r="L145" i="10"/>
  <c r="N145" i="10" s="1"/>
  <c r="L272" i="10"/>
  <c r="N272" i="10" s="1"/>
  <c r="L65" i="10"/>
  <c r="N65" i="10" s="1"/>
  <c r="L49" i="10"/>
  <c r="N49" i="10" s="1"/>
  <c r="B41" i="39"/>
  <c r="B171" i="29"/>
  <c r="J117" i="11"/>
  <c r="I117" i="11"/>
  <c r="H117" i="11"/>
  <c r="C72" i="39"/>
  <c r="D72" i="39" s="1"/>
  <c r="E72" i="39" s="1"/>
  <c r="H119" i="11"/>
  <c r="H115" i="11"/>
  <c r="K9" i="60"/>
  <c r="K20" i="60" s="1"/>
  <c r="C8" i="54"/>
  <c r="I8" i="54" s="1"/>
  <c r="C7" i="54"/>
  <c r="I7" i="54" s="1"/>
  <c r="D9" i="60"/>
  <c r="H120" i="11"/>
  <c r="I119" i="11"/>
  <c r="I105" i="11"/>
  <c r="H118" i="11"/>
  <c r="I118" i="11"/>
  <c r="J36" i="39"/>
  <c r="I114" i="11"/>
  <c r="I120" i="11"/>
  <c r="H122" i="11"/>
  <c r="H116" i="11"/>
  <c r="F225" i="29"/>
  <c r="I125" i="11"/>
  <c r="I113" i="11"/>
  <c r="I115" i="11"/>
  <c r="I22" i="11"/>
  <c r="J22" i="11"/>
  <c r="H20" i="11"/>
  <c r="F242" i="29"/>
  <c r="J125" i="11"/>
  <c r="I20" i="11"/>
  <c r="J119" i="11"/>
  <c r="J113" i="11"/>
  <c r="I106" i="11"/>
  <c r="J106" i="11"/>
  <c r="I107" i="11"/>
  <c r="H107" i="11"/>
  <c r="H40" i="11"/>
  <c r="J40" i="11"/>
  <c r="I40" i="11"/>
  <c r="J21" i="11"/>
  <c r="H21" i="11"/>
  <c r="I121" i="11"/>
  <c r="H121" i="11"/>
  <c r="I116" i="11"/>
  <c r="J121" i="11"/>
  <c r="H15" i="11"/>
  <c r="I21" i="11"/>
  <c r="I36" i="39"/>
  <c r="J105" i="11"/>
  <c r="E234" i="29"/>
  <c r="F234" i="29"/>
  <c r="I15" i="11"/>
  <c r="K15" i="29"/>
  <c r="J123" i="11"/>
  <c r="I123" i="11"/>
  <c r="J115" i="11"/>
  <c r="I122" i="11"/>
  <c r="J114" i="11"/>
  <c r="K103" i="11" l="1"/>
  <c r="I92" i="11"/>
  <c r="J92" i="11"/>
  <c r="I94" i="11"/>
  <c r="J94" i="11"/>
  <c r="K89" i="11"/>
  <c r="H86" i="11"/>
  <c r="I86" i="11"/>
  <c r="I87" i="11"/>
  <c r="J87" i="11"/>
  <c r="I81" i="11"/>
  <c r="J81" i="11"/>
  <c r="I75" i="11"/>
  <c r="J75" i="11"/>
  <c r="H64" i="11"/>
  <c r="J64" i="11"/>
  <c r="H62" i="11"/>
  <c r="I62" i="11"/>
  <c r="H63" i="11"/>
  <c r="I63" i="11"/>
  <c r="I46" i="11"/>
  <c r="H46" i="11"/>
  <c r="I45" i="11"/>
  <c r="H45" i="11"/>
  <c r="K19" i="11"/>
  <c r="K18" i="11"/>
  <c r="K17" i="11"/>
  <c r="E232" i="29"/>
  <c r="I27" i="11"/>
  <c r="H27" i="11"/>
  <c r="K38" i="11"/>
  <c r="H42" i="11"/>
  <c r="J42" i="11"/>
  <c r="K29" i="11"/>
  <c r="I28" i="11"/>
  <c r="H28" i="11"/>
  <c r="E241" i="29"/>
  <c r="C68" i="39"/>
  <c r="D68" i="39" s="1"/>
  <c r="E68" i="39" s="1"/>
  <c r="A10" i="54"/>
  <c r="O9" i="54"/>
  <c r="C76" i="39"/>
  <c r="D76" i="39" s="1"/>
  <c r="E76" i="39" s="1"/>
  <c r="F237" i="29"/>
  <c r="F245" i="29"/>
  <c r="E246" i="29"/>
  <c r="E227" i="29"/>
  <c r="E235" i="29"/>
  <c r="F236" i="29"/>
  <c r="F229" i="29"/>
  <c r="E244" i="29"/>
  <c r="E231" i="29"/>
  <c r="E243" i="29"/>
  <c r="E238" i="29"/>
  <c r="C74" i="39"/>
  <c r="D74" i="39" s="1"/>
  <c r="E74" i="39" s="1"/>
  <c r="C73" i="39"/>
  <c r="D73" i="39" s="1"/>
  <c r="E73" i="39" s="1"/>
  <c r="C67" i="39"/>
  <c r="D67" i="39" s="1"/>
  <c r="E67" i="39" s="1"/>
  <c r="C70" i="39"/>
  <c r="D70" i="39" s="1"/>
  <c r="E70" i="39" s="1"/>
  <c r="F240" i="29"/>
  <c r="N48" i="10"/>
  <c r="C288" i="29"/>
  <c r="D288" i="29" s="1"/>
  <c r="C306" i="29"/>
  <c r="D306" i="29" s="1"/>
  <c r="C311" i="29"/>
  <c r="D311" i="29" s="1"/>
  <c r="C304" i="29"/>
  <c r="D304" i="29" s="1"/>
  <c r="C260" i="29"/>
  <c r="D260" i="29" s="1"/>
  <c r="C305" i="29"/>
  <c r="D305" i="29" s="1"/>
  <c r="C265" i="29"/>
  <c r="D265" i="29" s="1"/>
  <c r="C282" i="29"/>
  <c r="D282" i="29" s="1"/>
  <c r="C286" i="29"/>
  <c r="D286" i="29" s="1"/>
  <c r="C316" i="29"/>
  <c r="D316" i="29" s="1"/>
  <c r="C261" i="29"/>
  <c r="D261" i="29" s="1"/>
  <c r="C270" i="29"/>
  <c r="D270" i="29" s="1"/>
  <c r="C293" i="29"/>
  <c r="D293" i="29" s="1"/>
  <c r="E293" i="29" s="1"/>
  <c r="C312" i="29"/>
  <c r="D312" i="29" s="1"/>
  <c r="E312" i="29" s="1"/>
  <c r="C297" i="29"/>
  <c r="D297" i="29" s="1"/>
  <c r="C255" i="29"/>
  <c r="D255" i="29" s="1"/>
  <c r="C262" i="29"/>
  <c r="D262" i="29" s="1"/>
  <c r="C334" i="29"/>
  <c r="D334" i="29" s="1"/>
  <c r="E334" i="29" s="1"/>
  <c r="C365" i="29"/>
  <c r="D365" i="29" s="1"/>
  <c r="E365" i="29" s="1"/>
  <c r="C339" i="29"/>
  <c r="D339" i="29" s="1"/>
  <c r="C372" i="29"/>
  <c r="D372" i="29" s="1"/>
  <c r="E372" i="29" s="1"/>
  <c r="C358" i="29"/>
  <c r="D358" i="29" s="1"/>
  <c r="C359" i="29"/>
  <c r="D359" i="29" s="1"/>
  <c r="C333" i="29"/>
  <c r="D333" i="29" s="1"/>
  <c r="C344" i="29"/>
  <c r="D344" i="29" s="1"/>
  <c r="C362" i="29"/>
  <c r="D362" i="29" s="1"/>
  <c r="E362" i="29" s="1"/>
  <c r="C332" i="29"/>
  <c r="D332" i="29" s="1"/>
  <c r="E332" i="29" s="1"/>
  <c r="C336" i="29"/>
  <c r="D336" i="29" s="1"/>
  <c r="E336" i="29" s="1"/>
  <c r="K6" i="10"/>
  <c r="C274" i="29"/>
  <c r="D274" i="29" s="1"/>
  <c r="C285" i="29"/>
  <c r="D285" i="29" s="1"/>
  <c r="C280" i="29"/>
  <c r="D280" i="29" s="1"/>
  <c r="C254" i="29"/>
  <c r="D254" i="29" s="1"/>
  <c r="C314" i="29"/>
  <c r="D314" i="29" s="1"/>
  <c r="E314" i="29" s="1"/>
  <c r="C317" i="29"/>
  <c r="D317" i="29" s="1"/>
  <c r="C59" i="39"/>
  <c r="D59" i="39" s="1"/>
  <c r="C307" i="29"/>
  <c r="D307" i="29" s="1"/>
  <c r="C319" i="29"/>
  <c r="D319" i="29" s="1"/>
  <c r="E319" i="29" s="1"/>
  <c r="C257" i="29"/>
  <c r="D257" i="29" s="1"/>
  <c r="C320" i="29"/>
  <c r="D320" i="29" s="1"/>
  <c r="C326" i="29"/>
  <c r="D326" i="29" s="1"/>
  <c r="C373" i="29"/>
  <c r="D373" i="29" s="1"/>
  <c r="E373" i="29" s="1"/>
  <c r="C351" i="29"/>
  <c r="D351" i="29" s="1"/>
  <c r="E351" i="29" s="1"/>
  <c r="C366" i="29"/>
  <c r="D366" i="29" s="1"/>
  <c r="E366" i="29" s="1"/>
  <c r="C342" i="29"/>
  <c r="D342" i="29" s="1"/>
  <c r="C368" i="29"/>
  <c r="D368" i="29" s="1"/>
  <c r="E368" i="29" s="1"/>
  <c r="C354" i="29"/>
  <c r="D354" i="29" s="1"/>
  <c r="C370" i="29"/>
  <c r="D370" i="29" s="1"/>
  <c r="E370" i="29" s="1"/>
  <c r="C367" i="29"/>
  <c r="D367" i="29" s="1"/>
  <c r="E367" i="29" s="1"/>
  <c r="C360" i="29"/>
  <c r="D360" i="29" s="1"/>
  <c r="C371" i="29"/>
  <c r="D371" i="29" s="1"/>
  <c r="E371" i="29" s="1"/>
  <c r="C331" i="29"/>
  <c r="D331" i="29" s="1"/>
  <c r="C350" i="29"/>
  <c r="D350" i="29" s="1"/>
  <c r="C341" i="29"/>
  <c r="D341" i="29" s="1"/>
  <c r="C259" i="29"/>
  <c r="D259" i="29" s="1"/>
  <c r="C272" i="29"/>
  <c r="D272" i="29" s="1"/>
  <c r="C322" i="29"/>
  <c r="D322" i="29" s="1"/>
  <c r="C324" i="29"/>
  <c r="D324" i="29" s="1"/>
  <c r="C263" i="29"/>
  <c r="D263" i="29" s="1"/>
  <c r="C287" i="29"/>
  <c r="D287" i="29" s="1"/>
  <c r="C278" i="29"/>
  <c r="D278" i="29" s="1"/>
  <c r="C275" i="29"/>
  <c r="D275" i="29" s="1"/>
  <c r="C252" i="29"/>
  <c r="D252" i="29" s="1"/>
  <c r="C315" i="29"/>
  <c r="D315" i="29" s="1"/>
  <c r="E315" i="29" s="1"/>
  <c r="C253" i="29"/>
  <c r="D253" i="29" s="1"/>
  <c r="C290" i="29"/>
  <c r="D290" i="29" s="1"/>
  <c r="E290" i="29" s="1"/>
  <c r="C318" i="29"/>
  <c r="D318" i="29" s="1"/>
  <c r="C309" i="29"/>
  <c r="D309" i="29" s="1"/>
  <c r="C283" i="29"/>
  <c r="D283" i="29" s="1"/>
  <c r="C281" i="29"/>
  <c r="D281" i="29" s="1"/>
  <c r="C249" i="29"/>
  <c r="D249" i="29" s="1"/>
  <c r="C303" i="29"/>
  <c r="D303" i="29" s="1"/>
  <c r="C321" i="29"/>
  <c r="D321" i="29" s="1"/>
  <c r="C276" i="29"/>
  <c r="D276" i="29" s="1"/>
  <c r="C58" i="39"/>
  <c r="D58" i="39" s="1"/>
  <c r="C349" i="29"/>
  <c r="D349" i="29" s="1"/>
  <c r="E349" i="29" s="1"/>
  <c r="C325" i="29"/>
  <c r="D325" i="29" s="1"/>
  <c r="C330" i="29"/>
  <c r="D330" i="29" s="1"/>
  <c r="C369" i="29"/>
  <c r="D369" i="29" s="1"/>
  <c r="E369" i="29" s="1"/>
  <c r="C75" i="39"/>
  <c r="D75" i="39" s="1"/>
  <c r="E75" i="39" s="1"/>
  <c r="C69" i="39"/>
  <c r="D69" i="39" s="1"/>
  <c r="E69" i="39" s="1"/>
  <c r="C64" i="39"/>
  <c r="D64" i="39" s="1"/>
  <c r="E64" i="39" s="1"/>
  <c r="C71" i="39"/>
  <c r="D71" i="39" s="1"/>
  <c r="E71" i="39" s="1"/>
  <c r="C66" i="39"/>
  <c r="D66" i="39" s="1"/>
  <c r="E66" i="39" s="1"/>
  <c r="C63" i="39"/>
  <c r="D63" i="39" s="1"/>
  <c r="E63" i="39" s="1"/>
  <c r="C61" i="39"/>
  <c r="D61" i="39" s="1"/>
  <c r="C60" i="39"/>
  <c r="D60" i="39" s="1"/>
  <c r="C62" i="39"/>
  <c r="D62" i="39" s="1"/>
  <c r="C310" i="29"/>
  <c r="D310" i="29" s="1"/>
  <c r="C292" i="29"/>
  <c r="D292" i="29" s="1"/>
  <c r="C300" i="29"/>
  <c r="D300" i="29" s="1"/>
  <c r="E300" i="29" s="1"/>
  <c r="C279" i="29"/>
  <c r="D279" i="29" s="1"/>
  <c r="C267" i="29"/>
  <c r="D267" i="29" s="1"/>
  <c r="C277" i="29"/>
  <c r="D277" i="29" s="1"/>
  <c r="C296" i="29"/>
  <c r="D296" i="29" s="1"/>
  <c r="E296" i="29" s="1"/>
  <c r="C343" i="29"/>
  <c r="D343" i="29" s="1"/>
  <c r="C248" i="29"/>
  <c r="D248" i="29" s="1"/>
  <c r="C269" i="29"/>
  <c r="D269" i="29" s="1"/>
  <c r="C353" i="29"/>
  <c r="D353" i="29" s="1"/>
  <c r="C364" i="29"/>
  <c r="D364" i="29" s="1"/>
  <c r="E364" i="29" s="1"/>
  <c r="C363" i="29"/>
  <c r="D363" i="29" s="1"/>
  <c r="E363" i="29" s="1"/>
  <c r="C356" i="29"/>
  <c r="D356" i="29" s="1"/>
  <c r="C347" i="29"/>
  <c r="D347" i="29" s="1"/>
  <c r="E347" i="29" s="1"/>
  <c r="C357" i="29"/>
  <c r="D357" i="29" s="1"/>
  <c r="C345" i="29"/>
  <c r="D345" i="29" s="1"/>
  <c r="E345" i="29" s="1"/>
  <c r="C57" i="39"/>
  <c r="D57" i="39" s="1"/>
  <c r="E57" i="39" s="1"/>
  <c r="F57" i="39" s="1"/>
  <c r="F36" i="39" s="1"/>
  <c r="C327" i="29"/>
  <c r="D327" i="29" s="1"/>
  <c r="E327" i="29" s="1"/>
  <c r="C361" i="29"/>
  <c r="D361" i="29" s="1"/>
  <c r="E361" i="29" s="1"/>
  <c r="C338" i="29"/>
  <c r="D338" i="29" s="1"/>
  <c r="E338" i="29" s="1"/>
  <c r="C348" i="29"/>
  <c r="D348" i="29" s="1"/>
  <c r="E348" i="29" s="1"/>
  <c r="C335" i="29"/>
  <c r="D335" i="29" s="1"/>
  <c r="C355" i="29"/>
  <c r="D355" i="29" s="1"/>
  <c r="C340" i="29"/>
  <c r="D340" i="29" s="1"/>
  <c r="C346" i="29"/>
  <c r="D346" i="29" s="1"/>
  <c r="E346" i="29" s="1"/>
  <c r="C329" i="29"/>
  <c r="D329" i="29" s="1"/>
  <c r="C337" i="29"/>
  <c r="D337" i="29" s="1"/>
  <c r="C328" i="29"/>
  <c r="D328" i="29" s="1"/>
  <c r="C352" i="29"/>
  <c r="D352" i="29" s="1"/>
  <c r="C301" i="29"/>
  <c r="D301" i="29" s="1"/>
  <c r="C291" i="29"/>
  <c r="D291" i="29" s="1"/>
  <c r="E291" i="29" s="1"/>
  <c r="C295" i="29"/>
  <c r="D295" i="29" s="1"/>
  <c r="C258" i="29"/>
  <c r="D258" i="29" s="1"/>
  <c r="C323" i="29"/>
  <c r="D323" i="29" s="1"/>
  <c r="E323" i="29" s="1"/>
  <c r="C251" i="29"/>
  <c r="D251" i="29" s="1"/>
  <c r="C298" i="29"/>
  <c r="D298" i="29" s="1"/>
  <c r="C264" i="29"/>
  <c r="D264" i="29" s="1"/>
  <c r="C250" i="29"/>
  <c r="D250" i="29" s="1"/>
  <c r="C299" i="29"/>
  <c r="D299" i="29" s="1"/>
  <c r="C302" i="29"/>
  <c r="D302" i="29" s="1"/>
  <c r="C268" i="29"/>
  <c r="D268" i="29" s="1"/>
  <c r="C266" i="29"/>
  <c r="D266" i="29" s="1"/>
  <c r="C284" i="29"/>
  <c r="D284" i="29" s="1"/>
  <c r="C289" i="29"/>
  <c r="D289" i="29" s="1"/>
  <c r="C273" i="29"/>
  <c r="D273" i="29" s="1"/>
  <c r="C308" i="29"/>
  <c r="D308" i="29" s="1"/>
  <c r="C271" i="29"/>
  <c r="D271" i="29" s="1"/>
  <c r="C247" i="29"/>
  <c r="D247" i="29" s="1"/>
  <c r="C256" i="29"/>
  <c r="D256" i="29" s="1"/>
  <c r="C313" i="29"/>
  <c r="D313" i="29" s="1"/>
  <c r="E313" i="29" s="1"/>
  <c r="C294" i="29"/>
  <c r="D294" i="29" s="1"/>
  <c r="K117" i="11"/>
  <c r="F226" i="29"/>
  <c r="F239" i="29"/>
  <c r="F228" i="29"/>
  <c r="K119" i="11"/>
  <c r="H7" i="54"/>
  <c r="D7" i="54"/>
  <c r="H8" i="54"/>
  <c r="D8" i="54"/>
  <c r="E8" i="54" s="1"/>
  <c r="C9" i="54"/>
  <c r="K120" i="11"/>
  <c r="K105" i="11"/>
  <c r="K118" i="11"/>
  <c r="K36" i="39"/>
  <c r="F230" i="29"/>
  <c r="K114" i="11"/>
  <c r="K122" i="11"/>
  <c r="K116" i="11"/>
  <c r="K106" i="11"/>
  <c r="K20" i="11"/>
  <c r="K115" i="11"/>
  <c r="K125" i="11"/>
  <c r="K113" i="11"/>
  <c r="K22" i="11"/>
  <c r="K107" i="11"/>
  <c r="K21" i="11"/>
  <c r="K121" i="11"/>
  <c r="K123" i="11"/>
  <c r="K40" i="11"/>
  <c r="K15" i="11"/>
  <c r="K92" i="11" l="1"/>
  <c r="K94" i="11"/>
  <c r="K87" i="11"/>
  <c r="K86" i="11"/>
  <c r="K81" i="11"/>
  <c r="K62" i="11"/>
  <c r="H127" i="11"/>
  <c r="H128" i="11" s="1"/>
  <c r="H129" i="11" s="1"/>
  <c r="I127" i="11"/>
  <c r="I128" i="11" s="1"/>
  <c r="I129" i="11" s="1"/>
  <c r="K75" i="11"/>
  <c r="K63" i="11"/>
  <c r="K64" i="11"/>
  <c r="K45" i="11"/>
  <c r="K46" i="11"/>
  <c r="F293" i="29"/>
  <c r="K27" i="11"/>
  <c r="K42" i="11"/>
  <c r="K28" i="11"/>
  <c r="O10" i="54"/>
  <c r="A11" i="54"/>
  <c r="F323" i="29"/>
  <c r="F233" i="29"/>
  <c r="F319" i="29"/>
  <c r="F314" i="29"/>
  <c r="F312" i="29"/>
  <c r="F349" i="29"/>
  <c r="F290" i="29"/>
  <c r="F291" i="29"/>
  <c r="F347" i="29"/>
  <c r="F296" i="29"/>
  <c r="F345" i="29"/>
  <c r="F247" i="29"/>
  <c r="E247" i="29"/>
  <c r="E308" i="29"/>
  <c r="F308" i="29"/>
  <c r="E289" i="29"/>
  <c r="F289" i="29"/>
  <c r="E266" i="29"/>
  <c r="F266" i="29"/>
  <c r="F302" i="29"/>
  <c r="E302" i="29"/>
  <c r="E250" i="29"/>
  <c r="F250" i="29"/>
  <c r="E298" i="29"/>
  <c r="F298" i="29"/>
  <c r="F295" i="29"/>
  <c r="E295" i="29"/>
  <c r="E301" i="29"/>
  <c r="F301" i="29"/>
  <c r="E328" i="29"/>
  <c r="F328" i="29"/>
  <c r="F329" i="29"/>
  <c r="E329" i="29"/>
  <c r="F340" i="29"/>
  <c r="E340" i="29"/>
  <c r="F335" i="29"/>
  <c r="E335" i="29"/>
  <c r="E353" i="29"/>
  <c r="E248" i="29"/>
  <c r="F248" i="29"/>
  <c r="E267" i="29"/>
  <c r="F267" i="29"/>
  <c r="F310" i="29"/>
  <c r="E310" i="29"/>
  <c r="E60" i="39"/>
  <c r="E325" i="29"/>
  <c r="F325" i="29"/>
  <c r="E58" i="39"/>
  <c r="F58" i="39"/>
  <c r="E321" i="29"/>
  <c r="F321" i="29"/>
  <c r="F249" i="29"/>
  <c r="E249" i="29"/>
  <c r="E283" i="29"/>
  <c r="F283" i="29"/>
  <c r="E318" i="29"/>
  <c r="F318" i="29"/>
  <c r="E253" i="29"/>
  <c r="F253" i="29"/>
  <c r="F252" i="29"/>
  <c r="E252" i="29"/>
  <c r="F278" i="29"/>
  <c r="E278" i="29"/>
  <c r="F263" i="29"/>
  <c r="E263" i="29"/>
  <c r="E322" i="29"/>
  <c r="F322" i="29"/>
  <c r="E259" i="29"/>
  <c r="F259" i="29"/>
  <c r="E350" i="29"/>
  <c r="F350" i="29"/>
  <c r="F354" i="29"/>
  <c r="E354" i="29"/>
  <c r="F342" i="29"/>
  <c r="E342" i="29"/>
  <c r="E326" i="29"/>
  <c r="F326" i="29"/>
  <c r="F257" i="29"/>
  <c r="E257" i="29"/>
  <c r="F307" i="29"/>
  <c r="E307" i="29"/>
  <c r="E317" i="29"/>
  <c r="F317" i="29"/>
  <c r="E254" i="29"/>
  <c r="F254" i="29"/>
  <c r="E285" i="29"/>
  <c r="F285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241" i="10"/>
  <c r="N241" i="10" s="1"/>
  <c r="M592" i="10"/>
  <c r="N592" i="10" s="1"/>
  <c r="M351" i="10"/>
  <c r="N351" i="10" s="1"/>
  <c r="M269" i="10"/>
  <c r="N269" i="10" s="1"/>
  <c r="M619" i="10"/>
  <c r="N619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342" i="10"/>
  <c r="N342" i="10" s="1"/>
  <c r="M433" i="10"/>
  <c r="N433" i="10" s="1"/>
  <c r="M177" i="10"/>
  <c r="N177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564" i="10"/>
  <c r="N564" i="10" s="1"/>
  <c r="M555" i="10"/>
  <c r="N555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486" i="10"/>
  <c r="N486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262" i="10"/>
  <c r="N262" i="10" s="1"/>
  <c r="M330" i="10"/>
  <c r="N330" i="10" s="1"/>
  <c r="M457" i="10"/>
  <c r="N457" i="10" s="1"/>
  <c r="M514" i="10"/>
  <c r="N514" i="10" s="1"/>
  <c r="M538" i="10"/>
  <c r="N538" i="10" s="1"/>
  <c r="M424" i="10"/>
  <c r="N424" i="10" s="1"/>
  <c r="M415" i="10"/>
  <c r="N415" i="10" s="1"/>
  <c r="M341" i="10"/>
  <c r="N341" i="10" s="1"/>
  <c r="M472" i="10"/>
  <c r="N472" i="10" s="1"/>
  <c r="M368" i="10"/>
  <c r="N368" i="10" s="1"/>
  <c r="M447" i="10"/>
  <c r="N447" i="10" s="1"/>
  <c r="M526" i="10"/>
  <c r="N526" i="10" s="1"/>
  <c r="M512" i="10"/>
  <c r="N512" i="10" s="1"/>
  <c r="M290" i="10"/>
  <c r="N290" i="10" s="1"/>
  <c r="M581" i="10"/>
  <c r="N581" i="10" s="1"/>
  <c r="M173" i="10"/>
  <c r="N173" i="10" s="1"/>
  <c r="M561" i="10"/>
  <c r="N561" i="10" s="1"/>
  <c r="M418" i="10"/>
  <c r="N418" i="10" s="1"/>
  <c r="M422" i="10"/>
  <c r="N422" i="10" s="1"/>
  <c r="M496" i="10"/>
  <c r="N496" i="10" s="1"/>
  <c r="M602" i="10"/>
  <c r="N602" i="10" s="1"/>
  <c r="M359" i="10"/>
  <c r="N359" i="10" s="1"/>
  <c r="M481" i="10"/>
  <c r="N481" i="10" s="1"/>
  <c r="M488" i="10"/>
  <c r="N488" i="10" s="1"/>
  <c r="M505" i="10"/>
  <c r="N505" i="10" s="1"/>
  <c r="M589" i="10"/>
  <c r="N589" i="10" s="1"/>
  <c r="M163" i="10"/>
  <c r="N163" i="10" s="1"/>
  <c r="M363" i="10"/>
  <c r="N363" i="10" s="1"/>
  <c r="M599" i="10"/>
  <c r="N599" i="10" s="1"/>
  <c r="M626" i="10"/>
  <c r="N626" i="10" s="1"/>
  <c r="M431" i="10"/>
  <c r="N431" i="10" s="1"/>
  <c r="M554" i="10"/>
  <c r="N554" i="10" s="1"/>
  <c r="M164" i="10"/>
  <c r="N164" i="10" s="1"/>
  <c r="M390" i="10"/>
  <c r="N390" i="10" s="1"/>
  <c r="M334" i="10"/>
  <c r="N334" i="10" s="1"/>
  <c r="M299" i="10"/>
  <c r="N299" i="10" s="1"/>
  <c r="M264" i="10"/>
  <c r="N264" i="10" s="1"/>
  <c r="M547" i="10"/>
  <c r="N547" i="10" s="1"/>
  <c r="M511" i="10"/>
  <c r="N511" i="10" s="1"/>
  <c r="M437" i="10"/>
  <c r="N437" i="10" s="1"/>
  <c r="M278" i="10"/>
  <c r="N278" i="10" s="1"/>
  <c r="M175" i="10"/>
  <c r="N175" i="10" s="1"/>
  <c r="M510" i="10"/>
  <c r="N510" i="10" s="1"/>
  <c r="M553" i="10"/>
  <c r="N553" i="10" s="1"/>
  <c r="M528" i="10"/>
  <c r="N528" i="10" s="1"/>
  <c r="M573" i="10"/>
  <c r="N573" i="10" s="1"/>
  <c r="M372" i="10"/>
  <c r="N372" i="10" s="1"/>
  <c r="M403" i="10"/>
  <c r="N403" i="10" s="1"/>
  <c r="M323" i="10"/>
  <c r="N323" i="10" s="1"/>
  <c r="M530" i="10"/>
  <c r="N530" i="10" s="1"/>
  <c r="M595" i="10"/>
  <c r="N595" i="10" s="1"/>
  <c r="M474" i="10"/>
  <c r="N474" i="10" s="1"/>
  <c r="M254" i="10"/>
  <c r="N254" i="10" s="1"/>
  <c r="M629" i="10"/>
  <c r="N629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M394" i="10"/>
  <c r="N394" i="10" s="1"/>
  <c r="M301" i="10"/>
  <c r="N301" i="10" s="1"/>
  <c r="M601" i="10"/>
  <c r="N601" i="10" s="1"/>
  <c r="M17" i="10"/>
  <c r="N17" i="10" s="1"/>
  <c r="M442" i="10"/>
  <c r="N442" i="10" s="1"/>
  <c r="M318" i="10"/>
  <c r="N318" i="10" s="1"/>
  <c r="M387" i="10"/>
  <c r="N387" i="10" s="1"/>
  <c r="M610" i="10"/>
  <c r="N610" i="10" s="1"/>
  <c r="M312" i="10"/>
  <c r="N312" i="10" s="1"/>
  <c r="M32" i="10"/>
  <c r="N32" i="10" s="1"/>
  <c r="M412" i="10"/>
  <c r="N412" i="10" s="1"/>
  <c r="M332" i="10"/>
  <c r="N332" i="10" s="1"/>
  <c r="M280" i="10"/>
  <c r="N280" i="10" s="1"/>
  <c r="M349" i="10"/>
  <c r="N349" i="10" s="1"/>
  <c r="M284" i="10"/>
  <c r="N284" i="10" s="1"/>
  <c r="M627" i="10"/>
  <c r="N627" i="10" s="1"/>
  <c r="M373" i="10"/>
  <c r="N373" i="10" s="1"/>
  <c r="M286" i="10"/>
  <c r="N286" i="10" s="1"/>
  <c r="M152" i="10"/>
  <c r="N152" i="10" s="1"/>
  <c r="M376" i="10"/>
  <c r="N376" i="10" s="1"/>
  <c r="M282" i="10"/>
  <c r="N282" i="10" s="1"/>
  <c r="M562" i="10"/>
  <c r="N562" i="10" s="1"/>
  <c r="M465" i="10"/>
  <c r="N465" i="10" s="1"/>
  <c r="M300" i="10"/>
  <c r="N300" i="10" s="1"/>
  <c r="M527" i="10"/>
  <c r="N527" i="10" s="1"/>
  <c r="M501" i="10"/>
  <c r="N501" i="10" s="1"/>
  <c r="M491" i="10"/>
  <c r="N491" i="10" s="1"/>
  <c r="M156" i="10"/>
  <c r="N156" i="10" s="1"/>
  <c r="M348" i="10"/>
  <c r="N348" i="10" s="1"/>
  <c r="M434" i="10"/>
  <c r="N434" i="10" s="1"/>
  <c r="M395" i="10"/>
  <c r="N395" i="10" s="1"/>
  <c r="M319" i="10"/>
  <c r="N319" i="10" s="1"/>
  <c r="M432" i="10"/>
  <c r="N432" i="10" s="1"/>
  <c r="M292" i="10"/>
  <c r="N292" i="10" s="1"/>
  <c r="M153" i="10"/>
  <c r="N153" i="10" s="1"/>
  <c r="M533" i="10"/>
  <c r="N533" i="10" s="1"/>
  <c r="M507" i="10"/>
  <c r="N507" i="10" s="1"/>
  <c r="M452" i="10"/>
  <c r="N452" i="10" s="1"/>
  <c r="M325" i="10"/>
  <c r="N325" i="10" s="1"/>
  <c r="M516" i="10"/>
  <c r="N516" i="10" s="1"/>
  <c r="M170" i="10"/>
  <c r="N170" i="10" s="1"/>
  <c r="M485" i="10"/>
  <c r="N485" i="10" s="1"/>
  <c r="M603" i="10"/>
  <c r="N603" i="10" s="1"/>
  <c r="M340" i="10"/>
  <c r="N340" i="10" s="1"/>
  <c r="M311" i="10"/>
  <c r="N311" i="10" s="1"/>
  <c r="M157" i="10"/>
  <c r="N157" i="10" s="1"/>
  <c r="M358" i="10"/>
  <c r="N358" i="10" s="1"/>
  <c r="M479" i="10"/>
  <c r="N479" i="10" s="1"/>
  <c r="M317" i="10"/>
  <c r="N317" i="10" s="1"/>
  <c r="M454" i="10"/>
  <c r="N454" i="10" s="1"/>
  <c r="M417" i="10"/>
  <c r="N417" i="10" s="1"/>
  <c r="M298" i="10"/>
  <c r="N298" i="10" s="1"/>
  <c r="M600" i="10"/>
  <c r="N600" i="10" s="1"/>
  <c r="M320" i="10"/>
  <c r="N320" i="10" s="1"/>
  <c r="M443" i="10"/>
  <c r="N443" i="10" s="1"/>
  <c r="E344" i="29"/>
  <c r="F344" i="29"/>
  <c r="E359" i="29"/>
  <c r="F359" i="29"/>
  <c r="E262" i="29"/>
  <c r="F262" i="29"/>
  <c r="E297" i="29"/>
  <c r="F297" i="29"/>
  <c r="E261" i="29"/>
  <c r="F261" i="29"/>
  <c r="E286" i="29"/>
  <c r="F286" i="29"/>
  <c r="F265" i="29"/>
  <c r="E265" i="29"/>
  <c r="F260" i="29"/>
  <c r="E260" i="29"/>
  <c r="E311" i="29"/>
  <c r="F311" i="29"/>
  <c r="F288" i="29"/>
  <c r="E288" i="29"/>
  <c r="F294" i="29"/>
  <c r="E294" i="29"/>
  <c r="F256" i="29"/>
  <c r="E256" i="29"/>
  <c r="E271" i="29"/>
  <c r="F271" i="29"/>
  <c r="E273" i="29"/>
  <c r="F273" i="29"/>
  <c r="F284" i="29"/>
  <c r="E284" i="29"/>
  <c r="F268" i="29"/>
  <c r="E268" i="29"/>
  <c r="F299" i="29"/>
  <c r="E299" i="29"/>
  <c r="F264" i="29"/>
  <c r="E264" i="29"/>
  <c r="F251" i="29"/>
  <c r="E251" i="29"/>
  <c r="E258" i="29"/>
  <c r="F258" i="29"/>
  <c r="E352" i="29"/>
  <c r="F352" i="29"/>
  <c r="E337" i="29"/>
  <c r="F337" i="29"/>
  <c r="F355" i="29"/>
  <c r="E355" i="29"/>
  <c r="E357" i="29"/>
  <c r="F357" i="29"/>
  <c r="F356" i="29"/>
  <c r="E356" i="29"/>
  <c r="F269" i="29"/>
  <c r="E269" i="29"/>
  <c r="E343" i="29"/>
  <c r="F343" i="29"/>
  <c r="E277" i="29"/>
  <c r="F277" i="29"/>
  <c r="F279" i="29"/>
  <c r="E279" i="29"/>
  <c r="E292" i="29"/>
  <c r="E62" i="39"/>
  <c r="F62" i="39"/>
  <c r="E61" i="39"/>
  <c r="F61" i="39"/>
  <c r="F330" i="29"/>
  <c r="E330" i="29"/>
  <c r="F276" i="29"/>
  <c r="E276" i="29"/>
  <c r="E303" i="29"/>
  <c r="F303" i="29"/>
  <c r="F281" i="29"/>
  <c r="E281" i="29"/>
  <c r="F309" i="29"/>
  <c r="E309" i="29"/>
  <c r="F275" i="29"/>
  <c r="E275" i="29"/>
  <c r="E287" i="29"/>
  <c r="F287" i="29"/>
  <c r="E324" i="29"/>
  <c r="F324" i="29"/>
  <c r="F272" i="29"/>
  <c r="E272" i="29"/>
  <c r="F341" i="29"/>
  <c r="E341" i="29"/>
  <c r="E331" i="29"/>
  <c r="F331" i="29"/>
  <c r="F360" i="29"/>
  <c r="E360" i="29"/>
  <c r="E320" i="29"/>
  <c r="E59" i="39"/>
  <c r="F59" i="39"/>
  <c r="F280" i="29"/>
  <c r="E280" i="29"/>
  <c r="E274" i="29"/>
  <c r="F274" i="29"/>
  <c r="F333" i="29"/>
  <c r="E333" i="29"/>
  <c r="E358" i="29"/>
  <c r="F358" i="29"/>
  <c r="E339" i="29"/>
  <c r="F339" i="29"/>
  <c r="F255" i="29"/>
  <c r="E255" i="29"/>
  <c r="E270" i="29"/>
  <c r="F270" i="29"/>
  <c r="F316" i="29"/>
  <c r="E316" i="29"/>
  <c r="F282" i="29"/>
  <c r="E282" i="29"/>
  <c r="E305" i="29"/>
  <c r="F305" i="29"/>
  <c r="E304" i="29"/>
  <c r="F304" i="29"/>
  <c r="E306" i="29"/>
  <c r="F306" i="29"/>
  <c r="I9" i="54"/>
  <c r="H9" i="54"/>
  <c r="C10" i="54"/>
  <c r="D9" i="54"/>
  <c r="L8" i="54"/>
  <c r="M8" i="54" s="1"/>
  <c r="E7" i="54"/>
  <c r="L7" i="54" s="1"/>
  <c r="M7" i="54" s="1"/>
  <c r="J124" i="11" l="1"/>
  <c r="J127" i="11" s="1"/>
  <c r="F313" i="29"/>
  <c r="F292" i="29"/>
  <c r="O11" i="54"/>
  <c r="A12" i="54"/>
  <c r="F66" i="39"/>
  <c r="F300" i="29"/>
  <c r="F353" i="29"/>
  <c r="F351" i="29"/>
  <c r="F320" i="29"/>
  <c r="F363" i="29"/>
  <c r="F365" i="29"/>
  <c r="F63" i="39"/>
  <c r="F75" i="39"/>
  <c r="F364" i="29"/>
  <c r="F367" i="29"/>
  <c r="F371" i="29"/>
  <c r="F76" i="39"/>
  <c r="F68" i="39"/>
  <c r="F65" i="39"/>
  <c r="F72" i="39"/>
  <c r="F70" i="39"/>
  <c r="F74" i="39"/>
  <c r="F368" i="29"/>
  <c r="F372" i="29"/>
  <c r="F73" i="39"/>
  <c r="F67" i="39"/>
  <c r="F69" i="39"/>
  <c r="F71" i="39"/>
  <c r="F373" i="29"/>
  <c r="F64" i="39"/>
  <c r="F369" i="29"/>
  <c r="F361" i="29"/>
  <c r="F370" i="29"/>
  <c r="F366" i="29"/>
  <c r="F362" i="29"/>
  <c r="F334" i="29"/>
  <c r="F338" i="29"/>
  <c r="F346" i="29"/>
  <c r="F332" i="29"/>
  <c r="F315" i="29"/>
  <c r="F327" i="29"/>
  <c r="F336" i="29"/>
  <c r="F60" i="39"/>
  <c r="M6" i="10"/>
  <c r="N10" i="10"/>
  <c r="F348" i="29"/>
  <c r="E9" i="54"/>
  <c r="L9" i="54" s="1"/>
  <c r="M9" i="54" s="1"/>
  <c r="I10" i="54"/>
  <c r="D10" i="54"/>
  <c r="C11" i="54"/>
  <c r="H10" i="54"/>
  <c r="K124" i="11" l="1"/>
  <c r="K127" i="11" s="1"/>
  <c r="F17" i="29"/>
  <c r="F16" i="29"/>
  <c r="O12" i="54"/>
  <c r="A13" i="54"/>
  <c r="C17" i="29"/>
  <c r="C16" i="29"/>
  <c r="F20" i="39"/>
  <c r="F30" i="39"/>
  <c r="C25" i="39"/>
  <c r="D25" i="39" s="1"/>
  <c r="I25" i="39" s="1"/>
  <c r="C30" i="39"/>
  <c r="D30" i="39" s="1"/>
  <c r="J30" i="39" s="1"/>
  <c r="F22" i="39"/>
  <c r="F25" i="39"/>
  <c r="C19" i="39"/>
  <c r="D19" i="39" s="1"/>
  <c r="J19" i="39" s="1"/>
  <c r="F34" i="39"/>
  <c r="F18" i="39"/>
  <c r="F32" i="39"/>
  <c r="F24" i="39"/>
  <c r="C26" i="39"/>
  <c r="B26" i="39" s="1"/>
  <c r="E26" i="39" s="1"/>
  <c r="F16" i="39"/>
  <c r="C22" i="39"/>
  <c r="G22" i="39" s="1"/>
  <c r="C24" i="39"/>
  <c r="G24" i="39" s="1"/>
  <c r="C17" i="39"/>
  <c r="B17" i="39" s="1"/>
  <c r="E17" i="39" s="1"/>
  <c r="F21" i="39"/>
  <c r="F17" i="39"/>
  <c r="C16" i="39"/>
  <c r="B16" i="39" s="1"/>
  <c r="E16" i="39" s="1"/>
  <c r="F29" i="39"/>
  <c r="C32" i="39"/>
  <c r="D32" i="39" s="1"/>
  <c r="J32" i="39" s="1"/>
  <c r="F31" i="39"/>
  <c r="F33" i="39"/>
  <c r="C34" i="39"/>
  <c r="B34" i="39" s="1"/>
  <c r="E34" i="39" s="1"/>
  <c r="C31" i="39"/>
  <c r="B31" i="39" s="1"/>
  <c r="E31" i="39" s="1"/>
  <c r="F26" i="39"/>
  <c r="C35" i="39"/>
  <c r="D35" i="39" s="1"/>
  <c r="F35" i="39"/>
  <c r="F27" i="39"/>
  <c r="C23" i="39"/>
  <c r="G23" i="39" s="1"/>
  <c r="C28" i="39"/>
  <c r="D28" i="39" s="1"/>
  <c r="C20" i="39"/>
  <c r="D20" i="39" s="1"/>
  <c r="I20" i="39" s="1"/>
  <c r="F28" i="39"/>
  <c r="C33" i="39"/>
  <c r="D33" i="39" s="1"/>
  <c r="I33" i="39" s="1"/>
  <c r="C27" i="39"/>
  <c r="G27" i="39" s="1"/>
  <c r="F23" i="39"/>
  <c r="C18" i="39"/>
  <c r="B18" i="39" s="1"/>
  <c r="E18" i="39" s="1"/>
  <c r="C21" i="39"/>
  <c r="B21" i="39" s="1"/>
  <c r="E21" i="39" s="1"/>
  <c r="F19" i="39"/>
  <c r="C29" i="39"/>
  <c r="D29" i="39" s="1"/>
  <c r="J29" i="39" s="1"/>
  <c r="C1068" i="41"/>
  <c r="D1068" i="41" s="1"/>
  <c r="C1141" i="41"/>
  <c r="D1141" i="41" s="1"/>
  <c r="C800" i="41"/>
  <c r="D800" i="41" s="1"/>
  <c r="C792" i="41"/>
  <c r="D792" i="41" s="1"/>
  <c r="C1274" i="41"/>
  <c r="D1274" i="41" s="1"/>
  <c r="C818" i="41"/>
  <c r="D818" i="41" s="1"/>
  <c r="C809" i="41"/>
  <c r="D809" i="41" s="1"/>
  <c r="C959" i="41"/>
  <c r="D959" i="41" s="1"/>
  <c r="C1176" i="41"/>
  <c r="D1176" i="41" s="1"/>
  <c r="C957" i="41"/>
  <c r="D957" i="41" s="1"/>
  <c r="C781" i="41"/>
  <c r="D781" i="41" s="1"/>
  <c r="C1129" i="41"/>
  <c r="D1129" i="41" s="1"/>
  <c r="C758" i="41"/>
  <c r="D758" i="41" s="1"/>
  <c r="C846" i="41"/>
  <c r="D846" i="41" s="1"/>
  <c r="C1232" i="41"/>
  <c r="D1232" i="41" s="1"/>
  <c r="C1258" i="41"/>
  <c r="D1258" i="41" s="1"/>
  <c r="C771" i="41"/>
  <c r="D771" i="41" s="1"/>
  <c r="C1145" i="41"/>
  <c r="D1145" i="41" s="1"/>
  <c r="C1288" i="41"/>
  <c r="D1288" i="41" s="1"/>
  <c r="C841" i="41"/>
  <c r="D841" i="41" s="1"/>
  <c r="C757" i="41"/>
  <c r="D757" i="41" s="1"/>
  <c r="C835" i="41"/>
  <c r="D835" i="41" s="1"/>
  <c r="C1219" i="41"/>
  <c r="D1219" i="41" s="1"/>
  <c r="C1242" i="41"/>
  <c r="D1242" i="41" s="1"/>
  <c r="C939" i="41"/>
  <c r="D939" i="41" s="1"/>
  <c r="C923" i="41"/>
  <c r="D923" i="41" s="1"/>
  <c r="C759" i="41"/>
  <c r="D759" i="41" s="1"/>
  <c r="C1276" i="41"/>
  <c r="D1276" i="41" s="1"/>
  <c r="C752" i="41"/>
  <c r="D752" i="41" s="1"/>
  <c r="C1195" i="41"/>
  <c r="D1195" i="41" s="1"/>
  <c r="C1013" i="41"/>
  <c r="D1013" i="41" s="1"/>
  <c r="C1239" i="41"/>
  <c r="D1239" i="41" s="1"/>
  <c r="C1120" i="41"/>
  <c r="D1120" i="41" s="1"/>
  <c r="C1280" i="41"/>
  <c r="D1280" i="41" s="1"/>
  <c r="C1086" i="41"/>
  <c r="D1086" i="41" s="1"/>
  <c r="C926" i="41"/>
  <c r="D926" i="41" s="1"/>
  <c r="C1228" i="41"/>
  <c r="D1228" i="41" s="1"/>
  <c r="C987" i="41"/>
  <c r="D987" i="41" s="1"/>
  <c r="C1275" i="41"/>
  <c r="D1275" i="41" s="1"/>
  <c r="C1296" i="41"/>
  <c r="D1296" i="41" s="1"/>
  <c r="C1224" i="41"/>
  <c r="D1224" i="41" s="1"/>
  <c r="C733" i="41"/>
  <c r="D733" i="41" s="1"/>
  <c r="C723" i="41"/>
  <c r="D723" i="41" s="1"/>
  <c r="C1157" i="41"/>
  <c r="D1157" i="41" s="1"/>
  <c r="C945" i="41"/>
  <c r="D945" i="41" s="1"/>
  <c r="C940" i="41"/>
  <c r="D940" i="41" s="1"/>
  <c r="C1015" i="41"/>
  <c r="D1015" i="41" s="1"/>
  <c r="C1098" i="41"/>
  <c r="D1098" i="41" s="1"/>
  <c r="C1044" i="41"/>
  <c r="D1044" i="41" s="1"/>
  <c r="C732" i="41"/>
  <c r="D732" i="41" s="1"/>
  <c r="C1104" i="41"/>
  <c r="D1104" i="41" s="1"/>
  <c r="C1312" i="41"/>
  <c r="D1312" i="41" s="1"/>
  <c r="C967" i="41"/>
  <c r="D967" i="41" s="1"/>
  <c r="C914" i="41"/>
  <c r="D914" i="41" s="1"/>
  <c r="C751" i="41"/>
  <c r="D751" i="41" s="1"/>
  <c r="C1163" i="41"/>
  <c r="D1163" i="41" s="1"/>
  <c r="C738" i="41"/>
  <c r="D738" i="41" s="1"/>
  <c r="C1107" i="41"/>
  <c r="D1107" i="41" s="1"/>
  <c r="C761" i="41"/>
  <c r="D761" i="41" s="1"/>
  <c r="C866" i="41"/>
  <c r="D866" i="41" s="1"/>
  <c r="C941" i="41"/>
  <c r="D941" i="41" s="1"/>
  <c r="C1074" i="41"/>
  <c r="D1074" i="41" s="1"/>
  <c r="C1051" i="41"/>
  <c r="D1051" i="41" s="1"/>
  <c r="C811" i="41"/>
  <c r="D811" i="41" s="1"/>
  <c r="C875" i="41"/>
  <c r="D875" i="41" s="1"/>
  <c r="C1248" i="41"/>
  <c r="D1248" i="41" s="1"/>
  <c r="C1167" i="41"/>
  <c r="D1167" i="41" s="1"/>
  <c r="C1256" i="41"/>
  <c r="D1256" i="41" s="1"/>
  <c r="C1223" i="41"/>
  <c r="D1223" i="41" s="1"/>
  <c r="C717" i="41"/>
  <c r="D717" i="41" s="1"/>
  <c r="C1108" i="41"/>
  <c r="D1108" i="41" s="1"/>
  <c r="C1061" i="41"/>
  <c r="D1061" i="41" s="1"/>
  <c r="C858" i="41"/>
  <c r="D858" i="41" s="1"/>
  <c r="C1212" i="41"/>
  <c r="D1212" i="41" s="1"/>
  <c r="C1165" i="41"/>
  <c r="D1165" i="41" s="1"/>
  <c r="C1293" i="41"/>
  <c r="D1293" i="41" s="1"/>
  <c r="C911" i="41"/>
  <c r="D911" i="41" s="1"/>
  <c r="C847" i="41"/>
  <c r="D847" i="41" s="1"/>
  <c r="C1295" i="41"/>
  <c r="D1295" i="41" s="1"/>
  <c r="C946" i="41"/>
  <c r="D946" i="41" s="1"/>
  <c r="C1199" i="41"/>
  <c r="D1199" i="41" s="1"/>
  <c r="C1316" i="41"/>
  <c r="D1316" i="41" s="1"/>
  <c r="C1038" i="41"/>
  <c r="D1038" i="41" s="1"/>
  <c r="C1118" i="41"/>
  <c r="D1118" i="41" s="1"/>
  <c r="C922" i="41"/>
  <c r="D922" i="41" s="1"/>
  <c r="C1234" i="41"/>
  <c r="D1234" i="41" s="1"/>
  <c r="C745" i="41"/>
  <c r="D745" i="41" s="1"/>
  <c r="C1257" i="41"/>
  <c r="D1257" i="41" s="1"/>
  <c r="C1305" i="41"/>
  <c r="D1305" i="41" s="1"/>
  <c r="C791" i="41"/>
  <c r="D791" i="41" s="1"/>
  <c r="C1302" i="41"/>
  <c r="D1302" i="41" s="1"/>
  <c r="C1315" i="41"/>
  <c r="D1315" i="41" s="1"/>
  <c r="C998" i="41"/>
  <c r="D998" i="41" s="1"/>
  <c r="C768" i="41"/>
  <c r="D768" i="41" s="1"/>
  <c r="C907" i="41"/>
  <c r="D907" i="41" s="1"/>
  <c r="C1265" i="41"/>
  <c r="D1265" i="41" s="1"/>
  <c r="C861" i="41"/>
  <c r="D861" i="41" s="1"/>
  <c r="C765" i="41"/>
  <c r="D765" i="41" s="1"/>
  <c r="C1198" i="41"/>
  <c r="D1198" i="41" s="1"/>
  <c r="C932" i="41"/>
  <c r="D932" i="41" s="1"/>
  <c r="C786" i="41"/>
  <c r="D786" i="41" s="1"/>
  <c r="C921" i="41"/>
  <c r="D921" i="41" s="1"/>
  <c r="C975" i="41"/>
  <c r="D975" i="41" s="1"/>
  <c r="C984" i="41"/>
  <c r="D984" i="41" s="1"/>
  <c r="C1191" i="41"/>
  <c r="D1191" i="41" s="1"/>
  <c r="C1097" i="41"/>
  <c r="D1097" i="41" s="1"/>
  <c r="C1069" i="41"/>
  <c r="D1069" i="41" s="1"/>
  <c r="C868" i="41"/>
  <c r="D868" i="41" s="1"/>
  <c r="C905" i="41"/>
  <c r="D905" i="41" s="1"/>
  <c r="C1241" i="41"/>
  <c r="D1241" i="41" s="1"/>
  <c r="C1282" i="41"/>
  <c r="D1282" i="41" s="1"/>
  <c r="C899" i="41"/>
  <c r="D899" i="41" s="1"/>
  <c r="C1155" i="41"/>
  <c r="D1155" i="41" s="1"/>
  <c r="C1046" i="41"/>
  <c r="D1046" i="41" s="1"/>
  <c r="C1029" i="41"/>
  <c r="D1029" i="41" s="1"/>
  <c r="C803" i="41"/>
  <c r="D803" i="41" s="1"/>
  <c r="C1075" i="41"/>
  <c r="D1075" i="41" s="1"/>
  <c r="C1017" i="41"/>
  <c r="D1017" i="41" s="1"/>
  <c r="C832" i="41"/>
  <c r="D832" i="41" s="1"/>
  <c r="C753" i="41"/>
  <c r="D753" i="41" s="1"/>
  <c r="C1008" i="41"/>
  <c r="D1008" i="41" s="1"/>
  <c r="C1127" i="41"/>
  <c r="D1127" i="41" s="1"/>
  <c r="C968" i="41"/>
  <c r="D968" i="41" s="1"/>
  <c r="C1314" i="41"/>
  <c r="D1314" i="41" s="1"/>
  <c r="C1217" i="41"/>
  <c r="D1217" i="41" s="1"/>
  <c r="C716" i="41"/>
  <c r="D716" i="41" s="1"/>
  <c r="C949" i="41"/>
  <c r="D949" i="41" s="1"/>
  <c r="C913" i="41"/>
  <c r="D913" i="41" s="1"/>
  <c r="C1319" i="41"/>
  <c r="D1319" i="41" s="1"/>
  <c r="C1183" i="41"/>
  <c r="D1183" i="41" s="1"/>
  <c r="C1205" i="41"/>
  <c r="D1205" i="41" s="1"/>
  <c r="C1174" i="41"/>
  <c r="D1174" i="41" s="1"/>
  <c r="C1287" i="41"/>
  <c r="D1287" i="41" s="1"/>
  <c r="C1105" i="41"/>
  <c r="D1105" i="41" s="1"/>
  <c r="C1055" i="41"/>
  <c r="D1055" i="41" s="1"/>
  <c r="C1194" i="41"/>
  <c r="D1194" i="41" s="1"/>
  <c r="C1222" i="41"/>
  <c r="D1222" i="41" s="1"/>
  <c r="C813" i="41"/>
  <c r="D813" i="41" s="1"/>
  <c r="C1172" i="41"/>
  <c r="D1172" i="41" s="1"/>
  <c r="C970" i="41"/>
  <c r="D970" i="41" s="1"/>
  <c r="C764" i="41"/>
  <c r="D764" i="41" s="1"/>
  <c r="C1130" i="41"/>
  <c r="D1130" i="41" s="1"/>
  <c r="C1115" i="41"/>
  <c r="D1115" i="41" s="1"/>
  <c r="C1060" i="41"/>
  <c r="D1060" i="41" s="1"/>
  <c r="C985" i="41"/>
  <c r="D985" i="41" s="1"/>
  <c r="C1059" i="41"/>
  <c r="D1059" i="41" s="1"/>
  <c r="C1116" i="41"/>
  <c r="D1116" i="41" s="1"/>
  <c r="C1285" i="41"/>
  <c r="D1285" i="41" s="1"/>
  <c r="C1192" i="41"/>
  <c r="D1192" i="41" s="1"/>
  <c r="C1201" i="41"/>
  <c r="D1201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746" i="41"/>
  <c r="D746" i="41" s="1"/>
  <c r="C807" i="41"/>
  <c r="D807" i="41" s="1"/>
  <c r="C906" i="41"/>
  <c r="D906" i="41" s="1"/>
  <c r="C919" i="41"/>
  <c r="D919" i="41" s="1"/>
  <c r="C918" i="41"/>
  <c r="D918" i="41" s="1"/>
  <c r="C1240" i="41"/>
  <c r="D1240" i="41" s="1"/>
  <c r="C778" i="41"/>
  <c r="D778" i="41" s="1"/>
  <c r="C833" i="41"/>
  <c r="D833" i="41" s="1"/>
  <c r="C978" i="41"/>
  <c r="D978" i="41" s="1"/>
  <c r="C1193" i="41"/>
  <c r="D1193" i="41" s="1"/>
  <c r="C1124" i="41"/>
  <c r="D1124" i="41" s="1"/>
  <c r="C873" i="41"/>
  <c r="D873" i="41" s="1"/>
  <c r="C1084" i="41"/>
  <c r="D1084" i="41" s="1"/>
  <c r="C1063" i="41"/>
  <c r="D1063" i="41" s="1"/>
  <c r="C852" i="41"/>
  <c r="D852" i="41" s="1"/>
  <c r="C997" i="41"/>
  <c r="D997" i="41" s="1"/>
  <c r="C743" i="41"/>
  <c r="D743" i="41" s="1"/>
  <c r="C802" i="41"/>
  <c r="D802" i="41" s="1"/>
  <c r="C1103" i="41"/>
  <c r="D1103" i="41" s="1"/>
  <c r="C856" i="41"/>
  <c r="D856" i="41" s="1"/>
  <c r="C842" i="41"/>
  <c r="D842" i="41" s="1"/>
  <c r="C879" i="41"/>
  <c r="D879" i="41" s="1"/>
  <c r="C1030" i="41"/>
  <c r="D1030" i="41" s="1"/>
  <c r="C797" i="41"/>
  <c r="D797" i="41" s="1"/>
  <c r="C788" i="41"/>
  <c r="D788" i="41" s="1"/>
  <c r="C988" i="41"/>
  <c r="D988" i="41" s="1"/>
  <c r="C1250" i="41"/>
  <c r="D1250" i="41" s="1"/>
  <c r="C794" i="41"/>
  <c r="D794" i="41" s="1"/>
  <c r="C1144" i="41"/>
  <c r="D1144" i="41" s="1"/>
  <c r="C942" i="41"/>
  <c r="D942" i="41" s="1"/>
  <c r="C740" i="41"/>
  <c r="D740" i="41" s="1"/>
  <c r="C999" i="41"/>
  <c r="D999" i="41" s="1"/>
  <c r="C798" i="41"/>
  <c r="D798" i="41" s="1"/>
  <c r="C935" i="41"/>
  <c r="D935" i="41" s="1"/>
  <c r="C993" i="41"/>
  <c r="D993" i="41" s="1"/>
  <c r="C1042" i="41"/>
  <c r="D1042" i="41" s="1"/>
  <c r="C736" i="41"/>
  <c r="D736" i="41" s="1"/>
  <c r="C719" i="41"/>
  <c r="D719" i="41" s="1"/>
  <c r="C969" i="41"/>
  <c r="D969" i="41" s="1"/>
  <c r="C1099" i="41"/>
  <c r="D1099" i="41" s="1"/>
  <c r="C784" i="41"/>
  <c r="D784" i="41" s="1"/>
  <c r="C799" i="41"/>
  <c r="D799" i="41" s="1"/>
  <c r="C966" i="41"/>
  <c r="D966" i="41" s="1"/>
  <c r="C780" i="41"/>
  <c r="D780" i="41" s="1"/>
  <c r="C1180" i="41"/>
  <c r="D1180" i="41" s="1"/>
  <c r="C933" i="41"/>
  <c r="D933" i="41" s="1"/>
  <c r="C1094" i="41"/>
  <c r="D1094" i="41" s="1"/>
  <c r="C1308" i="41"/>
  <c r="D1308" i="41" s="1"/>
  <c r="C973" i="41"/>
  <c r="D973" i="41" s="1"/>
  <c r="C862" i="41"/>
  <c r="D862" i="41" s="1"/>
  <c r="C1235" i="41"/>
  <c r="D1235" i="41" s="1"/>
  <c r="C747" i="41"/>
  <c r="D747" i="41" s="1"/>
  <c r="C831" i="41"/>
  <c r="D831" i="41" s="1"/>
  <c r="C1160" i="41"/>
  <c r="D1160" i="41" s="1"/>
  <c r="C836" i="41"/>
  <c r="D836" i="41" s="1"/>
  <c r="C1227" i="41"/>
  <c r="D1227" i="41" s="1"/>
  <c r="C955" i="41"/>
  <c r="D955" i="41" s="1"/>
  <c r="C895" i="41"/>
  <c r="D895" i="41" s="1"/>
  <c r="C1231" i="41"/>
  <c r="D1231" i="41" s="1"/>
  <c r="C1050" i="41"/>
  <c r="D1050" i="41" s="1"/>
  <c r="C1079" i="41"/>
  <c r="D1079" i="41" s="1"/>
  <c r="C734" i="41"/>
  <c r="D734" i="41" s="1"/>
  <c r="C1220" i="41"/>
  <c r="D1220" i="41" s="1"/>
  <c r="C1152" i="41"/>
  <c r="D1152" i="41" s="1"/>
  <c r="C1080" i="41"/>
  <c r="D1080" i="41" s="1"/>
  <c r="C1226" i="41"/>
  <c r="D1226" i="41" s="1"/>
  <c r="C1117" i="41"/>
  <c r="D1117" i="41" s="1"/>
  <c r="C1249" i="41"/>
  <c r="D1249" i="41" s="1"/>
  <c r="C1110" i="41"/>
  <c r="D1110" i="41" s="1"/>
  <c r="C1289" i="41"/>
  <c r="D1289" i="41" s="1"/>
  <c r="C1197" i="41"/>
  <c r="D1197" i="41" s="1"/>
  <c r="C837" i="41"/>
  <c r="D837" i="41" s="1"/>
  <c r="C810" i="41"/>
  <c r="D810" i="41" s="1"/>
  <c r="C1306" i="41"/>
  <c r="D1306" i="41" s="1"/>
  <c r="C855" i="41"/>
  <c r="D855" i="41" s="1"/>
  <c r="C728" i="41"/>
  <c r="D728" i="41" s="1"/>
  <c r="C1025" i="41"/>
  <c r="D1025" i="41" s="1"/>
  <c r="C1000" i="41"/>
  <c r="D1000" i="41" s="1"/>
  <c r="C1278" i="41"/>
  <c r="D1278" i="41" s="1"/>
  <c r="C851" i="41"/>
  <c r="D851" i="41" s="1"/>
  <c r="C989" i="41"/>
  <c r="D989" i="41" s="1"/>
  <c r="C948" i="41"/>
  <c r="D948" i="41" s="1"/>
  <c r="C1082" i="41"/>
  <c r="D1082" i="41" s="1"/>
  <c r="C1126" i="41"/>
  <c r="D1126" i="41" s="1"/>
  <c r="C1272" i="41"/>
  <c r="D1272" i="41" s="1"/>
  <c r="C884" i="41"/>
  <c r="D884" i="41" s="1"/>
  <c r="C1089" i="41"/>
  <c r="D1089" i="41" s="1"/>
  <c r="C1245" i="41"/>
  <c r="D1245" i="41" s="1"/>
  <c r="C880" i="41"/>
  <c r="D880" i="41" s="1"/>
  <c r="C908" i="41"/>
  <c r="D908" i="41" s="1"/>
  <c r="C1143" i="41"/>
  <c r="D1143" i="41" s="1"/>
  <c r="C876" i="41"/>
  <c r="D876" i="41" s="1"/>
  <c r="C924" i="41"/>
  <c r="D924" i="41" s="1"/>
  <c r="C722" i="41"/>
  <c r="D722" i="41" s="1"/>
  <c r="C821" i="41"/>
  <c r="D821" i="41" s="1"/>
  <c r="C1062" i="41"/>
  <c r="D1062" i="41" s="1"/>
  <c r="C1018" i="41"/>
  <c r="D1018" i="41" s="1"/>
  <c r="C1318" i="41"/>
  <c r="D1318" i="41" s="1"/>
  <c r="C1148" i="41"/>
  <c r="D1148" i="41" s="1"/>
  <c r="C1139" i="41"/>
  <c r="D1139" i="41" s="1"/>
  <c r="C783" i="41"/>
  <c r="D783" i="41" s="1"/>
  <c r="C1178" i="41"/>
  <c r="D1178" i="41" s="1"/>
  <c r="C971" i="41"/>
  <c r="D971" i="41" s="1"/>
  <c r="C838" i="41"/>
  <c r="D838" i="41" s="1"/>
  <c r="C1236" i="41"/>
  <c r="D1236" i="41" s="1"/>
  <c r="C1122" i="41"/>
  <c r="D1122" i="41" s="1"/>
  <c r="C820" i="41"/>
  <c r="D820" i="41" s="1"/>
  <c r="C1003" i="41"/>
  <c r="D1003" i="41" s="1"/>
  <c r="C762" i="41"/>
  <c r="D762" i="41" s="1"/>
  <c r="C845" i="41"/>
  <c r="D845" i="41" s="1"/>
  <c r="C1284" i="41"/>
  <c r="D1284" i="41" s="1"/>
  <c r="C1057" i="41"/>
  <c r="D1057" i="41" s="1"/>
  <c r="C1048" i="41"/>
  <c r="D1048" i="41" s="1"/>
  <c r="C1001" i="41"/>
  <c r="D1001" i="41" s="1"/>
  <c r="C882" i="41"/>
  <c r="D882" i="41" s="1"/>
  <c r="C890" i="41"/>
  <c r="D890" i="41" s="1"/>
  <c r="C853" i="41"/>
  <c r="D853" i="41" s="1"/>
  <c r="C1269" i="41"/>
  <c r="D1269" i="41" s="1"/>
  <c r="C958" i="41"/>
  <c r="D958" i="41" s="1"/>
  <c r="C1031" i="41"/>
  <c r="D1031" i="41" s="1"/>
  <c r="C1131" i="41"/>
  <c r="D1131" i="41" s="1"/>
  <c r="C1125" i="41"/>
  <c r="D1125" i="41" s="1"/>
  <c r="C871" i="41"/>
  <c r="D871" i="41" s="1"/>
  <c r="C894" i="41"/>
  <c r="D894" i="41" s="1"/>
  <c r="C1170" i="41"/>
  <c r="D1170" i="41" s="1"/>
  <c r="C1208" i="41"/>
  <c r="D1208" i="41" s="1"/>
  <c r="C1273" i="41"/>
  <c r="D1273" i="41" s="1"/>
  <c r="C789" i="41"/>
  <c r="D789" i="41" s="1"/>
  <c r="C1213" i="41"/>
  <c r="D1213" i="41" s="1"/>
  <c r="C1253" i="41"/>
  <c r="D1253" i="41" s="1"/>
  <c r="C1002" i="41"/>
  <c r="D1002" i="41" s="1"/>
  <c r="C902" i="41"/>
  <c r="D902" i="41" s="1"/>
  <c r="C1036" i="41"/>
  <c r="D1036" i="41" s="1"/>
  <c r="C727" i="41"/>
  <c r="D727" i="41" s="1"/>
  <c r="C1087" i="41"/>
  <c r="D1087" i="41" s="1"/>
  <c r="C1114" i="41"/>
  <c r="D1114" i="41" s="1"/>
  <c r="C872" i="41"/>
  <c r="D872" i="41" s="1"/>
  <c r="C1112" i="41"/>
  <c r="D1112" i="41" s="1"/>
  <c r="C1004" i="41"/>
  <c r="D1004" i="41" s="1"/>
  <c r="C1109" i="41"/>
  <c r="D1109" i="41" s="1"/>
  <c r="C1153" i="41"/>
  <c r="D1153" i="41" s="1"/>
  <c r="C927" i="41"/>
  <c r="D927" i="41" s="1"/>
  <c r="C779" i="41"/>
  <c r="D779" i="41" s="1"/>
  <c r="C1202" i="41"/>
  <c r="D1202" i="41" s="1"/>
  <c r="C819" i="41"/>
  <c r="D819" i="41" s="1"/>
  <c r="C943" i="41"/>
  <c r="D943" i="41" s="1"/>
  <c r="C1190" i="41"/>
  <c r="D1190" i="41" s="1"/>
  <c r="C1218" i="41"/>
  <c r="D1218" i="41" s="1"/>
  <c r="C1006" i="41"/>
  <c r="D1006" i="41" s="1"/>
  <c r="C1237" i="41"/>
  <c r="D1237" i="41" s="1"/>
  <c r="C934" i="41"/>
  <c r="D934" i="41" s="1"/>
  <c r="C1049" i="41"/>
  <c r="D1049" i="41" s="1"/>
  <c r="C982" i="41"/>
  <c r="D982" i="41" s="1"/>
  <c r="C1291" i="41"/>
  <c r="D1291" i="41" s="1"/>
  <c r="C976" i="41"/>
  <c r="D976" i="41" s="1"/>
  <c r="C1053" i="41"/>
  <c r="D1053" i="41" s="1"/>
  <c r="C814" i="41"/>
  <c r="D814" i="41" s="1"/>
  <c r="C1081" i="41"/>
  <c r="D1081" i="41" s="1"/>
  <c r="C1100" i="41"/>
  <c r="D1100" i="41" s="1"/>
  <c r="C1133" i="41"/>
  <c r="D1133" i="41" s="1"/>
  <c r="C1072" i="41"/>
  <c r="D1072" i="41" s="1"/>
  <c r="C1137" i="41"/>
  <c r="D1137" i="41" s="1"/>
  <c r="C755" i="41"/>
  <c r="D755" i="41" s="1"/>
  <c r="C1244" i="41"/>
  <c r="D1244" i="41" s="1"/>
  <c r="C844" i="41"/>
  <c r="D844" i="41" s="1"/>
  <c r="C741" i="41"/>
  <c r="D741" i="41" s="1"/>
  <c r="C1307" i="41"/>
  <c r="D1307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1150" i="41"/>
  <c r="D1150" i="41" s="1"/>
  <c r="C1014" i="41"/>
  <c r="D1014" i="41" s="1"/>
  <c r="C1027" i="41"/>
  <c r="D1027" i="41" s="1"/>
  <c r="C947" i="41"/>
  <c r="D947" i="41" s="1"/>
  <c r="C1159" i="41"/>
  <c r="D1159" i="41" s="1"/>
  <c r="C885" i="41"/>
  <c r="D885" i="41" s="1"/>
  <c r="C1012" i="41"/>
  <c r="D1012" i="41" s="1"/>
  <c r="C1066" i="41"/>
  <c r="D1066" i="41" s="1"/>
  <c r="C909" i="41"/>
  <c r="D909" i="41" s="1"/>
  <c r="C1251" i="41"/>
  <c r="D1251" i="41" s="1"/>
  <c r="C1009" i="41"/>
  <c r="D1009" i="41" s="1"/>
  <c r="C1261" i="41"/>
  <c r="D1261" i="41" s="1"/>
  <c r="C1182" i="41"/>
  <c r="D1182" i="41" s="1"/>
  <c r="C1221" i="41"/>
  <c r="D1221" i="41" s="1"/>
  <c r="C1054" i="41"/>
  <c r="D1054" i="41" s="1"/>
  <c r="C1070" i="41"/>
  <c r="D1070" i="41" s="1"/>
  <c r="C1292" i="41"/>
  <c r="D1292" i="41" s="1"/>
  <c r="C1040" i="41"/>
  <c r="D1040" i="41" s="1"/>
  <c r="C1225" i="41"/>
  <c r="D1225" i="41" s="1"/>
  <c r="C843" i="41"/>
  <c r="D843" i="41" s="1"/>
  <c r="C1168" i="41"/>
  <c r="D1168" i="41" s="1"/>
  <c r="C1297" i="41"/>
  <c r="D1297" i="41" s="1"/>
  <c r="C1132" i="41"/>
  <c r="D1132" i="41" s="1"/>
  <c r="C823" i="41"/>
  <c r="D823" i="41" s="1"/>
  <c r="C1146" i="41"/>
  <c r="D1146" i="41" s="1"/>
  <c r="C1156" i="41"/>
  <c r="D1156" i="41" s="1"/>
  <c r="C1147" i="41"/>
  <c r="D1147" i="41" s="1"/>
  <c r="C1184" i="41"/>
  <c r="D1184" i="41" s="1"/>
  <c r="C864" i="41"/>
  <c r="D864" i="41" s="1"/>
  <c r="C729" i="41"/>
  <c r="D729" i="41" s="1"/>
  <c r="C1071" i="41"/>
  <c r="D1071" i="41" s="1"/>
  <c r="C944" i="41"/>
  <c r="D944" i="41" s="1"/>
  <c r="C1016" i="41"/>
  <c r="D1016" i="41" s="1"/>
  <c r="C790" i="41"/>
  <c r="D790" i="41" s="1"/>
  <c r="C1149" i="41"/>
  <c r="D1149" i="41" s="1"/>
  <c r="C1161" i="41"/>
  <c r="D1161" i="41" s="1"/>
  <c r="C787" i="41"/>
  <c r="D787" i="41" s="1"/>
  <c r="C981" i="41"/>
  <c r="D981" i="41" s="1"/>
  <c r="C840" i="41"/>
  <c r="D840" i="41" s="1"/>
  <c r="C983" i="41"/>
  <c r="D983" i="41" s="1"/>
  <c r="C1230" i="41"/>
  <c r="D1230" i="41" s="1"/>
  <c r="C893" i="41"/>
  <c r="D893" i="41" s="1"/>
  <c r="C1106" i="41"/>
  <c r="D1106" i="41" s="1"/>
  <c r="C1111" i="41"/>
  <c r="D1111" i="41" s="1"/>
  <c r="C793" i="41"/>
  <c r="D793" i="41" s="1"/>
  <c r="C1254" i="41"/>
  <c r="D1254" i="41" s="1"/>
  <c r="C1043" i="41"/>
  <c r="D1043" i="41" s="1"/>
  <c r="C881" i="41"/>
  <c r="D88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294" i="41"/>
  <c r="D1294" i="41" s="1"/>
  <c r="C1238" i="41"/>
  <c r="D1238" i="41" s="1"/>
  <c r="C1102" i="41"/>
  <c r="D1102" i="41" s="1"/>
  <c r="C748" i="41"/>
  <c r="D748" i="41" s="1"/>
  <c r="C929" i="41"/>
  <c r="D929" i="41" s="1"/>
  <c r="C1252" i="41"/>
  <c r="D1252" i="41" s="1"/>
  <c r="C986" i="41"/>
  <c r="D986" i="41" s="1"/>
  <c r="C900" i="41"/>
  <c r="D900" i="41" s="1"/>
  <c r="C903" i="41"/>
  <c r="D903" i="41" s="1"/>
  <c r="C1181" i="41"/>
  <c r="D1181" i="41" s="1"/>
  <c r="C834" i="41"/>
  <c r="D834" i="41" s="1"/>
  <c r="C1281" i="41"/>
  <c r="D1281" i="41" s="1"/>
  <c r="C718" i="41"/>
  <c r="D718" i="41" s="1"/>
  <c r="C1078" i="41"/>
  <c r="D1078" i="41" s="1"/>
  <c r="C795" i="41"/>
  <c r="D795" i="41" s="1"/>
  <c r="C1085" i="41"/>
  <c r="D1085" i="41" s="1"/>
  <c r="C1023" i="41"/>
  <c r="D1023" i="41" s="1"/>
  <c r="C720" i="41"/>
  <c r="D720" i="41" s="1"/>
  <c r="C1095" i="41"/>
  <c r="D1095" i="41" s="1"/>
  <c r="C952" i="41"/>
  <c r="D952" i="41" s="1"/>
  <c r="C1267" i="41"/>
  <c r="D1267" i="41" s="1"/>
  <c r="C1135" i="41"/>
  <c r="D1135" i="41" s="1"/>
  <c r="C1067" i="41"/>
  <c r="D1067" i="41" s="1"/>
  <c r="C874" i="41"/>
  <c r="D874" i="41" s="1"/>
  <c r="C1310" i="41"/>
  <c r="D1310" i="41" s="1"/>
  <c r="C1317" i="41"/>
  <c r="D1317" i="41" s="1"/>
  <c r="C754" i="41"/>
  <c r="D754" i="41" s="1"/>
  <c r="C961" i="41"/>
  <c r="D961" i="41" s="1"/>
  <c r="C1264" i="41"/>
  <c r="D1264" i="41" s="1"/>
  <c r="C931" i="41"/>
  <c r="D931" i="41" s="1"/>
  <c r="C721" i="41"/>
  <c r="D721" i="41" s="1"/>
  <c r="C901" i="41"/>
  <c r="D901" i="41" s="1"/>
  <c r="C1151" i="41"/>
  <c r="D1151" i="41" s="1"/>
  <c r="C994" i="41"/>
  <c r="D994" i="41" s="1"/>
  <c r="C1028" i="41"/>
  <c r="D1028" i="41" s="1"/>
  <c r="C1065" i="41"/>
  <c r="D1065" i="41" s="1"/>
  <c r="C916" i="41"/>
  <c r="D916" i="41" s="1"/>
  <c r="C769" i="41"/>
  <c r="D769" i="41" s="1"/>
  <c r="C1270" i="41"/>
  <c r="D1270" i="41" s="1"/>
  <c r="C897" i="41"/>
  <c r="D897" i="41" s="1"/>
  <c r="C1024" i="41"/>
  <c r="D1024" i="41" s="1"/>
  <c r="C936" i="41"/>
  <c r="D936" i="41" s="1"/>
  <c r="C859" i="41"/>
  <c r="D859" i="41" s="1"/>
  <c r="C950" i="41"/>
  <c r="D950" i="41" s="1"/>
  <c r="C1279" i="41"/>
  <c r="D1279" i="41" s="1"/>
  <c r="C1039" i="41"/>
  <c r="D1039" i="41" s="1"/>
  <c r="C1169" i="41"/>
  <c r="D1169" i="41" s="1"/>
  <c r="C1247" i="41"/>
  <c r="D1247" i="41" s="1"/>
  <c r="C822" i="41"/>
  <c r="D822" i="41" s="1"/>
  <c r="C915" i="41"/>
  <c r="D915" i="41" s="1"/>
  <c r="C1123" i="41"/>
  <c r="D1123" i="41" s="1"/>
  <c r="C1173" i="41"/>
  <c r="D1173" i="41" s="1"/>
  <c r="C974" i="41"/>
  <c r="D974" i="41" s="1"/>
  <c r="C796" i="41"/>
  <c r="D796" i="41" s="1"/>
  <c r="C1207" i="41"/>
  <c r="D1207" i="41" s="1"/>
  <c r="C806" i="41"/>
  <c r="D806" i="41" s="1"/>
  <c r="C1311" i="41"/>
  <c r="D1311" i="41" s="1"/>
  <c r="C1266" i="41"/>
  <c r="D1266" i="41" s="1"/>
  <c r="C1255" i="41"/>
  <c r="D1255" i="41" s="1"/>
  <c r="C827" i="41"/>
  <c r="D827" i="41" s="1"/>
  <c r="C1026" i="41"/>
  <c r="D1026" i="41" s="1"/>
  <c r="C896" i="41"/>
  <c r="D896" i="41" s="1"/>
  <c r="C1045" i="41"/>
  <c r="D1045" i="41" s="1"/>
  <c r="C849" i="41"/>
  <c r="D849" i="41" s="1"/>
  <c r="C815" i="41"/>
  <c r="D815" i="41" s="1"/>
  <c r="C1128" i="41"/>
  <c r="D1128" i="41" s="1"/>
  <c r="C1113" i="41"/>
  <c r="D1113" i="41" s="1"/>
  <c r="C756" i="41"/>
  <c r="D756" i="41" s="1"/>
  <c r="C726" i="41"/>
  <c r="D726" i="41" s="1"/>
  <c r="C773" i="41"/>
  <c r="D773" i="41" s="1"/>
  <c r="C1313" i="41"/>
  <c r="D1313" i="41" s="1"/>
  <c r="C1142" i="41"/>
  <c r="D1142" i="41" s="1"/>
  <c r="C749" i="41"/>
  <c r="D749" i="41" s="1"/>
  <c r="C763" i="41"/>
  <c r="D763" i="41" s="1"/>
  <c r="C892" i="41"/>
  <c r="D892" i="41" s="1"/>
  <c r="C904" i="41"/>
  <c r="D904" i="41" s="1"/>
  <c r="C937" i="41"/>
  <c r="D937" i="41" s="1"/>
  <c r="C1005" i="41"/>
  <c r="D1005" i="41" s="1"/>
  <c r="C1077" i="41"/>
  <c r="D1077" i="41" s="1"/>
  <c r="C883" i="41"/>
  <c r="D883" i="41" s="1"/>
  <c r="C816" i="41"/>
  <c r="D816" i="41" s="1"/>
  <c r="C1034" i="41"/>
  <c r="D1034" i="41" s="1"/>
  <c r="C777" i="41"/>
  <c r="D777" i="41" s="1"/>
  <c r="C1138" i="41"/>
  <c r="D1138" i="41" s="1"/>
  <c r="C889" i="41"/>
  <c r="D889" i="41" s="1"/>
  <c r="C1246" i="41"/>
  <c r="D1246" i="41" s="1"/>
  <c r="C965" i="41"/>
  <c r="D965" i="41" s="1"/>
  <c r="C1262" i="41"/>
  <c r="D1262" i="41" s="1"/>
  <c r="C725" i="41"/>
  <c r="D725" i="41" s="1"/>
  <c r="C1304" i="41"/>
  <c r="D1304" i="41" s="1"/>
  <c r="C1032" i="41"/>
  <c r="D1032" i="41" s="1"/>
  <c r="C954" i="41"/>
  <c r="D954" i="41" s="1"/>
  <c r="C1271" i="41"/>
  <c r="D1271" i="41" s="1"/>
  <c r="C744" i="41"/>
  <c r="D744" i="41" s="1"/>
  <c r="C920" i="41"/>
  <c r="D920" i="41" s="1"/>
  <c r="C731" i="41"/>
  <c r="D731" i="41" s="1"/>
  <c r="C951" i="41"/>
  <c r="D951" i="41" s="1"/>
  <c r="C766" i="41"/>
  <c r="D766" i="41" s="1"/>
  <c r="C992" i="41"/>
  <c r="D992" i="41" s="1"/>
  <c r="C938" i="41"/>
  <c r="D938" i="41" s="1"/>
  <c r="C1243" i="41"/>
  <c r="D1243" i="41" s="1"/>
  <c r="C963" i="41"/>
  <c r="D963" i="41" s="1"/>
  <c r="C869" i="41"/>
  <c r="D869" i="41" s="1"/>
  <c r="C1022" i="41"/>
  <c r="D1022" i="41" s="1"/>
  <c r="C1303" i="41"/>
  <c r="D1303" i="41" s="1"/>
  <c r="C1011" i="41"/>
  <c r="D1011" i="41" s="1"/>
  <c r="C1187" i="41"/>
  <c r="D1187" i="41" s="1"/>
  <c r="C1301" i="41"/>
  <c r="D1301" i="41" s="1"/>
  <c r="C1209" i="41"/>
  <c r="D1209" i="41" s="1"/>
  <c r="C1041" i="41"/>
  <c r="D1041" i="41" s="1"/>
  <c r="C857" i="41"/>
  <c r="D857" i="41" s="1"/>
  <c r="C1058" i="41"/>
  <c r="D1058" i="41" s="1"/>
  <c r="C1021" i="41"/>
  <c r="D1021" i="41" s="1"/>
  <c r="C735" i="41"/>
  <c r="D735" i="41" s="1"/>
  <c r="C1056" i="41"/>
  <c r="D1056" i="41" s="1"/>
  <c r="C860" i="41"/>
  <c r="D860" i="41" s="1"/>
  <c r="C826" i="41"/>
  <c r="D826" i="41" s="1"/>
  <c r="C824" i="41"/>
  <c r="D824" i="41" s="1"/>
  <c r="C1204" i="41"/>
  <c r="D1204" i="41" s="1"/>
  <c r="C1175" i="41"/>
  <c r="D1175" i="41" s="1"/>
  <c r="C830" i="41"/>
  <c r="D830" i="41" s="1"/>
  <c r="C1010" i="41"/>
  <c r="D1010" i="41" s="1"/>
  <c r="C1162" i="41"/>
  <c r="D1162" i="41" s="1"/>
  <c r="C1216" i="41"/>
  <c r="D1216" i="41" s="1"/>
  <c r="C724" i="41"/>
  <c r="D724" i="41" s="1"/>
  <c r="C750" i="41"/>
  <c r="D750" i="41" s="1"/>
  <c r="C1260" i="41"/>
  <c r="D1260" i="41" s="1"/>
  <c r="C1189" i="41"/>
  <c r="D1189" i="41" s="1"/>
  <c r="C737" i="41"/>
  <c r="D737" i="41" s="1"/>
  <c r="C990" i="41"/>
  <c r="D990" i="41" s="1"/>
  <c r="C1277" i="41"/>
  <c r="D1277" i="41" s="1"/>
  <c r="C1154" i="41"/>
  <c r="D1154" i="41" s="1"/>
  <c r="C808" i="41"/>
  <c r="D808" i="41" s="1"/>
  <c r="C1134" i="41"/>
  <c r="D1134" i="41" s="1"/>
  <c r="C1121" i="41"/>
  <c r="D1121" i="41" s="1"/>
  <c r="C980" i="41"/>
  <c r="D980" i="41" s="1"/>
  <c r="C1037" i="41"/>
  <c r="D1037" i="41" s="1"/>
  <c r="C1020" i="41"/>
  <c r="D1020" i="41" s="1"/>
  <c r="C1090" i="41"/>
  <c r="D1090" i="41" s="1"/>
  <c r="C760" i="41"/>
  <c r="D760" i="41" s="1"/>
  <c r="C1019" i="41"/>
  <c r="D1019" i="41" s="1"/>
  <c r="C839" i="41"/>
  <c r="D839" i="41" s="1"/>
  <c r="C854" i="41"/>
  <c r="D854" i="41" s="1"/>
  <c r="C1076" i="41"/>
  <c r="D1076" i="41" s="1"/>
  <c r="C979" i="41"/>
  <c r="D979" i="41" s="1"/>
  <c r="C1211" i="41"/>
  <c r="D1211" i="41" s="1"/>
  <c r="C1092" i="41"/>
  <c r="D1092" i="41" s="1"/>
  <c r="C1186" i="41"/>
  <c r="D1186" i="41" s="1"/>
  <c r="C828" i="41"/>
  <c r="D828" i="41" s="1"/>
  <c r="C1268" i="41"/>
  <c r="D1268" i="41" s="1"/>
  <c r="C785" i="41"/>
  <c r="D785" i="41" s="1"/>
  <c r="C1140" i="41"/>
  <c r="D1140" i="41" s="1"/>
  <c r="F95" i="29"/>
  <c r="C162" i="29"/>
  <c r="F101" i="29"/>
  <c r="C129" i="29"/>
  <c r="C34" i="29"/>
  <c r="C48" i="29"/>
  <c r="F97" i="29"/>
  <c r="C130" i="29"/>
  <c r="C22" i="29"/>
  <c r="F22" i="29"/>
  <c r="F33" i="29"/>
  <c r="C156" i="29"/>
  <c r="F140" i="29"/>
  <c r="F105" i="29"/>
  <c r="F84" i="29"/>
  <c r="C97" i="29"/>
  <c r="F103" i="29"/>
  <c r="F42" i="29"/>
  <c r="C113" i="29"/>
  <c r="C41" i="29"/>
  <c r="C106" i="29"/>
  <c r="C66" i="29"/>
  <c r="C61" i="29"/>
  <c r="C160" i="29"/>
  <c r="C87" i="29"/>
  <c r="F48" i="29"/>
  <c r="F29" i="29"/>
  <c r="F51" i="29"/>
  <c r="C147" i="29"/>
  <c r="F47" i="29"/>
  <c r="C137" i="29"/>
  <c r="C63" i="29"/>
  <c r="C71" i="29"/>
  <c r="C108" i="29"/>
  <c r="F114" i="29"/>
  <c r="C92" i="29"/>
  <c r="F156" i="29"/>
  <c r="C131" i="29"/>
  <c r="C51" i="29"/>
  <c r="C85" i="29"/>
  <c r="F67" i="29"/>
  <c r="F117" i="29"/>
  <c r="C95" i="29"/>
  <c r="C124" i="29"/>
  <c r="C155" i="29"/>
  <c r="F40" i="29"/>
  <c r="F34" i="29"/>
  <c r="C31" i="29"/>
  <c r="F54" i="29"/>
  <c r="F86" i="29"/>
  <c r="C32" i="29"/>
  <c r="F77" i="29"/>
  <c r="C52" i="29"/>
  <c r="C70" i="29"/>
  <c r="F90" i="29"/>
  <c r="F133" i="29"/>
  <c r="C148" i="29"/>
  <c r="F135" i="29"/>
  <c r="F108" i="29"/>
  <c r="C45" i="29"/>
  <c r="F120" i="29"/>
  <c r="C90" i="29"/>
  <c r="C138" i="29"/>
  <c r="F142" i="29"/>
  <c r="F18" i="29"/>
  <c r="F116" i="29"/>
  <c r="F30" i="29"/>
  <c r="F104" i="29"/>
  <c r="F132" i="29"/>
  <c r="F163" i="29"/>
  <c r="C79" i="29"/>
  <c r="F147" i="29"/>
  <c r="F109" i="29"/>
  <c r="C132" i="29"/>
  <c r="C55" i="29"/>
  <c r="C26" i="29"/>
  <c r="C80" i="29"/>
  <c r="C67" i="29"/>
  <c r="F102" i="29"/>
  <c r="F93" i="29"/>
  <c r="C46" i="29"/>
  <c r="F94" i="29"/>
  <c r="F149" i="29"/>
  <c r="C143" i="29"/>
  <c r="C146" i="29"/>
  <c r="C122" i="29"/>
  <c r="F110" i="29"/>
  <c r="C115" i="29"/>
  <c r="F25" i="29"/>
  <c r="C75" i="29"/>
  <c r="F73" i="29"/>
  <c r="F127" i="29"/>
  <c r="F27" i="29"/>
  <c r="C136" i="29"/>
  <c r="F71" i="29"/>
  <c r="F164" i="29"/>
  <c r="C64" i="29"/>
  <c r="F75" i="29"/>
  <c r="F143" i="29"/>
  <c r="F115" i="29"/>
  <c r="F121" i="29"/>
  <c r="C40" i="29"/>
  <c r="F53" i="29"/>
  <c r="F28" i="29"/>
  <c r="C121" i="29"/>
  <c r="F158" i="29"/>
  <c r="C111" i="29"/>
  <c r="F128" i="29"/>
  <c r="C33" i="29"/>
  <c r="F26" i="29"/>
  <c r="C59" i="29"/>
  <c r="F31" i="29"/>
  <c r="C27" i="29"/>
  <c r="F24" i="29"/>
  <c r="C128" i="29"/>
  <c r="F125" i="29"/>
  <c r="C165" i="29"/>
  <c r="C163" i="29"/>
  <c r="C153" i="29"/>
  <c r="F80" i="29"/>
  <c r="C24" i="29"/>
  <c r="F60" i="29"/>
  <c r="C102" i="29"/>
  <c r="C56" i="29"/>
  <c r="F88" i="29"/>
  <c r="F153" i="29"/>
  <c r="C125" i="29"/>
  <c r="F45" i="29"/>
  <c r="C76" i="29"/>
  <c r="C120" i="29"/>
  <c r="F98" i="29"/>
  <c r="C154" i="29"/>
  <c r="F21" i="29"/>
  <c r="F20" i="29"/>
  <c r="C25" i="29"/>
  <c r="F68" i="29"/>
  <c r="F123" i="29"/>
  <c r="F107" i="29"/>
  <c r="C58" i="29"/>
  <c r="F38" i="29"/>
  <c r="F124" i="29"/>
  <c r="C119" i="29"/>
  <c r="F55" i="29"/>
  <c r="F151" i="29"/>
  <c r="F161" i="29"/>
  <c r="C126" i="29"/>
  <c r="F69" i="29"/>
  <c r="C135" i="29"/>
  <c r="F148" i="29"/>
  <c r="C47" i="29"/>
  <c r="C69" i="29"/>
  <c r="F145" i="29"/>
  <c r="C21" i="29"/>
  <c r="F52" i="29"/>
  <c r="C43" i="29"/>
  <c r="F144" i="29"/>
  <c r="F91" i="29"/>
  <c r="C86" i="29"/>
  <c r="F63" i="29"/>
  <c r="C83" i="29"/>
  <c r="F129" i="29"/>
  <c r="F36" i="29"/>
  <c r="F35" i="29"/>
  <c r="F44" i="29"/>
  <c r="C104" i="29"/>
  <c r="F141" i="29"/>
  <c r="C29" i="29"/>
  <c r="F61" i="29"/>
  <c r="C114" i="29"/>
  <c r="C123" i="29"/>
  <c r="C107" i="29"/>
  <c r="F23" i="29"/>
  <c r="C60" i="29"/>
  <c r="F89" i="29"/>
  <c r="F37" i="29"/>
  <c r="C37" i="29"/>
  <c r="F165" i="29"/>
  <c r="C142" i="29"/>
  <c r="F154" i="29"/>
  <c r="F83" i="29"/>
  <c r="F159" i="29"/>
  <c r="F162" i="29"/>
  <c r="F50" i="29"/>
  <c r="C72" i="29"/>
  <c r="C50" i="29"/>
  <c r="F130" i="29"/>
  <c r="C110" i="29"/>
  <c r="C112" i="29"/>
  <c r="C38" i="29"/>
  <c r="F160" i="29"/>
  <c r="C159" i="29"/>
  <c r="C44" i="29"/>
  <c r="C36" i="29"/>
  <c r="F146" i="29"/>
  <c r="F65" i="29"/>
  <c r="C151" i="29"/>
  <c r="C54" i="29"/>
  <c r="F131" i="29"/>
  <c r="C139" i="29"/>
  <c r="C105" i="29"/>
  <c r="F155" i="29"/>
  <c r="C164" i="29"/>
  <c r="F100" i="29"/>
  <c r="F70" i="29"/>
  <c r="C109" i="29"/>
  <c r="C30" i="29"/>
  <c r="C81" i="29"/>
  <c r="F58" i="29"/>
  <c r="F19" i="29"/>
  <c r="C20" i="29"/>
  <c r="C134" i="29"/>
  <c r="C42" i="29"/>
  <c r="C101" i="29"/>
  <c r="C28" i="29"/>
  <c r="C100" i="29"/>
  <c r="C116" i="29"/>
  <c r="C127" i="29"/>
  <c r="C18" i="29"/>
  <c r="F150" i="29"/>
  <c r="F134" i="29"/>
  <c r="C65" i="29"/>
  <c r="C23" i="29"/>
  <c r="C49" i="29"/>
  <c r="F59" i="29"/>
  <c r="F78" i="29"/>
  <c r="F138" i="29"/>
  <c r="C73" i="29"/>
  <c r="C77" i="29"/>
  <c r="F62" i="29"/>
  <c r="C144" i="29"/>
  <c r="C133" i="29"/>
  <c r="F74" i="29"/>
  <c r="C152" i="29"/>
  <c r="F82" i="29"/>
  <c r="F56" i="29"/>
  <c r="C35" i="29"/>
  <c r="F136" i="29"/>
  <c r="C88" i="29"/>
  <c r="F57" i="29"/>
  <c r="F118" i="29"/>
  <c r="F43" i="29"/>
  <c r="C145" i="29"/>
  <c r="F157" i="29"/>
  <c r="F49" i="29"/>
  <c r="C78" i="29"/>
  <c r="F64" i="29"/>
  <c r="C96" i="29"/>
  <c r="C99" i="29"/>
  <c r="C19" i="29"/>
  <c r="C94" i="29"/>
  <c r="F87" i="29"/>
  <c r="F113" i="29"/>
  <c r="C158" i="29"/>
  <c r="C118" i="29"/>
  <c r="F112" i="29"/>
  <c r="F137" i="29"/>
  <c r="C157" i="29"/>
  <c r="C84" i="29"/>
  <c r="C91" i="29"/>
  <c r="C89" i="29"/>
  <c r="F106" i="29"/>
  <c r="C74" i="29"/>
  <c r="F139" i="29"/>
  <c r="F46" i="29"/>
  <c r="F99" i="29"/>
  <c r="F111" i="29"/>
  <c r="F92" i="29"/>
  <c r="F32" i="29"/>
  <c r="C98" i="29"/>
  <c r="F96" i="29"/>
  <c r="C149" i="29"/>
  <c r="F119" i="29"/>
  <c r="C57" i="29"/>
  <c r="C140" i="29"/>
  <c r="C103" i="29"/>
  <c r="C141" i="29"/>
  <c r="F79" i="29"/>
  <c r="F81" i="29"/>
  <c r="F122" i="29"/>
  <c r="C93" i="29"/>
  <c r="C82" i="29"/>
  <c r="F72" i="29"/>
  <c r="F66" i="29"/>
  <c r="F126" i="29"/>
  <c r="F76" i="29"/>
  <c r="C68" i="29"/>
  <c r="C161" i="29"/>
  <c r="C150" i="29"/>
  <c r="C117" i="29"/>
  <c r="C39" i="29"/>
  <c r="F39" i="29"/>
  <c r="F85" i="29"/>
  <c r="F41" i="29"/>
  <c r="F152" i="29"/>
  <c r="C53" i="29"/>
  <c r="C62" i="29"/>
  <c r="H11" i="54"/>
  <c r="I11" i="54"/>
  <c r="D11" i="54"/>
  <c r="E11" i="54" s="1"/>
  <c r="C12" i="54"/>
  <c r="E10" i="54"/>
  <c r="L10" i="54" s="1"/>
  <c r="M10" i="54" s="1"/>
  <c r="H20" i="39"/>
  <c r="J20" i="39"/>
  <c r="J128" i="11"/>
  <c r="J129" i="11" s="1"/>
  <c r="K128" i="11"/>
  <c r="K129" i="11" s="1"/>
  <c r="H30" i="39" l="1"/>
  <c r="A14" i="54"/>
  <c r="O13" i="54"/>
  <c r="G16" i="29"/>
  <c r="D16" i="29"/>
  <c r="B16" i="29"/>
  <c r="E16" i="29" s="1"/>
  <c r="G17" i="29"/>
  <c r="B17" i="29"/>
  <c r="E17" i="29" s="1"/>
  <c r="D17" i="29"/>
  <c r="B25" i="39"/>
  <c r="E25" i="39" s="1"/>
  <c r="G25" i="39"/>
  <c r="J25" i="39"/>
  <c r="I30" i="39"/>
  <c r="K30" i="39" s="1"/>
  <c r="G26" i="39"/>
  <c r="B30" i="39"/>
  <c r="E30" i="39" s="1"/>
  <c r="G30" i="39"/>
  <c r="G20" i="39"/>
  <c r="I29" i="39"/>
  <c r="D31" i="39"/>
  <c r="J31" i="39" s="1"/>
  <c r="B32" i="39"/>
  <c r="E32" i="39" s="1"/>
  <c r="G17" i="39"/>
  <c r="B22" i="39"/>
  <c r="E22" i="39" s="1"/>
  <c r="D17" i="39"/>
  <c r="D26" i="39"/>
  <c r="H26" i="39" s="1"/>
  <c r="H25" i="39"/>
  <c r="B19" i="39"/>
  <c r="E19" i="39" s="1"/>
  <c r="D23" i="39"/>
  <c r="H23" i="39" s="1"/>
  <c r="G18" i="39"/>
  <c r="B23" i="39"/>
  <c r="E23" i="39" s="1"/>
  <c r="D24" i="39"/>
  <c r="H19" i="39"/>
  <c r="J28" i="39"/>
  <c r="H28" i="39"/>
  <c r="I28" i="39"/>
  <c r="G33" i="39"/>
  <c r="G31" i="39"/>
  <c r="I32" i="39"/>
  <c r="D34" i="39"/>
  <c r="G19" i="39"/>
  <c r="I19" i="39"/>
  <c r="D27" i="39"/>
  <c r="B24" i="39"/>
  <c r="E24" i="39" s="1"/>
  <c r="B27" i="39"/>
  <c r="E27" i="39" s="1"/>
  <c r="G34" i="39"/>
  <c r="J35" i="39"/>
  <c r="H35" i="39"/>
  <c r="I35" i="39"/>
  <c r="B20" i="39"/>
  <c r="E20" i="39" s="1"/>
  <c r="G32" i="39"/>
  <c r="J33" i="39"/>
  <c r="D21" i="39"/>
  <c r="G21" i="39"/>
  <c r="B29" i="39"/>
  <c r="E29" i="39" s="1"/>
  <c r="H32" i="39"/>
  <c r="B33" i="39"/>
  <c r="E33" i="39" s="1"/>
  <c r="D22" i="39"/>
  <c r="G16" i="39"/>
  <c r="D16" i="39"/>
  <c r="H33" i="39"/>
  <c r="G29" i="39"/>
  <c r="H29" i="39"/>
  <c r="D18" i="39"/>
  <c r="G28" i="39"/>
  <c r="B28" i="39"/>
  <c r="E28" i="39" s="1"/>
  <c r="B35" i="39"/>
  <c r="E35" i="39" s="1"/>
  <c r="G35" i="39"/>
  <c r="J17" i="39"/>
  <c r="G62" i="29"/>
  <c r="B62" i="29"/>
  <c r="E62" i="29" s="1"/>
  <c r="D62" i="29"/>
  <c r="G150" i="29"/>
  <c r="B150" i="29"/>
  <c r="E150" i="29" s="1"/>
  <c r="D150" i="29"/>
  <c r="G93" i="29"/>
  <c r="D93" i="29"/>
  <c r="B93" i="29"/>
  <c r="E93" i="29" s="1"/>
  <c r="G141" i="29"/>
  <c r="B141" i="29"/>
  <c r="E141" i="29" s="1"/>
  <c r="D141" i="29"/>
  <c r="B89" i="29"/>
  <c r="E89" i="29" s="1"/>
  <c r="G89" i="29"/>
  <c r="D89" i="29"/>
  <c r="B99" i="29"/>
  <c r="E99" i="29" s="1"/>
  <c r="G99" i="29"/>
  <c r="D99" i="29"/>
  <c r="B88" i="29"/>
  <c r="E88" i="29" s="1"/>
  <c r="G88" i="29"/>
  <c r="D88" i="29"/>
  <c r="B35" i="29"/>
  <c r="E35" i="29" s="1"/>
  <c r="G35" i="29"/>
  <c r="D35" i="29"/>
  <c r="B144" i="29"/>
  <c r="E144" i="29" s="1"/>
  <c r="D144" i="29"/>
  <c r="G144" i="29"/>
  <c r="G77" i="29"/>
  <c r="B77" i="29"/>
  <c r="E77" i="29" s="1"/>
  <c r="D77" i="29"/>
  <c r="D23" i="29"/>
  <c r="B23" i="29"/>
  <c r="E23" i="29" s="1"/>
  <c r="G23" i="29"/>
  <c r="D18" i="29"/>
  <c r="G18" i="29"/>
  <c r="B18" i="29"/>
  <c r="E18" i="29" s="1"/>
  <c r="G116" i="29"/>
  <c r="B116" i="29"/>
  <c r="E116" i="29" s="1"/>
  <c r="D116" i="29"/>
  <c r="B28" i="29"/>
  <c r="E28" i="29" s="1"/>
  <c r="D28" i="29"/>
  <c r="G28" i="29"/>
  <c r="B42" i="29"/>
  <c r="E42" i="29" s="1"/>
  <c r="D42" i="29"/>
  <c r="G42" i="29"/>
  <c r="B20" i="29"/>
  <c r="E20" i="29" s="1"/>
  <c r="D20" i="29"/>
  <c r="G20" i="29"/>
  <c r="G30" i="29"/>
  <c r="B30" i="29"/>
  <c r="E30" i="29" s="1"/>
  <c r="D30" i="29"/>
  <c r="G164" i="29"/>
  <c r="D164" i="29"/>
  <c r="B164" i="29"/>
  <c r="E164" i="29" s="1"/>
  <c r="G105" i="29"/>
  <c r="B105" i="29"/>
  <c r="E105" i="29" s="1"/>
  <c r="D105" i="29"/>
  <c r="G151" i="29"/>
  <c r="B151" i="29"/>
  <c r="E151" i="29" s="1"/>
  <c r="D151" i="29"/>
  <c r="B44" i="29"/>
  <c r="E44" i="29" s="1"/>
  <c r="G44" i="29"/>
  <c r="D44" i="29"/>
  <c r="G112" i="29"/>
  <c r="B112" i="29"/>
  <c r="E112" i="29" s="1"/>
  <c r="D112" i="29"/>
  <c r="B72" i="29"/>
  <c r="E72" i="29" s="1"/>
  <c r="D72" i="29"/>
  <c r="G72" i="29"/>
  <c r="D142" i="29"/>
  <c r="B142" i="29"/>
  <c r="E142" i="29" s="1"/>
  <c r="G142" i="29"/>
  <c r="G37" i="29"/>
  <c r="B37" i="29"/>
  <c r="E37" i="29" s="1"/>
  <c r="D37" i="29"/>
  <c r="D123" i="29"/>
  <c r="B123" i="29"/>
  <c r="E123" i="29" s="1"/>
  <c r="G123" i="29"/>
  <c r="B83" i="29"/>
  <c r="E83" i="29" s="1"/>
  <c r="D83" i="29"/>
  <c r="G83" i="29"/>
  <c r="G86" i="29"/>
  <c r="D86" i="29"/>
  <c r="B86" i="29"/>
  <c r="E86" i="29" s="1"/>
  <c r="G47" i="29"/>
  <c r="D47" i="29"/>
  <c r="B47" i="29"/>
  <c r="E47" i="29" s="1"/>
  <c r="B135" i="29"/>
  <c r="E135" i="29" s="1"/>
  <c r="D135" i="29"/>
  <c r="G135" i="29"/>
  <c r="B126" i="29"/>
  <c r="E126" i="29" s="1"/>
  <c r="D126" i="29"/>
  <c r="G126" i="29"/>
  <c r="G119" i="29"/>
  <c r="B119" i="29"/>
  <c r="E119" i="29" s="1"/>
  <c r="D119" i="29"/>
  <c r="G154" i="29"/>
  <c r="B154" i="29"/>
  <c r="E154" i="29" s="1"/>
  <c r="D154" i="29"/>
  <c r="B120" i="29"/>
  <c r="E120" i="29" s="1"/>
  <c r="D120" i="29"/>
  <c r="G120" i="29"/>
  <c r="G56" i="29"/>
  <c r="B56" i="29"/>
  <c r="E56" i="29" s="1"/>
  <c r="D56" i="29"/>
  <c r="B163" i="29"/>
  <c r="E163" i="29" s="1"/>
  <c r="G163" i="29"/>
  <c r="D163" i="29"/>
  <c r="D40" i="29"/>
  <c r="G40" i="29"/>
  <c r="B40" i="29"/>
  <c r="E40" i="29" s="1"/>
  <c r="G136" i="29"/>
  <c r="B136" i="29"/>
  <c r="E136" i="29" s="1"/>
  <c r="D136" i="29"/>
  <c r="D75" i="29"/>
  <c r="B75" i="29"/>
  <c r="E75" i="29" s="1"/>
  <c r="G75" i="29"/>
  <c r="G115" i="29"/>
  <c r="D115" i="29"/>
  <c r="B115" i="29"/>
  <c r="E115" i="29" s="1"/>
  <c r="D122" i="29"/>
  <c r="B122" i="29"/>
  <c r="E122" i="29" s="1"/>
  <c r="G122" i="29"/>
  <c r="G143" i="29"/>
  <c r="D143" i="29"/>
  <c r="B143" i="29"/>
  <c r="E143" i="29" s="1"/>
  <c r="D67" i="29"/>
  <c r="G67" i="29"/>
  <c r="B67" i="29"/>
  <c r="E67" i="29" s="1"/>
  <c r="D26" i="29"/>
  <c r="G26" i="29"/>
  <c r="B26" i="29"/>
  <c r="E26" i="29" s="1"/>
  <c r="B132" i="29"/>
  <c r="E132" i="29" s="1"/>
  <c r="G132" i="29"/>
  <c r="D132" i="29"/>
  <c r="B90" i="29"/>
  <c r="E90" i="29" s="1"/>
  <c r="D90" i="29"/>
  <c r="G90" i="29"/>
  <c r="G45" i="29"/>
  <c r="D45" i="29"/>
  <c r="B45" i="29"/>
  <c r="E45" i="29" s="1"/>
  <c r="B70" i="29"/>
  <c r="E70" i="29" s="1"/>
  <c r="G70" i="29"/>
  <c r="D70" i="29"/>
  <c r="D31" i="29"/>
  <c r="B31" i="29"/>
  <c r="E31" i="29" s="1"/>
  <c r="G31" i="29"/>
  <c r="G124" i="29"/>
  <c r="B124" i="29"/>
  <c r="E124" i="29" s="1"/>
  <c r="D124" i="29"/>
  <c r="G85" i="29"/>
  <c r="B85" i="29"/>
  <c r="E85" i="29" s="1"/>
  <c r="D85" i="29"/>
  <c r="B131" i="29"/>
  <c r="E131" i="29" s="1"/>
  <c r="D131" i="29"/>
  <c r="G131" i="29"/>
  <c r="D92" i="29"/>
  <c r="G92" i="29"/>
  <c r="B92" i="29"/>
  <c r="E92" i="29" s="1"/>
  <c r="B108" i="29"/>
  <c r="E108" i="29" s="1"/>
  <c r="D108" i="29"/>
  <c r="G108" i="29"/>
  <c r="G63" i="29"/>
  <c r="B63" i="29"/>
  <c r="E63" i="29" s="1"/>
  <c r="D63" i="29"/>
  <c r="B160" i="29"/>
  <c r="E160" i="29" s="1"/>
  <c r="G160" i="29"/>
  <c r="D160" i="29"/>
  <c r="B66" i="29"/>
  <c r="E66" i="29" s="1"/>
  <c r="G66" i="29"/>
  <c r="D66" i="29"/>
  <c r="D41" i="29"/>
  <c r="B41" i="29"/>
  <c r="E41" i="29" s="1"/>
  <c r="G41" i="29"/>
  <c r="D97" i="29"/>
  <c r="G97" i="29"/>
  <c r="B97" i="29"/>
  <c r="E97" i="29" s="1"/>
  <c r="D156" i="29"/>
  <c r="G156" i="29"/>
  <c r="B156" i="29"/>
  <c r="E156" i="29" s="1"/>
  <c r="B130" i="29"/>
  <c r="E130" i="29" s="1"/>
  <c r="G130" i="29"/>
  <c r="D130" i="29"/>
  <c r="G48" i="29"/>
  <c r="B48" i="29"/>
  <c r="E48" i="29" s="1"/>
  <c r="D48" i="29"/>
  <c r="G129" i="29"/>
  <c r="D129" i="29"/>
  <c r="B129" i="29"/>
  <c r="E129" i="29" s="1"/>
  <c r="B162" i="29"/>
  <c r="E162" i="29" s="1"/>
  <c r="D162" i="29"/>
  <c r="G162" i="29"/>
  <c r="E1140" i="41"/>
  <c r="E1268" i="41"/>
  <c r="E1186" i="41"/>
  <c r="E1211" i="41"/>
  <c r="E1076" i="41"/>
  <c r="E839" i="41"/>
  <c r="F839" i="41"/>
  <c r="E760" i="41"/>
  <c r="F760" i="41"/>
  <c r="E1020" i="41"/>
  <c r="E980" i="41"/>
  <c r="E1134" i="41"/>
  <c r="E1154" i="41"/>
  <c r="E990" i="41"/>
  <c r="E1189" i="41"/>
  <c r="F750" i="41"/>
  <c r="E750" i="41"/>
  <c r="E1216" i="41"/>
  <c r="E1010" i="41"/>
  <c r="E1175" i="41"/>
  <c r="E824" i="41"/>
  <c r="F860" i="41"/>
  <c r="E860" i="41"/>
  <c r="F735" i="41"/>
  <c r="E735" i="41"/>
  <c r="E1058" i="41"/>
  <c r="E1041" i="41"/>
  <c r="E1301" i="41"/>
  <c r="E1011" i="41"/>
  <c r="E1022" i="41"/>
  <c r="E963" i="41"/>
  <c r="E938" i="41"/>
  <c r="F766" i="41"/>
  <c r="E766" i="41"/>
  <c r="E731" i="41"/>
  <c r="F731" i="41"/>
  <c r="E744" i="41"/>
  <c r="F744" i="41"/>
  <c r="E954" i="41"/>
  <c r="E1304" i="41"/>
  <c r="E1262" i="41"/>
  <c r="E1246" i="41"/>
  <c r="E1138" i="41"/>
  <c r="E1034" i="41"/>
  <c r="E883" i="41"/>
  <c r="E1005" i="41"/>
  <c r="E904" i="41"/>
  <c r="F763" i="41"/>
  <c r="E763" i="41"/>
  <c r="E1142" i="41"/>
  <c r="E773" i="41"/>
  <c r="F773" i="41"/>
  <c r="F756" i="41"/>
  <c r="E756" i="41"/>
  <c r="E1128" i="41"/>
  <c r="F849" i="41"/>
  <c r="E849" i="41"/>
  <c r="E896" i="41"/>
  <c r="E827" i="41"/>
  <c r="F827" i="41"/>
  <c r="E1266" i="41"/>
  <c r="E806" i="41"/>
  <c r="F806" i="41"/>
  <c r="F796" i="41"/>
  <c r="E796" i="41"/>
  <c r="E1173" i="41"/>
  <c r="E915" i="41"/>
  <c r="E1247" i="41"/>
  <c r="E1039" i="41"/>
  <c r="E950" i="41"/>
  <c r="E936" i="41"/>
  <c r="E897" i="41"/>
  <c r="E769" i="41"/>
  <c r="F769" i="41"/>
  <c r="E1065" i="41"/>
  <c r="E994" i="41"/>
  <c r="E901" i="41"/>
  <c r="E931" i="41"/>
  <c r="E961" i="41"/>
  <c r="E1317" i="41"/>
  <c r="E874" i="41"/>
  <c r="E1135" i="41"/>
  <c r="E952" i="41"/>
  <c r="E720" i="41"/>
  <c r="E1085" i="41"/>
  <c r="E1078" i="41"/>
  <c r="E1281" i="41"/>
  <c r="E1181" i="41"/>
  <c r="E900" i="41"/>
  <c r="E1252" i="41"/>
  <c r="F748" i="41"/>
  <c r="E748" i="41"/>
  <c r="E1238" i="41"/>
  <c r="E812" i="41"/>
  <c r="F812" i="41"/>
  <c r="E977" i="41"/>
  <c r="E1091" i="41"/>
  <c r="E930" i="41"/>
  <c r="E912" i="41"/>
  <c r="E1286" i="41"/>
  <c r="E881" i="41"/>
  <c r="E1254" i="41"/>
  <c r="E1111" i="41"/>
  <c r="E893" i="41"/>
  <c r="E983" i="41"/>
  <c r="E981" i="41"/>
  <c r="E1161" i="41"/>
  <c r="E790" i="41"/>
  <c r="E944" i="41"/>
  <c r="E729" i="41"/>
  <c r="F729" i="41"/>
  <c r="E1184" i="41"/>
  <c r="E1156" i="41"/>
  <c r="F823" i="41"/>
  <c r="E823" i="41"/>
  <c r="E1297" i="41"/>
  <c r="E843" i="41"/>
  <c r="E1040" i="41"/>
  <c r="E1070" i="41"/>
  <c r="E1221" i="41"/>
  <c r="E1261" i="41"/>
  <c r="E1251" i="41"/>
  <c r="E1066" i="41"/>
  <c r="E885" i="41"/>
  <c r="E947" i="41"/>
  <c r="E1014" i="41"/>
  <c r="E956" i="41"/>
  <c r="F825" i="41"/>
  <c r="E825" i="41"/>
  <c r="F776" i="41"/>
  <c r="E776" i="41"/>
  <c r="E1263" i="41"/>
  <c r="E960" i="41"/>
  <c r="E995" i="41"/>
  <c r="E917" i="41"/>
  <c r="E1073" i="41"/>
  <c r="E1307" i="41"/>
  <c r="E844" i="41"/>
  <c r="F844" i="41"/>
  <c r="E755" i="41"/>
  <c r="F755" i="41"/>
  <c r="E1072" i="41"/>
  <c r="E1100" i="41"/>
  <c r="E814" i="41"/>
  <c r="F814" i="41"/>
  <c r="E976" i="41"/>
  <c r="E982" i="41"/>
  <c r="E934" i="41"/>
  <c r="E1006" i="41"/>
  <c r="E1190" i="41"/>
  <c r="F819" i="41"/>
  <c r="E819" i="41"/>
  <c r="F779" i="41"/>
  <c r="E779" i="41"/>
  <c r="E1153" i="41"/>
  <c r="E1004" i="41"/>
  <c r="E872" i="41"/>
  <c r="E1087" i="41"/>
  <c r="E1036" i="41"/>
  <c r="E1002" i="41"/>
  <c r="E1213" i="41"/>
  <c r="E1273" i="41"/>
  <c r="E1170" i="41"/>
  <c r="E871" i="41"/>
  <c r="E1131" i="41"/>
  <c r="E958" i="41"/>
  <c r="F853" i="41"/>
  <c r="E853" i="41"/>
  <c r="E882" i="41"/>
  <c r="E1048" i="41"/>
  <c r="E1284" i="41"/>
  <c r="E762" i="41"/>
  <c r="F762" i="41"/>
  <c r="E820" i="41"/>
  <c r="F820" i="41"/>
  <c r="E1236" i="41"/>
  <c r="E971" i="41"/>
  <c r="E783" i="41"/>
  <c r="F783" i="41"/>
  <c r="E1148" i="41"/>
  <c r="E1018" i="41"/>
  <c r="E821" i="41"/>
  <c r="F821" i="41"/>
  <c r="E924" i="41"/>
  <c r="E1143" i="41"/>
  <c r="E880" i="41"/>
  <c r="E1089" i="41"/>
  <c r="E1272" i="41"/>
  <c r="E1082" i="41"/>
  <c r="E989" i="41"/>
  <c r="E1278" i="41"/>
  <c r="E1025" i="41"/>
  <c r="F855" i="41"/>
  <c r="E855" i="41"/>
  <c r="E810" i="41"/>
  <c r="E1197" i="41"/>
  <c r="E1110" i="41"/>
  <c r="E1117" i="41"/>
  <c r="E1080" i="41"/>
  <c r="E1220" i="41"/>
  <c r="E1079" i="41"/>
  <c r="E1231" i="41"/>
  <c r="E955" i="41"/>
  <c r="E836" i="41"/>
  <c r="F831" i="41"/>
  <c r="E831" i="41"/>
  <c r="E1235" i="41"/>
  <c r="E973" i="41"/>
  <c r="E1094" i="41"/>
  <c r="E1180" i="41"/>
  <c r="E966" i="41"/>
  <c r="E784" i="41"/>
  <c r="F784" i="41"/>
  <c r="E969" i="41"/>
  <c r="E736" i="41"/>
  <c r="F736" i="41"/>
  <c r="E993" i="41"/>
  <c r="E798" i="41"/>
  <c r="F798" i="41"/>
  <c r="F740" i="41"/>
  <c r="E740" i="41"/>
  <c r="E1144" i="41"/>
  <c r="E1250" i="41"/>
  <c r="E788" i="41"/>
  <c r="F788" i="41"/>
  <c r="E1030" i="41"/>
  <c r="F842" i="41"/>
  <c r="E842" i="41"/>
  <c r="E1103" i="41"/>
  <c r="F743" i="41"/>
  <c r="E743" i="41"/>
  <c r="E852" i="41"/>
  <c r="E1084" i="41"/>
  <c r="E1124" i="41"/>
  <c r="E978" i="41"/>
  <c r="F778" i="41"/>
  <c r="E778" i="41"/>
  <c r="E918" i="41"/>
  <c r="E906" i="41"/>
  <c r="E746" i="41"/>
  <c r="F746" i="41"/>
  <c r="E1300" i="41"/>
  <c r="E772" i="41"/>
  <c r="F772" i="41"/>
  <c r="E1185" i="41"/>
  <c r="E972" i="41"/>
  <c r="E863" i="41"/>
  <c r="F863" i="41"/>
  <c r="E1158" i="41"/>
  <c r="E782" i="41"/>
  <c r="E1196" i="41"/>
  <c r="E877" i="41"/>
  <c r="E1164" i="41"/>
  <c r="E962" i="41"/>
  <c r="E1320" i="41"/>
  <c r="E870" i="41"/>
  <c r="E1215" i="41"/>
  <c r="E1177" i="41"/>
  <c r="E1298" i="41"/>
  <c r="F770" i="41"/>
  <c r="E770" i="41"/>
  <c r="E742" i="41"/>
  <c r="F742" i="41"/>
  <c r="E991" i="41"/>
  <c r="E1210" i="41"/>
  <c r="E996" i="41"/>
  <c r="E805" i="41"/>
  <c r="E1229" i="41"/>
  <c r="F715" i="41"/>
  <c r="E715" i="41"/>
  <c r="E867" i="41"/>
  <c r="E829" i="41"/>
  <c r="F829" i="41"/>
  <c r="E1101" i="41"/>
  <c r="E1188" i="41"/>
  <c r="E1309" i="41"/>
  <c r="E1088" i="41"/>
  <c r="E1201" i="41"/>
  <c r="E1285" i="41"/>
  <c r="E1059" i="41"/>
  <c r="E1060" i="41"/>
  <c r="E1130" i="41"/>
  <c r="E970" i="41"/>
  <c r="E813" i="41"/>
  <c r="F813" i="41"/>
  <c r="E1194" i="41"/>
  <c r="E1105" i="41"/>
  <c r="E1174" i="41"/>
  <c r="E1183" i="41"/>
  <c r="E913" i="41"/>
  <c r="E716" i="41"/>
  <c r="F716" i="41"/>
  <c r="E1314" i="41"/>
  <c r="E1127" i="41"/>
  <c r="E753" i="41"/>
  <c r="F753" i="41"/>
  <c r="E1017" i="41"/>
  <c r="E803" i="41"/>
  <c r="E1046" i="41"/>
  <c r="E899" i="41"/>
  <c r="E1241" i="41"/>
  <c r="E868" i="41"/>
  <c r="E1097" i="41"/>
  <c r="E984" i="41"/>
  <c r="E921" i="41"/>
  <c r="E932" i="41"/>
  <c r="F765" i="41"/>
  <c r="E765" i="41"/>
  <c r="E1265" i="41"/>
  <c r="E768" i="41"/>
  <c r="F768" i="41"/>
  <c r="E1315" i="41"/>
  <c r="F791" i="41"/>
  <c r="E791" i="41"/>
  <c r="E1257" i="41"/>
  <c r="E1234" i="41"/>
  <c r="E1118" i="41"/>
  <c r="E1316" i="41"/>
  <c r="E946" i="41"/>
  <c r="E847" i="41"/>
  <c r="F847" i="41"/>
  <c r="E1293" i="41"/>
  <c r="E1212" i="41"/>
  <c r="E1061" i="41"/>
  <c r="F717" i="41"/>
  <c r="E717" i="41"/>
  <c r="E1256" i="41"/>
  <c r="E1248" i="41"/>
  <c r="E811" i="41"/>
  <c r="F811" i="41"/>
  <c r="E1074" i="41"/>
  <c r="F866" i="41"/>
  <c r="E866" i="41"/>
  <c r="E1107" i="41"/>
  <c r="E1163" i="41"/>
  <c r="E914" i="41"/>
  <c r="E1312" i="41"/>
  <c r="F732" i="41"/>
  <c r="E732" i="41"/>
  <c r="E1098" i="41"/>
  <c r="E940" i="41"/>
  <c r="E1157" i="41"/>
  <c r="E733" i="41"/>
  <c r="F733" i="41"/>
  <c r="E1296" i="41"/>
  <c r="E987" i="41"/>
  <c r="E926" i="41"/>
  <c r="E1280" i="41"/>
  <c r="E1239" i="41"/>
  <c r="E1195" i="41"/>
  <c r="E1276" i="41"/>
  <c r="E923" i="41"/>
  <c r="E1242" i="41"/>
  <c r="E835" i="41"/>
  <c r="F835" i="41"/>
  <c r="E841" i="41"/>
  <c r="E1145" i="41"/>
  <c r="E1258" i="41"/>
  <c r="E846" i="41"/>
  <c r="F846" i="41"/>
  <c r="E1129" i="41"/>
  <c r="E957" i="41"/>
  <c r="E959" i="41"/>
  <c r="F818" i="41"/>
  <c r="E818" i="41"/>
  <c r="F792" i="41"/>
  <c r="E792" i="41"/>
  <c r="E1141" i="41"/>
  <c r="D39" i="29"/>
  <c r="G39" i="29"/>
  <c r="B39" i="29"/>
  <c r="E39" i="29" s="1"/>
  <c r="D68" i="29"/>
  <c r="B68" i="29"/>
  <c r="E68" i="29" s="1"/>
  <c r="G68" i="29"/>
  <c r="G140" i="29"/>
  <c r="D140" i="29"/>
  <c r="B140" i="29"/>
  <c r="E140" i="29" s="1"/>
  <c r="G74" i="29"/>
  <c r="B74" i="29"/>
  <c r="E74" i="29" s="1"/>
  <c r="D74" i="29"/>
  <c r="B84" i="29"/>
  <c r="E84" i="29" s="1"/>
  <c r="D84" i="29"/>
  <c r="G84" i="29"/>
  <c r="G118" i="29"/>
  <c r="D118" i="29"/>
  <c r="B118" i="29"/>
  <c r="E118" i="29" s="1"/>
  <c r="G94" i="29"/>
  <c r="D94" i="29"/>
  <c r="B94" i="29"/>
  <c r="E94" i="29" s="1"/>
  <c r="B145" i="29"/>
  <c r="E145" i="29" s="1"/>
  <c r="G145" i="29"/>
  <c r="D145" i="29"/>
  <c r="D53" i="29"/>
  <c r="G53" i="29"/>
  <c r="B53" i="29"/>
  <c r="E53" i="29" s="1"/>
  <c r="G117" i="29"/>
  <c r="B117" i="29"/>
  <c r="E117" i="29" s="1"/>
  <c r="D117" i="29"/>
  <c r="B161" i="29"/>
  <c r="E161" i="29" s="1"/>
  <c r="D161" i="29"/>
  <c r="G161" i="29"/>
  <c r="D82" i="29"/>
  <c r="B82" i="29"/>
  <c r="E82" i="29" s="1"/>
  <c r="G82" i="29"/>
  <c r="D103" i="29"/>
  <c r="B103" i="29"/>
  <c r="E103" i="29" s="1"/>
  <c r="G103" i="29"/>
  <c r="B57" i="29"/>
  <c r="E57" i="29" s="1"/>
  <c r="G57" i="29"/>
  <c r="D57" i="29"/>
  <c r="B149" i="29"/>
  <c r="E149" i="29" s="1"/>
  <c r="G149" i="29"/>
  <c r="D149" i="29"/>
  <c r="D98" i="29"/>
  <c r="B98" i="29"/>
  <c r="E98" i="29" s="1"/>
  <c r="G98" i="29"/>
  <c r="D91" i="29"/>
  <c r="G91" i="29"/>
  <c r="B91" i="29"/>
  <c r="E91" i="29" s="1"/>
  <c r="B157" i="29"/>
  <c r="E157" i="29" s="1"/>
  <c r="G157" i="29"/>
  <c r="D157" i="29"/>
  <c r="G158" i="29"/>
  <c r="B158" i="29"/>
  <c r="E158" i="29" s="1"/>
  <c r="D158" i="29"/>
  <c r="B19" i="29"/>
  <c r="E19" i="29" s="1"/>
  <c r="G19" i="29"/>
  <c r="D19" i="29"/>
  <c r="D96" i="29"/>
  <c r="G96" i="29"/>
  <c r="B96" i="29"/>
  <c r="E96" i="29" s="1"/>
  <c r="G78" i="29"/>
  <c r="B78" i="29"/>
  <c r="E78" i="29" s="1"/>
  <c r="D78" i="29"/>
  <c r="D152" i="29"/>
  <c r="B152" i="29"/>
  <c r="E152" i="29" s="1"/>
  <c r="G152" i="29"/>
  <c r="G133" i="29"/>
  <c r="B133" i="29"/>
  <c r="E133" i="29" s="1"/>
  <c r="D133" i="29"/>
  <c r="B73" i="29"/>
  <c r="E73" i="29" s="1"/>
  <c r="D73" i="29"/>
  <c r="G73" i="29"/>
  <c r="D49" i="29"/>
  <c r="B49" i="29"/>
  <c r="E49" i="29" s="1"/>
  <c r="G49" i="29"/>
  <c r="G65" i="29"/>
  <c r="B65" i="29"/>
  <c r="E65" i="29" s="1"/>
  <c r="D65" i="29"/>
  <c r="B127" i="29"/>
  <c r="E127" i="29" s="1"/>
  <c r="D127" i="29"/>
  <c r="G127" i="29"/>
  <c r="B100" i="29"/>
  <c r="E100" i="29" s="1"/>
  <c r="G100" i="29"/>
  <c r="D100" i="29"/>
  <c r="G101" i="29"/>
  <c r="B101" i="29"/>
  <c r="E101" i="29" s="1"/>
  <c r="D101" i="29"/>
  <c r="D134" i="29"/>
  <c r="G134" i="29"/>
  <c r="B134" i="29"/>
  <c r="E134" i="29" s="1"/>
  <c r="D81" i="29"/>
  <c r="B81" i="29"/>
  <c r="E81" i="29" s="1"/>
  <c r="G81" i="29"/>
  <c r="D109" i="29"/>
  <c r="B109" i="29"/>
  <c r="E109" i="29" s="1"/>
  <c r="G109" i="29"/>
  <c r="G139" i="29"/>
  <c r="D139" i="29"/>
  <c r="B139" i="29"/>
  <c r="E139" i="29" s="1"/>
  <c r="B54" i="29"/>
  <c r="E54" i="29" s="1"/>
  <c r="G54" i="29"/>
  <c r="D54" i="29"/>
  <c r="D36" i="29"/>
  <c r="B36" i="29"/>
  <c r="E36" i="29" s="1"/>
  <c r="G36" i="29"/>
  <c r="D159" i="29"/>
  <c r="G159" i="29"/>
  <c r="B159" i="29"/>
  <c r="E159" i="29" s="1"/>
  <c r="G38" i="29"/>
  <c r="B38" i="29"/>
  <c r="E38" i="29" s="1"/>
  <c r="D38" i="29"/>
  <c r="G110" i="29"/>
  <c r="D110" i="29"/>
  <c r="B110" i="29"/>
  <c r="E110" i="29" s="1"/>
  <c r="G50" i="29"/>
  <c r="D50" i="29"/>
  <c r="B50" i="29"/>
  <c r="E50" i="29" s="1"/>
  <c r="B60" i="29"/>
  <c r="E60" i="29" s="1"/>
  <c r="D60" i="29"/>
  <c r="G60" i="29"/>
  <c r="D107" i="29"/>
  <c r="B107" i="29"/>
  <c r="E107" i="29" s="1"/>
  <c r="G107" i="29"/>
  <c r="D114" i="29"/>
  <c r="G114" i="29"/>
  <c r="B114" i="29"/>
  <c r="E114" i="29" s="1"/>
  <c r="G29" i="29"/>
  <c r="D29" i="29"/>
  <c r="B29" i="29"/>
  <c r="E29" i="29" s="1"/>
  <c r="G104" i="29"/>
  <c r="D104" i="29"/>
  <c r="B104" i="29"/>
  <c r="E104" i="29" s="1"/>
  <c r="B43" i="29"/>
  <c r="E43" i="29" s="1"/>
  <c r="D43" i="29"/>
  <c r="G43" i="29"/>
  <c r="D21" i="29"/>
  <c r="B21" i="29"/>
  <c r="E21" i="29" s="1"/>
  <c r="G21" i="29"/>
  <c r="B69" i="29"/>
  <c r="E69" i="29" s="1"/>
  <c r="D69" i="29"/>
  <c r="G69" i="29"/>
  <c r="D58" i="29"/>
  <c r="B58" i="29"/>
  <c r="E58" i="29" s="1"/>
  <c r="G58" i="29"/>
  <c r="D25" i="29"/>
  <c r="B25" i="29"/>
  <c r="E25" i="29" s="1"/>
  <c r="G25" i="29"/>
  <c r="G76" i="29"/>
  <c r="B76" i="29"/>
  <c r="E76" i="29" s="1"/>
  <c r="D76" i="29"/>
  <c r="D125" i="29"/>
  <c r="G125" i="29"/>
  <c r="B125" i="29"/>
  <c r="E125" i="29" s="1"/>
  <c r="G102" i="29"/>
  <c r="D102" i="29"/>
  <c r="B102" i="29"/>
  <c r="E102" i="29" s="1"/>
  <c r="B24" i="29"/>
  <c r="E24" i="29" s="1"/>
  <c r="D24" i="29"/>
  <c r="G24" i="29"/>
  <c r="G153" i="29"/>
  <c r="B153" i="29"/>
  <c r="E153" i="29" s="1"/>
  <c r="D153" i="29"/>
  <c r="D165" i="29"/>
  <c r="B165" i="29"/>
  <c r="E165" i="29" s="1"/>
  <c r="G165" i="29"/>
  <c r="G128" i="29"/>
  <c r="B128" i="29"/>
  <c r="E128" i="29" s="1"/>
  <c r="D128" i="29"/>
  <c r="D27" i="29"/>
  <c r="B27" i="29"/>
  <c r="E27" i="29" s="1"/>
  <c r="G27" i="29"/>
  <c r="D59" i="29"/>
  <c r="G59" i="29"/>
  <c r="B59" i="29"/>
  <c r="E59" i="29" s="1"/>
  <c r="D33" i="29"/>
  <c r="B33" i="29"/>
  <c r="E33" i="29" s="1"/>
  <c r="G33" i="29"/>
  <c r="G111" i="29"/>
  <c r="B111" i="29"/>
  <c r="E111" i="29" s="1"/>
  <c r="D111" i="29"/>
  <c r="G121" i="29"/>
  <c r="D121" i="29"/>
  <c r="B121" i="29"/>
  <c r="E121" i="29" s="1"/>
  <c r="B64" i="29"/>
  <c r="E64" i="29" s="1"/>
  <c r="D64" i="29"/>
  <c r="G64" i="29"/>
  <c r="G146" i="29"/>
  <c r="B146" i="29"/>
  <c r="E146" i="29" s="1"/>
  <c r="D146" i="29"/>
  <c r="G46" i="29"/>
  <c r="B46" i="29"/>
  <c r="E46" i="29" s="1"/>
  <c r="D46" i="29"/>
  <c r="D80" i="29"/>
  <c r="B80" i="29"/>
  <c r="E80" i="29" s="1"/>
  <c r="G80" i="29"/>
  <c r="D55" i="29"/>
  <c r="B55" i="29"/>
  <c r="E55" i="29" s="1"/>
  <c r="G55" i="29"/>
  <c r="G79" i="29"/>
  <c r="D79" i="29"/>
  <c r="B79" i="29"/>
  <c r="E79" i="29" s="1"/>
  <c r="G138" i="29"/>
  <c r="D138" i="29"/>
  <c r="B138" i="29"/>
  <c r="E138" i="29" s="1"/>
  <c r="G148" i="29"/>
  <c r="D148" i="29"/>
  <c r="B148" i="29"/>
  <c r="E148" i="29" s="1"/>
  <c r="D52" i="29"/>
  <c r="G52" i="29"/>
  <c r="B52" i="29"/>
  <c r="E52" i="29" s="1"/>
  <c r="B32" i="29"/>
  <c r="E32" i="29" s="1"/>
  <c r="D32" i="29"/>
  <c r="G32" i="29"/>
  <c r="B155" i="29"/>
  <c r="E155" i="29" s="1"/>
  <c r="G155" i="29"/>
  <c r="D155" i="29"/>
  <c r="G95" i="29"/>
  <c r="B95" i="29"/>
  <c r="E95" i="29" s="1"/>
  <c r="D95" i="29"/>
  <c r="D51" i="29"/>
  <c r="B51" i="29"/>
  <c r="E51" i="29" s="1"/>
  <c r="G51" i="29"/>
  <c r="B71" i="29"/>
  <c r="E71" i="29" s="1"/>
  <c r="D71" i="29"/>
  <c r="G71" i="29"/>
  <c r="G137" i="29"/>
  <c r="D137" i="29"/>
  <c r="B137" i="29"/>
  <c r="E137" i="29" s="1"/>
  <c r="D147" i="29"/>
  <c r="B147" i="29"/>
  <c r="E147" i="29" s="1"/>
  <c r="G147" i="29"/>
  <c r="B87" i="29"/>
  <c r="E87" i="29" s="1"/>
  <c r="D87" i="29"/>
  <c r="G87" i="29"/>
  <c r="B61" i="29"/>
  <c r="E61" i="29" s="1"/>
  <c r="D61" i="29"/>
  <c r="G61" i="29"/>
  <c r="B106" i="29"/>
  <c r="E106" i="29" s="1"/>
  <c r="D106" i="29"/>
  <c r="G106" i="29"/>
  <c r="B113" i="29"/>
  <c r="E113" i="29" s="1"/>
  <c r="G113" i="29"/>
  <c r="D113" i="29"/>
  <c r="D22" i="29"/>
  <c r="G22" i="29"/>
  <c r="B22" i="29"/>
  <c r="E22" i="29" s="1"/>
  <c r="B34" i="29"/>
  <c r="E34" i="29" s="1"/>
  <c r="G34" i="29"/>
  <c r="D34" i="29"/>
  <c r="F785" i="41"/>
  <c r="E785" i="41"/>
  <c r="E828" i="41"/>
  <c r="E1092" i="41"/>
  <c r="E979" i="41"/>
  <c r="E854" i="41"/>
  <c r="F854" i="41"/>
  <c r="E1019" i="41"/>
  <c r="E1090" i="41"/>
  <c r="E1037" i="41"/>
  <c r="E1121" i="41"/>
  <c r="F808" i="41"/>
  <c r="E808" i="41"/>
  <c r="E1277" i="41"/>
  <c r="E737" i="41"/>
  <c r="F737" i="41"/>
  <c r="E1260" i="41"/>
  <c r="F724" i="41"/>
  <c r="E724" i="41"/>
  <c r="E1162" i="41"/>
  <c r="E830" i="41"/>
  <c r="F830" i="41"/>
  <c r="E1204" i="41"/>
  <c r="E826" i="41"/>
  <c r="E1056" i="41"/>
  <c r="E1021" i="41"/>
  <c r="E857" i="41"/>
  <c r="F857" i="41"/>
  <c r="E1209" i="41"/>
  <c r="E1187" i="41"/>
  <c r="E1303" i="41"/>
  <c r="E869" i="41"/>
  <c r="E1243" i="41"/>
  <c r="E992" i="41"/>
  <c r="E951" i="41"/>
  <c r="E920" i="41"/>
  <c r="E1271" i="41"/>
  <c r="E1032" i="41"/>
  <c r="E725" i="41"/>
  <c r="F725" i="41"/>
  <c r="E965" i="41"/>
  <c r="E889" i="41"/>
  <c r="E777" i="41"/>
  <c r="F777" i="41"/>
  <c r="F816" i="41"/>
  <c r="E816" i="41"/>
  <c r="E1077" i="41"/>
  <c r="E937" i="41"/>
  <c r="E892" i="41"/>
  <c r="F749" i="41"/>
  <c r="E749" i="41"/>
  <c r="E1313" i="41"/>
  <c r="E726" i="41"/>
  <c r="F726" i="41"/>
  <c r="E1113" i="41"/>
  <c r="E815" i="41"/>
  <c r="F815" i="41"/>
  <c r="E1045" i="41"/>
  <c r="E1026" i="41"/>
  <c r="E1255" i="41"/>
  <c r="E1311" i="41"/>
  <c r="E1207" i="41"/>
  <c r="E974" i="41"/>
  <c r="E1123" i="41"/>
  <c r="E822" i="41"/>
  <c r="E1169" i="41"/>
  <c r="E1279" i="41"/>
  <c r="E859" i="41"/>
  <c r="F859" i="41"/>
  <c r="E1024" i="41"/>
  <c r="E1270" i="41"/>
  <c r="E916" i="41"/>
  <c r="E1028" i="41"/>
  <c r="E1151" i="41"/>
  <c r="E721" i="41"/>
  <c r="F721" i="41"/>
  <c r="E1264" i="41"/>
  <c r="F754" i="41"/>
  <c r="E754" i="41"/>
  <c r="E1310" i="41"/>
  <c r="E1067" i="41"/>
  <c r="E1267" i="41"/>
  <c r="E1095" i="41"/>
  <c r="E1023" i="41"/>
  <c r="F795" i="41"/>
  <c r="E795" i="41"/>
  <c r="E718" i="41"/>
  <c r="E834" i="41"/>
  <c r="F834" i="41"/>
  <c r="E903" i="41"/>
  <c r="E986" i="41"/>
  <c r="E929" i="41"/>
  <c r="E1102" i="41"/>
  <c r="E1294" i="41"/>
  <c r="E928" i="41"/>
  <c r="F775" i="41"/>
  <c r="E775" i="41"/>
  <c r="E1047" i="41"/>
  <c r="E878" i="41"/>
  <c r="E1179" i="41"/>
  <c r="E1119" i="41"/>
  <c r="E1043" i="41"/>
  <c r="F793" i="41"/>
  <c r="E793" i="41"/>
  <c r="E1106" i="41"/>
  <c r="E1230" i="41"/>
  <c r="F840" i="41"/>
  <c r="E840" i="41"/>
  <c r="F787" i="41"/>
  <c r="E787" i="41"/>
  <c r="E1149" i="41"/>
  <c r="E1016" i="41"/>
  <c r="E1071" i="41"/>
  <c r="E864" i="41"/>
  <c r="F864" i="41"/>
  <c r="E1147" i="41"/>
  <c r="E1146" i="41"/>
  <c r="E1132" i="41"/>
  <c r="E1168" i="41"/>
  <c r="E1225" i="41"/>
  <c r="E1292" i="41"/>
  <c r="E1054" i="41"/>
  <c r="E1182" i="41"/>
  <c r="E1009" i="41"/>
  <c r="E909" i="41"/>
  <c r="E1012" i="41"/>
  <c r="E1159" i="41"/>
  <c r="E1027" i="41"/>
  <c r="E1150" i="41"/>
  <c r="E804" i="41"/>
  <c r="F804" i="41"/>
  <c r="E1299" i="41"/>
  <c r="E1136" i="41"/>
  <c r="E888" i="41"/>
  <c r="F850" i="41"/>
  <c r="E850" i="41"/>
  <c r="E1035" i="41"/>
  <c r="E891" i="41"/>
  <c r="E865" i="41"/>
  <c r="F865" i="41"/>
  <c r="E741" i="41"/>
  <c r="F741" i="41"/>
  <c r="E1244" i="41"/>
  <c r="E1137" i="41"/>
  <c r="E1133" i="41"/>
  <c r="E1081" i="41"/>
  <c r="E1053" i="41"/>
  <c r="E1291" i="41"/>
  <c r="E1049" i="41"/>
  <c r="E1237" i="41"/>
  <c r="E1218" i="41"/>
  <c r="E943" i="41"/>
  <c r="E1202" i="41"/>
  <c r="E927" i="41"/>
  <c r="E1109" i="41"/>
  <c r="E1112" i="41"/>
  <c r="E1114" i="41"/>
  <c r="E727" i="41"/>
  <c r="F727" i="41"/>
  <c r="E902" i="41"/>
  <c r="E1253" i="41"/>
  <c r="E789" i="41"/>
  <c r="F789" i="41"/>
  <c r="E1208" i="41"/>
  <c r="E894" i="41"/>
  <c r="E1125" i="41"/>
  <c r="E1031" i="41"/>
  <c r="E1269" i="41"/>
  <c r="E890" i="41"/>
  <c r="E1001" i="41"/>
  <c r="E1057" i="41"/>
  <c r="F845" i="41"/>
  <c r="E845" i="41"/>
  <c r="E1003" i="41"/>
  <c r="E1122" i="41"/>
  <c r="E838" i="41"/>
  <c r="E1178" i="41"/>
  <c r="E1139" i="41"/>
  <c r="E1318" i="41"/>
  <c r="E1062" i="41"/>
  <c r="E722" i="41"/>
  <c r="F722" i="41"/>
  <c r="E876" i="41"/>
  <c r="E908" i="41"/>
  <c r="E1245" i="41"/>
  <c r="E884" i="41"/>
  <c r="E1126" i="41"/>
  <c r="E948" i="41"/>
  <c r="F851" i="41"/>
  <c r="E851" i="41"/>
  <c r="E1000" i="41"/>
  <c r="E728" i="41"/>
  <c r="F728" i="41"/>
  <c r="E1306" i="41"/>
  <c r="E837" i="41"/>
  <c r="F837" i="41"/>
  <c r="E1289" i="41"/>
  <c r="E1249" i="41"/>
  <c r="E1226" i="41"/>
  <c r="E1152" i="41"/>
  <c r="F734" i="41"/>
  <c r="E734" i="41"/>
  <c r="E1050" i="41"/>
  <c r="E895" i="41"/>
  <c r="E1227" i="41"/>
  <c r="E1160" i="41"/>
  <c r="E747" i="41"/>
  <c r="F747" i="41"/>
  <c r="F862" i="41"/>
  <c r="E862" i="41"/>
  <c r="E1308" i="41"/>
  <c r="E933" i="41"/>
  <c r="E780" i="41"/>
  <c r="F780" i="41"/>
  <c r="F799" i="41"/>
  <c r="E799" i="41"/>
  <c r="E1099" i="41"/>
  <c r="E719" i="41"/>
  <c r="F719" i="41"/>
  <c r="E1042" i="41"/>
  <c r="E935" i="41"/>
  <c r="E999" i="41"/>
  <c r="E942" i="41"/>
  <c r="F794" i="41"/>
  <c r="E794" i="41"/>
  <c r="E988" i="41"/>
  <c r="F797" i="41"/>
  <c r="E797" i="41"/>
  <c r="E879" i="41"/>
  <c r="E856" i="41"/>
  <c r="F856" i="41"/>
  <c r="E802" i="41"/>
  <c r="F802" i="41"/>
  <c r="E997" i="41"/>
  <c r="E1063" i="41"/>
  <c r="E873" i="41"/>
  <c r="E1193" i="41"/>
  <c r="F833" i="41"/>
  <c r="E833" i="41"/>
  <c r="E1240" i="41"/>
  <c r="E919" i="41"/>
  <c r="E807" i="41"/>
  <c r="F807" i="41"/>
  <c r="E1171" i="41"/>
  <c r="E886" i="41"/>
  <c r="E953" i="41"/>
  <c r="E1214" i="41"/>
  <c r="E1166" i="41"/>
  <c r="E730" i="41"/>
  <c r="F730" i="41"/>
  <c r="E1259" i="41"/>
  <c r="E898" i="41"/>
  <c r="E1083" i="41"/>
  <c r="E925" i="41"/>
  <c r="E1200" i="41"/>
  <c r="E1206" i="41"/>
  <c r="E1093" i="41"/>
  <c r="E1233" i="41"/>
  <c r="E887" i="41"/>
  <c r="E1033" i="41"/>
  <c r="E1052" i="41"/>
  <c r="E767" i="41"/>
  <c r="F767" i="41"/>
  <c r="E1290" i="41"/>
  <c r="E817" i="41"/>
  <c r="E1064" i="41"/>
  <c r="E1096" i="41"/>
  <c r="E910" i="41"/>
  <c r="F774" i="41"/>
  <c r="E774" i="41"/>
  <c r="E801" i="41"/>
  <c r="F801" i="41"/>
  <c r="F848" i="41"/>
  <c r="E848" i="41"/>
  <c r="E739" i="41"/>
  <c r="F739" i="41"/>
  <c r="E964" i="41"/>
  <c r="E1283" i="41"/>
  <c r="E1007" i="41"/>
  <c r="E1203" i="41"/>
  <c r="E1192" i="41"/>
  <c r="E1116" i="41"/>
  <c r="E985" i="41"/>
  <c r="E1115" i="41"/>
  <c r="E764" i="41"/>
  <c r="F764" i="41"/>
  <c r="E1172" i="41"/>
  <c r="E1222" i="41"/>
  <c r="E1055" i="41"/>
  <c r="E1287" i="41"/>
  <c r="E1205" i="41"/>
  <c r="E1319" i="41"/>
  <c r="E949" i="41"/>
  <c r="E1217" i="41"/>
  <c r="E968" i="41"/>
  <c r="E1008" i="41"/>
  <c r="E832" i="41"/>
  <c r="F832" i="41"/>
  <c r="E1075" i="41"/>
  <c r="E1029" i="41"/>
  <c r="E1155" i="41"/>
  <c r="E1282" i="41"/>
  <c r="E905" i="41"/>
  <c r="E1069" i="41"/>
  <c r="E1191" i="41"/>
  <c r="E975" i="41"/>
  <c r="E786" i="41"/>
  <c r="F786" i="41"/>
  <c r="E1198" i="41"/>
  <c r="F861" i="41"/>
  <c r="E861" i="41"/>
  <c r="E907" i="41"/>
  <c r="E998" i="41"/>
  <c r="E1302" i="41"/>
  <c r="E1305" i="41"/>
  <c r="E745" i="41"/>
  <c r="F745" i="41"/>
  <c r="E922" i="41"/>
  <c r="E1038" i="41"/>
  <c r="E1199" i="41"/>
  <c r="E1295" i="41"/>
  <c r="E911" i="41"/>
  <c r="E1165" i="41"/>
  <c r="F858" i="41"/>
  <c r="E858" i="41"/>
  <c r="E1108" i="41"/>
  <c r="E1223" i="41"/>
  <c r="E1167" i="41"/>
  <c r="E875" i="41"/>
  <c r="E1051" i="41"/>
  <c r="E941" i="41"/>
  <c r="F761" i="41"/>
  <c r="E761" i="41"/>
  <c r="E738" i="41"/>
  <c r="F738" i="41"/>
  <c r="F751" i="41"/>
  <c r="E751" i="41"/>
  <c r="E967" i="41"/>
  <c r="E1104" i="41"/>
  <c r="E1044" i="41"/>
  <c r="E1015" i="41"/>
  <c r="E945" i="41"/>
  <c r="E723" i="41"/>
  <c r="E1224" i="41"/>
  <c r="E1275" i="41"/>
  <c r="E1228" i="41"/>
  <c r="E1086" i="41"/>
  <c r="E1120" i="41"/>
  <c r="E1013" i="41"/>
  <c r="E752" i="41"/>
  <c r="F752" i="41"/>
  <c r="F759" i="41"/>
  <c r="E759" i="41"/>
  <c r="E939" i="41"/>
  <c r="E1219" i="41"/>
  <c r="F757" i="41"/>
  <c r="E757" i="41"/>
  <c r="E1288" i="41"/>
  <c r="F771" i="41"/>
  <c r="E771" i="41"/>
  <c r="E1232" i="41"/>
  <c r="F758" i="41"/>
  <c r="E758" i="41"/>
  <c r="E781" i="41"/>
  <c r="F781" i="41"/>
  <c r="E1176" i="41"/>
  <c r="E809" i="41"/>
  <c r="F809" i="41"/>
  <c r="E1274" i="41"/>
  <c r="E800" i="41"/>
  <c r="F800" i="41"/>
  <c r="E1068" i="41"/>
  <c r="C13" i="54"/>
  <c r="I12" i="54"/>
  <c r="D12" i="54"/>
  <c r="H12" i="54"/>
  <c r="L11" i="54"/>
  <c r="M11" i="54" s="1"/>
  <c r="K20" i="39"/>
  <c r="B130" i="11"/>
  <c r="D10" i="59"/>
  <c r="F718" i="41" l="1"/>
  <c r="F803" i="41"/>
  <c r="F782" i="41"/>
  <c r="O14" i="54"/>
  <c r="A15" i="54"/>
  <c r="K25" i="39"/>
  <c r="F790" i="41"/>
  <c r="F852" i="41"/>
  <c r="F720" i="41"/>
  <c r="F1038" i="41"/>
  <c r="I17" i="29"/>
  <c r="J17" i="29"/>
  <c r="H17" i="29"/>
  <c r="H16" i="29"/>
  <c r="J16" i="29"/>
  <c r="I16" i="29"/>
  <c r="F843" i="41"/>
  <c r="F841" i="41"/>
  <c r="F810" i="41"/>
  <c r="K35" i="39"/>
  <c r="K29" i="39"/>
  <c r="F968" i="41"/>
  <c r="F910" i="41"/>
  <c r="I31" i="39"/>
  <c r="F1116" i="41"/>
  <c r="F1172" i="41"/>
  <c r="F1001" i="41"/>
  <c r="H31" i="39"/>
  <c r="K31" i="39" s="1"/>
  <c r="F1108" i="41"/>
  <c r="F1051" i="41"/>
  <c r="F1269" i="41"/>
  <c r="F1069" i="41"/>
  <c r="F1115" i="41"/>
  <c r="F1224" i="41"/>
  <c r="F1152" i="41"/>
  <c r="F1295" i="41"/>
  <c r="F907" i="41"/>
  <c r="F1198" i="41"/>
  <c r="F975" i="41"/>
  <c r="F1055" i="41"/>
  <c r="F1283" i="41"/>
  <c r="F1139" i="41"/>
  <c r="F1056" i="41"/>
  <c r="F1104" i="41"/>
  <c r="F1165" i="41"/>
  <c r="F1302" i="41"/>
  <c r="F1029" i="41"/>
  <c r="F1205" i="41"/>
  <c r="F1203" i="41"/>
  <c r="F1270" i="41"/>
  <c r="F986" i="41"/>
  <c r="F1047" i="41"/>
  <c r="F1106" i="41"/>
  <c r="F1147" i="41"/>
  <c r="F1054" i="41"/>
  <c r="F1027" i="41"/>
  <c r="F1291" i="41"/>
  <c r="F927" i="41"/>
  <c r="F1169" i="41"/>
  <c r="F1095" i="41"/>
  <c r="F1102" i="41"/>
  <c r="F1179" i="41"/>
  <c r="F1071" i="41"/>
  <c r="F1225" i="41"/>
  <c r="F1012" i="41"/>
  <c r="F1136" i="41"/>
  <c r="F1137" i="41"/>
  <c r="F1237" i="41"/>
  <c r="F1112" i="41"/>
  <c r="F1208" i="41"/>
  <c r="F1028" i="41"/>
  <c r="F1067" i="41"/>
  <c r="F928" i="41"/>
  <c r="F1043" i="41"/>
  <c r="F1149" i="41"/>
  <c r="F1132" i="41"/>
  <c r="F1009" i="41"/>
  <c r="F891" i="41"/>
  <c r="F1081" i="41"/>
  <c r="F943" i="41"/>
  <c r="F1253" i="41"/>
  <c r="F1127" i="41"/>
  <c r="F1005" i="41"/>
  <c r="F1015" i="41"/>
  <c r="F1167" i="41"/>
  <c r="F1282" i="41"/>
  <c r="F949" i="41"/>
  <c r="F1064" i="41"/>
  <c r="F1122" i="41"/>
  <c r="F1125" i="41"/>
  <c r="F1019" i="41"/>
  <c r="F979" i="41"/>
  <c r="F914" i="41"/>
  <c r="F1241" i="41"/>
  <c r="F1105" i="41"/>
  <c r="F1201" i="41"/>
  <c r="F1268" i="41"/>
  <c r="F1080" i="41"/>
  <c r="F1272" i="41"/>
  <c r="F1236" i="41"/>
  <c r="F1170" i="41"/>
  <c r="F1153" i="41"/>
  <c r="F1072" i="41"/>
  <c r="F1014" i="41"/>
  <c r="F1040" i="41"/>
  <c r="F1297" i="41"/>
  <c r="F1156" i="41"/>
  <c r="F893" i="41"/>
  <c r="F977" i="41"/>
  <c r="F1238" i="41"/>
  <c r="F1252" i="41"/>
  <c r="F1135" i="41"/>
  <c r="F1266" i="41"/>
  <c r="F896" i="41"/>
  <c r="F1128" i="41"/>
  <c r="F1246" i="41"/>
  <c r="F1011" i="41"/>
  <c r="F1232" i="41"/>
  <c r="F1288" i="41"/>
  <c r="F1219" i="41"/>
  <c r="F1013" i="41"/>
  <c r="F1086" i="41"/>
  <c r="F1275" i="41"/>
  <c r="F1033" i="41"/>
  <c r="F1233" i="41"/>
  <c r="F1206" i="41"/>
  <c r="F925" i="41"/>
  <c r="F898" i="41"/>
  <c r="F1214" i="41"/>
  <c r="F886" i="41"/>
  <c r="F1240" i="41"/>
  <c r="F1193" i="41"/>
  <c r="F1063" i="41"/>
  <c r="F879" i="41"/>
  <c r="F988" i="41"/>
  <c r="F942" i="41"/>
  <c r="F935" i="41"/>
  <c r="F933" i="41"/>
  <c r="F1160" i="41"/>
  <c r="F895" i="41"/>
  <c r="F1226" i="41"/>
  <c r="F1289" i="41"/>
  <c r="F1306" i="41"/>
  <c r="F1000" i="41"/>
  <c r="F948" i="41"/>
  <c r="F884" i="41"/>
  <c r="F908" i="41"/>
  <c r="F1318" i="41"/>
  <c r="F1178" i="41"/>
  <c r="F974" i="41"/>
  <c r="F1311" i="41"/>
  <c r="F1026" i="41"/>
  <c r="F937" i="41"/>
  <c r="F889" i="41"/>
  <c r="F1271" i="41"/>
  <c r="F951" i="41"/>
  <c r="F1243" i="41"/>
  <c r="F1303" i="41"/>
  <c r="F1209" i="41"/>
  <c r="F1021" i="41"/>
  <c r="F959" i="41"/>
  <c r="F1129" i="41"/>
  <c r="F1258" i="41"/>
  <c r="F1242" i="41"/>
  <c r="F1276" i="41"/>
  <c r="F1239" i="41"/>
  <c r="F926" i="41"/>
  <c r="F1296" i="41"/>
  <c r="F1212" i="41"/>
  <c r="F1097" i="41"/>
  <c r="F1183" i="41"/>
  <c r="F1059" i="41"/>
  <c r="F1079" i="41"/>
  <c r="F989" i="41"/>
  <c r="F1131" i="41"/>
  <c r="F872" i="41"/>
  <c r="F1263" i="41"/>
  <c r="F1221" i="41"/>
  <c r="F981" i="41"/>
  <c r="F930" i="41"/>
  <c r="F994" i="41"/>
  <c r="F915" i="41"/>
  <c r="F1034" i="41"/>
  <c r="F963" i="41"/>
  <c r="F1037" i="41"/>
  <c r="F945" i="41"/>
  <c r="F1044" i="41"/>
  <c r="F967" i="41"/>
  <c r="F941" i="41"/>
  <c r="F875" i="41"/>
  <c r="F1223" i="41"/>
  <c r="F911" i="41"/>
  <c r="F1199" i="41"/>
  <c r="F922" i="41"/>
  <c r="F1305" i="41"/>
  <c r="F998" i="41"/>
  <c r="F1191" i="41"/>
  <c r="F905" i="41"/>
  <c r="F1155" i="41"/>
  <c r="F1075" i="41"/>
  <c r="F1008" i="41"/>
  <c r="F1217" i="41"/>
  <c r="F1319" i="41"/>
  <c r="F1287" i="41"/>
  <c r="F1222" i="41"/>
  <c r="F985" i="41"/>
  <c r="F1192" i="41"/>
  <c r="F1007" i="41"/>
  <c r="F964" i="41"/>
  <c r="F1096" i="41"/>
  <c r="F1003" i="41"/>
  <c r="F1057" i="41"/>
  <c r="F890" i="41"/>
  <c r="F1031" i="41"/>
  <c r="F894" i="41"/>
  <c r="F902" i="41"/>
  <c r="F1114" i="41"/>
  <c r="F1109" i="41"/>
  <c r="F1202" i="41"/>
  <c r="F1218" i="41"/>
  <c r="F1049" i="41"/>
  <c r="F1053" i="41"/>
  <c r="F1133" i="41"/>
  <c r="F1244" i="41"/>
  <c r="F1035" i="41"/>
  <c r="F888" i="41"/>
  <c r="F1299" i="41"/>
  <c r="F1150" i="41"/>
  <c r="F1159" i="41"/>
  <c r="F909" i="41"/>
  <c r="F1182" i="41"/>
  <c r="F1292" i="41"/>
  <c r="F1168" i="41"/>
  <c r="F1146" i="41"/>
  <c r="F1016" i="41"/>
  <c r="F1230" i="41"/>
  <c r="F1119" i="41"/>
  <c r="F878" i="41"/>
  <c r="F1294" i="41"/>
  <c r="F929" i="41"/>
  <c r="F903" i="41"/>
  <c r="F1023" i="41"/>
  <c r="F1267" i="41"/>
  <c r="F1310" i="41"/>
  <c r="F1264" i="41"/>
  <c r="F1151" i="41"/>
  <c r="F916" i="41"/>
  <c r="F1024" i="41"/>
  <c r="F1279" i="41"/>
  <c r="F1204" i="41"/>
  <c r="F1162" i="41"/>
  <c r="F1260" i="41"/>
  <c r="F1277" i="41"/>
  <c r="F1121" i="41"/>
  <c r="F1090" i="41"/>
  <c r="F1092" i="41"/>
  <c r="F940" i="41"/>
  <c r="F1234" i="41"/>
  <c r="F921" i="41"/>
  <c r="F1130" i="41"/>
  <c r="F1101" i="41"/>
  <c r="F867" i="41"/>
  <c r="F1229" i="41"/>
  <c r="F955" i="41"/>
  <c r="F1025" i="41"/>
  <c r="F924" i="41"/>
  <c r="F1018" i="41"/>
  <c r="F1036" i="41"/>
  <c r="F982" i="41"/>
  <c r="F995" i="41"/>
  <c r="F1251" i="41"/>
  <c r="F1286" i="41"/>
  <c r="F1078" i="41"/>
  <c r="F931" i="41"/>
  <c r="F1039" i="41"/>
  <c r="F1068" i="41"/>
  <c r="F1274" i="41"/>
  <c r="F1176" i="41"/>
  <c r="F939" i="41"/>
  <c r="F1120" i="41"/>
  <c r="F1228" i="41"/>
  <c r="F1290" i="41"/>
  <c r="F1052" i="41"/>
  <c r="F887" i="41"/>
  <c r="F1093" i="41"/>
  <c r="F1200" i="41"/>
  <c r="F1083" i="41"/>
  <c r="F1259" i="41"/>
  <c r="F1166" i="41"/>
  <c r="F953" i="41"/>
  <c r="F1171" i="41"/>
  <c r="F919" i="41"/>
  <c r="F873" i="41"/>
  <c r="F997" i="41"/>
  <c r="F999" i="41"/>
  <c r="F1042" i="41"/>
  <c r="F1099" i="41"/>
  <c r="F1308" i="41"/>
  <c r="F1227" i="41"/>
  <c r="F1050" i="41"/>
  <c r="F1249" i="41"/>
  <c r="F1126" i="41"/>
  <c r="F1245" i="41"/>
  <c r="F876" i="41"/>
  <c r="F1062" i="41"/>
  <c r="F1123" i="41"/>
  <c r="F1207" i="41"/>
  <c r="F1255" i="41"/>
  <c r="F1045" i="41"/>
  <c r="F1113" i="41"/>
  <c r="F1313" i="41"/>
  <c r="F892" i="41"/>
  <c r="F1077" i="41"/>
  <c r="F965" i="41"/>
  <c r="F1032" i="41"/>
  <c r="F920" i="41"/>
  <c r="F992" i="41"/>
  <c r="F869" i="41"/>
  <c r="F1187" i="41"/>
  <c r="F1141" i="41"/>
  <c r="F957" i="41"/>
  <c r="F1145" i="41"/>
  <c r="F923" i="41"/>
  <c r="F1195" i="41"/>
  <c r="F1280" i="41"/>
  <c r="F987" i="41"/>
  <c r="F1107" i="41"/>
  <c r="F1074" i="41"/>
  <c r="F1248" i="41"/>
  <c r="F1316" i="41"/>
  <c r="F1046" i="41"/>
  <c r="F1017" i="41"/>
  <c r="F1235" i="41"/>
  <c r="F1094" i="41"/>
  <c r="F966" i="41"/>
  <c r="F969" i="41"/>
  <c r="F993" i="41"/>
  <c r="F1250" i="41"/>
  <c r="F1030" i="41"/>
  <c r="F1103" i="41"/>
  <c r="F1124" i="41"/>
  <c r="F906" i="41"/>
  <c r="F1300" i="41"/>
  <c r="F1185" i="41"/>
  <c r="F877" i="41"/>
  <c r="F962" i="41"/>
  <c r="F870" i="41"/>
  <c r="F1177" i="41"/>
  <c r="F991" i="41"/>
  <c r="F996" i="41"/>
  <c r="F1188" i="41"/>
  <c r="F1088" i="41"/>
  <c r="F1285" i="41"/>
  <c r="F1060" i="41"/>
  <c r="F970" i="41"/>
  <c r="F1194" i="41"/>
  <c r="F1174" i="41"/>
  <c r="F913" i="41"/>
  <c r="F1314" i="41"/>
  <c r="F899" i="41"/>
  <c r="F868" i="41"/>
  <c r="F984" i="41"/>
  <c r="F932" i="41"/>
  <c r="F1265" i="41"/>
  <c r="F1315" i="41"/>
  <c r="F1257" i="41"/>
  <c r="F1118" i="41"/>
  <c r="F946" i="41"/>
  <c r="F1293" i="41"/>
  <c r="F1061" i="41"/>
  <c r="F1256" i="41"/>
  <c r="F1163" i="41"/>
  <c r="F1312" i="41"/>
  <c r="F1098" i="41"/>
  <c r="F1157" i="41"/>
  <c r="F973" i="41"/>
  <c r="F1180" i="41"/>
  <c r="F1144" i="41"/>
  <c r="F1084" i="41"/>
  <c r="F978" i="41"/>
  <c r="F918" i="41"/>
  <c r="F972" i="41"/>
  <c r="F1158" i="41"/>
  <c r="F1196" i="41"/>
  <c r="F1164" i="41"/>
  <c r="F1320" i="41"/>
  <c r="F1215" i="41"/>
  <c r="F1298" i="41"/>
  <c r="F1210" i="41"/>
  <c r="F1309" i="41"/>
  <c r="F1110" i="41"/>
  <c r="F880" i="41"/>
  <c r="F1048" i="41"/>
  <c r="F1213" i="41"/>
  <c r="F1006" i="41"/>
  <c r="F1073" i="41"/>
  <c r="F885" i="41"/>
  <c r="F1254" i="41"/>
  <c r="F1181" i="41"/>
  <c r="F1317" i="41"/>
  <c r="F936" i="41"/>
  <c r="F1304" i="41"/>
  <c r="F1041" i="41"/>
  <c r="F1175" i="41"/>
  <c r="F1216" i="41"/>
  <c r="F1189" i="41"/>
  <c r="F1154" i="41"/>
  <c r="F980" i="41"/>
  <c r="F1076" i="41"/>
  <c r="F1186" i="41"/>
  <c r="F1140" i="41"/>
  <c r="F1231" i="41"/>
  <c r="F1220" i="41"/>
  <c r="F1117" i="41"/>
  <c r="F1197" i="41"/>
  <c r="F1278" i="41"/>
  <c r="F1082" i="41"/>
  <c r="F1089" i="41"/>
  <c r="F1143" i="41"/>
  <c r="F1148" i="41"/>
  <c r="F971" i="41"/>
  <c r="F1284" i="41"/>
  <c r="F882" i="41"/>
  <c r="F958" i="41"/>
  <c r="F871" i="41"/>
  <c r="F1273" i="41"/>
  <c r="F1002" i="41"/>
  <c r="F1087" i="41"/>
  <c r="F1004" i="41"/>
  <c r="F1190" i="41"/>
  <c r="F934" i="41"/>
  <c r="F976" i="41"/>
  <c r="F1100" i="41"/>
  <c r="F1307" i="41"/>
  <c r="F917" i="41"/>
  <c r="F960" i="41"/>
  <c r="F956" i="41"/>
  <c r="F947" i="41"/>
  <c r="F1066" i="41"/>
  <c r="F1261" i="41"/>
  <c r="F1070" i="41"/>
  <c r="F1184" i="41"/>
  <c r="F944" i="41"/>
  <c r="F1161" i="41"/>
  <c r="F983" i="41"/>
  <c r="F1111" i="41"/>
  <c r="F881" i="41"/>
  <c r="F912" i="41"/>
  <c r="F1091" i="41"/>
  <c r="F900" i="41"/>
  <c r="F1281" i="41"/>
  <c r="F1085" i="41"/>
  <c r="F952" i="41"/>
  <c r="F874" i="41"/>
  <c r="F961" i="41"/>
  <c r="F901" i="41"/>
  <c r="F1065" i="41"/>
  <c r="F897" i="41"/>
  <c r="F950" i="41"/>
  <c r="F1247" i="41"/>
  <c r="F1173" i="41"/>
  <c r="F1142" i="41"/>
  <c r="F904" i="41"/>
  <c r="F883" i="41"/>
  <c r="F1138" i="41"/>
  <c r="F1262" i="41"/>
  <c r="F954" i="41"/>
  <c r="F938" i="41"/>
  <c r="F1022" i="41"/>
  <c r="F1301" i="41"/>
  <c r="F1058" i="41"/>
  <c r="F1010" i="41"/>
  <c r="F990" i="41"/>
  <c r="F1134" i="41"/>
  <c r="F1020" i="41"/>
  <c r="F1211" i="41"/>
  <c r="K28" i="39"/>
  <c r="K19" i="39"/>
  <c r="F817" i="41"/>
  <c r="F828" i="41"/>
  <c r="F822" i="41"/>
  <c r="F836" i="41"/>
  <c r="F824" i="41"/>
  <c r="F805" i="41"/>
  <c r="I26" i="39"/>
  <c r="J26" i="39"/>
  <c r="F826" i="41"/>
  <c r="I17" i="39"/>
  <c r="H17" i="39"/>
  <c r="K32" i="39"/>
  <c r="I23" i="39"/>
  <c r="J23" i="39"/>
  <c r="J24" i="39"/>
  <c r="I24" i="39"/>
  <c r="H24" i="39"/>
  <c r="J34" i="39"/>
  <c r="I34" i="39"/>
  <c r="H34" i="39"/>
  <c r="H27" i="39"/>
  <c r="I27" i="39"/>
  <c r="J27" i="39"/>
  <c r="H22" i="39"/>
  <c r="J22" i="39"/>
  <c r="I22" i="39"/>
  <c r="K33" i="39"/>
  <c r="J21" i="39"/>
  <c r="I21" i="39"/>
  <c r="H21" i="39"/>
  <c r="I16" i="39"/>
  <c r="J16" i="39"/>
  <c r="H16" i="39"/>
  <c r="H18" i="39"/>
  <c r="I18" i="39"/>
  <c r="J18" i="39"/>
  <c r="H21" i="29"/>
  <c r="F838" i="41"/>
  <c r="J51" i="29"/>
  <c r="H51" i="29"/>
  <c r="I51" i="29"/>
  <c r="H155" i="29"/>
  <c r="J155" i="29"/>
  <c r="I155" i="29"/>
  <c r="F723" i="41"/>
  <c r="I34" i="29"/>
  <c r="H34" i="29"/>
  <c r="J34" i="29"/>
  <c r="H22" i="29"/>
  <c r="J113" i="29"/>
  <c r="I113" i="29"/>
  <c r="H113" i="29"/>
  <c r="H106" i="29"/>
  <c r="I106" i="29"/>
  <c r="J106" i="29"/>
  <c r="J87" i="29"/>
  <c r="H87" i="29"/>
  <c r="I87" i="29"/>
  <c r="J147" i="29"/>
  <c r="I147" i="29"/>
  <c r="H147" i="29"/>
  <c r="J137" i="29"/>
  <c r="H137" i="29"/>
  <c r="I137" i="29"/>
  <c r="H95" i="29"/>
  <c r="J95" i="29"/>
  <c r="I95" i="29"/>
  <c r="J138" i="29"/>
  <c r="H138" i="29"/>
  <c r="I138" i="29"/>
  <c r="H80" i="29"/>
  <c r="J80" i="29"/>
  <c r="I80" i="29"/>
  <c r="J146" i="29"/>
  <c r="I146" i="29"/>
  <c r="H146" i="29"/>
  <c r="I64" i="29"/>
  <c r="H64" i="29"/>
  <c r="J64" i="29"/>
  <c r="H33" i="29"/>
  <c r="J33" i="29"/>
  <c r="I33" i="29"/>
  <c r="J27" i="29"/>
  <c r="I27" i="29"/>
  <c r="H27" i="29"/>
  <c r="I165" i="29"/>
  <c r="H165" i="29"/>
  <c r="J165" i="29"/>
  <c r="H102" i="29"/>
  <c r="I102" i="29"/>
  <c r="J102" i="29"/>
  <c r="H125" i="29"/>
  <c r="J125" i="29"/>
  <c r="I125" i="29"/>
  <c r="J25" i="29"/>
  <c r="H25" i="29"/>
  <c r="I25" i="29"/>
  <c r="J104" i="29"/>
  <c r="I104" i="29"/>
  <c r="H104" i="29"/>
  <c r="J107" i="29"/>
  <c r="I107" i="29"/>
  <c r="H107" i="29"/>
  <c r="H60" i="29"/>
  <c r="J60" i="29"/>
  <c r="I60" i="29"/>
  <c r="J110" i="29"/>
  <c r="I110" i="29"/>
  <c r="H110" i="29"/>
  <c r="J38" i="29"/>
  <c r="H38" i="29"/>
  <c r="I38" i="29"/>
  <c r="H36" i="29"/>
  <c r="I36" i="29"/>
  <c r="J36" i="29"/>
  <c r="I81" i="29"/>
  <c r="H81" i="29"/>
  <c r="J81" i="29"/>
  <c r="J101" i="29"/>
  <c r="I101" i="29"/>
  <c r="H101" i="29"/>
  <c r="I49" i="29"/>
  <c r="J49" i="29"/>
  <c r="H49" i="29"/>
  <c r="J73" i="29"/>
  <c r="I73" i="29"/>
  <c r="H73" i="29"/>
  <c r="I133" i="29"/>
  <c r="H133" i="29"/>
  <c r="J133" i="29"/>
  <c r="H78" i="29"/>
  <c r="J78" i="29"/>
  <c r="I78" i="29"/>
  <c r="H19" i="29"/>
  <c r="J19" i="29"/>
  <c r="I19" i="29"/>
  <c r="J157" i="29"/>
  <c r="I157" i="29"/>
  <c r="H157" i="29"/>
  <c r="I98" i="29"/>
  <c r="H98" i="29"/>
  <c r="J98" i="29"/>
  <c r="H57" i="29"/>
  <c r="J57" i="29"/>
  <c r="I57" i="29"/>
  <c r="J82" i="29"/>
  <c r="H82" i="29"/>
  <c r="I82" i="29"/>
  <c r="H161" i="29"/>
  <c r="I161" i="29"/>
  <c r="J161" i="29"/>
  <c r="J117" i="29"/>
  <c r="I117" i="29"/>
  <c r="H117" i="29"/>
  <c r="I145" i="29"/>
  <c r="J145" i="29"/>
  <c r="H145" i="29"/>
  <c r="I94" i="29"/>
  <c r="J94" i="29"/>
  <c r="H94" i="29"/>
  <c r="H84" i="29"/>
  <c r="J84" i="29"/>
  <c r="I84" i="29"/>
  <c r="H74" i="29"/>
  <c r="J74" i="29"/>
  <c r="I74" i="29"/>
  <c r="I140" i="29"/>
  <c r="H140" i="29"/>
  <c r="J140" i="29"/>
  <c r="J68" i="29"/>
  <c r="I68" i="29"/>
  <c r="H68" i="29"/>
  <c r="H129" i="29"/>
  <c r="J129" i="29"/>
  <c r="I129" i="29"/>
  <c r="I48" i="29"/>
  <c r="H48" i="29"/>
  <c r="J48" i="29"/>
  <c r="H156" i="29"/>
  <c r="J156" i="29"/>
  <c r="I156" i="29"/>
  <c r="J41" i="29"/>
  <c r="I41" i="29"/>
  <c r="H41" i="29"/>
  <c r="J160" i="29"/>
  <c r="H160" i="29"/>
  <c r="I160" i="29"/>
  <c r="J124" i="29"/>
  <c r="H124" i="29"/>
  <c r="I124" i="29"/>
  <c r="I70" i="29"/>
  <c r="H70" i="29"/>
  <c r="J70" i="29"/>
  <c r="J45" i="29"/>
  <c r="I45" i="29"/>
  <c r="H45" i="29"/>
  <c r="H26" i="29"/>
  <c r="J26" i="29"/>
  <c r="I26" i="29"/>
  <c r="J136" i="29"/>
  <c r="I136" i="29"/>
  <c r="H136" i="29"/>
  <c r="I163" i="29"/>
  <c r="H163" i="29"/>
  <c r="J163" i="29"/>
  <c r="I119" i="29"/>
  <c r="H119" i="29"/>
  <c r="J119" i="29"/>
  <c r="H126" i="29"/>
  <c r="J126" i="29"/>
  <c r="I126" i="29"/>
  <c r="H47" i="29"/>
  <c r="J47" i="29"/>
  <c r="I47" i="29"/>
  <c r="I83" i="29"/>
  <c r="H83" i="29"/>
  <c r="J83" i="29"/>
  <c r="I123" i="29"/>
  <c r="J123" i="29"/>
  <c r="H123" i="29"/>
  <c r="J142" i="29"/>
  <c r="H142" i="29"/>
  <c r="I142" i="29"/>
  <c r="H72" i="29"/>
  <c r="J72" i="29"/>
  <c r="I72" i="29"/>
  <c r="H112" i="29"/>
  <c r="I112" i="29"/>
  <c r="J112" i="29"/>
  <c r="I151" i="29"/>
  <c r="H151" i="29"/>
  <c r="J151" i="29"/>
  <c r="I42" i="29"/>
  <c r="J42" i="29"/>
  <c r="H42" i="29"/>
  <c r="J18" i="29"/>
  <c r="I18" i="29"/>
  <c r="H18" i="29"/>
  <c r="J77" i="29"/>
  <c r="H77" i="29"/>
  <c r="I77" i="29"/>
  <c r="H144" i="29"/>
  <c r="I144" i="29"/>
  <c r="J144" i="29"/>
  <c r="I35" i="29"/>
  <c r="J35" i="29"/>
  <c r="H35" i="29"/>
  <c r="H99" i="29"/>
  <c r="I99" i="29"/>
  <c r="J99" i="29"/>
  <c r="J141" i="29"/>
  <c r="I141" i="29"/>
  <c r="H141" i="29"/>
  <c r="H93" i="29"/>
  <c r="J93" i="29"/>
  <c r="I93" i="29"/>
  <c r="J150" i="29"/>
  <c r="H150" i="29"/>
  <c r="I150" i="29"/>
  <c r="J22" i="29"/>
  <c r="I22" i="29"/>
  <c r="J61" i="29"/>
  <c r="H61" i="29"/>
  <c r="I61" i="29"/>
  <c r="I71" i="29"/>
  <c r="H71" i="29"/>
  <c r="J71" i="29"/>
  <c r="J32" i="29"/>
  <c r="I32" i="29"/>
  <c r="H32" i="29"/>
  <c r="I52" i="29"/>
  <c r="J52" i="29"/>
  <c r="H52" i="29"/>
  <c r="I148" i="29"/>
  <c r="J148" i="29"/>
  <c r="H148" i="29"/>
  <c r="H79" i="29"/>
  <c r="I79" i="29"/>
  <c r="J79" i="29"/>
  <c r="I55" i="29"/>
  <c r="J55" i="29"/>
  <c r="H55" i="29"/>
  <c r="J46" i="29"/>
  <c r="I46" i="29"/>
  <c r="H46" i="29"/>
  <c r="J121" i="29"/>
  <c r="I121" i="29"/>
  <c r="H121" i="29"/>
  <c r="I111" i="29"/>
  <c r="H111" i="29"/>
  <c r="J111" i="29"/>
  <c r="I59" i="29"/>
  <c r="J59" i="29"/>
  <c r="H59" i="29"/>
  <c r="J128" i="29"/>
  <c r="H128" i="29"/>
  <c r="I128" i="29"/>
  <c r="H153" i="29"/>
  <c r="I153" i="29"/>
  <c r="J153" i="29"/>
  <c r="H24" i="29"/>
  <c r="I24" i="29"/>
  <c r="J24" i="29"/>
  <c r="J76" i="29"/>
  <c r="H76" i="29"/>
  <c r="I76" i="29"/>
  <c r="J58" i="29"/>
  <c r="H58" i="29"/>
  <c r="I58" i="29"/>
  <c r="J69" i="29"/>
  <c r="I69" i="29"/>
  <c r="H69" i="29"/>
  <c r="I21" i="29"/>
  <c r="J21" i="29"/>
  <c r="J43" i="29"/>
  <c r="I43" i="29"/>
  <c r="H43" i="29"/>
  <c r="J29" i="29"/>
  <c r="I29" i="29"/>
  <c r="H29" i="29"/>
  <c r="I114" i="29"/>
  <c r="J114" i="29"/>
  <c r="H114" i="29"/>
  <c r="I50" i="29"/>
  <c r="H50" i="29"/>
  <c r="J50" i="29"/>
  <c r="H159" i="29"/>
  <c r="J159" i="29"/>
  <c r="I159" i="29"/>
  <c r="J54" i="29"/>
  <c r="H54" i="29"/>
  <c r="I54" i="29"/>
  <c r="J139" i="29"/>
  <c r="H139" i="29"/>
  <c r="I139" i="29"/>
  <c r="H109" i="29"/>
  <c r="I109" i="29"/>
  <c r="J109" i="29"/>
  <c r="J134" i="29"/>
  <c r="H134" i="29"/>
  <c r="I134" i="29"/>
  <c r="I100" i="29"/>
  <c r="J100" i="29"/>
  <c r="H100" i="29"/>
  <c r="H127" i="29"/>
  <c r="I127" i="29"/>
  <c r="J127" i="29"/>
  <c r="J65" i="29"/>
  <c r="H65" i="29"/>
  <c r="I65" i="29"/>
  <c r="I152" i="29"/>
  <c r="H152" i="29"/>
  <c r="J152" i="29"/>
  <c r="H96" i="29"/>
  <c r="I96" i="29"/>
  <c r="J96" i="29"/>
  <c r="J158" i="29"/>
  <c r="I158" i="29"/>
  <c r="H158" i="29"/>
  <c r="I91" i="29"/>
  <c r="J91" i="29"/>
  <c r="H91" i="29"/>
  <c r="I149" i="29"/>
  <c r="J149" i="29"/>
  <c r="H149" i="29"/>
  <c r="J103" i="29"/>
  <c r="I103" i="29"/>
  <c r="H103" i="29"/>
  <c r="J53" i="29"/>
  <c r="I53" i="29"/>
  <c r="H53" i="29"/>
  <c r="J118" i="29"/>
  <c r="H118" i="29"/>
  <c r="I118" i="29"/>
  <c r="I39" i="29"/>
  <c r="H39" i="29"/>
  <c r="J39" i="29"/>
  <c r="J162" i="29"/>
  <c r="H162" i="29"/>
  <c r="I162" i="29"/>
  <c r="J130" i="29"/>
  <c r="H130" i="29"/>
  <c r="I130" i="29"/>
  <c r="H97" i="29"/>
  <c r="I97" i="29"/>
  <c r="J97" i="29"/>
  <c r="J66" i="29"/>
  <c r="I66" i="29"/>
  <c r="H66" i="29"/>
  <c r="H63" i="29"/>
  <c r="J63" i="29"/>
  <c r="I63" i="29"/>
  <c r="I108" i="29"/>
  <c r="H108" i="29"/>
  <c r="J108" i="29"/>
  <c r="H92" i="29"/>
  <c r="J92" i="29"/>
  <c r="I92" i="29"/>
  <c r="H131" i="29"/>
  <c r="J131" i="29"/>
  <c r="I131" i="29"/>
  <c r="H85" i="29"/>
  <c r="I85" i="29"/>
  <c r="J85" i="29"/>
  <c r="H31" i="29"/>
  <c r="I31" i="29"/>
  <c r="J31" i="29"/>
  <c r="J90" i="29"/>
  <c r="H90" i="29"/>
  <c r="I90" i="29"/>
  <c r="I132" i="29"/>
  <c r="J132" i="29"/>
  <c r="H132" i="29"/>
  <c r="J67" i="29"/>
  <c r="I67" i="29"/>
  <c r="H67" i="29"/>
  <c r="H143" i="29"/>
  <c r="J143" i="29"/>
  <c r="I143" i="29"/>
  <c r="I122" i="29"/>
  <c r="J122" i="29"/>
  <c r="H122" i="29"/>
  <c r="I115" i="29"/>
  <c r="J115" i="29"/>
  <c r="H115" i="29"/>
  <c r="H75" i="29"/>
  <c r="J75" i="29"/>
  <c r="I75" i="29"/>
  <c r="J40" i="29"/>
  <c r="H40" i="29"/>
  <c r="I40" i="29"/>
  <c r="H56" i="29"/>
  <c r="I56" i="29"/>
  <c r="J56" i="29"/>
  <c r="H120" i="29"/>
  <c r="I120" i="29"/>
  <c r="J120" i="29"/>
  <c r="H154" i="29"/>
  <c r="I154" i="29"/>
  <c r="J154" i="29"/>
  <c r="I135" i="29"/>
  <c r="J135" i="29"/>
  <c r="H135" i="29"/>
  <c r="H86" i="29"/>
  <c r="J86" i="29"/>
  <c r="I86" i="29"/>
  <c r="H37" i="29"/>
  <c r="I37" i="29"/>
  <c r="J37" i="29"/>
  <c r="I44" i="29"/>
  <c r="J44" i="29"/>
  <c r="H44" i="29"/>
  <c r="J105" i="29"/>
  <c r="H105" i="29"/>
  <c r="I105" i="29"/>
  <c r="J164" i="29"/>
  <c r="H164" i="29"/>
  <c r="I164" i="29"/>
  <c r="I30" i="29"/>
  <c r="J30" i="29"/>
  <c r="H30" i="29"/>
  <c r="J20" i="29"/>
  <c r="I20" i="29"/>
  <c r="H20" i="29"/>
  <c r="I28" i="29"/>
  <c r="H28" i="29"/>
  <c r="J28" i="29"/>
  <c r="H116" i="29"/>
  <c r="I116" i="29"/>
  <c r="J116" i="29"/>
  <c r="J23" i="29"/>
  <c r="H23" i="29"/>
  <c r="I23" i="29"/>
  <c r="I88" i="29"/>
  <c r="H88" i="29"/>
  <c r="J88" i="29"/>
  <c r="J89" i="29"/>
  <c r="I89" i="29"/>
  <c r="H89" i="29"/>
  <c r="H62" i="29"/>
  <c r="I62" i="29"/>
  <c r="J62" i="29"/>
  <c r="E12" i="54"/>
  <c r="L12" i="54" s="1"/>
  <c r="M12" i="54" s="1"/>
  <c r="C14" i="54"/>
  <c r="D13" i="54"/>
  <c r="I13" i="54"/>
  <c r="H13" i="54"/>
  <c r="F7" i="54"/>
  <c r="D11" i="59"/>
  <c r="C12" i="41" l="1"/>
  <c r="B12" i="41" s="1"/>
  <c r="A16" i="54"/>
  <c r="O15" i="54"/>
  <c r="K16" i="29"/>
  <c r="F12" i="41"/>
  <c r="K17" i="29"/>
  <c r="K26" i="39"/>
  <c r="K17" i="39"/>
  <c r="K23" i="39"/>
  <c r="K24" i="39"/>
  <c r="K34" i="39"/>
  <c r="J38" i="39"/>
  <c r="J39" i="39" s="1"/>
  <c r="J40" i="39" s="1"/>
  <c r="K22" i="39"/>
  <c r="I38" i="39"/>
  <c r="I39" i="39" s="1"/>
  <c r="I40" i="39" s="1"/>
  <c r="K27" i="39"/>
  <c r="K21" i="39"/>
  <c r="K16" i="39"/>
  <c r="F438" i="41"/>
  <c r="K18" i="39"/>
  <c r="F464" i="41"/>
  <c r="H38" i="39"/>
  <c r="H39" i="39" s="1"/>
  <c r="H40" i="39" s="1"/>
  <c r="F418" i="41"/>
  <c r="F653" i="41"/>
  <c r="F474" i="41"/>
  <c r="C183" i="41"/>
  <c r="L183" i="41" s="1"/>
  <c r="C77" i="41"/>
  <c r="D77" i="41" s="1"/>
  <c r="F450" i="41"/>
  <c r="F539" i="41"/>
  <c r="C428" i="41"/>
  <c r="F468" i="41"/>
  <c r="F265" i="41"/>
  <c r="F171" i="41"/>
  <c r="F615" i="41"/>
  <c r="C590" i="41"/>
  <c r="L590" i="41" s="1"/>
  <c r="F333" i="41"/>
  <c r="F490" i="41"/>
  <c r="C43" i="41"/>
  <c r="F60" i="41"/>
  <c r="F261" i="41"/>
  <c r="F95" i="41"/>
  <c r="C625" i="41"/>
  <c r="F257" i="41"/>
  <c r="C93" i="41"/>
  <c r="G93" i="41" s="1"/>
  <c r="C287" i="41"/>
  <c r="D287" i="41" s="1"/>
  <c r="F569" i="41"/>
  <c r="C602" i="41"/>
  <c r="D602" i="41" s="1"/>
  <c r="F38" i="41"/>
  <c r="F51" i="41"/>
  <c r="C90" i="41"/>
  <c r="F697" i="41"/>
  <c r="C396" i="41"/>
  <c r="G396" i="41" s="1"/>
  <c r="C595" i="41"/>
  <c r="B595" i="41" s="1"/>
  <c r="C684" i="41"/>
  <c r="G684" i="41" s="1"/>
  <c r="F104" i="41"/>
  <c r="F640" i="41"/>
  <c r="F604" i="41"/>
  <c r="C215" i="41"/>
  <c r="F250" i="41"/>
  <c r="F303" i="41"/>
  <c r="F218" i="41"/>
  <c r="F312" i="41"/>
  <c r="C578" i="41"/>
  <c r="B578" i="41" s="1"/>
  <c r="C138" i="41"/>
  <c r="C561" i="41"/>
  <c r="G561" i="41" s="1"/>
  <c r="C551" i="41"/>
  <c r="F601" i="41"/>
  <c r="F164" i="41"/>
  <c r="C137" i="41"/>
  <c r="D137" i="41" s="1"/>
  <c r="C59" i="41"/>
  <c r="B59" i="41" s="1"/>
  <c r="C144" i="41"/>
  <c r="G144" i="41" s="1"/>
  <c r="F42" i="41"/>
  <c r="F555" i="41"/>
  <c r="C136" i="41"/>
  <c r="B136" i="41" s="1"/>
  <c r="F537" i="41"/>
  <c r="C302" i="41"/>
  <c r="C587" i="41"/>
  <c r="B587" i="41" s="1"/>
  <c r="C621" i="41"/>
  <c r="C198" i="41"/>
  <c r="L198" i="41" s="1"/>
  <c r="F378" i="41"/>
  <c r="C57" i="41"/>
  <c r="D57" i="41" s="1"/>
  <c r="C476" i="41"/>
  <c r="L476" i="41" s="1"/>
  <c r="C526" i="41"/>
  <c r="D526" i="41" s="1"/>
  <c r="C634" i="41"/>
  <c r="B634" i="41" s="1"/>
  <c r="F498" i="41"/>
  <c r="F282" i="41"/>
  <c r="F361" i="41"/>
  <c r="F487" i="41"/>
  <c r="F587" i="41"/>
  <c r="F624" i="41"/>
  <c r="F212" i="41"/>
  <c r="F496" i="41"/>
  <c r="C334" i="41"/>
  <c r="G334" i="41" s="1"/>
  <c r="F493" i="41"/>
  <c r="F306" i="41"/>
  <c r="F433" i="41"/>
  <c r="C480" i="41"/>
  <c r="G480" i="41" s="1"/>
  <c r="F209" i="41"/>
  <c r="F335" i="41"/>
  <c r="C609" i="41"/>
  <c r="B609" i="41" s="1"/>
  <c r="C469" i="41"/>
  <c r="D469" i="41" s="1"/>
  <c r="C95" i="41"/>
  <c r="L95" i="41" s="1"/>
  <c r="F266" i="41"/>
  <c r="F33" i="41"/>
  <c r="F436" i="41"/>
  <c r="F36" i="41"/>
  <c r="C320" i="41"/>
  <c r="B320" i="41" s="1"/>
  <c r="F310" i="41"/>
  <c r="C543" i="41"/>
  <c r="L543" i="41" s="1"/>
  <c r="C385" i="41"/>
  <c r="B385" i="41" s="1"/>
  <c r="C15" i="41"/>
  <c r="G15" i="41" s="1"/>
  <c r="F546" i="41"/>
  <c r="C427" i="41"/>
  <c r="D427" i="41" s="1"/>
  <c r="C388" i="41"/>
  <c r="D388" i="41" s="1"/>
  <c r="C652" i="41"/>
  <c r="B652" i="41" s="1"/>
  <c r="F58" i="41"/>
  <c r="C661" i="41"/>
  <c r="D661" i="41" s="1"/>
  <c r="C76" i="41"/>
  <c r="B76" i="41" s="1"/>
  <c r="C487" i="41"/>
  <c r="D487" i="41" s="1"/>
  <c r="C515" i="41"/>
  <c r="B515" i="41" s="1"/>
  <c r="C84" i="41"/>
  <c r="D84" i="41" s="1"/>
  <c r="C55" i="41"/>
  <c r="G55" i="41" s="1"/>
  <c r="F533" i="41"/>
  <c r="F548" i="41"/>
  <c r="F580" i="41"/>
  <c r="C687" i="41"/>
  <c r="F687" i="41"/>
  <c r="C504" i="41"/>
  <c r="C456" i="41"/>
  <c r="B456" i="41" s="1"/>
  <c r="C617" i="41"/>
  <c r="C667" i="41"/>
  <c r="G667" i="41" s="1"/>
  <c r="C510" i="41"/>
  <c r="C550" i="41"/>
  <c r="L550" i="41" s="1"/>
  <c r="F473" i="41"/>
  <c r="F443" i="41"/>
  <c r="C332" i="41"/>
  <c r="F454" i="41"/>
  <c r="C301" i="41"/>
  <c r="B301" i="41" s="1"/>
  <c r="C395" i="41"/>
  <c r="L395" i="41" s="1"/>
  <c r="C552" i="41"/>
  <c r="C530" i="41"/>
  <c r="B530" i="41" s="1"/>
  <c r="F379" i="41"/>
  <c r="C408" i="41"/>
  <c r="L408" i="41" s="1"/>
  <c r="F331" i="41"/>
  <c r="C25" i="41"/>
  <c r="B25" i="41" s="1"/>
  <c r="C598" i="41"/>
  <c r="G598" i="41" s="1"/>
  <c r="C534" i="41"/>
  <c r="G534" i="41" s="1"/>
  <c r="F142" i="41"/>
  <c r="C305" i="41"/>
  <c r="B305" i="41" s="1"/>
  <c r="C516" i="41"/>
  <c r="B516" i="41" s="1"/>
  <c r="F178" i="41"/>
  <c r="C548" i="41"/>
  <c r="D548" i="41" s="1"/>
  <c r="F595" i="41"/>
  <c r="F374" i="41"/>
  <c r="F102" i="41"/>
  <c r="C702" i="41"/>
  <c r="F17" i="41"/>
  <c r="C311" i="41"/>
  <c r="G311" i="41" s="1"/>
  <c r="F652" i="41"/>
  <c r="C422" i="41"/>
  <c r="L422" i="41" s="1"/>
  <c r="F325" i="41"/>
  <c r="F562" i="41"/>
  <c r="C62" i="41"/>
  <c r="G62" i="41" s="1"/>
  <c r="F515" i="41"/>
  <c r="C497" i="41"/>
  <c r="G497" i="41" s="1"/>
  <c r="F693" i="41"/>
  <c r="F150" i="41"/>
  <c r="F169" i="41"/>
  <c r="C399" i="41"/>
  <c r="B399" i="41" s="1"/>
  <c r="C157" i="41"/>
  <c r="B157" i="41" s="1"/>
  <c r="F465" i="41"/>
  <c r="C216" i="41"/>
  <c r="B216" i="41" s="1"/>
  <c r="C75" i="41"/>
  <c r="B75" i="41" s="1"/>
  <c r="C705" i="41"/>
  <c r="G705" i="41" s="1"/>
  <c r="C564" i="41"/>
  <c r="D564" i="41" s="1"/>
  <c r="F165" i="41"/>
  <c r="F111" i="41"/>
  <c r="F660" i="41"/>
  <c r="C326" i="41"/>
  <c r="B326" i="41" s="1"/>
  <c r="C673" i="41"/>
  <c r="D673" i="41" s="1"/>
  <c r="C128" i="41"/>
  <c r="G128" i="41" s="1"/>
  <c r="F674" i="41"/>
  <c r="C254" i="41"/>
  <c r="L254" i="41" s="1"/>
  <c r="C278" i="41"/>
  <c r="D278" i="41" s="1"/>
  <c r="C403" i="41"/>
  <c r="G403" i="41" s="1"/>
  <c r="F322" i="41"/>
  <c r="C60" i="41"/>
  <c r="L60" i="41" s="1"/>
  <c r="F161" i="41"/>
  <c r="C379" i="41"/>
  <c r="L379" i="41" s="1"/>
  <c r="C142" i="41"/>
  <c r="G142" i="41" s="1"/>
  <c r="F239" i="41"/>
  <c r="F492" i="41"/>
  <c r="C460" i="41"/>
  <c r="G460" i="41" s="1"/>
  <c r="F570" i="41"/>
  <c r="F384" i="41"/>
  <c r="C190" i="41"/>
  <c r="G190" i="41" s="1"/>
  <c r="F395" i="41"/>
  <c r="C391" i="41"/>
  <c r="B391" i="41" s="1"/>
  <c r="C486" i="41"/>
  <c r="B486" i="41" s="1"/>
  <c r="C442" i="41"/>
  <c r="G442" i="41" s="1"/>
  <c r="F421" i="41"/>
  <c r="C373" i="41"/>
  <c r="B373" i="41" s="1"/>
  <c r="C247" i="41"/>
  <c r="G247" i="41" s="1"/>
  <c r="C94" i="41"/>
  <c r="G94" i="41" s="1"/>
  <c r="C601" i="41"/>
  <c r="G601" i="41" s="1"/>
  <c r="C338" i="41"/>
  <c r="L338" i="41" s="1"/>
  <c r="F582" i="41"/>
  <c r="C599" i="41"/>
  <c r="B599" i="41" s="1"/>
  <c r="C614" i="41"/>
  <c r="D614" i="41" s="1"/>
  <c r="F538" i="41"/>
  <c r="C496" i="41"/>
  <c r="D496" i="41" s="1"/>
  <c r="F241" i="41"/>
  <c r="C53" i="41"/>
  <c r="G53" i="41" s="1"/>
  <c r="C651" i="41"/>
  <c r="D651" i="41" s="1"/>
  <c r="F302" i="41"/>
  <c r="C489" i="41"/>
  <c r="L489" i="41" s="1"/>
  <c r="C168" i="41"/>
  <c r="L168" i="41" s="1"/>
  <c r="F246" i="41"/>
  <c r="C482" i="41"/>
  <c r="L482" i="41" s="1"/>
  <c r="C162" i="41"/>
  <c r="B162" i="41" s="1"/>
  <c r="C393" i="41"/>
  <c r="B393" i="41" s="1"/>
  <c r="C117" i="41"/>
  <c r="L117" i="41" s="1"/>
  <c r="F94" i="41"/>
  <c r="F68" i="41"/>
  <c r="C547" i="41"/>
  <c r="D547" i="41" s="1"/>
  <c r="C357" i="41"/>
  <c r="D357" i="41" s="1"/>
  <c r="F135" i="41"/>
  <c r="C686" i="41"/>
  <c r="B686" i="41" s="1"/>
  <c r="F125" i="41"/>
  <c r="F651" i="41"/>
  <c r="C381" i="41"/>
  <c r="G381" i="41" s="1"/>
  <c r="C309" i="41"/>
  <c r="F83" i="41"/>
  <c r="C386" i="41"/>
  <c r="L386" i="41" s="1"/>
  <c r="C233" i="41"/>
  <c r="G233" i="41" s="1"/>
  <c r="F536" i="41"/>
  <c r="C51" i="41"/>
  <c r="D51" i="41" s="1"/>
  <c r="F504" i="41"/>
  <c r="C41" i="41"/>
  <c r="G41" i="41" s="1"/>
  <c r="F706" i="41"/>
  <c r="F124" i="41"/>
  <c r="F506" i="41"/>
  <c r="C368" i="41"/>
  <c r="B368" i="41" s="1"/>
  <c r="C707" i="41"/>
  <c r="C419" i="41"/>
  <c r="L419" i="41" s="1"/>
  <c r="F625" i="41"/>
  <c r="F247" i="41"/>
  <c r="F476" i="41"/>
  <c r="F588" i="41"/>
  <c r="F408" i="41"/>
  <c r="C44" i="41"/>
  <c r="G44" i="41" s="1"/>
  <c r="C118" i="41"/>
  <c r="L118" i="41" s="1"/>
  <c r="F702" i="41"/>
  <c r="C330" i="41"/>
  <c r="G330" i="41" s="1"/>
  <c r="F621" i="41"/>
  <c r="F119" i="41"/>
  <c r="F286" i="41"/>
  <c r="F195" i="41"/>
  <c r="C230" i="41"/>
  <c r="L230" i="41" s="1"/>
  <c r="F244" i="41"/>
  <c r="C591" i="41"/>
  <c r="G591" i="41" s="1"/>
  <c r="F319" i="41"/>
  <c r="C471" i="41"/>
  <c r="D471" i="41" s="1"/>
  <c r="F402" i="41"/>
  <c r="F596" i="41"/>
  <c r="F598" i="41"/>
  <c r="F258" i="41"/>
  <c r="F531" i="41"/>
  <c r="F419" i="41"/>
  <c r="F65" i="41"/>
  <c r="C284" i="41"/>
  <c r="G284" i="41" s="1"/>
  <c r="F605" i="41"/>
  <c r="C624" i="41"/>
  <c r="B624" i="41" s="1"/>
  <c r="F584" i="41"/>
  <c r="C21" i="41"/>
  <c r="L21" i="41" s="1"/>
  <c r="F642" i="41"/>
  <c r="C449" i="41"/>
  <c r="G449" i="41" s="1"/>
  <c r="F400" i="41"/>
  <c r="F636" i="41"/>
  <c r="C244" i="41"/>
  <c r="B244" i="41" s="1"/>
  <c r="F491" i="41"/>
  <c r="C206" i="41"/>
  <c r="B206" i="41" s="1"/>
  <c r="C472" i="41"/>
  <c r="B472" i="41" s="1"/>
  <c r="C114" i="41"/>
  <c r="F199" i="41"/>
  <c r="C577" i="41"/>
  <c r="G577" i="41" s="1"/>
  <c r="C666" i="41"/>
  <c r="G666" i="41" s="1"/>
  <c r="C178" i="41"/>
  <c r="C323" i="41"/>
  <c r="B323" i="41" s="1"/>
  <c r="C528" i="41"/>
  <c r="D528" i="41" s="1"/>
  <c r="F637" i="41"/>
  <c r="C589" i="41"/>
  <c r="C171" i="41"/>
  <c r="L171" i="41" s="1"/>
  <c r="C191" i="41"/>
  <c r="B191" i="41" s="1"/>
  <c r="F109" i="41"/>
  <c r="C380" i="41"/>
  <c r="C210" i="41"/>
  <c r="L210" i="41" s="1"/>
  <c r="C500" i="41"/>
  <c r="C295" i="41"/>
  <c r="L295" i="41" s="1"/>
  <c r="F267" i="41"/>
  <c r="C474" i="41"/>
  <c r="B474" i="41" s="1"/>
  <c r="C61" i="41"/>
  <c r="G61" i="41" s="1"/>
  <c r="C172" i="41"/>
  <c r="L172" i="41" s="1"/>
  <c r="C160" i="41"/>
  <c r="C177" i="41"/>
  <c r="B177" i="41" s="1"/>
  <c r="F268" i="41"/>
  <c r="F248" i="41"/>
  <c r="C274" i="41"/>
  <c r="L274" i="41" s="1"/>
  <c r="F556" i="41"/>
  <c r="C56" i="41"/>
  <c r="B56" i="41" s="1"/>
  <c r="F617" i="41"/>
  <c r="F189" i="41"/>
  <c r="C377" i="41"/>
  <c r="C108" i="41"/>
  <c r="L108" i="41" s="1"/>
  <c r="F469" i="41"/>
  <c r="F187" i="41"/>
  <c r="C475" i="41"/>
  <c r="D475" i="41" s="1"/>
  <c r="C477" i="41"/>
  <c r="L477" i="41" s="1"/>
  <c r="F251" i="41"/>
  <c r="C185" i="41"/>
  <c r="D185" i="41" s="1"/>
  <c r="C424" i="41"/>
  <c r="G424" i="41" s="1"/>
  <c r="F198" i="41"/>
  <c r="F32" i="41"/>
  <c r="C116" i="41"/>
  <c r="B116" i="41" s="1"/>
  <c r="C200" i="41"/>
  <c r="L200" i="41" s="1"/>
  <c r="C112" i="41"/>
  <c r="B112" i="41" s="1"/>
  <c r="C173" i="41"/>
  <c r="B173" i="41" s="1"/>
  <c r="C638" i="41"/>
  <c r="B638" i="41" s="1"/>
  <c r="F629" i="41"/>
  <c r="C519" i="41"/>
  <c r="B519" i="41" s="1"/>
  <c r="F650" i="41"/>
  <c r="F184" i="41"/>
  <c r="C155" i="41"/>
  <c r="L155" i="41" s="1"/>
  <c r="F609" i="41"/>
  <c r="F654" i="41"/>
  <c r="C325" i="41"/>
  <c r="L325" i="41" s="1"/>
  <c r="F523" i="41"/>
  <c r="F593" i="41"/>
  <c r="F129" i="41"/>
  <c r="F326" i="41"/>
  <c r="F14" i="41"/>
  <c r="C111" i="41"/>
  <c r="L111" i="41" s="1"/>
  <c r="F29" i="41"/>
  <c r="C593" i="41"/>
  <c r="F396" i="41"/>
  <c r="F328" i="41"/>
  <c r="C271" i="41"/>
  <c r="L271" i="41" s="1"/>
  <c r="F682" i="41"/>
  <c r="F488" i="41"/>
  <c r="C340" i="41"/>
  <c r="B340" i="41" s="1"/>
  <c r="F611" i="41"/>
  <c r="F191" i="41"/>
  <c r="C141" i="41"/>
  <c r="G141" i="41" s="1"/>
  <c r="C660" i="41"/>
  <c r="G660" i="41" s="1"/>
  <c r="F447" i="41"/>
  <c r="C120" i="41"/>
  <c r="B120" i="41" s="1"/>
  <c r="C119" i="41"/>
  <c r="L119" i="41" s="1"/>
  <c r="C39" i="41"/>
  <c r="D39" i="41" s="1"/>
  <c r="C106" i="41"/>
  <c r="G106" i="41" s="1"/>
  <c r="C693" i="41"/>
  <c r="L693" i="41" s="1"/>
  <c r="C211" i="41"/>
  <c r="D211" i="41" s="1"/>
  <c r="C74" i="41"/>
  <c r="D74" i="41" s="1"/>
  <c r="F116" i="41"/>
  <c r="C192" i="41"/>
  <c r="L192" i="41" s="1"/>
  <c r="F210" i="41"/>
  <c r="C697" i="41"/>
  <c r="B697" i="41" s="1"/>
  <c r="F690" i="41"/>
  <c r="F35" i="41"/>
  <c r="F264" i="41"/>
  <c r="F133" i="41"/>
  <c r="F437" i="41"/>
  <c r="C592" i="41"/>
  <c r="G592" i="41" s="1"/>
  <c r="F619" i="41"/>
  <c r="C370" i="41"/>
  <c r="D370" i="41" s="1"/>
  <c r="F21" i="41"/>
  <c r="C511" i="41"/>
  <c r="L511" i="41" s="1"/>
  <c r="C37" i="41"/>
  <c r="G37" i="41" s="1"/>
  <c r="F279" i="41"/>
  <c r="C371" i="41"/>
  <c r="G371" i="41" s="1"/>
  <c r="C329" i="41"/>
  <c r="L329" i="41" s="1"/>
  <c r="C426" i="41"/>
  <c r="G426" i="41" s="1"/>
  <c r="C411" i="41"/>
  <c r="L411" i="41" s="1"/>
  <c r="F363" i="41"/>
  <c r="C483" i="41"/>
  <c r="D483" i="41" s="1"/>
  <c r="C209" i="41"/>
  <c r="D209" i="41" s="1"/>
  <c r="C18" i="41"/>
  <c r="D18" i="41" s="1"/>
  <c r="C494" i="41"/>
  <c r="L494" i="41" s="1"/>
  <c r="F589" i="41"/>
  <c r="C353" i="41"/>
  <c r="G353" i="41" s="1"/>
  <c r="C562" i="41"/>
  <c r="D562" i="41" s="1"/>
  <c r="F364" i="41"/>
  <c r="F391" i="41"/>
  <c r="C68" i="41"/>
  <c r="B68" i="41" s="1"/>
  <c r="C109" i="41"/>
  <c r="G109" i="41" s="1"/>
  <c r="C297" i="41"/>
  <c r="D297" i="41" s="1"/>
  <c r="F197" i="41"/>
  <c r="C575" i="41"/>
  <c r="D575" i="41" s="1"/>
  <c r="C251" i="41"/>
  <c r="L251" i="41" s="1"/>
  <c r="C187" i="41"/>
  <c r="L187" i="41" s="1"/>
  <c r="C174" i="41"/>
  <c r="C156" i="41"/>
  <c r="G156" i="41" s="1"/>
  <c r="C347" i="41"/>
  <c r="D347" i="41" s="1"/>
  <c r="F356" i="41"/>
  <c r="F122" i="41"/>
  <c r="C402" i="41"/>
  <c r="G402" i="41" s="1"/>
  <c r="C224" i="41"/>
  <c r="B224" i="41" s="1"/>
  <c r="F508" i="41"/>
  <c r="F425" i="41"/>
  <c r="F346" i="41"/>
  <c r="C583" i="41"/>
  <c r="L583" i="41" s="1"/>
  <c r="C275" i="41"/>
  <c r="G275" i="41" s="1"/>
  <c r="F530" i="41"/>
  <c r="F71" i="41"/>
  <c r="C145" i="41"/>
  <c r="F147" i="41"/>
  <c r="C140" i="41"/>
  <c r="F677" i="41"/>
  <c r="C517" i="41"/>
  <c r="C264" i="41"/>
  <c r="G264" i="41" s="1"/>
  <c r="F355" i="41"/>
  <c r="F552" i="41"/>
  <c r="C448" i="41"/>
  <c r="F376" i="41"/>
  <c r="C600" i="41"/>
  <c r="C527" i="41"/>
  <c r="F699" i="41"/>
  <c r="C626" i="41"/>
  <c r="G626" i="41" s="1"/>
  <c r="F350" i="41"/>
  <c r="F375" i="41"/>
  <c r="F88" i="41"/>
  <c r="C283" i="41"/>
  <c r="D283" i="41" s="1"/>
  <c r="F388" i="41"/>
  <c r="F586" i="41"/>
  <c r="F665" i="41"/>
  <c r="F50" i="41"/>
  <c r="C148" i="41"/>
  <c r="C374" i="41"/>
  <c r="L374" i="41" s="1"/>
  <c r="F707" i="41"/>
  <c r="F159" i="41"/>
  <c r="C335" i="41"/>
  <c r="L335" i="41" s="1"/>
  <c r="F357" i="41"/>
  <c r="C492" i="41"/>
  <c r="F517" i="41"/>
  <c r="F56" i="41"/>
  <c r="F128" i="41"/>
  <c r="C83" i="41"/>
  <c r="G83" i="41" s="1"/>
  <c r="F45" i="41"/>
  <c r="C507" i="41"/>
  <c r="F238" i="41"/>
  <c r="C653" i="41"/>
  <c r="C328" i="41"/>
  <c r="D328" i="41" s="1"/>
  <c r="F649" i="41"/>
  <c r="C143" i="41"/>
  <c r="L143" i="41" s="1"/>
  <c r="F213" i="41"/>
  <c r="C574" i="41"/>
  <c r="L574" i="41" s="1"/>
  <c r="F153" i="41"/>
  <c r="F486" i="41"/>
  <c r="F320" i="41"/>
  <c r="F635" i="41"/>
  <c r="F301" i="41"/>
  <c r="F441" i="41"/>
  <c r="C269" i="41"/>
  <c r="G269" i="41" s="1"/>
  <c r="C629" i="41"/>
  <c r="D629" i="41" s="1"/>
  <c r="F681" i="41"/>
  <c r="F157" i="41"/>
  <c r="C683" i="41"/>
  <c r="F518" i="41"/>
  <c r="F120" i="41"/>
  <c r="C360" i="41"/>
  <c r="G360" i="41" s="1"/>
  <c r="C571" i="41"/>
  <c r="L571" i="41" s="1"/>
  <c r="C38" i="41"/>
  <c r="B38" i="41" s="1"/>
  <c r="F175" i="41"/>
  <c r="C184" i="41"/>
  <c r="C223" i="41"/>
  <c r="D223" i="41" s="1"/>
  <c r="F583" i="41"/>
  <c r="F249" i="41"/>
  <c r="C414" i="41"/>
  <c r="L414" i="41" s="1"/>
  <c r="F529" i="41"/>
  <c r="C512" i="41"/>
  <c r="D512" i="41" s="1"/>
  <c r="F54" i="41"/>
  <c r="F196" i="41"/>
  <c r="C596" i="41"/>
  <c r="L596" i="41" s="1"/>
  <c r="C26" i="41"/>
  <c r="L26" i="41" s="1"/>
  <c r="C490" i="41"/>
  <c r="F485" i="41"/>
  <c r="C23" i="41"/>
  <c r="B23" i="41" s="1"/>
  <c r="C630" i="41"/>
  <c r="G630" i="41" s="1"/>
  <c r="F679" i="41"/>
  <c r="C433" i="41"/>
  <c r="D433" i="41" s="1"/>
  <c r="C98" i="41"/>
  <c r="L98" i="41" s="1"/>
  <c r="F255" i="41"/>
  <c r="F330" i="41"/>
  <c r="F542" i="41"/>
  <c r="C434" i="41"/>
  <c r="F407" i="41"/>
  <c r="F613" i="41"/>
  <c r="C679" i="41"/>
  <c r="L679" i="41" s="1"/>
  <c r="F19" i="41"/>
  <c r="C628" i="41"/>
  <c r="D628" i="41" s="1"/>
  <c r="F561" i="41"/>
  <c r="C24" i="41"/>
  <c r="B24" i="41" s="1"/>
  <c r="C92" i="41"/>
  <c r="D92" i="41" s="1"/>
  <c r="C35" i="41"/>
  <c r="B35" i="41" s="1"/>
  <c r="F176" i="41"/>
  <c r="C498" i="41"/>
  <c r="B498" i="41" s="1"/>
  <c r="C71" i="41"/>
  <c r="G71" i="41" s="1"/>
  <c r="F240" i="41"/>
  <c r="F644" i="41"/>
  <c r="C555" i="41"/>
  <c r="L555" i="41" s="1"/>
  <c r="F226" i="41"/>
  <c r="C525" i="41"/>
  <c r="B525" i="41" s="1"/>
  <c r="F63" i="41"/>
  <c r="C658" i="41"/>
  <c r="B658" i="41" s="1"/>
  <c r="F698" i="41"/>
  <c r="C81" i="41"/>
  <c r="D81" i="41" s="1"/>
  <c r="F194" i="41"/>
  <c r="F190" i="41"/>
  <c r="C316" i="41"/>
  <c r="L316" i="41" s="1"/>
  <c r="F551" i="41"/>
  <c r="F324" i="41"/>
  <c r="C203" i="41"/>
  <c r="D203" i="41" s="1"/>
  <c r="C256" i="41"/>
  <c r="C252" i="41"/>
  <c r="B252" i="41" s="1"/>
  <c r="C205" i="41"/>
  <c r="B205" i="41" s="1"/>
  <c r="C473" i="41"/>
  <c r="B473" i="41" s="1"/>
  <c r="F368" i="41"/>
  <c r="F52" i="41"/>
  <c r="C397" i="41"/>
  <c r="G397" i="41" s="1"/>
  <c r="F526" i="41"/>
  <c r="F527" i="41"/>
  <c r="C345" i="41"/>
  <c r="D345" i="41" s="1"/>
  <c r="F44" i="41"/>
  <c r="F143" i="41"/>
  <c r="F554" i="41"/>
  <c r="C639" i="41"/>
  <c r="B639" i="41" s="1"/>
  <c r="C452" i="41"/>
  <c r="B452" i="41" s="1"/>
  <c r="F193" i="41"/>
  <c r="C87" i="41"/>
  <c r="G87" i="41" s="1"/>
  <c r="C243" i="41"/>
  <c r="B243" i="41" s="1"/>
  <c r="C113" i="41"/>
  <c r="L113" i="41" s="1"/>
  <c r="C154" i="41"/>
  <c r="D154" i="41" s="1"/>
  <c r="F507" i="41"/>
  <c r="C505" i="41"/>
  <c r="B505" i="41" s="1"/>
  <c r="C355" i="41"/>
  <c r="D355" i="41" s="1"/>
  <c r="C218" i="41"/>
  <c r="G218" i="41" s="1"/>
  <c r="C150" i="41"/>
  <c r="D150" i="41" s="1"/>
  <c r="C322" i="41"/>
  <c r="G322" i="41" s="1"/>
  <c r="F298" i="41"/>
  <c r="F252" i="41"/>
  <c r="F86" i="41"/>
  <c r="F113" i="41"/>
  <c r="F525" i="41"/>
  <c r="F480" i="41"/>
  <c r="F549" i="41"/>
  <c r="F110" i="41"/>
  <c r="F663" i="41"/>
  <c r="C158" i="41"/>
  <c r="B158" i="41" s="1"/>
  <c r="F678" i="41"/>
  <c r="C649" i="41"/>
  <c r="L649" i="41" s="1"/>
  <c r="F87" i="41"/>
  <c r="F285" i="41"/>
  <c r="F579" i="41"/>
  <c r="F568" i="41"/>
  <c r="F304" i="41"/>
  <c r="C640" i="41"/>
  <c r="L640" i="41" s="1"/>
  <c r="C161" i="41"/>
  <c r="G161" i="41" s="1"/>
  <c r="C318" i="41"/>
  <c r="L318" i="41" s="1"/>
  <c r="F398" i="41"/>
  <c r="F691" i="41"/>
  <c r="F337" i="41"/>
  <c r="F620" i="41"/>
  <c r="F612" i="41"/>
  <c r="C559" i="41"/>
  <c r="G559" i="41" s="1"/>
  <c r="C363" i="41"/>
  <c r="C546" i="41"/>
  <c r="G546" i="41" s="1"/>
  <c r="C313" i="41"/>
  <c r="C522" i="41"/>
  <c r="D522" i="41" s="1"/>
  <c r="F15" i="41"/>
  <c r="C544" i="41"/>
  <c r="B544" i="41" s="1"/>
  <c r="F277" i="41"/>
  <c r="C88" i="41"/>
  <c r="C123" i="41"/>
  <c r="F372" i="41"/>
  <c r="F296" i="41"/>
  <c r="F422" i="41"/>
  <c r="F532" i="41"/>
  <c r="F672" i="41"/>
  <c r="C410" i="41"/>
  <c r="G410" i="41" s="1"/>
  <c r="C438" i="41"/>
  <c r="D438" i="41" s="1"/>
  <c r="F27" i="41"/>
  <c r="F26" i="41"/>
  <c r="C266" i="41"/>
  <c r="F281" i="41"/>
  <c r="F591" i="41"/>
  <c r="C563" i="41"/>
  <c r="D563" i="41" s="1"/>
  <c r="C467" i="41"/>
  <c r="C570" i="41"/>
  <c r="G570" i="41" s="1"/>
  <c r="C650" i="41"/>
  <c r="C197" i="41"/>
  <c r="G197" i="41" s="1"/>
  <c r="F442" i="41"/>
  <c r="F673" i="41"/>
  <c r="F449" i="41"/>
  <c r="C127" i="41"/>
  <c r="G127" i="41" s="1"/>
  <c r="C557" i="41"/>
  <c r="C485" i="41"/>
  <c r="D485" i="41" s="1"/>
  <c r="C19" i="41"/>
  <c r="F77" i="41"/>
  <c r="F428" i="41"/>
  <c r="F342" i="41"/>
  <c r="F72" i="41"/>
  <c r="F347" i="41"/>
  <c r="F645" i="41"/>
  <c r="C286" i="41"/>
  <c r="L286" i="41" s="1"/>
  <c r="C566" i="41"/>
  <c r="D566" i="41" s="1"/>
  <c r="C611" i="41"/>
  <c r="D611" i="41" s="1"/>
  <c r="C646" i="41"/>
  <c r="C632" i="41"/>
  <c r="C238" i="41"/>
  <c r="F477" i="41"/>
  <c r="C694" i="41"/>
  <c r="C709" i="41"/>
  <c r="F413" i="41"/>
  <c r="C420" i="41"/>
  <c r="G420" i="41" s="1"/>
  <c r="F646" i="41"/>
  <c r="C643" i="41"/>
  <c r="C194" i="41"/>
  <c r="C91" i="41"/>
  <c r="L91" i="41" s="1"/>
  <c r="F389" i="41"/>
  <c r="F149" i="41"/>
  <c r="F664" i="41"/>
  <c r="F75" i="41"/>
  <c r="F521" i="41"/>
  <c r="C641" i="41"/>
  <c r="L641" i="41" s="1"/>
  <c r="C100" i="41"/>
  <c r="C664" i="41"/>
  <c r="L664" i="41" s="1"/>
  <c r="F711" i="41"/>
  <c r="F107" i="41"/>
  <c r="F59" i="41"/>
  <c r="F365" i="41"/>
  <c r="F358" i="41"/>
  <c r="F288" i="41"/>
  <c r="C49" i="41"/>
  <c r="L49" i="41" s="1"/>
  <c r="C285" i="41"/>
  <c r="G285" i="41" s="1"/>
  <c r="C248" i="41"/>
  <c r="F675" i="41"/>
  <c r="C273" i="41"/>
  <c r="G273" i="41" s="1"/>
  <c r="F243" i="41"/>
  <c r="F289" i="41"/>
  <c r="F270" i="41"/>
  <c r="F229" i="41"/>
  <c r="C350" i="41"/>
  <c r="D350" i="41" s="1"/>
  <c r="C220" i="41"/>
  <c r="L220" i="41" s="1"/>
  <c r="F89" i="41"/>
  <c r="F684" i="41"/>
  <c r="F132" i="41"/>
  <c r="C315" i="41"/>
  <c r="F380" i="41"/>
  <c r="C654" i="41"/>
  <c r="D654" i="41" s="1"/>
  <c r="F505" i="41"/>
  <c r="F497" i="41"/>
  <c r="F57" i="41"/>
  <c r="C78" i="41"/>
  <c r="B78" i="41" s="1"/>
  <c r="C677" i="41"/>
  <c r="G677" i="41" s="1"/>
  <c r="F158" i="41"/>
  <c r="C151" i="41"/>
  <c r="G151" i="41" s="1"/>
  <c r="F623" i="41"/>
  <c r="F708" i="41"/>
  <c r="F123" i="41"/>
  <c r="F500" i="41"/>
  <c r="F510" i="41"/>
  <c r="F695" i="41"/>
  <c r="F115" i="41"/>
  <c r="C356" i="41"/>
  <c r="L356" i="41" s="1"/>
  <c r="C569" i="41"/>
  <c r="G569" i="41" s="1"/>
  <c r="C711" i="41"/>
  <c r="G711" i="41" s="1"/>
  <c r="C418" i="41"/>
  <c r="B418" i="41" s="1"/>
  <c r="C451" i="41"/>
  <c r="D451" i="41" s="1"/>
  <c r="C542" i="41"/>
  <c r="B542" i="41" s="1"/>
  <c r="F705" i="41"/>
  <c r="C586" i="41"/>
  <c r="F575" i="41"/>
  <c r="C221" i="41"/>
  <c r="D221" i="41" s="1"/>
  <c r="F544" i="41"/>
  <c r="C45" i="41"/>
  <c r="C506" i="41"/>
  <c r="G506" i="41" s="1"/>
  <c r="F386" i="41"/>
  <c r="C359" i="41"/>
  <c r="L359" i="41" s="1"/>
  <c r="F403" i="41"/>
  <c r="F100" i="41"/>
  <c r="C572" i="41"/>
  <c r="L572" i="41" s="1"/>
  <c r="C265" i="41"/>
  <c r="D265" i="41" s="1"/>
  <c r="F597" i="41"/>
  <c r="F614" i="41"/>
  <c r="C612" i="41"/>
  <c r="D612" i="41" s="1"/>
  <c r="F152" i="41"/>
  <c r="F48" i="41"/>
  <c r="C257" i="41"/>
  <c r="G257" i="41" s="1"/>
  <c r="F146" i="41"/>
  <c r="C423" i="41"/>
  <c r="G423" i="41" s="1"/>
  <c r="F108" i="41"/>
  <c r="F657" i="41"/>
  <c r="C217" i="41"/>
  <c r="G217" i="41" s="1"/>
  <c r="F139" i="41"/>
  <c r="C337" i="41"/>
  <c r="L337" i="41" s="1"/>
  <c r="F558" i="41"/>
  <c r="F67" i="41"/>
  <c r="C531" i="41"/>
  <c r="D531" i="41" s="1"/>
  <c r="F462" i="41"/>
  <c r="C665" i="41"/>
  <c r="G665" i="41" s="1"/>
  <c r="C110" i="41"/>
  <c r="L110" i="41" s="1"/>
  <c r="F594" i="41"/>
  <c r="C457" i="41"/>
  <c r="F406" i="41"/>
  <c r="F47" i="41"/>
  <c r="F339" i="41"/>
  <c r="C317" i="41"/>
  <c r="F501" i="41"/>
  <c r="C79" i="41"/>
  <c r="D79" i="41" s="1"/>
  <c r="F451" i="41"/>
  <c r="C432" i="41"/>
  <c r="G432" i="41" s="1"/>
  <c r="F345" i="41"/>
  <c r="C514" i="41"/>
  <c r="D514" i="41" s="1"/>
  <c r="C655" i="41"/>
  <c r="D655" i="41" s="1"/>
  <c r="F222" i="41"/>
  <c r="C34" i="41"/>
  <c r="L34" i="41" s="1"/>
  <c r="F662" i="41"/>
  <c r="F522" i="41"/>
  <c r="C20" i="41"/>
  <c r="C389" i="41"/>
  <c r="B389" i="41" s="1"/>
  <c r="C704" i="41"/>
  <c r="L704" i="41" s="1"/>
  <c r="F334" i="41"/>
  <c r="C642" i="41"/>
  <c r="F559" i="41"/>
  <c r="C64" i="41"/>
  <c r="B64" i="41" s="1"/>
  <c r="F82" i="41"/>
  <c r="C310" i="41"/>
  <c r="F427" i="41"/>
  <c r="C603" i="41"/>
  <c r="C245" i="41"/>
  <c r="G245" i="41" s="1"/>
  <c r="F105" i="41"/>
  <c r="C657" i="41"/>
  <c r="B657" i="41" s="1"/>
  <c r="C170" i="41"/>
  <c r="G170" i="41" s="1"/>
  <c r="F30" i="41"/>
  <c r="F275" i="41"/>
  <c r="C42" i="41"/>
  <c r="B42" i="41" s="1"/>
  <c r="F234" i="41"/>
  <c r="C130" i="41"/>
  <c r="B130" i="41" s="1"/>
  <c r="C229" i="41"/>
  <c r="G229" i="41" s="1"/>
  <c r="F308" i="41"/>
  <c r="F519" i="41"/>
  <c r="C615" i="41"/>
  <c r="D615" i="41" s="1"/>
  <c r="C97" i="41"/>
  <c r="F369" i="41"/>
  <c r="C465" i="41"/>
  <c r="G465" i="41" s="1"/>
  <c r="F481" i="41"/>
  <c r="C267" i="41"/>
  <c r="L267" i="41" s="1"/>
  <c r="F283" i="41"/>
  <c r="F686" i="41"/>
  <c r="F155" i="41"/>
  <c r="C135" i="41"/>
  <c r="F351" i="41"/>
  <c r="C365" i="41"/>
  <c r="F245" i="41"/>
  <c r="F565" i="41"/>
  <c r="C80" i="41"/>
  <c r="B80" i="41" s="1"/>
  <c r="C312" i="41"/>
  <c r="F145" i="41"/>
  <c r="C14" i="41"/>
  <c r="F445" i="41"/>
  <c r="F74" i="41"/>
  <c r="F622" i="41"/>
  <c r="F69" i="41"/>
  <c r="C429" i="41"/>
  <c r="B429" i="41" s="1"/>
  <c r="C188" i="41"/>
  <c r="C535" i="41"/>
  <c r="D535" i="41" s="1"/>
  <c r="F444" i="41"/>
  <c r="C404" i="41"/>
  <c r="L404" i="41" s="1"/>
  <c r="F367" i="41"/>
  <c r="F73" i="41"/>
  <c r="C259" i="41"/>
  <c r="L259" i="41" s="1"/>
  <c r="C343" i="41"/>
  <c r="L343" i="41" s="1"/>
  <c r="F208" i="41"/>
  <c r="C558" i="41"/>
  <c r="L558" i="41" s="1"/>
  <c r="C22" i="41"/>
  <c r="C228" i="41"/>
  <c r="C463" i="41"/>
  <c r="F459" i="41"/>
  <c r="F478" i="41"/>
  <c r="C518" i="41"/>
  <c r="B518" i="41" s="1"/>
  <c r="F676" i="41"/>
  <c r="C670" i="41"/>
  <c r="D670" i="41" s="1"/>
  <c r="F417" i="41"/>
  <c r="F456" i="41"/>
  <c r="F136" i="41"/>
  <c r="C258" i="41"/>
  <c r="L258" i="41" s="1"/>
  <c r="F616" i="41"/>
  <c r="C195" i="41"/>
  <c r="D195" i="41" s="1"/>
  <c r="F631" i="41"/>
  <c r="F232" i="41"/>
  <c r="C279" i="41"/>
  <c r="F223" i="41"/>
  <c r="C50" i="41"/>
  <c r="C234" i="41"/>
  <c r="B234" i="41" s="1"/>
  <c r="C288" i="41"/>
  <c r="B288" i="41" s="1"/>
  <c r="C180" i="41"/>
  <c r="C462" i="41"/>
  <c r="F259" i="41"/>
  <c r="F216" i="41"/>
  <c r="C82" i="41"/>
  <c r="L82" i="41" s="1"/>
  <c r="F472" i="41"/>
  <c r="F219" i="41"/>
  <c r="C33" i="41"/>
  <c r="C588" i="41"/>
  <c r="D588" i="41" s="1"/>
  <c r="C369" i="41"/>
  <c r="C437" i="41"/>
  <c r="D437" i="41" s="1"/>
  <c r="F362" i="41"/>
  <c r="C207" i="41"/>
  <c r="F397" i="41"/>
  <c r="F79" i="41"/>
  <c r="F305" i="41"/>
  <c r="C58" i="41"/>
  <c r="F235" i="41"/>
  <c r="F503" i="41"/>
  <c r="C521" i="41"/>
  <c r="F453" i="41"/>
  <c r="C375" i="41"/>
  <c r="L375" i="41" s="1"/>
  <c r="F170" i="41"/>
  <c r="F163" i="41"/>
  <c r="F610" i="41"/>
  <c r="F269" i="41"/>
  <c r="F495" i="41"/>
  <c r="C293" i="41"/>
  <c r="C213" i="41"/>
  <c r="G213" i="41" s="1"/>
  <c r="C696" i="41"/>
  <c r="G696" i="41" s="1"/>
  <c r="F547" i="41"/>
  <c r="C255" i="41"/>
  <c r="L255" i="41" s="1"/>
  <c r="F92" i="41"/>
  <c r="C324" i="41"/>
  <c r="G324" i="41" s="1"/>
  <c r="F260" i="41"/>
  <c r="C54" i="41"/>
  <c r="F470" i="41"/>
  <c r="C648" i="41"/>
  <c r="C351" i="41"/>
  <c r="L351" i="41" s="1"/>
  <c r="C124" i="41"/>
  <c r="F23" i="41"/>
  <c r="F560" i="41"/>
  <c r="F643" i="41"/>
  <c r="F343" i="41"/>
  <c r="F463" i="41"/>
  <c r="C366" i="41"/>
  <c r="G366" i="41" s="1"/>
  <c r="C524" i="41"/>
  <c r="D524" i="41" s="1"/>
  <c r="F217" i="41"/>
  <c r="F291" i="41"/>
  <c r="F188" i="41"/>
  <c r="F332" i="41"/>
  <c r="F571" i="41"/>
  <c r="F274" i="41"/>
  <c r="F311" i="41"/>
  <c r="F387" i="41"/>
  <c r="C659" i="41"/>
  <c r="F207" i="41"/>
  <c r="C682" i="41"/>
  <c r="L682" i="41" s="1"/>
  <c r="C296" i="41"/>
  <c r="B296" i="41" s="1"/>
  <c r="F131" i="41"/>
  <c r="C134" i="41"/>
  <c r="L134" i="41" s="1"/>
  <c r="F206" i="41"/>
  <c r="C529" i="41"/>
  <c r="L529" i="41" s="1"/>
  <c r="F377" i="41"/>
  <c r="F647" i="41"/>
  <c r="C290" i="41"/>
  <c r="F688" i="41"/>
  <c r="C656" i="41"/>
  <c r="G656" i="41" s="1"/>
  <c r="F563" i="41"/>
  <c r="C688" i="41"/>
  <c r="C622" i="41"/>
  <c r="D622" i="41" s="1"/>
  <c r="C299" i="41"/>
  <c r="F689" i="41"/>
  <c r="C556" i="41"/>
  <c r="B556" i="41" s="1"/>
  <c r="F278" i="41"/>
  <c r="C73" i="41"/>
  <c r="F167" i="41"/>
  <c r="C450" i="41"/>
  <c r="C179" i="41"/>
  <c r="D179" i="41" s="1"/>
  <c r="F600" i="41"/>
  <c r="F499" i="41"/>
  <c r="F177" i="41"/>
  <c r="F16" i="41"/>
  <c r="F475" i="41"/>
  <c r="C692" i="41"/>
  <c r="D692" i="41" s="1"/>
  <c r="C331" i="41"/>
  <c r="F683" i="41"/>
  <c r="C364" i="41"/>
  <c r="C153" i="41"/>
  <c r="G153" i="41" s="1"/>
  <c r="C461" i="41"/>
  <c r="L461" i="41" s="1"/>
  <c r="C405" i="41"/>
  <c r="G405" i="41" s="1"/>
  <c r="C636" i="41"/>
  <c r="C236" i="41"/>
  <c r="G236" i="41" s="1"/>
  <c r="C249" i="41"/>
  <c r="D249" i="41" s="1"/>
  <c r="C417" i="41"/>
  <c r="D417" i="41" s="1"/>
  <c r="C674" i="41"/>
  <c r="F307" i="41"/>
  <c r="C576" i="41"/>
  <c r="F182" i="41"/>
  <c r="C30" i="41"/>
  <c r="L30" i="41" s="1"/>
  <c r="F426" i="41"/>
  <c r="F91" i="41"/>
  <c r="C175" i="41"/>
  <c r="L175" i="41" s="1"/>
  <c r="C620" i="41"/>
  <c r="D620" i="41" s="1"/>
  <c r="C443" i="41"/>
  <c r="L443" i="41" s="1"/>
  <c r="F553" i="41"/>
  <c r="F327" i="41"/>
  <c r="C491" i="41"/>
  <c r="L491" i="41" s="1"/>
  <c r="F577" i="41"/>
  <c r="C289" i="41"/>
  <c r="F366" i="41"/>
  <c r="F393" i="41"/>
  <c r="C199" i="41"/>
  <c r="C623" i="41"/>
  <c r="G623" i="41" s="1"/>
  <c r="C502" i="41"/>
  <c r="D502" i="41" s="1"/>
  <c r="F446" i="41"/>
  <c r="C493" i="41"/>
  <c r="C606" i="41"/>
  <c r="G606" i="41" s="1"/>
  <c r="C406" i="41"/>
  <c r="L406" i="41" s="1"/>
  <c r="F236" i="41"/>
  <c r="F300" i="41"/>
  <c r="C346" i="41"/>
  <c r="C115" i="41"/>
  <c r="L115" i="41" s="1"/>
  <c r="F127" i="41"/>
  <c r="F112" i="41"/>
  <c r="C47" i="41"/>
  <c r="C344" i="41"/>
  <c r="G344" i="41" s="1"/>
  <c r="C415" i="41"/>
  <c r="B415" i="41" s="1"/>
  <c r="C425" i="41"/>
  <c r="L425" i="41" s="1"/>
  <c r="C149" i="41"/>
  <c r="C464" i="41"/>
  <c r="D464" i="41" s="1"/>
  <c r="C250" i="41"/>
  <c r="F502" i="41"/>
  <c r="F293" i="41"/>
  <c r="F237" i="41"/>
  <c r="F220" i="41"/>
  <c r="F516" i="41"/>
  <c r="F440" i="41"/>
  <c r="F166" i="41"/>
  <c r="F509" i="41"/>
  <c r="F313" i="41"/>
  <c r="F183" i="41"/>
  <c r="F134" i="41"/>
  <c r="F632" i="41"/>
  <c r="F321" i="41"/>
  <c r="F639" i="41"/>
  <c r="F424" i="41"/>
  <c r="C699" i="41"/>
  <c r="F201" i="41"/>
  <c r="C276" i="41"/>
  <c r="F466" i="41"/>
  <c r="F121" i="41"/>
  <c r="C31" i="41"/>
  <c r="D31" i="41" s="1"/>
  <c r="F409" i="41"/>
  <c r="C270" i="41"/>
  <c r="B270" i="41" s="1"/>
  <c r="F557" i="41"/>
  <c r="F641" i="41"/>
  <c r="F20" i="41"/>
  <c r="F432" i="41"/>
  <c r="F338" i="41"/>
  <c r="F160" i="41"/>
  <c r="F227" i="41"/>
  <c r="F370" i="41"/>
  <c r="F373" i="41"/>
  <c r="C16" i="41"/>
  <c r="B16" i="41" s="1"/>
  <c r="F22" i="41"/>
  <c r="C580" i="41"/>
  <c r="B580" i="41" s="1"/>
  <c r="F670" i="41"/>
  <c r="F680" i="41"/>
  <c r="C66" i="41"/>
  <c r="F429" i="41"/>
  <c r="F204" i="41"/>
  <c r="F659" i="41"/>
  <c r="C567" i="41"/>
  <c r="D567" i="41" s="1"/>
  <c r="F576" i="41"/>
  <c r="C89" i="41"/>
  <c r="F452" i="41"/>
  <c r="F390" i="41"/>
  <c r="F230" i="41"/>
  <c r="C689" i="41"/>
  <c r="C454" i="41"/>
  <c r="D454" i="41" s="1"/>
  <c r="C165" i="41"/>
  <c r="B165" i="41" s="1"/>
  <c r="F353" i="41"/>
  <c r="C685" i="41"/>
  <c r="F608" i="41"/>
  <c r="F667" i="41"/>
  <c r="C226" i="41"/>
  <c r="L226" i="41" s="1"/>
  <c r="F138" i="41"/>
  <c r="C131" i="41"/>
  <c r="B131" i="41" s="1"/>
  <c r="F224" i="41"/>
  <c r="C17" i="41"/>
  <c r="B17" i="41" s="1"/>
  <c r="C545" i="41"/>
  <c r="C336" i="41"/>
  <c r="B336" i="41" s="1"/>
  <c r="C400" i="41"/>
  <c r="D400" i="41" s="1"/>
  <c r="C277" i="41"/>
  <c r="L277" i="41" s="1"/>
  <c r="C635" i="41"/>
  <c r="C314" i="41"/>
  <c r="D314" i="41" s="1"/>
  <c r="F700" i="41"/>
  <c r="C225" i="41"/>
  <c r="D225" i="41" s="1"/>
  <c r="C292" i="41"/>
  <c r="C306" i="41"/>
  <c r="D306" i="41" s="1"/>
  <c r="F534" i="41"/>
  <c r="C181" i="41"/>
  <c r="D181" i="41" s="1"/>
  <c r="C132" i="41"/>
  <c r="C568" i="41"/>
  <c r="B568" i="41" s="1"/>
  <c r="F329" i="41"/>
  <c r="C509" i="41"/>
  <c r="G509" i="41" s="1"/>
  <c r="F214" i="41"/>
  <c r="C387" i="41"/>
  <c r="D387" i="41" s="1"/>
  <c r="F186" i="41"/>
  <c r="C70" i="41"/>
  <c r="L70" i="41" s="1"/>
  <c r="C430" i="41"/>
  <c r="F323" i="41"/>
  <c r="C105" i="41"/>
  <c r="C214" i="41"/>
  <c r="B214" i="41" s="1"/>
  <c r="F287" i="41"/>
  <c r="F467" i="41"/>
  <c r="C219" i="41"/>
  <c r="L219" i="41" s="1"/>
  <c r="F399" i="41"/>
  <c r="F211" i="41"/>
  <c r="F627" i="41"/>
  <c r="F564" i="41"/>
  <c r="F344" i="41"/>
  <c r="F574" i="41"/>
  <c r="F137" i="41"/>
  <c r="F585" i="41"/>
  <c r="F709" i="41"/>
  <c r="C282" i="41"/>
  <c r="B282" i="41" s="1"/>
  <c r="F101" i="41"/>
  <c r="F13" i="41"/>
  <c r="F512" i="41"/>
  <c r="F96" i="41"/>
  <c r="F162" i="41"/>
  <c r="C186" i="41"/>
  <c r="G186" i="41" s="1"/>
  <c r="F668" i="41"/>
  <c r="F233" i="41"/>
  <c r="C645" i="41"/>
  <c r="G645" i="41" s="1"/>
  <c r="F203" i="41"/>
  <c r="C681" i="41"/>
  <c r="L681" i="41" s="1"/>
  <c r="F49" i="41"/>
  <c r="C613" i="41"/>
  <c r="G613" i="41" s="1"/>
  <c r="F90" i="41"/>
  <c r="F543" i="41"/>
  <c r="C40" i="41"/>
  <c r="F423" i="41"/>
  <c r="C268" i="41"/>
  <c r="C227" i="41"/>
  <c r="L227" i="41" s="1"/>
  <c r="C540" i="41"/>
  <c r="C29" i="41"/>
  <c r="D29" i="41" s="1"/>
  <c r="F566" i="41"/>
  <c r="C421" i="41"/>
  <c r="B421" i="41" s="1"/>
  <c r="C633" i="41"/>
  <c r="F360" i="41"/>
  <c r="F103" i="41"/>
  <c r="F514" i="41"/>
  <c r="C669" i="41"/>
  <c r="C352" i="41"/>
  <c r="G352" i="41" s="1"/>
  <c r="F93" i="41"/>
  <c r="F511" i="41"/>
  <c r="C32" i="41"/>
  <c r="C538" i="41"/>
  <c r="F710" i="41"/>
  <c r="C703" i="41"/>
  <c r="D703" i="41" s="1"/>
  <c r="C69" i="41"/>
  <c r="F61" i="41"/>
  <c r="C122" i="41"/>
  <c r="B122" i="41" s="1"/>
  <c r="C536" i="41"/>
  <c r="F24" i="41"/>
  <c r="C85" i="41"/>
  <c r="D85" i="41" s="1"/>
  <c r="C341" i="41"/>
  <c r="G341" i="41" s="1"/>
  <c r="C431" i="41"/>
  <c r="G431" i="41" s="1"/>
  <c r="C392" i="41"/>
  <c r="C520" i="41"/>
  <c r="D520" i="41" s="1"/>
  <c r="F479" i="41"/>
  <c r="C321" i="41"/>
  <c r="D321" i="41" s="1"/>
  <c r="F99" i="41"/>
  <c r="C383" i="41"/>
  <c r="L383" i="41" s="1"/>
  <c r="F97" i="41"/>
  <c r="C618" i="41"/>
  <c r="B618" i="41" s="1"/>
  <c r="C240" i="41"/>
  <c r="C382" i="41"/>
  <c r="D382" i="41" s="1"/>
  <c r="F581" i="41"/>
  <c r="C701" i="41"/>
  <c r="L701" i="41" s="1"/>
  <c r="C481" i="41"/>
  <c r="C401" i="41"/>
  <c r="G401" i="41" s="1"/>
  <c r="C678" i="41"/>
  <c r="L678" i="41" s="1"/>
  <c r="C139" i="41"/>
  <c r="L139" i="41" s="1"/>
  <c r="C101" i="41"/>
  <c r="B101" i="41" s="1"/>
  <c r="F381" i="41"/>
  <c r="C166" i="41"/>
  <c r="L166" i="41" s="1"/>
  <c r="F602" i="41"/>
  <c r="F276" i="41"/>
  <c r="F46" i="41"/>
  <c r="C458" i="41"/>
  <c r="G458" i="41" s="1"/>
  <c r="F540" i="41"/>
  <c r="F382" i="41"/>
  <c r="C378" i="41"/>
  <c r="L378" i="41" s="1"/>
  <c r="F297" i="41"/>
  <c r="F318" i="41"/>
  <c r="C48" i="41"/>
  <c r="F55" i="41"/>
  <c r="F383" i="41"/>
  <c r="F392" i="41"/>
  <c r="C133" i="41"/>
  <c r="F573" i="41"/>
  <c r="F168" i="41"/>
  <c r="F630" i="41"/>
  <c r="F524" i="41"/>
  <c r="F352" i="41"/>
  <c r="C189" i="41"/>
  <c r="L189" i="41" s="1"/>
  <c r="F185" i="41"/>
  <c r="F25" i="41"/>
  <c r="C708" i="41"/>
  <c r="G708" i="41" s="1"/>
  <c r="F39" i="41"/>
  <c r="C436" i="41"/>
  <c r="D436" i="41" s="1"/>
  <c r="F225" i="41"/>
  <c r="C675" i="41"/>
  <c r="C698" i="41"/>
  <c r="G698" i="41" s="1"/>
  <c r="F290" i="41"/>
  <c r="C435" i="41"/>
  <c r="F371" i="41"/>
  <c r="C470" i="41"/>
  <c r="D470" i="41" s="1"/>
  <c r="C537" i="41"/>
  <c r="L537" i="41" s="1"/>
  <c r="C104" i="41"/>
  <c r="B104" i="41" s="1"/>
  <c r="F221" i="41"/>
  <c r="F205" i="41"/>
  <c r="F41" i="41"/>
  <c r="F628" i="41"/>
  <c r="C27" i="41"/>
  <c r="L27" i="41" s="1"/>
  <c r="C298" i="41"/>
  <c r="B298" i="41" s="1"/>
  <c r="C541" i="41"/>
  <c r="D541" i="41" s="1"/>
  <c r="C676" i="41"/>
  <c r="L676" i="41" s="1"/>
  <c r="C441" i="41"/>
  <c r="D441" i="41" s="1"/>
  <c r="F336" i="41"/>
  <c r="F696" i="41"/>
  <c r="F420" i="41"/>
  <c r="F572" i="41"/>
  <c r="F669" i="41"/>
  <c r="F703" i="41"/>
  <c r="F655" i="41"/>
  <c r="C125" i="41"/>
  <c r="B125" i="41" s="1"/>
  <c r="C455" i="41"/>
  <c r="C65" i="41"/>
  <c r="D65" i="41" s="1"/>
  <c r="C201" i="41"/>
  <c r="L201" i="41" s="1"/>
  <c r="C339" i="41"/>
  <c r="D339" i="41" s="1"/>
  <c r="F43" i="41"/>
  <c r="C13" i="41"/>
  <c r="D13" i="41" s="1"/>
  <c r="F126" i="41"/>
  <c r="F280" i="41"/>
  <c r="F661" i="41"/>
  <c r="F599" i="41"/>
  <c r="F414" i="41"/>
  <c r="F156" i="41"/>
  <c r="C616" i="41"/>
  <c r="L616" i="41" s="1"/>
  <c r="F607" i="41"/>
  <c r="F494" i="41"/>
  <c r="F64" i="41"/>
  <c r="C407" i="41"/>
  <c r="B407" i="41" s="1"/>
  <c r="F254" i="41"/>
  <c r="C164" i="41"/>
  <c r="F154" i="41"/>
  <c r="C358" i="41"/>
  <c r="F148" i="41"/>
  <c r="C691" i="41"/>
  <c r="C553" i="41"/>
  <c r="F66" i="41"/>
  <c r="F317" i="41"/>
  <c r="C263" i="41"/>
  <c r="F404" i="41"/>
  <c r="F692" i="41"/>
  <c r="C488" i="41"/>
  <c r="D488" i="41" s="1"/>
  <c r="C121" i="41"/>
  <c r="F550" i="41"/>
  <c r="C361" i="41"/>
  <c r="L361" i="41" s="1"/>
  <c r="F412" i="41"/>
  <c r="C565" i="41"/>
  <c r="C637" i="41"/>
  <c r="L637" i="41" s="1"/>
  <c r="C222" i="41"/>
  <c r="B222" i="41" s="1"/>
  <c r="C409" i="41"/>
  <c r="D409" i="41" s="1"/>
  <c r="F341" i="41"/>
  <c r="C303" i="41"/>
  <c r="F567" i="41"/>
  <c r="C444" i="41"/>
  <c r="L444" i="41" s="1"/>
  <c r="C129" i="41"/>
  <c r="C533" i="41"/>
  <c r="F685" i="41"/>
  <c r="F578" i="41"/>
  <c r="C597" i="41"/>
  <c r="B597" i="41" s="1"/>
  <c r="C700" i="41"/>
  <c r="C102" i="41"/>
  <c r="C182" i="41"/>
  <c r="D182" i="41" s="1"/>
  <c r="C262" i="41"/>
  <c r="C242" i="41"/>
  <c r="L242" i="41" s="1"/>
  <c r="C193" i="41"/>
  <c r="D193" i="41" s="1"/>
  <c r="C680" i="41"/>
  <c r="D680" i="41" s="1"/>
  <c r="F263" i="41"/>
  <c r="F309" i="41"/>
  <c r="F117" i="41"/>
  <c r="C304" i="41"/>
  <c r="D304" i="41" s="1"/>
  <c r="F262" i="41"/>
  <c r="F411" i="41"/>
  <c r="C103" i="41"/>
  <c r="D103" i="41" s="1"/>
  <c r="F292" i="41"/>
  <c r="C523" i="41"/>
  <c r="F179" i="41"/>
  <c r="F513" i="41"/>
  <c r="C501" i="41"/>
  <c r="L501" i="41" s="1"/>
  <c r="C594" i="41"/>
  <c r="C663" i="41"/>
  <c r="C446" i="41"/>
  <c r="G446" i="41" s="1"/>
  <c r="C253" i="41"/>
  <c r="D253" i="41" s="1"/>
  <c r="C212" i="41"/>
  <c r="C354" i="41"/>
  <c r="G354" i="41" s="1"/>
  <c r="C376" i="41"/>
  <c r="F295" i="41"/>
  <c r="F37" i="41"/>
  <c r="F626" i="41"/>
  <c r="C513" i="41"/>
  <c r="G513" i="41" s="1"/>
  <c r="C202" i="41"/>
  <c r="D202" i="41" s="1"/>
  <c r="F435" i="41"/>
  <c r="C605" i="41"/>
  <c r="B605" i="41" s="1"/>
  <c r="F461" i="41"/>
  <c r="F172" i="41"/>
  <c r="C342" i="41"/>
  <c r="B342" i="41" s="1"/>
  <c r="F349" i="41"/>
  <c r="F85" i="41"/>
  <c r="F316" i="41"/>
  <c r="F70" i="41"/>
  <c r="F40" i="41"/>
  <c r="F458" i="41"/>
  <c r="C67" i="41"/>
  <c r="B67" i="41" s="1"/>
  <c r="F431" i="41"/>
  <c r="F606" i="41"/>
  <c r="C169" i="41"/>
  <c r="G169" i="41" s="1"/>
  <c r="C608" i="41"/>
  <c r="D608" i="41" s="1"/>
  <c r="F638" i="41"/>
  <c r="F31" i="41"/>
  <c r="F242" i="41"/>
  <c r="F215" i="41"/>
  <c r="F394" i="41"/>
  <c r="C508" i="41"/>
  <c r="L508" i="41" s="1"/>
  <c r="F590" i="41"/>
  <c r="C163" i="41"/>
  <c r="D163" i="41" s="1"/>
  <c r="F460" i="41"/>
  <c r="C581" i="41"/>
  <c r="B581" i="41" s="1"/>
  <c r="C147" i="41"/>
  <c r="B147" i="41" s="1"/>
  <c r="C416" i="41"/>
  <c r="G416" i="41" s="1"/>
  <c r="C549" i="41"/>
  <c r="G549" i="41" s="1"/>
  <c r="C671" i="41"/>
  <c r="L671" i="41" s="1"/>
  <c r="F410" i="41"/>
  <c r="C479" i="41"/>
  <c r="G479" i="41" s="1"/>
  <c r="C167" i="41"/>
  <c r="G167" i="41" s="1"/>
  <c r="C348" i="41"/>
  <c r="L348" i="41" s="1"/>
  <c r="C584" i="41"/>
  <c r="B584" i="41" s="1"/>
  <c r="C440" i="41"/>
  <c r="G440" i="41" s="1"/>
  <c r="C573" i="41"/>
  <c r="L573" i="41" s="1"/>
  <c r="C300" i="41"/>
  <c r="G300" i="41" s="1"/>
  <c r="F401" i="41"/>
  <c r="C439" i="41"/>
  <c r="D439" i="41" s="1"/>
  <c r="C582" i="41"/>
  <c r="B582" i="41" s="1"/>
  <c r="F405" i="41"/>
  <c r="F528" i="41"/>
  <c r="C333" i="41"/>
  <c r="G333" i="41" s="1"/>
  <c r="C672" i="41"/>
  <c r="G672" i="41" s="1"/>
  <c r="C372" i="41"/>
  <c r="B372" i="41" s="1"/>
  <c r="F545" i="41"/>
  <c r="F80" i="41"/>
  <c r="C99" i="41"/>
  <c r="B99" i="41" s="1"/>
  <c r="F228" i="41"/>
  <c r="C261" i="41"/>
  <c r="L261" i="41" s="1"/>
  <c r="C239" i="41"/>
  <c r="G239" i="41" s="1"/>
  <c r="F114" i="41"/>
  <c r="F633" i="41"/>
  <c r="C384" i="41"/>
  <c r="G384" i="41" s="1"/>
  <c r="C367" i="41"/>
  <c r="L367" i="41" s="1"/>
  <c r="F272" i="41"/>
  <c r="C579" i="41"/>
  <c r="D579" i="41" s="1"/>
  <c r="F592" i="41"/>
  <c r="C690" i="41"/>
  <c r="D690" i="41" s="1"/>
  <c r="F151" i="41"/>
  <c r="C308" i="41"/>
  <c r="L308" i="41" s="1"/>
  <c r="C196" i="41"/>
  <c r="G196" i="41" s="1"/>
  <c r="F181" i="41"/>
  <c r="F656" i="41"/>
  <c r="C453" i="41"/>
  <c r="D453" i="41" s="1"/>
  <c r="C447" i="41"/>
  <c r="D447" i="41" s="1"/>
  <c r="C668" i="41"/>
  <c r="L668" i="41" s="1"/>
  <c r="C362" i="41"/>
  <c r="F455" i="41"/>
  <c r="C246" i="41"/>
  <c r="B246" i="41" s="1"/>
  <c r="F231" i="41"/>
  <c r="C644" i="41"/>
  <c r="F118" i="41"/>
  <c r="C232" i="41"/>
  <c r="D232" i="41" s="1"/>
  <c r="F448" i="41"/>
  <c r="F34" i="41"/>
  <c r="F192" i="41"/>
  <c r="C208" i="41"/>
  <c r="D208" i="41" s="1"/>
  <c r="F415" i="41"/>
  <c r="C610" i="41"/>
  <c r="C710" i="41"/>
  <c r="B710" i="41" s="1"/>
  <c r="F340" i="41"/>
  <c r="F385" i="41"/>
  <c r="C647" i="41"/>
  <c r="G647" i="41" s="1"/>
  <c r="C478" i="41"/>
  <c r="L478" i="41" s="1"/>
  <c r="F173" i="41"/>
  <c r="C619" i="41"/>
  <c r="G619" i="41" s="1"/>
  <c r="F271" i="41"/>
  <c r="F541" i="41"/>
  <c r="C231" i="41"/>
  <c r="D231" i="41" s="1"/>
  <c r="C539" i="41"/>
  <c r="L539" i="41" s="1"/>
  <c r="F314" i="41"/>
  <c r="C631" i="41"/>
  <c r="D631" i="41" s="1"/>
  <c r="F359" i="41"/>
  <c r="F489" i="41"/>
  <c r="C294" i="41"/>
  <c r="G294" i="41" s="1"/>
  <c r="C204" i="41"/>
  <c r="C445" i="41"/>
  <c r="G445" i="41" s="1"/>
  <c r="C466" i="41"/>
  <c r="D466" i="41" s="1"/>
  <c r="F484" i="41"/>
  <c r="F439" i="41"/>
  <c r="C159" i="41"/>
  <c r="G159" i="41" s="1"/>
  <c r="F471" i="41"/>
  <c r="C36" i="41"/>
  <c r="L36" i="41" s="1"/>
  <c r="C52" i="41"/>
  <c r="C152" i="41"/>
  <c r="F273" i="41"/>
  <c r="F658" i="41"/>
  <c r="C237" i="41"/>
  <c r="L237" i="41" s="1"/>
  <c r="C235" i="41"/>
  <c r="D235" i="41" s="1"/>
  <c r="F28" i="41"/>
  <c r="C280" i="41"/>
  <c r="F180" i="41"/>
  <c r="F482" i="41"/>
  <c r="F704" i="41"/>
  <c r="F130" i="41"/>
  <c r="F106" i="41"/>
  <c r="F694" i="41"/>
  <c r="C46" i="41"/>
  <c r="D46" i="41" s="1"/>
  <c r="C146" i="41"/>
  <c r="D146" i="41" s="1"/>
  <c r="F299" i="41"/>
  <c r="C532" i="41"/>
  <c r="D532" i="41" s="1"/>
  <c r="F84" i="41"/>
  <c r="F140" i="41"/>
  <c r="F354" i="41"/>
  <c r="F701" i="41"/>
  <c r="C63" i="41"/>
  <c r="G63" i="41" s="1"/>
  <c r="F200" i="41"/>
  <c r="F348" i="41"/>
  <c r="C459" i="41"/>
  <c r="L459" i="41" s="1"/>
  <c r="F81" i="41"/>
  <c r="C499" i="41"/>
  <c r="G499" i="41" s="1"/>
  <c r="F256" i="41"/>
  <c r="C503" i="41"/>
  <c r="B503" i="41" s="1"/>
  <c r="F520" i="41"/>
  <c r="C107" i="41"/>
  <c r="D107" i="41" s="1"/>
  <c r="C241" i="41"/>
  <c r="D241" i="41" s="1"/>
  <c r="C706" i="41"/>
  <c r="D706" i="41" s="1"/>
  <c r="C412" i="41"/>
  <c r="B412" i="41" s="1"/>
  <c r="C554" i="41"/>
  <c r="G554" i="41" s="1"/>
  <c r="C695" i="41"/>
  <c r="D695" i="41" s="1"/>
  <c r="C495" i="41"/>
  <c r="D495" i="41" s="1"/>
  <c r="C398" i="41"/>
  <c r="B398" i="41" s="1"/>
  <c r="F174" i="41"/>
  <c r="C627" i="41"/>
  <c r="D627" i="41" s="1"/>
  <c r="F434" i="41"/>
  <c r="C72" i="41"/>
  <c r="L72" i="41" s="1"/>
  <c r="F202" i="41"/>
  <c r="C390" i="41"/>
  <c r="L390" i="41" s="1"/>
  <c r="F284" i="41"/>
  <c r="F535" i="41"/>
  <c r="C28" i="41"/>
  <c r="D28" i="41" s="1"/>
  <c r="C96" i="41"/>
  <c r="F483" i="41"/>
  <c r="F416" i="41"/>
  <c r="C560" i="41"/>
  <c r="F634" i="41"/>
  <c r="F141" i="41"/>
  <c r="C604" i="41"/>
  <c r="D604" i="41" s="1"/>
  <c r="C413" i="41"/>
  <c r="F603" i="41"/>
  <c r="F648" i="41"/>
  <c r="C585" i="41"/>
  <c r="G585" i="41" s="1"/>
  <c r="C319" i="41"/>
  <c r="C291" i="41"/>
  <c r="D291" i="41" s="1"/>
  <c r="F666" i="41"/>
  <c r="C607" i="41"/>
  <c r="L607" i="41" s="1"/>
  <c r="C394" i="41"/>
  <c r="F618" i="41"/>
  <c r="C307" i="41"/>
  <c r="F76" i="41"/>
  <c r="F98" i="41"/>
  <c r="C484" i="41"/>
  <c r="D484" i="41" s="1"/>
  <c r="C126" i="41"/>
  <c r="C86" i="41"/>
  <c r="D86" i="41" s="1"/>
  <c r="F78" i="41"/>
  <c r="F144" i="41"/>
  <c r="F457" i="41"/>
  <c r="C281" i="41"/>
  <c r="D281" i="41" s="1"/>
  <c r="C349" i="41"/>
  <c r="C662" i="41"/>
  <c r="B662" i="41" s="1"/>
  <c r="F430" i="41"/>
  <c r="C272" i="41"/>
  <c r="D272" i="41" s="1"/>
  <c r="F53" i="41"/>
  <c r="C468" i="41"/>
  <c r="L468" i="41" s="1"/>
  <c r="C260" i="41"/>
  <c r="G260" i="41" s="1"/>
  <c r="F253" i="41"/>
  <c r="C176" i="41"/>
  <c r="F294" i="41"/>
  <c r="F315" i="41"/>
  <c r="C327" i="41"/>
  <c r="D327" i="41" s="1"/>
  <c r="F18" i="41"/>
  <c r="F62" i="41"/>
  <c r="F671" i="41"/>
  <c r="K69" i="29"/>
  <c r="K58" i="29"/>
  <c r="K128" i="29"/>
  <c r="K59" i="29"/>
  <c r="K111" i="29"/>
  <c r="K121" i="29"/>
  <c r="K55" i="29"/>
  <c r="K148" i="29"/>
  <c r="K32" i="29"/>
  <c r="K71" i="29"/>
  <c r="K150" i="29"/>
  <c r="K77" i="29"/>
  <c r="K142" i="29"/>
  <c r="K123" i="29"/>
  <c r="K163" i="29"/>
  <c r="K136" i="29"/>
  <c r="K68" i="29"/>
  <c r="K49" i="29"/>
  <c r="K104" i="29"/>
  <c r="K25" i="29"/>
  <c r="K64" i="29"/>
  <c r="K146" i="29"/>
  <c r="K113" i="29"/>
  <c r="K51" i="29"/>
  <c r="K62" i="29"/>
  <c r="K23" i="29"/>
  <c r="K28" i="29"/>
  <c r="K20" i="29"/>
  <c r="K105" i="29"/>
  <c r="K44" i="29"/>
  <c r="K154" i="29"/>
  <c r="K40" i="29"/>
  <c r="K122" i="29"/>
  <c r="K67" i="29"/>
  <c r="K108" i="29"/>
  <c r="K130" i="29"/>
  <c r="K86" i="29"/>
  <c r="K118" i="29"/>
  <c r="K53" i="29"/>
  <c r="K149" i="29"/>
  <c r="K158" i="29"/>
  <c r="K65" i="29"/>
  <c r="K54" i="29"/>
  <c r="K50" i="29"/>
  <c r="K114" i="29"/>
  <c r="K43" i="29"/>
  <c r="K21" i="29"/>
  <c r="K124" i="29"/>
  <c r="K48" i="29"/>
  <c r="K145" i="29"/>
  <c r="K116" i="29"/>
  <c r="K89" i="29"/>
  <c r="K88" i="29"/>
  <c r="K30" i="29"/>
  <c r="K164" i="29"/>
  <c r="K37" i="29"/>
  <c r="K135" i="29"/>
  <c r="K120" i="29"/>
  <c r="K115" i="29"/>
  <c r="K143" i="29"/>
  <c r="K132" i="29"/>
  <c r="K90" i="29"/>
  <c r="K31" i="29"/>
  <c r="K131" i="29"/>
  <c r="K66" i="29"/>
  <c r="K162" i="29"/>
  <c r="B590" i="41"/>
  <c r="L602" i="41"/>
  <c r="G77" i="41"/>
  <c r="D578" i="41"/>
  <c r="L561" i="41"/>
  <c r="B144" i="41"/>
  <c r="G526" i="41"/>
  <c r="K127" i="29"/>
  <c r="K159" i="29"/>
  <c r="K153" i="29"/>
  <c r="K93" i="29"/>
  <c r="K99" i="29"/>
  <c r="K144" i="29"/>
  <c r="H168" i="29"/>
  <c r="H169" i="29" s="1"/>
  <c r="H170" i="29" s="1"/>
  <c r="K18" i="29"/>
  <c r="J168" i="29"/>
  <c r="J169" i="29" s="1"/>
  <c r="J170" i="29" s="1"/>
  <c r="K72" i="29"/>
  <c r="K83" i="29"/>
  <c r="K47" i="29"/>
  <c r="K45" i="29"/>
  <c r="K70" i="29"/>
  <c r="K160" i="29"/>
  <c r="K41" i="29"/>
  <c r="K140" i="29"/>
  <c r="K74" i="29"/>
  <c r="K94" i="29"/>
  <c r="K117" i="29"/>
  <c r="K19" i="29"/>
  <c r="K60" i="29"/>
  <c r="K125" i="29"/>
  <c r="K33" i="29"/>
  <c r="K155" i="29"/>
  <c r="K56" i="29"/>
  <c r="K75" i="29"/>
  <c r="K85" i="29"/>
  <c r="K92" i="29"/>
  <c r="K63" i="29"/>
  <c r="K97" i="29"/>
  <c r="B15" i="41"/>
  <c r="B408" i="41"/>
  <c r="L564" i="41"/>
  <c r="L41" i="41"/>
  <c r="K39" i="29"/>
  <c r="K103" i="29"/>
  <c r="K91" i="29"/>
  <c r="K96" i="29"/>
  <c r="K152" i="29"/>
  <c r="K100" i="29"/>
  <c r="K134" i="29"/>
  <c r="K109" i="29"/>
  <c r="K139" i="29"/>
  <c r="K29" i="29"/>
  <c r="K76" i="29"/>
  <c r="K24" i="29"/>
  <c r="K46" i="29"/>
  <c r="K79" i="29"/>
  <c r="K52" i="29"/>
  <c r="K61" i="29"/>
  <c r="K141" i="29"/>
  <c r="K35" i="29"/>
  <c r="I168" i="29"/>
  <c r="I169" i="29" s="1"/>
  <c r="I170" i="29" s="1"/>
  <c r="K42" i="29"/>
  <c r="K151" i="29"/>
  <c r="K112" i="29"/>
  <c r="K126" i="29"/>
  <c r="K119" i="29"/>
  <c r="K26" i="29"/>
  <c r="K156" i="29"/>
  <c r="K129" i="29"/>
  <c r="K84" i="29"/>
  <c r="K161" i="29"/>
  <c r="K82" i="29"/>
  <c r="K57" i="29"/>
  <c r="K98" i="29"/>
  <c r="K157" i="29"/>
  <c r="K78" i="29"/>
  <c r="K133" i="29"/>
  <c r="K73" i="29"/>
  <c r="K101" i="29"/>
  <c r="K81" i="29"/>
  <c r="K36" i="29"/>
  <c r="K38" i="29"/>
  <c r="K110" i="29"/>
  <c r="K107" i="29"/>
  <c r="K102" i="29"/>
  <c r="K165" i="29"/>
  <c r="K27" i="29"/>
  <c r="K80" i="29"/>
  <c r="K138" i="29"/>
  <c r="K95" i="29"/>
  <c r="K137" i="29"/>
  <c r="K147" i="29"/>
  <c r="K87" i="29"/>
  <c r="K106" i="29"/>
  <c r="K22" i="29"/>
  <c r="K34" i="29"/>
  <c r="C15" i="54"/>
  <c r="I14" i="54"/>
  <c r="H14" i="54"/>
  <c r="D14" i="54"/>
  <c r="E14" i="54" s="1"/>
  <c r="E13" i="54"/>
  <c r="L13" i="54" s="1"/>
  <c r="M13" i="54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G595" i="41" l="1"/>
  <c r="B137" i="41"/>
  <c r="B247" i="41"/>
  <c r="L652" i="41"/>
  <c r="D12" i="41"/>
  <c r="G12" i="41"/>
  <c r="L12" i="41"/>
  <c r="G494" i="41"/>
  <c r="G477" i="41"/>
  <c r="D598" i="41"/>
  <c r="B311" i="41"/>
  <c r="D59" i="41"/>
  <c r="G620" i="41"/>
  <c r="D595" i="41"/>
  <c r="L287" i="41"/>
  <c r="L305" i="41"/>
  <c r="B561" i="41"/>
  <c r="B379" i="41"/>
  <c r="I379" i="41" s="1"/>
  <c r="L595" i="41"/>
  <c r="L456" i="41"/>
  <c r="D561" i="41"/>
  <c r="G287" i="41"/>
  <c r="L601" i="41"/>
  <c r="L137" i="41"/>
  <c r="B287" i="41"/>
  <c r="L391" i="41"/>
  <c r="B476" i="41"/>
  <c r="L157" i="41"/>
  <c r="G338" i="41"/>
  <c r="L705" i="41"/>
  <c r="B74" i="41"/>
  <c r="L514" i="41"/>
  <c r="D175" i="41"/>
  <c r="B614" i="41"/>
  <c r="J614" i="41" s="1"/>
  <c r="G57" i="41"/>
  <c r="D379" i="41"/>
  <c r="G427" i="41"/>
  <c r="G137" i="41"/>
  <c r="D25" i="41"/>
  <c r="B661" i="41"/>
  <c r="I661" i="41" s="1"/>
  <c r="L334" i="41"/>
  <c r="L25" i="41"/>
  <c r="D108" i="41"/>
  <c r="D112" i="41"/>
  <c r="D340" i="41"/>
  <c r="L651" i="41"/>
  <c r="L562" i="41"/>
  <c r="D519" i="41"/>
  <c r="D458" i="41"/>
  <c r="L660" i="41"/>
  <c r="L357" i="41"/>
  <c r="B71" i="41"/>
  <c r="K71" i="41" s="1"/>
  <c r="D166" i="41"/>
  <c r="D465" i="41"/>
  <c r="L513" i="41"/>
  <c r="D477" i="41"/>
  <c r="G111" i="41"/>
  <c r="G654" i="41"/>
  <c r="B704" i="41"/>
  <c r="D385" i="41"/>
  <c r="G584" i="41"/>
  <c r="D298" i="41"/>
  <c r="G108" i="41"/>
  <c r="L112" i="41"/>
  <c r="G157" i="41"/>
  <c r="B251" i="41"/>
  <c r="E251" i="41" s="1"/>
  <c r="D142" i="41"/>
  <c r="D391" i="41"/>
  <c r="B411" i="41"/>
  <c r="E411" i="41" s="1"/>
  <c r="B375" i="41"/>
  <c r="J375" i="41" s="1"/>
  <c r="D542" i="41"/>
  <c r="G25" i="41"/>
  <c r="G562" i="41"/>
  <c r="B598" i="41"/>
  <c r="J598" i="41" s="1"/>
  <c r="D305" i="41"/>
  <c r="L56" i="41"/>
  <c r="B108" i="41"/>
  <c r="J108" i="41" s="1"/>
  <c r="B477" i="41"/>
  <c r="K477" i="41" s="1"/>
  <c r="D497" i="41"/>
  <c r="L341" i="41"/>
  <c r="G519" i="41"/>
  <c r="D75" i="41"/>
  <c r="B678" i="41"/>
  <c r="D251" i="41"/>
  <c r="B111" i="41"/>
  <c r="I111" i="41" s="1"/>
  <c r="G340" i="41"/>
  <c r="L142" i="41"/>
  <c r="L39" i="41"/>
  <c r="B211" i="41"/>
  <c r="H211" i="41" s="1"/>
  <c r="D373" i="41"/>
  <c r="B338" i="41"/>
  <c r="B370" i="41"/>
  <c r="H370" i="41" s="1"/>
  <c r="G117" i="41"/>
  <c r="L59" i="41"/>
  <c r="L696" i="41"/>
  <c r="G476" i="41"/>
  <c r="D556" i="41"/>
  <c r="B55" i="41"/>
  <c r="H55" i="41" s="1"/>
  <c r="L388" i="41"/>
  <c r="B95" i="41"/>
  <c r="E95" i="41" s="1"/>
  <c r="G532" i="41"/>
  <c r="D56" i="41"/>
  <c r="D311" i="41"/>
  <c r="L519" i="41"/>
  <c r="D705" i="41"/>
  <c r="B660" i="41"/>
  <c r="H660" i="41" s="1"/>
  <c r="L373" i="41"/>
  <c r="G59" i="41"/>
  <c r="D476" i="41"/>
  <c r="B562" i="41"/>
  <c r="J562" i="41" s="1"/>
  <c r="L598" i="41"/>
  <c r="G305" i="41"/>
  <c r="G56" i="41"/>
  <c r="L311" i="41"/>
  <c r="G112" i="41"/>
  <c r="G399" i="41"/>
  <c r="D157" i="41"/>
  <c r="B705" i="41"/>
  <c r="K705" i="41" s="1"/>
  <c r="G251" i="41"/>
  <c r="D111" i="41"/>
  <c r="L340" i="41"/>
  <c r="B460" i="41"/>
  <c r="E460" i="41" s="1"/>
  <c r="D338" i="41"/>
  <c r="B18" i="41"/>
  <c r="H18" i="41" s="1"/>
  <c r="B92" i="41"/>
  <c r="E92" i="41" s="1"/>
  <c r="L57" i="41"/>
  <c r="D530" i="41"/>
  <c r="B79" i="41"/>
  <c r="J79" i="41" s="1"/>
  <c r="D76" i="41"/>
  <c r="A17" i="54"/>
  <c r="O16" i="54"/>
  <c r="D198" i="41"/>
  <c r="G487" i="41"/>
  <c r="G320" i="41"/>
  <c r="D187" i="41"/>
  <c r="D534" i="41"/>
  <c r="D254" i="41"/>
  <c r="D486" i="41"/>
  <c r="L62" i="41"/>
  <c r="B60" i="41"/>
  <c r="I60" i="41" s="1"/>
  <c r="L496" i="41"/>
  <c r="G282" i="41"/>
  <c r="D686" i="41"/>
  <c r="D582" i="41"/>
  <c r="G422" i="41"/>
  <c r="G638" i="41"/>
  <c r="G216" i="41"/>
  <c r="D442" i="41"/>
  <c r="L548" i="41"/>
  <c r="B422" i="41"/>
  <c r="K422" i="41" s="1"/>
  <c r="D396" i="41"/>
  <c r="B93" i="41"/>
  <c r="I93" i="41" s="1"/>
  <c r="D261" i="41"/>
  <c r="D246" i="41"/>
  <c r="B232" i="41"/>
  <c r="E232" i="41" s="1"/>
  <c r="L231" i="41"/>
  <c r="L147" i="41"/>
  <c r="L196" i="41"/>
  <c r="G208" i="41"/>
  <c r="G682" i="41"/>
  <c r="D169" i="41"/>
  <c r="I12" i="41"/>
  <c r="H12" i="41"/>
  <c r="K12" i="41"/>
  <c r="J12" i="41"/>
  <c r="E12" i="41"/>
  <c r="G203" i="41"/>
  <c r="G154" i="41"/>
  <c r="D24" i="41"/>
  <c r="G173" i="41"/>
  <c r="G471" i="41"/>
  <c r="L371" i="41"/>
  <c r="D243" i="41"/>
  <c r="D106" i="41"/>
  <c r="B482" i="41"/>
  <c r="H482" i="41" s="1"/>
  <c r="L628" i="41"/>
  <c r="D44" i="41"/>
  <c r="D472" i="41"/>
  <c r="D285" i="41"/>
  <c r="D104" i="41"/>
  <c r="D282" i="41"/>
  <c r="B274" i="41"/>
  <c r="K274" i="41" s="1"/>
  <c r="L185" i="41"/>
  <c r="G673" i="41"/>
  <c r="L190" i="41"/>
  <c r="B511" i="41"/>
  <c r="E511" i="41" s="1"/>
  <c r="D329" i="41"/>
  <c r="D515" i="41"/>
  <c r="B396" i="41"/>
  <c r="K396" i="41" s="1"/>
  <c r="D93" i="41"/>
  <c r="L342" i="41"/>
  <c r="L499" i="41"/>
  <c r="D167" i="41"/>
  <c r="L672" i="41"/>
  <c r="D274" i="41"/>
  <c r="G548" i="41"/>
  <c r="B489" i="41"/>
  <c r="I489" i="41" s="1"/>
  <c r="L396" i="41"/>
  <c r="L93" i="41"/>
  <c r="B201" i="41"/>
  <c r="K201" i="41" s="1"/>
  <c r="G676" i="41"/>
  <c r="B534" i="41"/>
  <c r="E534" i="41" s="1"/>
  <c r="B41" i="41"/>
  <c r="J41" i="41" s="1"/>
  <c r="B62" i="41"/>
  <c r="E62" i="41" s="1"/>
  <c r="L173" i="41"/>
  <c r="B564" i="41"/>
  <c r="K564" i="41" s="1"/>
  <c r="B471" i="41"/>
  <c r="G254" i="41"/>
  <c r="B271" i="41"/>
  <c r="I271" i="41" s="1"/>
  <c r="G60" i="41"/>
  <c r="B106" i="41"/>
  <c r="I106" i="41" s="1"/>
  <c r="L486" i="41"/>
  <c r="D247" i="41"/>
  <c r="G496" i="41"/>
  <c r="B371" i="41"/>
  <c r="D482" i="41"/>
  <c r="D494" i="41"/>
  <c r="L81" i="41"/>
  <c r="G408" i="41"/>
  <c r="B198" i="41"/>
  <c r="H198" i="41" s="1"/>
  <c r="L487" i="41"/>
  <c r="G652" i="41"/>
  <c r="L15" i="41"/>
  <c r="L320" i="41"/>
  <c r="L381" i="41"/>
  <c r="L284" i="41"/>
  <c r="L526" i="41"/>
  <c r="B172" i="41"/>
  <c r="E172" i="41" s="1"/>
  <c r="G395" i="41"/>
  <c r="L144" i="41"/>
  <c r="D667" i="41"/>
  <c r="L578" i="41"/>
  <c r="B77" i="41"/>
  <c r="I77" i="41" s="1"/>
  <c r="G602" i="41"/>
  <c r="D590" i="41"/>
  <c r="D41" i="41"/>
  <c r="D173" i="41"/>
  <c r="G564" i="41"/>
  <c r="B254" i="41"/>
  <c r="J254" i="41" s="1"/>
  <c r="G271" i="41"/>
  <c r="D60" i="41"/>
  <c r="G486" i="41"/>
  <c r="B494" i="41"/>
  <c r="B487" i="41"/>
  <c r="H487" i="41" s="1"/>
  <c r="D368" i="41"/>
  <c r="B526" i="41"/>
  <c r="E526" i="41" s="1"/>
  <c r="B563" i="41"/>
  <c r="I563" i="41" s="1"/>
  <c r="D144" i="41"/>
  <c r="G590" i="41"/>
  <c r="L534" i="41"/>
  <c r="D62" i="41"/>
  <c r="L471" i="41"/>
  <c r="L247" i="41"/>
  <c r="B496" i="41"/>
  <c r="G482" i="41"/>
  <c r="D408" i="41"/>
  <c r="G198" i="41"/>
  <c r="D652" i="41"/>
  <c r="D15" i="41"/>
  <c r="D320" i="41"/>
  <c r="G230" i="41"/>
  <c r="G578" i="41"/>
  <c r="L77" i="41"/>
  <c r="B602" i="41"/>
  <c r="K602" i="41" s="1"/>
  <c r="D271" i="41"/>
  <c r="L106" i="41"/>
  <c r="D371" i="41"/>
  <c r="G326" i="41"/>
  <c r="B295" i="41"/>
  <c r="J295" i="41" s="1"/>
  <c r="B283" i="41"/>
  <c r="I283" i="41" s="1"/>
  <c r="L441" i="41"/>
  <c r="B241" i="41"/>
  <c r="I241" i="41" s="1"/>
  <c r="G478" i="41"/>
  <c r="L328" i="41"/>
  <c r="B628" i="41"/>
  <c r="K628" i="41" s="1"/>
  <c r="L35" i="41"/>
  <c r="D525" i="41"/>
  <c r="D252" i="41"/>
  <c r="L322" i="41"/>
  <c r="G503" i="41"/>
  <c r="B701" i="41"/>
  <c r="G628" i="41"/>
  <c r="G35" i="41"/>
  <c r="L525" i="41"/>
  <c r="D233" i="41"/>
  <c r="G297" i="41"/>
  <c r="D630" i="41"/>
  <c r="L264" i="41"/>
  <c r="B574" i="41"/>
  <c r="I574" i="41" s="1"/>
  <c r="B350" i="41"/>
  <c r="E350" i="41" s="1"/>
  <c r="G359" i="41"/>
  <c r="B531" i="41"/>
  <c r="I531" i="41" s="1"/>
  <c r="D130" i="41"/>
  <c r="B546" i="41"/>
  <c r="K546" i="41" s="1"/>
  <c r="B127" i="41"/>
  <c r="K127" i="41" s="1"/>
  <c r="B664" i="41"/>
  <c r="H664" i="41" s="1"/>
  <c r="B321" i="41"/>
  <c r="G321" i="41"/>
  <c r="G81" i="41"/>
  <c r="B345" i="41"/>
  <c r="E345" i="41" s="1"/>
  <c r="L505" i="41"/>
  <c r="B649" i="41"/>
  <c r="E649" i="41" s="1"/>
  <c r="G265" i="41"/>
  <c r="L512" i="41"/>
  <c r="B611" i="41"/>
  <c r="J611" i="41" s="1"/>
  <c r="D38" i="41"/>
  <c r="G475" i="41"/>
  <c r="L424" i="41"/>
  <c r="D200" i="41"/>
  <c r="L141" i="41"/>
  <c r="D119" i="41"/>
  <c r="B53" i="41"/>
  <c r="E53" i="41" s="1"/>
  <c r="D168" i="41"/>
  <c r="G393" i="41"/>
  <c r="G547" i="41"/>
  <c r="G555" i="41"/>
  <c r="G473" i="41"/>
  <c r="B218" i="41"/>
  <c r="E218" i="41" s="1"/>
  <c r="D587" i="41"/>
  <c r="D300" i="41"/>
  <c r="L475" i="41"/>
  <c r="B424" i="41"/>
  <c r="K424" i="41" s="1"/>
  <c r="L497" i="41"/>
  <c r="L75" i="41"/>
  <c r="G379" i="41"/>
  <c r="D141" i="41"/>
  <c r="B601" i="41"/>
  <c r="I601" i="41" s="1"/>
  <c r="L53" i="41"/>
  <c r="B168" i="41"/>
  <c r="B353" i="41"/>
  <c r="J353" i="41" s="1"/>
  <c r="B57" i="41"/>
  <c r="K57" i="41" s="1"/>
  <c r="L587" i="41"/>
  <c r="L605" i="41"/>
  <c r="B414" i="41"/>
  <c r="J414" i="41" s="1"/>
  <c r="B200" i="41"/>
  <c r="H200" i="41" s="1"/>
  <c r="L399" i="41"/>
  <c r="B155" i="41"/>
  <c r="D460" i="41"/>
  <c r="G119" i="41"/>
  <c r="D601" i="41"/>
  <c r="L614" i="41"/>
  <c r="L37" i="41"/>
  <c r="L426" i="41"/>
  <c r="G209" i="41"/>
  <c r="D658" i="41"/>
  <c r="L530" i="41"/>
  <c r="G587" i="41"/>
  <c r="L431" i="41"/>
  <c r="B13" i="41"/>
  <c r="I13" i="41" s="1"/>
  <c r="G541" i="41"/>
  <c r="D139" i="41"/>
  <c r="B107" i="41"/>
  <c r="I107" i="41" s="1"/>
  <c r="B549" i="41"/>
  <c r="E549" i="41" s="1"/>
  <c r="D573" i="41"/>
  <c r="G274" i="41"/>
  <c r="B548" i="41"/>
  <c r="J548" i="41" s="1"/>
  <c r="D422" i="41"/>
  <c r="B192" i="41"/>
  <c r="I192" i="41" s="1"/>
  <c r="L592" i="41"/>
  <c r="G162" i="41"/>
  <c r="B554" i="41"/>
  <c r="I554" i="41" s="1"/>
  <c r="G201" i="41"/>
  <c r="G104" i="41"/>
  <c r="L282" i="41"/>
  <c r="L146" i="41"/>
  <c r="D116" i="41"/>
  <c r="D325" i="41"/>
  <c r="G120" i="41"/>
  <c r="B693" i="41"/>
  <c r="H693" i="41" s="1"/>
  <c r="B94" i="41"/>
  <c r="H94" i="41" s="1"/>
  <c r="D599" i="41"/>
  <c r="G483" i="41"/>
  <c r="G618" i="41"/>
  <c r="G67" i="41"/>
  <c r="L63" i="41"/>
  <c r="L615" i="41"/>
  <c r="D529" i="41"/>
  <c r="B655" i="41"/>
  <c r="K655" i="41" s="1"/>
  <c r="D445" i="41"/>
  <c r="G13" i="41"/>
  <c r="B695" i="41"/>
  <c r="B339" i="41"/>
  <c r="J339" i="41" s="1"/>
  <c r="B348" i="41"/>
  <c r="E348" i="41" s="1"/>
  <c r="B541" i="41"/>
  <c r="H541" i="41" s="1"/>
  <c r="L372" i="41"/>
  <c r="D414" i="41"/>
  <c r="B475" i="41"/>
  <c r="K475" i="41" s="1"/>
  <c r="D424" i="41"/>
  <c r="G200" i="41"/>
  <c r="B497" i="41"/>
  <c r="H497" i="41" s="1"/>
  <c r="B431" i="41"/>
  <c r="J431" i="41" s="1"/>
  <c r="L321" i="41"/>
  <c r="D399" i="41"/>
  <c r="D618" i="41"/>
  <c r="G155" i="41"/>
  <c r="G75" i="41"/>
  <c r="L460" i="41"/>
  <c r="B119" i="41"/>
  <c r="L211" i="41"/>
  <c r="G168" i="41"/>
  <c r="B426" i="41"/>
  <c r="E426" i="41" s="1"/>
  <c r="L393" i="41"/>
  <c r="L209" i="41"/>
  <c r="L547" i="41"/>
  <c r="L498" i="41"/>
  <c r="D555" i="41"/>
  <c r="L658" i="41"/>
  <c r="D213" i="41"/>
  <c r="D218" i="41"/>
  <c r="D158" i="41"/>
  <c r="B451" i="41"/>
  <c r="L17" i="41"/>
  <c r="L469" i="41"/>
  <c r="B550" i="41"/>
  <c r="H550" i="41" s="1"/>
  <c r="L13" i="41"/>
  <c r="L541" i="41"/>
  <c r="B439" i="41"/>
  <c r="L333" i="41"/>
  <c r="D367" i="41"/>
  <c r="G690" i="41"/>
  <c r="B308" i="41"/>
  <c r="J308" i="41" s="1"/>
  <c r="G414" i="41"/>
  <c r="D431" i="41"/>
  <c r="B520" i="41"/>
  <c r="H520" i="41" s="1"/>
  <c r="D155" i="41"/>
  <c r="B141" i="41"/>
  <c r="G211" i="41"/>
  <c r="G614" i="41"/>
  <c r="D53" i="41"/>
  <c r="B37" i="41"/>
  <c r="H37" i="41" s="1"/>
  <c r="D393" i="41"/>
  <c r="B547" i="41"/>
  <c r="I547" i="41" s="1"/>
  <c r="D353" i="41"/>
  <c r="L473" i="41"/>
  <c r="G530" i="41"/>
  <c r="L257" i="41"/>
  <c r="B84" i="41"/>
  <c r="E84" i="41" s="1"/>
  <c r="D543" i="41"/>
  <c r="D480" i="41"/>
  <c r="L453" i="41"/>
  <c r="B85" i="41"/>
  <c r="G383" i="41"/>
  <c r="G356" i="41"/>
  <c r="L506" i="41"/>
  <c r="B134" i="41"/>
  <c r="K134" i="41" s="1"/>
  <c r="L710" i="41"/>
  <c r="D539" i="41"/>
  <c r="G681" i="41"/>
  <c r="L706" i="41"/>
  <c r="L447" i="41"/>
  <c r="L627" i="41"/>
  <c r="G290" i="41"/>
  <c r="D290" i="41"/>
  <c r="D648" i="41"/>
  <c r="G648" i="41"/>
  <c r="L256" i="41"/>
  <c r="D256" i="41"/>
  <c r="D697" i="41"/>
  <c r="G697" i="41"/>
  <c r="L697" i="41"/>
  <c r="L74" i="41"/>
  <c r="G74" i="41"/>
  <c r="B39" i="41"/>
  <c r="K39" i="41" s="1"/>
  <c r="G39" i="41"/>
  <c r="B576" i="41"/>
  <c r="H576" i="41" s="1"/>
  <c r="G576" i="41"/>
  <c r="G331" i="41"/>
  <c r="D331" i="41"/>
  <c r="G450" i="41"/>
  <c r="L450" i="41"/>
  <c r="L688" i="41"/>
  <c r="G688" i="41"/>
  <c r="B495" i="41"/>
  <c r="B513" i="41"/>
  <c r="B706" i="41"/>
  <c r="J706" i="41" s="1"/>
  <c r="L503" i="41"/>
  <c r="B169" i="41"/>
  <c r="E169" i="41" s="1"/>
  <c r="B459" i="41"/>
  <c r="G147" i="41"/>
  <c r="D584" i="41"/>
  <c r="B532" i="41"/>
  <c r="H532" i="41" s="1"/>
  <c r="L298" i="41"/>
  <c r="L384" i="41"/>
  <c r="L235" i="41"/>
  <c r="D196" i="41"/>
  <c r="B447" i="41"/>
  <c r="K447" i="41" s="1"/>
  <c r="G232" i="41"/>
  <c r="B445" i="41"/>
  <c r="K445" i="41" s="1"/>
  <c r="D678" i="41"/>
  <c r="B458" i="41"/>
  <c r="J458" i="41" s="1"/>
  <c r="L324" i="41"/>
  <c r="B366" i="41"/>
  <c r="H366" i="41" s="1"/>
  <c r="B221" i="41"/>
  <c r="K221" i="41" s="1"/>
  <c r="G572" i="41"/>
  <c r="G612" i="41"/>
  <c r="B217" i="41"/>
  <c r="E217" i="41" s="1"/>
  <c r="G495" i="41"/>
  <c r="D513" i="41"/>
  <c r="G706" i="41"/>
  <c r="D503" i="41"/>
  <c r="D459" i="41"/>
  <c r="D147" i="41"/>
  <c r="L584" i="41"/>
  <c r="G261" i="41"/>
  <c r="D384" i="41"/>
  <c r="B235" i="41"/>
  <c r="B196" i="41"/>
  <c r="E196" i="41" s="1"/>
  <c r="G246" i="41"/>
  <c r="L232" i="41"/>
  <c r="B208" i="41"/>
  <c r="B231" i="41"/>
  <c r="D341" i="41"/>
  <c r="G678" i="41"/>
  <c r="B166" i="41"/>
  <c r="K166" i="41" s="1"/>
  <c r="L458" i="41"/>
  <c r="B316" i="41"/>
  <c r="J316" i="41" s="1"/>
  <c r="G78" i="41"/>
  <c r="G110" i="41"/>
  <c r="G249" i="41"/>
  <c r="L495" i="41"/>
  <c r="L169" i="41"/>
  <c r="G459" i="41"/>
  <c r="L532" i="41"/>
  <c r="G298" i="41"/>
  <c r="B261" i="41"/>
  <c r="B384" i="41"/>
  <c r="G235" i="41"/>
  <c r="G447" i="41"/>
  <c r="L246" i="41"/>
  <c r="L445" i="41"/>
  <c r="L208" i="41"/>
  <c r="G231" i="41"/>
  <c r="B341" i="41"/>
  <c r="J341" i="41" s="1"/>
  <c r="G166" i="41"/>
  <c r="L170" i="41"/>
  <c r="D87" i="41"/>
  <c r="B150" i="41"/>
  <c r="D569" i="41"/>
  <c r="G461" i="41"/>
  <c r="D398" i="41"/>
  <c r="G46" i="41"/>
  <c r="B142" i="41"/>
  <c r="D660" i="41"/>
  <c r="G391" i="41"/>
  <c r="G373" i="41"/>
  <c r="L55" i="41"/>
  <c r="L76" i="41"/>
  <c r="B388" i="41"/>
  <c r="E388" i="41" s="1"/>
  <c r="L253" i="41"/>
  <c r="B202" i="41"/>
  <c r="K202" i="41" s="1"/>
  <c r="L412" i="41"/>
  <c r="G608" i="41"/>
  <c r="L163" i="41"/>
  <c r="B416" i="41"/>
  <c r="D479" i="41"/>
  <c r="L440" i="41"/>
  <c r="L619" i="41"/>
  <c r="L618" i="41"/>
  <c r="B139" i="41"/>
  <c r="K139" i="41" s="1"/>
  <c r="G350" i="41"/>
  <c r="D35" i="41"/>
  <c r="L252" i="41"/>
  <c r="L345" i="41"/>
  <c r="D639" i="41"/>
  <c r="L677" i="41"/>
  <c r="G351" i="41"/>
  <c r="L711" i="41"/>
  <c r="B405" i="41"/>
  <c r="J405" i="41" s="1"/>
  <c r="L181" i="41"/>
  <c r="G65" i="41"/>
  <c r="G26" i="41"/>
  <c r="G21" i="41"/>
  <c r="B666" i="41"/>
  <c r="H666" i="41" s="1"/>
  <c r="B275" i="41"/>
  <c r="H275" i="41" s="1"/>
  <c r="D626" i="41"/>
  <c r="B91" i="41"/>
  <c r="K91" i="41" s="1"/>
  <c r="G668" i="41"/>
  <c r="L524" i="41"/>
  <c r="L622" i="41"/>
  <c r="G225" i="41"/>
  <c r="B245" i="41"/>
  <c r="J245" i="41" s="1"/>
  <c r="L197" i="41"/>
  <c r="D239" i="41"/>
  <c r="D701" i="41"/>
  <c r="D296" i="41"/>
  <c r="D423" i="41"/>
  <c r="G179" i="41"/>
  <c r="G417" i="41"/>
  <c r="D277" i="41"/>
  <c r="G226" i="41"/>
  <c r="D580" i="41"/>
  <c r="G444" i="41"/>
  <c r="G304" i="41"/>
  <c r="D318" i="41"/>
  <c r="D544" i="41"/>
  <c r="B420" i="41"/>
  <c r="H420" i="41" s="1"/>
  <c r="B629" i="41"/>
  <c r="J629" i="41" s="1"/>
  <c r="L52" i="41"/>
  <c r="D52" i="41"/>
  <c r="B52" i="41"/>
  <c r="H52" i="41" s="1"/>
  <c r="D700" i="41"/>
  <c r="G700" i="41"/>
  <c r="B700" i="41"/>
  <c r="H700" i="41" s="1"/>
  <c r="G581" i="41"/>
  <c r="D671" i="41"/>
  <c r="L631" i="41"/>
  <c r="D710" i="41"/>
  <c r="L85" i="41"/>
  <c r="G520" i="41"/>
  <c r="G382" i="41"/>
  <c r="B401" i="41"/>
  <c r="J401" i="41" s="1"/>
  <c r="D378" i="41"/>
  <c r="D657" i="41"/>
  <c r="G42" i="41"/>
  <c r="G662" i="41"/>
  <c r="L662" i="41"/>
  <c r="D662" i="41"/>
  <c r="G96" i="41"/>
  <c r="D96" i="41"/>
  <c r="L96" i="41"/>
  <c r="B663" i="41"/>
  <c r="J663" i="41" s="1"/>
  <c r="G663" i="41"/>
  <c r="D663" i="41"/>
  <c r="L663" i="41"/>
  <c r="B303" i="41"/>
  <c r="K303" i="41" s="1"/>
  <c r="G303" i="41"/>
  <c r="D303" i="41"/>
  <c r="B553" i="41"/>
  <c r="J553" i="41" s="1"/>
  <c r="L553" i="41"/>
  <c r="D553" i="41"/>
  <c r="G125" i="41"/>
  <c r="D125" i="41"/>
  <c r="L125" i="41"/>
  <c r="L339" i="41"/>
  <c r="B508" i="41"/>
  <c r="H508" i="41" s="1"/>
  <c r="L579" i="41"/>
  <c r="L695" i="41"/>
  <c r="D605" i="41"/>
  <c r="G339" i="41"/>
  <c r="L241" i="41"/>
  <c r="D508" i="41"/>
  <c r="D581" i="41"/>
  <c r="G441" i="41"/>
  <c r="G671" i="41"/>
  <c r="L300" i="41"/>
  <c r="G27" i="41"/>
  <c r="G372" i="41"/>
  <c r="B579" i="41"/>
  <c r="I579" i="41" s="1"/>
  <c r="D308" i="41"/>
  <c r="G453" i="41"/>
  <c r="G627" i="41"/>
  <c r="G631" i="41"/>
  <c r="B478" i="41"/>
  <c r="H478" i="41" s="1"/>
  <c r="G85" i="41"/>
  <c r="L520" i="41"/>
  <c r="B383" i="41"/>
  <c r="E383" i="41" s="1"/>
  <c r="L382" i="41"/>
  <c r="D401" i="41"/>
  <c r="B378" i="41"/>
  <c r="H378" i="41" s="1"/>
  <c r="L353" i="41"/>
  <c r="G24" i="41"/>
  <c r="G498" i="41"/>
  <c r="G657" i="41"/>
  <c r="B555" i="41"/>
  <c r="K555" i="41" s="1"/>
  <c r="B203" i="41"/>
  <c r="H203" i="41" s="1"/>
  <c r="L42" i="41"/>
  <c r="D473" i="41"/>
  <c r="L213" i="41"/>
  <c r="L154" i="41"/>
  <c r="L218" i="41"/>
  <c r="L151" i="41"/>
  <c r="B96" i="41"/>
  <c r="H96" i="41" s="1"/>
  <c r="L484" i="41"/>
  <c r="G484" i="41"/>
  <c r="B484" i="41"/>
  <c r="E484" i="41" s="1"/>
  <c r="B291" i="41"/>
  <c r="I291" i="41" s="1"/>
  <c r="L291" i="41"/>
  <c r="G291" i="41"/>
  <c r="G390" i="41"/>
  <c r="D390" i="41"/>
  <c r="B390" i="41"/>
  <c r="H390" i="41" s="1"/>
  <c r="G533" i="41"/>
  <c r="L533" i="41"/>
  <c r="D533" i="41"/>
  <c r="B533" i="41"/>
  <c r="J533" i="41" s="1"/>
  <c r="G695" i="41"/>
  <c r="G605" i="41"/>
  <c r="G348" i="41"/>
  <c r="B300" i="41"/>
  <c r="D27" i="41"/>
  <c r="D372" i="41"/>
  <c r="G308" i="41"/>
  <c r="G241" i="41"/>
  <c r="G508" i="41"/>
  <c r="L581" i="41"/>
  <c r="B441" i="41"/>
  <c r="E441" i="41" s="1"/>
  <c r="B671" i="41"/>
  <c r="J671" i="41" s="1"/>
  <c r="D348" i="41"/>
  <c r="B27" i="41"/>
  <c r="E27" i="41" s="1"/>
  <c r="G579" i="41"/>
  <c r="B453" i="41"/>
  <c r="B627" i="41"/>
  <c r="B631" i="41"/>
  <c r="K631" i="41" s="1"/>
  <c r="D478" i="41"/>
  <c r="G710" i="41"/>
  <c r="D383" i="41"/>
  <c r="B382" i="41"/>
  <c r="E382" i="41" s="1"/>
  <c r="L401" i="41"/>
  <c r="G378" i="41"/>
  <c r="D37" i="41"/>
  <c r="D426" i="41"/>
  <c r="B209" i="41"/>
  <c r="K209" i="41" s="1"/>
  <c r="L24" i="41"/>
  <c r="D498" i="41"/>
  <c r="L657" i="41"/>
  <c r="G658" i="41"/>
  <c r="L203" i="41"/>
  <c r="D42" i="41"/>
  <c r="B213" i="41"/>
  <c r="B154" i="41"/>
  <c r="H154" i="41" s="1"/>
  <c r="G553" i="41"/>
  <c r="L303" i="41"/>
  <c r="L700" i="41"/>
  <c r="G52" i="41"/>
  <c r="B468" i="41"/>
  <c r="E468" i="41" s="1"/>
  <c r="D468" i="41"/>
  <c r="G468" i="41"/>
  <c r="G237" i="41"/>
  <c r="D237" i="41"/>
  <c r="B237" i="41"/>
  <c r="G204" i="41"/>
  <c r="B204" i="41"/>
  <c r="J204" i="41" s="1"/>
  <c r="D204" i="41"/>
  <c r="L204" i="41"/>
  <c r="D354" i="41"/>
  <c r="B354" i="41"/>
  <c r="J354" i="41" s="1"/>
  <c r="L354" i="41"/>
  <c r="D242" i="41"/>
  <c r="G242" i="41"/>
  <c r="B242" i="41"/>
  <c r="K242" i="41" s="1"/>
  <c r="B637" i="41"/>
  <c r="D637" i="41"/>
  <c r="G637" i="41"/>
  <c r="G675" i="41"/>
  <c r="L675" i="41"/>
  <c r="B675" i="41"/>
  <c r="D675" i="41"/>
  <c r="B708" i="41"/>
  <c r="H708" i="41" s="1"/>
  <c r="L708" i="41"/>
  <c r="D708" i="41"/>
  <c r="B538" i="41"/>
  <c r="D538" i="41"/>
  <c r="L538" i="41"/>
  <c r="G538" i="41"/>
  <c r="B352" i="41"/>
  <c r="H352" i="41" s="1"/>
  <c r="L352" i="41"/>
  <c r="D352" i="41"/>
  <c r="G29" i="41"/>
  <c r="B29" i="41"/>
  <c r="H29" i="41" s="1"/>
  <c r="L29" i="41"/>
  <c r="L613" i="41"/>
  <c r="D613" i="41"/>
  <c r="B613" i="41"/>
  <c r="J613" i="41" s="1"/>
  <c r="D645" i="41"/>
  <c r="L645" i="41"/>
  <c r="B645" i="41"/>
  <c r="I645" i="41" s="1"/>
  <c r="B387" i="41"/>
  <c r="G387" i="41"/>
  <c r="L387" i="41"/>
  <c r="L568" i="41"/>
  <c r="D568" i="41"/>
  <c r="G568" i="41"/>
  <c r="L306" i="41"/>
  <c r="G306" i="41"/>
  <c r="B306" i="41"/>
  <c r="H306" i="41" s="1"/>
  <c r="B314" i="41"/>
  <c r="J314" i="41" s="1"/>
  <c r="G314" i="41"/>
  <c r="L314" i="41"/>
  <c r="L336" i="41"/>
  <c r="D336" i="41"/>
  <c r="G336" i="41"/>
  <c r="D131" i="41"/>
  <c r="L131" i="41"/>
  <c r="G131" i="41"/>
  <c r="G454" i="41"/>
  <c r="B454" i="41"/>
  <c r="K454" i="41" s="1"/>
  <c r="L454" i="41"/>
  <c r="G16" i="41"/>
  <c r="L16" i="41"/>
  <c r="D16" i="41"/>
  <c r="B31" i="41"/>
  <c r="E31" i="41" s="1"/>
  <c r="L31" i="41"/>
  <c r="G31" i="41"/>
  <c r="G425" i="41"/>
  <c r="B425" i="41"/>
  <c r="E425" i="41" s="1"/>
  <c r="D425" i="41"/>
  <c r="D493" i="41"/>
  <c r="G493" i="41"/>
  <c r="B493" i="41"/>
  <c r="H493" i="41" s="1"/>
  <c r="L493" i="41"/>
  <c r="L199" i="41"/>
  <c r="B199" i="41"/>
  <c r="G199" i="41"/>
  <c r="D199" i="41"/>
  <c r="D443" i="41"/>
  <c r="G443" i="41"/>
  <c r="B443" i="41"/>
  <c r="H443" i="41" s="1"/>
  <c r="B236" i="41"/>
  <c r="I236" i="41" s="1"/>
  <c r="L236" i="41"/>
  <c r="D236" i="41"/>
  <c r="D153" i="41"/>
  <c r="B153" i="41"/>
  <c r="K153" i="41" s="1"/>
  <c r="L153" i="41"/>
  <c r="L692" i="41"/>
  <c r="B692" i="41"/>
  <c r="H692" i="41" s="1"/>
  <c r="G692" i="41"/>
  <c r="D134" i="41"/>
  <c r="G134" i="41"/>
  <c r="G58" i="41"/>
  <c r="D58" i="41"/>
  <c r="L58" i="41"/>
  <c r="B58" i="41"/>
  <c r="E58" i="41" s="1"/>
  <c r="L207" i="41"/>
  <c r="G207" i="41"/>
  <c r="D207" i="41"/>
  <c r="B207" i="41"/>
  <c r="G588" i="41"/>
  <c r="L588" i="41"/>
  <c r="B588" i="41"/>
  <c r="H588" i="41" s="1"/>
  <c r="B82" i="41"/>
  <c r="I82" i="41" s="1"/>
  <c r="D82" i="41"/>
  <c r="G82" i="41"/>
  <c r="B180" i="41"/>
  <c r="G180" i="41"/>
  <c r="D180" i="41"/>
  <c r="L180" i="41"/>
  <c r="G195" i="41"/>
  <c r="L195" i="41"/>
  <c r="B195" i="41"/>
  <c r="E195" i="41" s="1"/>
  <c r="L518" i="41"/>
  <c r="G518" i="41"/>
  <c r="D518" i="41"/>
  <c r="G228" i="41"/>
  <c r="D228" i="41"/>
  <c r="L228" i="41"/>
  <c r="B228" i="41"/>
  <c r="B343" i="41"/>
  <c r="D343" i="41"/>
  <c r="G343" i="41"/>
  <c r="B404" i="41"/>
  <c r="E404" i="41" s="1"/>
  <c r="D404" i="41"/>
  <c r="G404" i="41"/>
  <c r="D429" i="41"/>
  <c r="G429" i="41"/>
  <c r="L429" i="41"/>
  <c r="L80" i="41"/>
  <c r="G80" i="41"/>
  <c r="D80" i="41"/>
  <c r="D389" i="41"/>
  <c r="L389" i="41"/>
  <c r="G389" i="41"/>
  <c r="G34" i="41"/>
  <c r="B34" i="41"/>
  <c r="K34" i="41" s="1"/>
  <c r="D34" i="41"/>
  <c r="D665" i="41"/>
  <c r="B665" i="41"/>
  <c r="L665" i="41"/>
  <c r="B257" i="41"/>
  <c r="H257" i="41" s="1"/>
  <c r="D257" i="41"/>
  <c r="B506" i="41"/>
  <c r="E506" i="41" s="1"/>
  <c r="D506" i="41"/>
  <c r="L451" i="41"/>
  <c r="G451" i="41"/>
  <c r="B356" i="41"/>
  <c r="D356" i="41"/>
  <c r="B151" i="41"/>
  <c r="J151" i="41" s="1"/>
  <c r="D151" i="41"/>
  <c r="B641" i="41"/>
  <c r="J641" i="41" s="1"/>
  <c r="G641" i="41"/>
  <c r="D641" i="41"/>
  <c r="L643" i="41"/>
  <c r="G643" i="41"/>
  <c r="D643" i="41"/>
  <c r="B643" i="41"/>
  <c r="I643" i="41" s="1"/>
  <c r="B709" i="41"/>
  <c r="J709" i="41" s="1"/>
  <c r="L709" i="41"/>
  <c r="D709" i="41"/>
  <c r="G709" i="41"/>
  <c r="L632" i="41"/>
  <c r="G632" i="41"/>
  <c r="D632" i="41"/>
  <c r="B632" i="41"/>
  <c r="K632" i="41" s="1"/>
  <c r="D286" i="41"/>
  <c r="B286" i="41"/>
  <c r="K286" i="41" s="1"/>
  <c r="G286" i="41"/>
  <c r="G485" i="41"/>
  <c r="L485" i="41"/>
  <c r="B485" i="41"/>
  <c r="B570" i="41"/>
  <c r="I570" i="41" s="1"/>
  <c r="D570" i="41"/>
  <c r="L570" i="41"/>
  <c r="L438" i="41"/>
  <c r="B438" i="41"/>
  <c r="K438" i="41" s="1"/>
  <c r="G438" i="41"/>
  <c r="D88" i="41"/>
  <c r="L88" i="41"/>
  <c r="G88" i="41"/>
  <c r="B88" i="41"/>
  <c r="J88" i="41" s="1"/>
  <c r="L522" i="41"/>
  <c r="B522" i="41"/>
  <c r="I522" i="41" s="1"/>
  <c r="G522" i="41"/>
  <c r="B559" i="41"/>
  <c r="H559" i="41" s="1"/>
  <c r="L559" i="41"/>
  <c r="D559" i="41"/>
  <c r="G640" i="41"/>
  <c r="D640" i="41"/>
  <c r="B640" i="41"/>
  <c r="E640" i="41" s="1"/>
  <c r="L158" i="41"/>
  <c r="G158" i="41"/>
  <c r="B679" i="41"/>
  <c r="H679" i="41" s="1"/>
  <c r="D679" i="41"/>
  <c r="G679" i="41"/>
  <c r="L433" i="41"/>
  <c r="G433" i="41"/>
  <c r="B433" i="41"/>
  <c r="K433" i="41" s="1"/>
  <c r="L184" i="41"/>
  <c r="G184" i="41"/>
  <c r="B184" i="41"/>
  <c r="K184" i="41" s="1"/>
  <c r="D184" i="41"/>
  <c r="B360" i="41"/>
  <c r="L360" i="41"/>
  <c r="D360" i="41"/>
  <c r="G143" i="41"/>
  <c r="B143" i="41"/>
  <c r="H143" i="41" s="1"/>
  <c r="D143" i="41"/>
  <c r="D374" i="41"/>
  <c r="G374" i="41"/>
  <c r="B374" i="41"/>
  <c r="H374" i="41" s="1"/>
  <c r="B527" i="41"/>
  <c r="I527" i="41" s="1"/>
  <c r="D527" i="41"/>
  <c r="G527" i="41"/>
  <c r="L527" i="41"/>
  <c r="L402" i="41"/>
  <c r="D402" i="41"/>
  <c r="B402" i="41"/>
  <c r="E402" i="41" s="1"/>
  <c r="D156" i="41"/>
  <c r="L156" i="41"/>
  <c r="B156" i="41"/>
  <c r="E156" i="41" s="1"/>
  <c r="G575" i="41"/>
  <c r="B575" i="41"/>
  <c r="K575" i="41" s="1"/>
  <c r="L575" i="41"/>
  <c r="D68" i="41"/>
  <c r="L68" i="41"/>
  <c r="G68" i="41"/>
  <c r="D377" i="41"/>
  <c r="G377" i="41"/>
  <c r="L377" i="41"/>
  <c r="B377" i="41"/>
  <c r="E377" i="41" s="1"/>
  <c r="D177" i="41"/>
  <c r="G177" i="41"/>
  <c r="L177" i="41"/>
  <c r="G474" i="41"/>
  <c r="D474" i="41"/>
  <c r="L474" i="41"/>
  <c r="D210" i="41"/>
  <c r="B210" i="41"/>
  <c r="E210" i="41" s="1"/>
  <c r="G210" i="41"/>
  <c r="B171" i="41"/>
  <c r="I171" i="41" s="1"/>
  <c r="D171" i="41"/>
  <c r="G171" i="41"/>
  <c r="G323" i="41"/>
  <c r="L323" i="41"/>
  <c r="D323" i="41"/>
  <c r="D449" i="41"/>
  <c r="B449" i="41"/>
  <c r="H449" i="41" s="1"/>
  <c r="L449" i="41"/>
  <c r="G624" i="41"/>
  <c r="L624" i="41"/>
  <c r="D624" i="41"/>
  <c r="D591" i="41"/>
  <c r="L591" i="41"/>
  <c r="B591" i="41"/>
  <c r="B419" i="41"/>
  <c r="G419" i="41"/>
  <c r="D419" i="41"/>
  <c r="G51" i="41"/>
  <c r="L51" i="41"/>
  <c r="B51" i="41"/>
  <c r="I51" i="41" s="1"/>
  <c r="L403" i="41"/>
  <c r="B403" i="41"/>
  <c r="J403" i="41" s="1"/>
  <c r="D403" i="41"/>
  <c r="B128" i="41"/>
  <c r="K128" i="41" s="1"/>
  <c r="L128" i="41"/>
  <c r="D128" i="41"/>
  <c r="L84" i="41"/>
  <c r="G661" i="41"/>
  <c r="L427" i="41"/>
  <c r="G543" i="41"/>
  <c r="B469" i="41"/>
  <c r="I469" i="41" s="1"/>
  <c r="L480" i="41"/>
  <c r="D334" i="41"/>
  <c r="D456" i="41"/>
  <c r="G84" i="41"/>
  <c r="L661" i="41"/>
  <c r="B427" i="41"/>
  <c r="J427" i="41" s="1"/>
  <c r="B543" i="41"/>
  <c r="I543" i="41" s="1"/>
  <c r="G469" i="41"/>
  <c r="B480" i="41"/>
  <c r="H480" i="41" s="1"/>
  <c r="B334" i="41"/>
  <c r="K334" i="41" s="1"/>
  <c r="G550" i="41"/>
  <c r="L536" i="41"/>
  <c r="D536" i="41"/>
  <c r="D550" i="41"/>
  <c r="G456" i="41"/>
  <c r="G491" i="41"/>
  <c r="K38" i="39"/>
  <c r="K39" i="39" s="1"/>
  <c r="K40" i="39" s="1"/>
  <c r="D394" i="41"/>
  <c r="B394" i="41"/>
  <c r="L394" i="41"/>
  <c r="G394" i="41"/>
  <c r="B28" i="41"/>
  <c r="E28" i="41" s="1"/>
  <c r="G28" i="41"/>
  <c r="L28" i="41"/>
  <c r="D294" i="41"/>
  <c r="B294" i="41"/>
  <c r="E294" i="41" s="1"/>
  <c r="L294" i="41"/>
  <c r="B647" i="41"/>
  <c r="D647" i="41"/>
  <c r="L647" i="41"/>
  <c r="B644" i="41"/>
  <c r="D644" i="41"/>
  <c r="G644" i="41"/>
  <c r="G362" i="41"/>
  <c r="B362" i="41"/>
  <c r="L362" i="41"/>
  <c r="D212" i="41"/>
  <c r="B212" i="41"/>
  <c r="G212" i="41"/>
  <c r="L212" i="41"/>
  <c r="B594" i="41"/>
  <c r="H594" i="41" s="1"/>
  <c r="G594" i="41"/>
  <c r="L594" i="41"/>
  <c r="D594" i="41"/>
  <c r="G523" i="41"/>
  <c r="D523" i="41"/>
  <c r="L523" i="41"/>
  <c r="B523" i="41"/>
  <c r="J523" i="41" s="1"/>
  <c r="B262" i="41"/>
  <c r="I262" i="41" s="1"/>
  <c r="D262" i="41"/>
  <c r="G262" i="41"/>
  <c r="L262" i="41"/>
  <c r="L597" i="41"/>
  <c r="D597" i="41"/>
  <c r="G597" i="41"/>
  <c r="B129" i="41"/>
  <c r="E129" i="41" s="1"/>
  <c r="L129" i="41"/>
  <c r="D129" i="41"/>
  <c r="G129" i="41"/>
  <c r="D565" i="41"/>
  <c r="L565" i="41"/>
  <c r="G565" i="41"/>
  <c r="B565" i="41"/>
  <c r="D121" i="41"/>
  <c r="L121" i="41"/>
  <c r="B121" i="41"/>
  <c r="J121" i="41" s="1"/>
  <c r="G121" i="41"/>
  <c r="D263" i="41"/>
  <c r="B263" i="41"/>
  <c r="J263" i="41" s="1"/>
  <c r="L263" i="41"/>
  <c r="G263" i="41"/>
  <c r="L691" i="41"/>
  <c r="D691" i="41"/>
  <c r="G691" i="41"/>
  <c r="L164" i="41"/>
  <c r="B164" i="41"/>
  <c r="J164" i="41" s="1"/>
  <c r="G164" i="41"/>
  <c r="D164" i="41"/>
  <c r="G435" i="41"/>
  <c r="B435" i="41"/>
  <c r="H435" i="41" s="1"/>
  <c r="L435" i="41"/>
  <c r="D435" i="41"/>
  <c r="D133" i="41"/>
  <c r="L133" i="41"/>
  <c r="G133" i="41"/>
  <c r="G48" i="41"/>
  <c r="D48" i="41"/>
  <c r="B48" i="41"/>
  <c r="J48" i="41" s="1"/>
  <c r="L101" i="41"/>
  <c r="G101" i="41"/>
  <c r="D101" i="41"/>
  <c r="D481" i="41"/>
  <c r="L481" i="41"/>
  <c r="B481" i="41"/>
  <c r="J481" i="41" s="1"/>
  <c r="G240" i="41"/>
  <c r="L240" i="41"/>
  <c r="D240" i="41"/>
  <c r="D392" i="41"/>
  <c r="B392" i="41"/>
  <c r="G392" i="41"/>
  <c r="G69" i="41"/>
  <c r="L69" i="41"/>
  <c r="D69" i="41"/>
  <c r="B69" i="41"/>
  <c r="H69" i="41" s="1"/>
  <c r="L32" i="41"/>
  <c r="G32" i="41"/>
  <c r="D32" i="41"/>
  <c r="D669" i="41"/>
  <c r="B669" i="41"/>
  <c r="H669" i="41" s="1"/>
  <c r="G669" i="41"/>
  <c r="L669" i="41"/>
  <c r="G633" i="41"/>
  <c r="B633" i="41"/>
  <c r="K633" i="41" s="1"/>
  <c r="D633" i="41"/>
  <c r="L633" i="41"/>
  <c r="G540" i="41"/>
  <c r="D540" i="41"/>
  <c r="L540" i="41"/>
  <c r="L40" i="41"/>
  <c r="G40" i="41"/>
  <c r="B40" i="41"/>
  <c r="I40" i="41" s="1"/>
  <c r="D40" i="41"/>
  <c r="G430" i="41"/>
  <c r="B430" i="41"/>
  <c r="I430" i="41" s="1"/>
  <c r="B132" i="41"/>
  <c r="H132" i="41" s="1"/>
  <c r="G132" i="41"/>
  <c r="B292" i="41"/>
  <c r="G292" i="41"/>
  <c r="L292" i="41"/>
  <c r="L635" i="41"/>
  <c r="G635" i="41"/>
  <c r="B635" i="41"/>
  <c r="K635" i="41" s="1"/>
  <c r="D635" i="41"/>
  <c r="L545" i="41"/>
  <c r="G545" i="41"/>
  <c r="D545" i="41"/>
  <c r="B685" i="41"/>
  <c r="E685" i="41" s="1"/>
  <c r="L685" i="41"/>
  <c r="G685" i="41"/>
  <c r="D689" i="41"/>
  <c r="B689" i="41"/>
  <c r="H689" i="41" s="1"/>
  <c r="L689" i="41"/>
  <c r="G689" i="41"/>
  <c r="B89" i="41"/>
  <c r="K89" i="41" s="1"/>
  <c r="G89" i="41"/>
  <c r="D89" i="41"/>
  <c r="D699" i="41"/>
  <c r="L699" i="41"/>
  <c r="B699" i="41"/>
  <c r="J699" i="41" s="1"/>
  <c r="G250" i="41"/>
  <c r="L250" i="41"/>
  <c r="G30" i="41"/>
  <c r="D30" i="41"/>
  <c r="B30" i="41"/>
  <c r="B674" i="41"/>
  <c r="K674" i="41" s="1"/>
  <c r="L674" i="41"/>
  <c r="D674" i="41"/>
  <c r="G674" i="41"/>
  <c r="G636" i="41"/>
  <c r="D636" i="41"/>
  <c r="L636" i="41"/>
  <c r="D364" i="41"/>
  <c r="G364" i="41"/>
  <c r="L364" i="41"/>
  <c r="L73" i="41"/>
  <c r="B73" i="41"/>
  <c r="G73" i="41"/>
  <c r="G299" i="41"/>
  <c r="D299" i="41"/>
  <c r="B299" i="41"/>
  <c r="E299" i="41" s="1"/>
  <c r="D656" i="41"/>
  <c r="L656" i="41"/>
  <c r="B656" i="41"/>
  <c r="H656" i="41" s="1"/>
  <c r="D659" i="41"/>
  <c r="L659" i="41"/>
  <c r="G659" i="41"/>
  <c r="D124" i="41"/>
  <c r="B124" i="41"/>
  <c r="G124" i="41"/>
  <c r="D54" i="41"/>
  <c r="G54" i="41"/>
  <c r="B54" i="41"/>
  <c r="G255" i="41"/>
  <c r="D255" i="41"/>
  <c r="B255" i="41"/>
  <c r="H255" i="41" s="1"/>
  <c r="L293" i="41"/>
  <c r="D293" i="41"/>
  <c r="B293" i="41"/>
  <c r="K293" i="41" s="1"/>
  <c r="D521" i="41"/>
  <c r="L521" i="41"/>
  <c r="G521" i="41"/>
  <c r="B33" i="41"/>
  <c r="E33" i="41" s="1"/>
  <c r="G33" i="41"/>
  <c r="D279" i="41"/>
  <c r="G279" i="41"/>
  <c r="D22" i="41"/>
  <c r="L22" i="41"/>
  <c r="G259" i="41"/>
  <c r="B259" i="41"/>
  <c r="D14" i="41"/>
  <c r="B14" i="41"/>
  <c r="K14" i="41" s="1"/>
  <c r="L14" i="41"/>
  <c r="D135" i="41"/>
  <c r="G135" i="41"/>
  <c r="B135" i="41"/>
  <c r="E135" i="41" s="1"/>
  <c r="L135" i="41"/>
  <c r="D267" i="41"/>
  <c r="B267" i="41"/>
  <c r="E267" i="41" s="1"/>
  <c r="G267" i="41"/>
  <c r="G97" i="41"/>
  <c r="B97" i="41"/>
  <c r="L97" i="41"/>
  <c r="L229" i="41"/>
  <c r="B229" i="41"/>
  <c r="D229" i="41"/>
  <c r="L310" i="41"/>
  <c r="D310" i="41"/>
  <c r="G310" i="41"/>
  <c r="B310" i="41"/>
  <c r="H310" i="41" s="1"/>
  <c r="G642" i="41"/>
  <c r="B642" i="41"/>
  <c r="E642" i="41" s="1"/>
  <c r="L642" i="41"/>
  <c r="D20" i="41"/>
  <c r="B20" i="41"/>
  <c r="J20" i="41" s="1"/>
  <c r="L20" i="41"/>
  <c r="B432" i="41"/>
  <c r="J432" i="41" s="1"/>
  <c r="L432" i="41"/>
  <c r="D432" i="41"/>
  <c r="D317" i="41"/>
  <c r="B317" i="41"/>
  <c r="L317" i="41"/>
  <c r="D457" i="41"/>
  <c r="B457" i="41"/>
  <c r="E457" i="41" s="1"/>
  <c r="L457" i="41"/>
  <c r="G457" i="41"/>
  <c r="D337" i="41"/>
  <c r="G337" i="41"/>
  <c r="B337" i="41"/>
  <c r="K337" i="41" s="1"/>
  <c r="L45" i="41"/>
  <c r="G45" i="41"/>
  <c r="D45" i="41"/>
  <c r="L586" i="41"/>
  <c r="G586" i="41"/>
  <c r="B586" i="41"/>
  <c r="H586" i="41" s="1"/>
  <c r="D418" i="41"/>
  <c r="L418" i="41"/>
  <c r="G418" i="41"/>
  <c r="B315" i="41"/>
  <c r="E315" i="41" s="1"/>
  <c r="L315" i="41"/>
  <c r="D315" i="41"/>
  <c r="B220" i="41"/>
  <c r="I220" i="41" s="1"/>
  <c r="D220" i="41"/>
  <c r="G220" i="41"/>
  <c r="D248" i="41"/>
  <c r="L248" i="41"/>
  <c r="B248" i="41"/>
  <c r="G248" i="41"/>
  <c r="B694" i="41"/>
  <c r="K694" i="41" s="1"/>
  <c r="G694" i="41"/>
  <c r="D694" i="41"/>
  <c r="L694" i="41"/>
  <c r="L646" i="41"/>
  <c r="G646" i="41"/>
  <c r="D646" i="41"/>
  <c r="D557" i="41"/>
  <c r="B557" i="41"/>
  <c r="J557" i="41" s="1"/>
  <c r="L557" i="41"/>
  <c r="G557" i="41"/>
  <c r="L467" i="41"/>
  <c r="G467" i="41"/>
  <c r="D467" i="41"/>
  <c r="B467" i="41"/>
  <c r="B266" i="41"/>
  <c r="E266" i="41" s="1"/>
  <c r="D266" i="41"/>
  <c r="L266" i="41"/>
  <c r="G266" i="41"/>
  <c r="D410" i="41"/>
  <c r="B410" i="41"/>
  <c r="L410" i="41"/>
  <c r="L313" i="41"/>
  <c r="D313" i="41"/>
  <c r="G313" i="41"/>
  <c r="B313" i="41"/>
  <c r="I313" i="41" s="1"/>
  <c r="G355" i="41"/>
  <c r="L355" i="41"/>
  <c r="B355" i="41"/>
  <c r="B113" i="41"/>
  <c r="D113" i="41"/>
  <c r="G113" i="41"/>
  <c r="L452" i="41"/>
  <c r="G452" i="41"/>
  <c r="D452" i="41"/>
  <c r="L397" i="41"/>
  <c r="B397" i="41"/>
  <c r="E397" i="41" s="1"/>
  <c r="D397" i="41"/>
  <c r="L205" i="41"/>
  <c r="G205" i="41"/>
  <c r="D205" i="41"/>
  <c r="G490" i="41"/>
  <c r="D490" i="41"/>
  <c r="B490" i="41"/>
  <c r="H490" i="41" s="1"/>
  <c r="G507" i="41"/>
  <c r="D507" i="41"/>
  <c r="B507" i="41"/>
  <c r="L507" i="41"/>
  <c r="D335" i="41"/>
  <c r="G335" i="41"/>
  <c r="B335" i="41"/>
  <c r="E335" i="41" s="1"/>
  <c r="G148" i="41"/>
  <c r="D148" i="41"/>
  <c r="B148" i="41"/>
  <c r="I148" i="41" s="1"/>
  <c r="L148" i="41"/>
  <c r="L600" i="41"/>
  <c r="B600" i="41"/>
  <c r="K600" i="41" s="1"/>
  <c r="G600" i="41"/>
  <c r="D600" i="41"/>
  <c r="G140" i="41"/>
  <c r="B140" i="41"/>
  <c r="L140" i="41"/>
  <c r="D140" i="41"/>
  <c r="B413" i="41"/>
  <c r="K413" i="41" s="1"/>
  <c r="G413" i="41"/>
  <c r="L413" i="41"/>
  <c r="D413" i="41"/>
  <c r="D280" i="41"/>
  <c r="B280" i="41"/>
  <c r="G280" i="41"/>
  <c r="G610" i="41"/>
  <c r="B610" i="41"/>
  <c r="I610" i="41" s="1"/>
  <c r="L610" i="41"/>
  <c r="D554" i="41"/>
  <c r="G342" i="41"/>
  <c r="G107" i="41"/>
  <c r="D201" i="41"/>
  <c r="L104" i="41"/>
  <c r="D499" i="41"/>
  <c r="L549" i="41"/>
  <c r="L167" i="41"/>
  <c r="D676" i="41"/>
  <c r="G573" i="41"/>
  <c r="L582" i="41"/>
  <c r="G146" i="41"/>
  <c r="D672" i="41"/>
  <c r="D99" i="41"/>
  <c r="D362" i="41"/>
  <c r="B240" i="41"/>
  <c r="G481" i="41"/>
  <c r="G293" i="41"/>
  <c r="L54" i="41"/>
  <c r="L124" i="41"/>
  <c r="D642" i="41"/>
  <c r="B133" i="41"/>
  <c r="E133" i="41" s="1"/>
  <c r="B540" i="41"/>
  <c r="H540" i="41" s="1"/>
  <c r="G349" i="41"/>
  <c r="D349" i="41"/>
  <c r="L349" i="41"/>
  <c r="B349" i="41"/>
  <c r="K349" i="41" s="1"/>
  <c r="D319" i="41"/>
  <c r="L319" i="41"/>
  <c r="G319" i="41"/>
  <c r="L554" i="41"/>
  <c r="D342" i="41"/>
  <c r="L107" i="41"/>
  <c r="B499" i="41"/>
  <c r="K499" i="41" s="1"/>
  <c r="D549" i="41"/>
  <c r="B167" i="41"/>
  <c r="B676" i="41"/>
  <c r="B573" i="41"/>
  <c r="E573" i="41" s="1"/>
  <c r="G582" i="41"/>
  <c r="B146" i="41"/>
  <c r="B672" i="41"/>
  <c r="L99" i="41"/>
  <c r="L280" i="41"/>
  <c r="D610" i="41"/>
  <c r="B521" i="41"/>
  <c r="K521" i="41" s="1"/>
  <c r="B45" i="41"/>
  <c r="K45" i="41" s="1"/>
  <c r="G317" i="41"/>
  <c r="B636" i="41"/>
  <c r="J636" i="41" s="1"/>
  <c r="D292" i="41"/>
  <c r="B545" i="41"/>
  <c r="I545" i="41" s="1"/>
  <c r="D685" i="41"/>
  <c r="L89" i="41"/>
  <c r="B691" i="41"/>
  <c r="B319" i="41"/>
  <c r="J319" i="41" s="1"/>
  <c r="L490" i="41"/>
  <c r="G176" i="41"/>
  <c r="L176" i="41"/>
  <c r="D176" i="41"/>
  <c r="B176" i="41"/>
  <c r="I176" i="41" s="1"/>
  <c r="G560" i="41"/>
  <c r="D560" i="41"/>
  <c r="B560" i="41"/>
  <c r="H560" i="41" s="1"/>
  <c r="L560" i="41"/>
  <c r="B36" i="41"/>
  <c r="G36" i="41"/>
  <c r="D36" i="41"/>
  <c r="G99" i="41"/>
  <c r="L644" i="41"/>
  <c r="L392" i="41"/>
  <c r="L48" i="41"/>
  <c r="G315" i="41"/>
  <c r="D97" i="41"/>
  <c r="D586" i="41"/>
  <c r="B659" i="41"/>
  <c r="L299" i="41"/>
  <c r="D73" i="41"/>
  <c r="B364" i="41"/>
  <c r="I364" i="41" s="1"/>
  <c r="G20" i="41"/>
  <c r="B32" i="41"/>
  <c r="E32" i="41" s="1"/>
  <c r="B646" i="41"/>
  <c r="I646" i="41" s="1"/>
  <c r="D288" i="41"/>
  <c r="B174" i="41"/>
  <c r="I174" i="41" s="1"/>
  <c r="G174" i="41"/>
  <c r="D174" i="41"/>
  <c r="G593" i="41"/>
  <c r="B593" i="41"/>
  <c r="K593" i="41" s="1"/>
  <c r="D593" i="41"/>
  <c r="L160" i="41"/>
  <c r="G160" i="41"/>
  <c r="B160" i="41"/>
  <c r="E160" i="41" s="1"/>
  <c r="B380" i="41"/>
  <c r="H380" i="41" s="1"/>
  <c r="G380" i="41"/>
  <c r="D380" i="41"/>
  <c r="L589" i="41"/>
  <c r="G589" i="41"/>
  <c r="D589" i="41"/>
  <c r="G178" i="41"/>
  <c r="L178" i="41"/>
  <c r="B178" i="41"/>
  <c r="D114" i="41"/>
  <c r="B114" i="41"/>
  <c r="L114" i="41"/>
  <c r="G244" i="41"/>
  <c r="D244" i="41"/>
  <c r="L244" i="41"/>
  <c r="B118" i="41"/>
  <c r="H118" i="41" s="1"/>
  <c r="D118" i="41"/>
  <c r="G118" i="41"/>
  <c r="L707" i="41"/>
  <c r="B707" i="41"/>
  <c r="J707" i="41" s="1"/>
  <c r="D707" i="41"/>
  <c r="B309" i="41"/>
  <c r="H309" i="41" s="1"/>
  <c r="G309" i="41"/>
  <c r="D309" i="41"/>
  <c r="L278" i="41"/>
  <c r="G278" i="41"/>
  <c r="B278" i="41"/>
  <c r="L702" i="41"/>
  <c r="D702" i="41"/>
  <c r="G702" i="41"/>
  <c r="D552" i="41"/>
  <c r="L552" i="41"/>
  <c r="B552" i="41"/>
  <c r="B332" i="41"/>
  <c r="G332" i="41"/>
  <c r="D332" i="41"/>
  <c r="L510" i="41"/>
  <c r="D510" i="41"/>
  <c r="B510" i="41"/>
  <c r="B504" i="41"/>
  <c r="L504" i="41"/>
  <c r="D504" i="41"/>
  <c r="G609" i="41"/>
  <c r="L609" i="41"/>
  <c r="D634" i="41"/>
  <c r="L634" i="41"/>
  <c r="L302" i="41"/>
  <c r="D302" i="41"/>
  <c r="G302" i="41"/>
  <c r="L138" i="41"/>
  <c r="G138" i="41"/>
  <c r="D138" i="41"/>
  <c r="G185" i="41"/>
  <c r="G116" i="41"/>
  <c r="L638" i="41"/>
  <c r="D216" i="41"/>
  <c r="G325" i="41"/>
  <c r="L673" i="41"/>
  <c r="D120" i="41"/>
  <c r="B190" i="41"/>
  <c r="H190" i="41" s="1"/>
  <c r="G693" i="41"/>
  <c r="L442" i="41"/>
  <c r="G192" i="41"/>
  <c r="L94" i="41"/>
  <c r="L599" i="41"/>
  <c r="D592" i="41"/>
  <c r="D511" i="41"/>
  <c r="G489" i="41"/>
  <c r="B329" i="41"/>
  <c r="I329" i="41" s="1"/>
  <c r="L162" i="41"/>
  <c r="L483" i="41"/>
  <c r="L686" i="41"/>
  <c r="L515" i="41"/>
  <c r="G552" i="41"/>
  <c r="G504" i="41"/>
  <c r="B185" i="41"/>
  <c r="H185" i="41" s="1"/>
  <c r="L116" i="41"/>
  <c r="D638" i="41"/>
  <c r="L216" i="41"/>
  <c r="B325" i="41"/>
  <c r="J325" i="41" s="1"/>
  <c r="B673" i="41"/>
  <c r="I673" i="41" s="1"/>
  <c r="L120" i="41"/>
  <c r="D190" i="41"/>
  <c r="D693" i="41"/>
  <c r="B442" i="41"/>
  <c r="E442" i="41" s="1"/>
  <c r="D192" i="41"/>
  <c r="D94" i="41"/>
  <c r="G599" i="41"/>
  <c r="B592" i="41"/>
  <c r="G511" i="41"/>
  <c r="D489" i="41"/>
  <c r="G329" i="41"/>
  <c r="D162" i="41"/>
  <c r="B483" i="41"/>
  <c r="H483" i="41" s="1"/>
  <c r="G686" i="41"/>
  <c r="G515" i="41"/>
  <c r="L174" i="41"/>
  <c r="B589" i="41"/>
  <c r="I589" i="41" s="1"/>
  <c r="L380" i="41"/>
  <c r="D160" i="41"/>
  <c r="L332" i="41"/>
  <c r="G510" i="41"/>
  <c r="D609" i="41"/>
  <c r="G634" i="41"/>
  <c r="L309" i="41"/>
  <c r="B702" i="41"/>
  <c r="H702" i="41" s="1"/>
  <c r="G707" i="41"/>
  <c r="L593" i="41"/>
  <c r="G114" i="41"/>
  <c r="D178" i="41"/>
  <c r="B302" i="41"/>
  <c r="H302" i="41" s="1"/>
  <c r="B138" i="41"/>
  <c r="E138" i="41" s="1"/>
  <c r="L260" i="41"/>
  <c r="D260" i="41"/>
  <c r="B260" i="41"/>
  <c r="B126" i="41"/>
  <c r="E126" i="41" s="1"/>
  <c r="G126" i="41"/>
  <c r="L126" i="41"/>
  <c r="D126" i="41"/>
  <c r="B307" i="41"/>
  <c r="K307" i="41" s="1"/>
  <c r="L307" i="41"/>
  <c r="D307" i="41"/>
  <c r="G307" i="41"/>
  <c r="B152" i="41"/>
  <c r="I152" i="41" s="1"/>
  <c r="G152" i="41"/>
  <c r="L152" i="41"/>
  <c r="L159" i="41"/>
  <c r="B159" i="41"/>
  <c r="E159" i="41" s="1"/>
  <c r="D159" i="41"/>
  <c r="B376" i="41"/>
  <c r="H376" i="41" s="1"/>
  <c r="D376" i="41"/>
  <c r="L376" i="41"/>
  <c r="D446" i="41"/>
  <c r="L446" i="41"/>
  <c r="B446" i="41"/>
  <c r="G103" i="41"/>
  <c r="B103" i="41"/>
  <c r="I103" i="41" s="1"/>
  <c r="L103" i="41"/>
  <c r="L193" i="41"/>
  <c r="B193" i="41"/>
  <c r="H193" i="41" s="1"/>
  <c r="G193" i="41"/>
  <c r="G102" i="41"/>
  <c r="B102" i="41"/>
  <c r="D102" i="41"/>
  <c r="G222" i="41"/>
  <c r="D222" i="41"/>
  <c r="L222" i="41"/>
  <c r="D361" i="41"/>
  <c r="G361" i="41"/>
  <c r="B361" i="41"/>
  <c r="L358" i="41"/>
  <c r="D358" i="41"/>
  <c r="G358" i="41"/>
  <c r="L407" i="41"/>
  <c r="D407" i="41"/>
  <c r="G407" i="41"/>
  <c r="G616" i="41"/>
  <c r="D616" i="41"/>
  <c r="B616" i="41"/>
  <c r="D455" i="41"/>
  <c r="G455" i="41"/>
  <c r="L455" i="41"/>
  <c r="B470" i="41"/>
  <c r="G470" i="41"/>
  <c r="L470" i="41"/>
  <c r="B698" i="41"/>
  <c r="K698" i="41" s="1"/>
  <c r="D698" i="41"/>
  <c r="L698" i="41"/>
  <c r="G189" i="41"/>
  <c r="B189" i="41"/>
  <c r="J189" i="41" s="1"/>
  <c r="D189" i="41"/>
  <c r="L122" i="41"/>
  <c r="G122" i="41"/>
  <c r="D122" i="41"/>
  <c r="G268" i="41"/>
  <c r="L268" i="41"/>
  <c r="D268" i="41"/>
  <c r="L186" i="41"/>
  <c r="B186" i="41"/>
  <c r="D186" i="41"/>
  <c r="D219" i="41"/>
  <c r="G219" i="41"/>
  <c r="G105" i="41"/>
  <c r="D105" i="41"/>
  <c r="L105" i="41"/>
  <c r="L400" i="41"/>
  <c r="G400" i="41"/>
  <c r="B400" i="41"/>
  <c r="H400" i="41" s="1"/>
  <c r="L165" i="41"/>
  <c r="D165" i="41"/>
  <c r="G165" i="41"/>
  <c r="L567" i="41"/>
  <c r="G567" i="41"/>
  <c r="B567" i="41"/>
  <c r="G66" i="41"/>
  <c r="B66" i="41"/>
  <c r="J66" i="41" s="1"/>
  <c r="D66" i="41"/>
  <c r="B276" i="41"/>
  <c r="K276" i="41" s="1"/>
  <c r="D276" i="41"/>
  <c r="L276" i="41"/>
  <c r="G276" i="41"/>
  <c r="G149" i="41"/>
  <c r="B149" i="41"/>
  <c r="E149" i="41" s="1"/>
  <c r="G47" i="41"/>
  <c r="D47" i="41"/>
  <c r="B346" i="41"/>
  <c r="L346" i="41"/>
  <c r="D606" i="41"/>
  <c r="L606" i="41"/>
  <c r="B623" i="41"/>
  <c r="J623" i="41" s="1"/>
  <c r="L623" i="41"/>
  <c r="G289" i="41"/>
  <c r="B289" i="41"/>
  <c r="L576" i="41"/>
  <c r="D576" i="41"/>
  <c r="L249" i="41"/>
  <c r="B249" i="41"/>
  <c r="J249" i="41" s="1"/>
  <c r="B461" i="41"/>
  <c r="I461" i="41" s="1"/>
  <c r="D461" i="41"/>
  <c r="L331" i="41"/>
  <c r="B331" i="41"/>
  <c r="B450" i="41"/>
  <c r="D450" i="41"/>
  <c r="G556" i="41"/>
  <c r="L556" i="41"/>
  <c r="B688" i="41"/>
  <c r="D688" i="41"/>
  <c r="B290" i="41"/>
  <c r="H290" i="41" s="1"/>
  <c r="L290" i="41"/>
  <c r="B682" i="41"/>
  <c r="D682" i="41"/>
  <c r="L366" i="41"/>
  <c r="D366" i="41"/>
  <c r="B648" i="41"/>
  <c r="H648" i="41" s="1"/>
  <c r="L648" i="41"/>
  <c r="D324" i="41"/>
  <c r="B324" i="41"/>
  <c r="H324" i="41" s="1"/>
  <c r="B696" i="41"/>
  <c r="E696" i="41" s="1"/>
  <c r="D696" i="41"/>
  <c r="D375" i="41"/>
  <c r="G375" i="41"/>
  <c r="D369" i="41"/>
  <c r="L369" i="41"/>
  <c r="G369" i="41"/>
  <c r="D462" i="41"/>
  <c r="G462" i="41"/>
  <c r="L462" i="41"/>
  <c r="G50" i="41"/>
  <c r="L50" i="41"/>
  <c r="B50" i="41"/>
  <c r="I50" i="41" s="1"/>
  <c r="G463" i="41"/>
  <c r="B463" i="41"/>
  <c r="I463" i="41" s="1"/>
  <c r="L463" i="41"/>
  <c r="L188" i="41"/>
  <c r="G188" i="41"/>
  <c r="B188" i="41"/>
  <c r="I188" i="41" s="1"/>
  <c r="D312" i="41"/>
  <c r="L312" i="41"/>
  <c r="B312" i="41"/>
  <c r="L365" i="41"/>
  <c r="B365" i="41"/>
  <c r="J365" i="41" s="1"/>
  <c r="D365" i="41"/>
  <c r="G365" i="41"/>
  <c r="L465" i="41"/>
  <c r="B465" i="41"/>
  <c r="B170" i="41"/>
  <c r="H170" i="41" s="1"/>
  <c r="D170" i="41"/>
  <c r="G603" i="41"/>
  <c r="B603" i="41"/>
  <c r="L603" i="41"/>
  <c r="D603" i="41"/>
  <c r="L64" i="41"/>
  <c r="D64" i="41"/>
  <c r="G64" i="41"/>
  <c r="G704" i="41"/>
  <c r="D704" i="41"/>
  <c r="B514" i="41"/>
  <c r="H514" i="41" s="1"/>
  <c r="G514" i="41"/>
  <c r="G79" i="41"/>
  <c r="L79" i="41"/>
  <c r="B110" i="41"/>
  <c r="H110" i="41" s="1"/>
  <c r="D110" i="41"/>
  <c r="L217" i="41"/>
  <c r="D217" i="41"/>
  <c r="L612" i="41"/>
  <c r="B612" i="41"/>
  <c r="H612" i="41" s="1"/>
  <c r="D572" i="41"/>
  <c r="B572" i="41"/>
  <c r="I572" i="41" s="1"/>
  <c r="L221" i="41"/>
  <c r="G221" i="41"/>
  <c r="G542" i="41"/>
  <c r="L542" i="41"/>
  <c r="L569" i="41"/>
  <c r="B569" i="41"/>
  <c r="E569" i="41" s="1"/>
  <c r="D78" i="41"/>
  <c r="L78" i="41"/>
  <c r="L654" i="41"/>
  <c r="B654" i="41"/>
  <c r="J654" i="41" s="1"/>
  <c r="D273" i="41"/>
  <c r="B273" i="41"/>
  <c r="L273" i="41"/>
  <c r="B49" i="41"/>
  <c r="I49" i="41" s="1"/>
  <c r="D49" i="41"/>
  <c r="G49" i="41"/>
  <c r="L100" i="41"/>
  <c r="B100" i="41"/>
  <c r="J100" i="41" s="1"/>
  <c r="D100" i="41"/>
  <c r="G100" i="41"/>
  <c r="D194" i="41"/>
  <c r="B194" i="41"/>
  <c r="H194" i="41" s="1"/>
  <c r="G194" i="41"/>
  <c r="B238" i="41"/>
  <c r="I238" i="41" s="1"/>
  <c r="D238" i="41"/>
  <c r="L238" i="41"/>
  <c r="G238" i="41"/>
  <c r="L566" i="41"/>
  <c r="G566" i="41"/>
  <c r="B566" i="41"/>
  <c r="I566" i="41" s="1"/>
  <c r="B19" i="41"/>
  <c r="K19" i="41" s="1"/>
  <c r="D19" i="41"/>
  <c r="L19" i="41"/>
  <c r="L650" i="41"/>
  <c r="B650" i="41"/>
  <c r="E650" i="41" s="1"/>
  <c r="D650" i="41"/>
  <c r="G123" i="41"/>
  <c r="B123" i="41"/>
  <c r="E123" i="41" s="1"/>
  <c r="D123" i="41"/>
  <c r="L123" i="41"/>
  <c r="G363" i="41"/>
  <c r="B363" i="41"/>
  <c r="E363" i="41" s="1"/>
  <c r="L363" i="41"/>
  <c r="B161" i="41"/>
  <c r="E161" i="41" s="1"/>
  <c r="D161" i="41"/>
  <c r="L161" i="41"/>
  <c r="L150" i="41"/>
  <c r="G150" i="41"/>
  <c r="B87" i="41"/>
  <c r="E87" i="41" s="1"/>
  <c r="L87" i="41"/>
  <c r="B256" i="41"/>
  <c r="K256" i="41" s="1"/>
  <c r="G256" i="41"/>
  <c r="G316" i="41"/>
  <c r="D316" i="41"/>
  <c r="L71" i="41"/>
  <c r="D71" i="41"/>
  <c r="G92" i="41"/>
  <c r="L92" i="41"/>
  <c r="G434" i="41"/>
  <c r="D434" i="41"/>
  <c r="B434" i="41"/>
  <c r="J434" i="41" s="1"/>
  <c r="L434" i="41"/>
  <c r="G98" i="41"/>
  <c r="D98" i="41"/>
  <c r="B98" i="41"/>
  <c r="L23" i="41"/>
  <c r="D23" i="41"/>
  <c r="G23" i="41"/>
  <c r="D596" i="41"/>
  <c r="B596" i="41"/>
  <c r="H596" i="41" s="1"/>
  <c r="G596" i="41"/>
  <c r="L223" i="41"/>
  <c r="G223" i="41"/>
  <c r="B223" i="41"/>
  <c r="J223" i="41" s="1"/>
  <c r="G571" i="41"/>
  <c r="B571" i="41"/>
  <c r="E571" i="41" s="1"/>
  <c r="D571" i="41"/>
  <c r="D683" i="41"/>
  <c r="B683" i="41"/>
  <c r="I683" i="41" s="1"/>
  <c r="G683" i="41"/>
  <c r="L683" i="41"/>
  <c r="D269" i="41"/>
  <c r="B269" i="41"/>
  <c r="J269" i="41" s="1"/>
  <c r="L269" i="41"/>
  <c r="B653" i="41"/>
  <c r="L653" i="41"/>
  <c r="D653" i="41"/>
  <c r="B83" i="41"/>
  <c r="I83" i="41" s="1"/>
  <c r="D83" i="41"/>
  <c r="L83" i="41"/>
  <c r="D492" i="41"/>
  <c r="L492" i="41"/>
  <c r="B492" i="41"/>
  <c r="K492" i="41" s="1"/>
  <c r="G492" i="41"/>
  <c r="G448" i="41"/>
  <c r="L448" i="41"/>
  <c r="D448" i="41"/>
  <c r="B448" i="41"/>
  <c r="I448" i="41" s="1"/>
  <c r="L517" i="41"/>
  <c r="G517" i="41"/>
  <c r="B517" i="41"/>
  <c r="I517" i="41" s="1"/>
  <c r="D517" i="41"/>
  <c r="L145" i="41"/>
  <c r="B145" i="41"/>
  <c r="K145" i="41" s="1"/>
  <c r="D145" i="41"/>
  <c r="G583" i="41"/>
  <c r="D583" i="41"/>
  <c r="B583" i="41"/>
  <c r="I583" i="41" s="1"/>
  <c r="L224" i="41"/>
  <c r="D224" i="41"/>
  <c r="G224" i="41"/>
  <c r="L347" i="41"/>
  <c r="B347" i="41"/>
  <c r="H347" i="41" s="1"/>
  <c r="G347" i="41"/>
  <c r="L109" i="41"/>
  <c r="B109" i="41"/>
  <c r="D109" i="41"/>
  <c r="L18" i="41"/>
  <c r="G18" i="41"/>
  <c r="G411" i="41"/>
  <c r="D411" i="41"/>
  <c r="L370" i="41"/>
  <c r="G370" i="41"/>
  <c r="L61" i="41"/>
  <c r="D61" i="41"/>
  <c r="B61" i="41"/>
  <c r="K61" i="41" s="1"/>
  <c r="B500" i="41"/>
  <c r="D500" i="41"/>
  <c r="L500" i="41"/>
  <c r="G500" i="41"/>
  <c r="D191" i="41"/>
  <c r="L191" i="41"/>
  <c r="G191" i="41"/>
  <c r="B528" i="41"/>
  <c r="H528" i="41" s="1"/>
  <c r="L528" i="41"/>
  <c r="G528" i="41"/>
  <c r="L577" i="41"/>
  <c r="B577" i="41"/>
  <c r="K577" i="41" s="1"/>
  <c r="D577" i="41"/>
  <c r="D206" i="41"/>
  <c r="L206" i="41"/>
  <c r="G206" i="41"/>
  <c r="L330" i="41"/>
  <c r="D330" i="41"/>
  <c r="B330" i="41"/>
  <c r="K330" i="41" s="1"/>
  <c r="G386" i="41"/>
  <c r="D386" i="41"/>
  <c r="B386" i="41"/>
  <c r="I386" i="41" s="1"/>
  <c r="G357" i="41"/>
  <c r="B357" i="41"/>
  <c r="D117" i="41"/>
  <c r="B117" i="41"/>
  <c r="H117" i="41" s="1"/>
  <c r="G651" i="41"/>
  <c r="B651" i="41"/>
  <c r="J651" i="41" s="1"/>
  <c r="L66" i="41"/>
  <c r="B358" i="41"/>
  <c r="K358" i="41" s="1"/>
  <c r="B455" i="41"/>
  <c r="L102" i="41"/>
  <c r="G376" i="41"/>
  <c r="D152" i="41"/>
  <c r="B268" i="41"/>
  <c r="E268" i="41" s="1"/>
  <c r="D363" i="41"/>
  <c r="G145" i="41"/>
  <c r="G650" i="41"/>
  <c r="G19" i="41"/>
  <c r="G653" i="41"/>
  <c r="L194" i="41"/>
  <c r="L516" i="41"/>
  <c r="G516" i="41"/>
  <c r="L301" i="41"/>
  <c r="D301" i="41"/>
  <c r="G301" i="41"/>
  <c r="D617" i="41"/>
  <c r="L617" i="41"/>
  <c r="G617" i="41"/>
  <c r="D687" i="41"/>
  <c r="G687" i="41"/>
  <c r="B687" i="41"/>
  <c r="K687" i="41" s="1"/>
  <c r="B621" i="41"/>
  <c r="D621" i="41"/>
  <c r="G621" i="41"/>
  <c r="D136" i="41"/>
  <c r="G136" i="41"/>
  <c r="L136" i="41"/>
  <c r="B551" i="41"/>
  <c r="H551" i="41" s="1"/>
  <c r="G551" i="41"/>
  <c r="L551" i="41"/>
  <c r="D215" i="41"/>
  <c r="G215" i="41"/>
  <c r="B215" i="41"/>
  <c r="H215" i="41" s="1"/>
  <c r="L684" i="41"/>
  <c r="D684" i="41"/>
  <c r="B684" i="41"/>
  <c r="J684" i="41" s="1"/>
  <c r="D90" i="41"/>
  <c r="G90" i="41"/>
  <c r="L90" i="41"/>
  <c r="D625" i="41"/>
  <c r="L625" i="41"/>
  <c r="G625" i="41"/>
  <c r="L43" i="41"/>
  <c r="G43" i="41"/>
  <c r="B43" i="41"/>
  <c r="H43" i="41" s="1"/>
  <c r="G428" i="41"/>
  <c r="L428" i="41"/>
  <c r="B428" i="41"/>
  <c r="K428" i="41" s="1"/>
  <c r="B183" i="41"/>
  <c r="K183" i="41" s="1"/>
  <c r="D183" i="41"/>
  <c r="G183" i="41"/>
  <c r="D55" i="41"/>
  <c r="G76" i="41"/>
  <c r="G388" i="41"/>
  <c r="L385" i="41"/>
  <c r="D95" i="41"/>
  <c r="L621" i="41"/>
  <c r="B617" i="41"/>
  <c r="E617" i="41" s="1"/>
  <c r="L687" i="41"/>
  <c r="B90" i="41"/>
  <c r="J90" i="41" s="1"/>
  <c r="D428" i="41"/>
  <c r="G385" i="41"/>
  <c r="G95" i="41"/>
  <c r="D516" i="41"/>
  <c r="D551" i="41"/>
  <c r="D43" i="41"/>
  <c r="B625" i="41"/>
  <c r="E625" i="41" s="1"/>
  <c r="L215" i="41"/>
  <c r="G270" i="41"/>
  <c r="G415" i="41"/>
  <c r="L327" i="41"/>
  <c r="G312" i="41"/>
  <c r="G14" i="41"/>
  <c r="D188" i="41"/>
  <c r="B105" i="41"/>
  <c r="I105" i="41" s="1"/>
  <c r="G22" i="41"/>
  <c r="L430" i="41"/>
  <c r="D50" i="41"/>
  <c r="L288" i="41"/>
  <c r="L33" i="41"/>
  <c r="D149" i="41"/>
  <c r="G346" i="41"/>
  <c r="D289" i="41"/>
  <c r="B219" i="41"/>
  <c r="H219" i="41" s="1"/>
  <c r="D259" i="41"/>
  <c r="B22" i="41"/>
  <c r="D463" i="41"/>
  <c r="G670" i="41"/>
  <c r="L279" i="41"/>
  <c r="L234" i="41"/>
  <c r="B462" i="41"/>
  <c r="E462" i="41" s="1"/>
  <c r="B369" i="41"/>
  <c r="H369" i="41" s="1"/>
  <c r="B250" i="41"/>
  <c r="K250" i="41" s="1"/>
  <c r="L47" i="41"/>
  <c r="B606" i="41"/>
  <c r="H606" i="41" s="1"/>
  <c r="B491" i="41"/>
  <c r="I491" i="41" s="1"/>
  <c r="L149" i="41"/>
  <c r="B47" i="41"/>
  <c r="J47" i="41" s="1"/>
  <c r="D346" i="41"/>
  <c r="D623" i="41"/>
  <c r="L289" i="41"/>
  <c r="B279" i="41"/>
  <c r="J279" i="41" s="1"/>
  <c r="G288" i="41"/>
  <c r="L132" i="41"/>
  <c r="D415" i="41"/>
  <c r="B620" i="41"/>
  <c r="H620" i="41" s="1"/>
  <c r="D430" i="41"/>
  <c r="G699" i="41"/>
  <c r="D33" i="41"/>
  <c r="D132" i="41"/>
  <c r="D250" i="41"/>
  <c r="L415" i="41"/>
  <c r="D491" i="41"/>
  <c r="L620" i="41"/>
  <c r="B535" i="41"/>
  <c r="H535" i="41" s="1"/>
  <c r="G437" i="41"/>
  <c r="G214" i="41"/>
  <c r="G70" i="41"/>
  <c r="G464" i="41"/>
  <c r="D558" i="41"/>
  <c r="B258" i="41"/>
  <c r="H258" i="41" s="1"/>
  <c r="B344" i="41"/>
  <c r="E344" i="41" s="1"/>
  <c r="D406" i="41"/>
  <c r="B509" i="41"/>
  <c r="J509" i="41" s="1"/>
  <c r="D115" i="41"/>
  <c r="G502" i="41"/>
  <c r="D412" i="41"/>
  <c r="L608" i="41"/>
  <c r="B479" i="41"/>
  <c r="J479" i="41" s="1"/>
  <c r="B440" i="41"/>
  <c r="L439" i="41"/>
  <c r="D333" i="41"/>
  <c r="L46" i="41"/>
  <c r="B239" i="41"/>
  <c r="K239" i="41" s="1"/>
  <c r="B367" i="41"/>
  <c r="I367" i="41" s="1"/>
  <c r="B690" i="41"/>
  <c r="H690" i="41" s="1"/>
  <c r="D668" i="41"/>
  <c r="B539" i="41"/>
  <c r="B619" i="41"/>
  <c r="E619" i="41" s="1"/>
  <c r="G130" i="41"/>
  <c r="G639" i="41"/>
  <c r="G243" i="41"/>
  <c r="G505" i="41"/>
  <c r="B615" i="41"/>
  <c r="B322" i="41"/>
  <c r="H322" i="41" s="1"/>
  <c r="B677" i="41"/>
  <c r="E677" i="41" s="1"/>
  <c r="G649" i="41"/>
  <c r="D351" i="41"/>
  <c r="G524" i="41"/>
  <c r="D359" i="41"/>
  <c r="G296" i="41"/>
  <c r="L265" i="41"/>
  <c r="B529" i="41"/>
  <c r="E529" i="41" s="1"/>
  <c r="L423" i="41"/>
  <c r="G622" i="41"/>
  <c r="G531" i="41"/>
  <c r="B179" i="41"/>
  <c r="I179" i="41" s="1"/>
  <c r="L405" i="41"/>
  <c r="G655" i="41"/>
  <c r="B417" i="41"/>
  <c r="K417" i="41" s="1"/>
  <c r="G181" i="41"/>
  <c r="L225" i="41"/>
  <c r="B277" i="41"/>
  <c r="H277" i="41" s="1"/>
  <c r="D17" i="41"/>
  <c r="D226" i="41"/>
  <c r="L580" i="41"/>
  <c r="L272" i="41"/>
  <c r="G537" i="41"/>
  <c r="G182" i="41"/>
  <c r="B381" i="41"/>
  <c r="I381" i="41" s="1"/>
  <c r="B585" i="41"/>
  <c r="J585" i="41" s="1"/>
  <c r="B604" i="41"/>
  <c r="B233" i="41"/>
  <c r="I233" i="41" s="1"/>
  <c r="B512" i="41"/>
  <c r="L368" i="41"/>
  <c r="B227" i="41"/>
  <c r="E227" i="41" s="1"/>
  <c r="L297" i="41"/>
  <c r="L44" i="41"/>
  <c r="B26" i="41"/>
  <c r="E26" i="41" s="1"/>
  <c r="B230" i="41"/>
  <c r="G318" i="41"/>
  <c r="D326" i="41"/>
  <c r="G187" i="41"/>
  <c r="D284" i="41"/>
  <c r="B630" i="41"/>
  <c r="K630" i="41" s="1"/>
  <c r="B21" i="41"/>
  <c r="K21" i="41" s="1"/>
  <c r="G472" i="41"/>
  <c r="D666" i="41"/>
  <c r="D546" i="41"/>
  <c r="D295" i="41"/>
  <c r="D172" i="41"/>
  <c r="G544" i="41"/>
  <c r="L275" i="41"/>
  <c r="L245" i="41"/>
  <c r="D264" i="41"/>
  <c r="G563" i="41"/>
  <c r="L626" i="41"/>
  <c r="D197" i="41"/>
  <c r="L283" i="41"/>
  <c r="L127" i="41"/>
  <c r="G611" i="41"/>
  <c r="B328" i="41"/>
  <c r="L420" i="41"/>
  <c r="D574" i="41"/>
  <c r="G91" i="41"/>
  <c r="L629" i="41"/>
  <c r="G664" i="41"/>
  <c r="G38" i="41"/>
  <c r="B285" i="41"/>
  <c r="D395" i="41"/>
  <c r="L270" i="41"/>
  <c r="G535" i="41"/>
  <c r="D214" i="41"/>
  <c r="B558" i="41"/>
  <c r="H558" i="41" s="1"/>
  <c r="B670" i="41"/>
  <c r="I670" i="41" s="1"/>
  <c r="L667" i="41"/>
  <c r="B70" i="41"/>
  <c r="E70" i="41" s="1"/>
  <c r="D258" i="41"/>
  <c r="D234" i="41"/>
  <c r="L509" i="41"/>
  <c r="B437" i="41"/>
  <c r="K437" i="41" s="1"/>
  <c r="L464" i="41"/>
  <c r="L344" i="41"/>
  <c r="G115" i="41"/>
  <c r="G406" i="41"/>
  <c r="L502" i="41"/>
  <c r="G175" i="41"/>
  <c r="G202" i="41"/>
  <c r="D416" i="41"/>
  <c r="L398" i="41"/>
  <c r="L202" i="41"/>
  <c r="G412" i="41"/>
  <c r="L67" i="41"/>
  <c r="B608" i="41"/>
  <c r="H608" i="41" s="1"/>
  <c r="G163" i="41"/>
  <c r="L416" i="41"/>
  <c r="D63" i="41"/>
  <c r="L479" i="41"/>
  <c r="D440" i="41"/>
  <c r="G439" i="41"/>
  <c r="B333" i="41"/>
  <c r="J333" i="41" s="1"/>
  <c r="B46" i="41"/>
  <c r="H46" i="41" s="1"/>
  <c r="L239" i="41"/>
  <c r="G367" i="41"/>
  <c r="L690" i="41"/>
  <c r="B668" i="41"/>
  <c r="G539" i="41"/>
  <c r="D619" i="41"/>
  <c r="G701" i="41"/>
  <c r="G139" i="41"/>
  <c r="L350" i="41"/>
  <c r="G525" i="41"/>
  <c r="B81" i="41"/>
  <c r="G252" i="41"/>
  <c r="L130" i="41"/>
  <c r="G345" i="41"/>
  <c r="L639" i="41"/>
  <c r="L243" i="41"/>
  <c r="D505" i="41"/>
  <c r="G615" i="41"/>
  <c r="D322" i="41"/>
  <c r="D677" i="41"/>
  <c r="D649" i="41"/>
  <c r="B351" i="41"/>
  <c r="E351" i="41" s="1"/>
  <c r="B711" i="41"/>
  <c r="H711" i="41" s="1"/>
  <c r="B524" i="41"/>
  <c r="E524" i="41" s="1"/>
  <c r="B359" i="41"/>
  <c r="H359" i="41" s="1"/>
  <c r="L296" i="41"/>
  <c r="B265" i="41"/>
  <c r="I265" i="41" s="1"/>
  <c r="G529" i="41"/>
  <c r="B423" i="41"/>
  <c r="K423" i="41" s="1"/>
  <c r="B622" i="41"/>
  <c r="H622" i="41" s="1"/>
  <c r="L531" i="41"/>
  <c r="L179" i="41"/>
  <c r="D405" i="41"/>
  <c r="L655" i="41"/>
  <c r="L417" i="41"/>
  <c r="B181" i="41"/>
  <c r="H181" i="41" s="1"/>
  <c r="B225" i="41"/>
  <c r="H225" i="41" s="1"/>
  <c r="G277" i="41"/>
  <c r="G17" i="41"/>
  <c r="B226" i="41"/>
  <c r="H226" i="41" s="1"/>
  <c r="G580" i="41"/>
  <c r="G488" i="41"/>
  <c r="G409" i="41"/>
  <c r="B680" i="41"/>
  <c r="D381" i="41"/>
  <c r="G501" i="41"/>
  <c r="L233" i="41"/>
  <c r="D72" i="41"/>
  <c r="G512" i="41"/>
  <c r="G368" i="41"/>
  <c r="B297" i="41"/>
  <c r="H297" i="41" s="1"/>
  <c r="G421" i="41"/>
  <c r="B44" i="41"/>
  <c r="J44" i="41" s="1"/>
  <c r="D26" i="41"/>
  <c r="D230" i="41"/>
  <c r="B318" i="41"/>
  <c r="L326" i="41"/>
  <c r="B187" i="41"/>
  <c r="J187" i="41" s="1"/>
  <c r="B284" i="41"/>
  <c r="E284" i="41" s="1"/>
  <c r="L630" i="41"/>
  <c r="D21" i="41"/>
  <c r="L472" i="41"/>
  <c r="L666" i="41"/>
  <c r="L546" i="41"/>
  <c r="G295" i="41"/>
  <c r="G172" i="41"/>
  <c r="L544" i="41"/>
  <c r="D275" i="41"/>
  <c r="D245" i="41"/>
  <c r="B264" i="41"/>
  <c r="J264" i="41" s="1"/>
  <c r="L563" i="41"/>
  <c r="B626" i="41"/>
  <c r="H626" i="41" s="1"/>
  <c r="B197" i="41"/>
  <c r="K197" i="41" s="1"/>
  <c r="G283" i="41"/>
  <c r="D127" i="41"/>
  <c r="L611" i="41"/>
  <c r="G328" i="41"/>
  <c r="D420" i="41"/>
  <c r="G574" i="41"/>
  <c r="D91" i="41"/>
  <c r="G629" i="41"/>
  <c r="D664" i="41"/>
  <c r="L38" i="41"/>
  <c r="L285" i="41"/>
  <c r="B395" i="41"/>
  <c r="I395" i="41" s="1"/>
  <c r="D270" i="41"/>
  <c r="L535" i="41"/>
  <c r="L214" i="41"/>
  <c r="G558" i="41"/>
  <c r="L670" i="41"/>
  <c r="B667" i="41"/>
  <c r="J667" i="41" s="1"/>
  <c r="D70" i="41"/>
  <c r="G258" i="41"/>
  <c r="G234" i="41"/>
  <c r="D509" i="41"/>
  <c r="L437" i="41"/>
  <c r="B464" i="41"/>
  <c r="E464" i="41" s="1"/>
  <c r="D344" i="41"/>
  <c r="B115" i="41"/>
  <c r="J115" i="41" s="1"/>
  <c r="B406" i="41"/>
  <c r="H406" i="41" s="1"/>
  <c r="B502" i="41"/>
  <c r="E502" i="41" s="1"/>
  <c r="B175" i="41"/>
  <c r="H175" i="41" s="1"/>
  <c r="G398" i="41"/>
  <c r="D67" i="41"/>
  <c r="B163" i="41"/>
  <c r="I163" i="41" s="1"/>
  <c r="B63" i="41"/>
  <c r="G281" i="41"/>
  <c r="G86" i="41"/>
  <c r="D607" i="41"/>
  <c r="B436" i="41"/>
  <c r="J436" i="41" s="1"/>
  <c r="L466" i="41"/>
  <c r="B703" i="41"/>
  <c r="K703" i="41" s="1"/>
  <c r="B327" i="41"/>
  <c r="H327" i="41" s="1"/>
  <c r="B272" i="41"/>
  <c r="E272" i="41" s="1"/>
  <c r="L488" i="41"/>
  <c r="B281" i="41"/>
  <c r="H281" i="41" s="1"/>
  <c r="B65" i="41"/>
  <c r="K65" i="41" s="1"/>
  <c r="B537" i="41"/>
  <c r="H537" i="41" s="1"/>
  <c r="L409" i="41"/>
  <c r="L86" i="41"/>
  <c r="B444" i="41"/>
  <c r="J444" i="41" s="1"/>
  <c r="B182" i="41"/>
  <c r="I182" i="41" s="1"/>
  <c r="L680" i="41"/>
  <c r="B607" i="41"/>
  <c r="E607" i="41" s="1"/>
  <c r="L304" i="41"/>
  <c r="L585" i="41"/>
  <c r="B501" i="41"/>
  <c r="G436" i="41"/>
  <c r="B253" i="41"/>
  <c r="K253" i="41" s="1"/>
  <c r="G604" i="41"/>
  <c r="B72" i="41"/>
  <c r="G466" i="41"/>
  <c r="B681" i="41"/>
  <c r="K681" i="41" s="1"/>
  <c r="G227" i="41"/>
  <c r="L421" i="41"/>
  <c r="G703" i="41"/>
  <c r="G536" i="41"/>
  <c r="G327" i="41"/>
  <c r="G272" i="41"/>
  <c r="B488" i="41"/>
  <c r="L281" i="41"/>
  <c r="L65" i="41"/>
  <c r="D537" i="41"/>
  <c r="B409" i="41"/>
  <c r="B86" i="41"/>
  <c r="H86" i="41" s="1"/>
  <c r="D444" i="41"/>
  <c r="L182" i="41"/>
  <c r="G680" i="41"/>
  <c r="G607" i="41"/>
  <c r="B304" i="41"/>
  <c r="D585" i="41"/>
  <c r="D501" i="41"/>
  <c r="L436" i="41"/>
  <c r="G253" i="41"/>
  <c r="L604" i="41"/>
  <c r="G72" i="41"/>
  <c r="B466" i="41"/>
  <c r="H466" i="41" s="1"/>
  <c r="D681" i="41"/>
  <c r="D227" i="41"/>
  <c r="D421" i="41"/>
  <c r="L703" i="41"/>
  <c r="B536" i="41"/>
  <c r="E342" i="41"/>
  <c r="I342" i="41"/>
  <c r="H342" i="41"/>
  <c r="J342" i="41"/>
  <c r="K342" i="41"/>
  <c r="H339" i="41"/>
  <c r="J201" i="41"/>
  <c r="E104" i="41"/>
  <c r="I104" i="41"/>
  <c r="K104" i="41"/>
  <c r="H104" i="41"/>
  <c r="J104" i="41"/>
  <c r="J459" i="41"/>
  <c r="E147" i="41"/>
  <c r="K147" i="41"/>
  <c r="I147" i="41"/>
  <c r="J147" i="41"/>
  <c r="H147" i="41"/>
  <c r="I348" i="41"/>
  <c r="I562" i="41"/>
  <c r="K298" i="41"/>
  <c r="E298" i="41"/>
  <c r="J298" i="41"/>
  <c r="H298" i="41"/>
  <c r="I298" i="41"/>
  <c r="I372" i="41"/>
  <c r="E372" i="41"/>
  <c r="H372" i="41"/>
  <c r="K372" i="41"/>
  <c r="J372" i="41"/>
  <c r="H305" i="41"/>
  <c r="K305" i="41"/>
  <c r="J305" i="41"/>
  <c r="I305" i="41"/>
  <c r="E305" i="41"/>
  <c r="E108" i="41"/>
  <c r="J208" i="41"/>
  <c r="J101" i="41"/>
  <c r="I101" i="41"/>
  <c r="H101" i="41"/>
  <c r="K101" i="41"/>
  <c r="E101" i="41"/>
  <c r="K60" i="41"/>
  <c r="E391" i="41"/>
  <c r="H391" i="41"/>
  <c r="J391" i="41"/>
  <c r="I391" i="41"/>
  <c r="K391" i="41"/>
  <c r="E247" i="41"/>
  <c r="K247" i="41"/>
  <c r="J247" i="41"/>
  <c r="I247" i="41"/>
  <c r="H247" i="41"/>
  <c r="H614" i="41"/>
  <c r="K496" i="41"/>
  <c r="E494" i="41"/>
  <c r="H71" i="41"/>
  <c r="I375" i="41"/>
  <c r="K408" i="41"/>
  <c r="J408" i="41"/>
  <c r="E408" i="41"/>
  <c r="I408" i="41"/>
  <c r="H408" i="41"/>
  <c r="K473" i="41"/>
  <c r="H473" i="41"/>
  <c r="E473" i="41"/>
  <c r="I473" i="41"/>
  <c r="J473" i="41"/>
  <c r="E78" i="41"/>
  <c r="I78" i="41"/>
  <c r="J78" i="41"/>
  <c r="H78" i="41"/>
  <c r="K78" i="41"/>
  <c r="H158" i="41"/>
  <c r="K158" i="41"/>
  <c r="I158" i="41"/>
  <c r="E158" i="41"/>
  <c r="J158" i="41"/>
  <c r="I418" i="41"/>
  <c r="E418" i="41"/>
  <c r="J418" i="41"/>
  <c r="H418" i="41"/>
  <c r="K418" i="41"/>
  <c r="I542" i="41"/>
  <c r="J542" i="41"/>
  <c r="H542" i="41"/>
  <c r="E542" i="41"/>
  <c r="K542" i="41"/>
  <c r="I556" i="41"/>
  <c r="J556" i="41"/>
  <c r="E556" i="41"/>
  <c r="H556" i="41"/>
  <c r="K556" i="41"/>
  <c r="K531" i="41"/>
  <c r="I79" i="41"/>
  <c r="K389" i="41"/>
  <c r="I389" i="41"/>
  <c r="J389" i="41"/>
  <c r="H389" i="41"/>
  <c r="E389" i="41"/>
  <c r="E55" i="41"/>
  <c r="I76" i="41"/>
  <c r="J76" i="41"/>
  <c r="H76" i="41"/>
  <c r="E76" i="41"/>
  <c r="K76" i="41"/>
  <c r="E661" i="41"/>
  <c r="H652" i="41"/>
  <c r="E652" i="41"/>
  <c r="K652" i="41"/>
  <c r="I652" i="41"/>
  <c r="J652" i="41"/>
  <c r="K336" i="41"/>
  <c r="J336" i="41"/>
  <c r="E336" i="41"/>
  <c r="I336" i="41"/>
  <c r="H336" i="41"/>
  <c r="K131" i="41"/>
  <c r="H131" i="41"/>
  <c r="I131" i="41"/>
  <c r="J131" i="41"/>
  <c r="E131" i="41"/>
  <c r="I609" i="41"/>
  <c r="H609" i="41"/>
  <c r="E609" i="41"/>
  <c r="J609" i="41"/>
  <c r="K609" i="41"/>
  <c r="I16" i="41"/>
  <c r="E16" i="41"/>
  <c r="J16" i="41"/>
  <c r="K16" i="41"/>
  <c r="H16" i="41"/>
  <c r="K634" i="41"/>
  <c r="H634" i="41"/>
  <c r="J634" i="41"/>
  <c r="I634" i="41"/>
  <c r="E634" i="41"/>
  <c r="K168" i="29"/>
  <c r="K169" i="29" s="1"/>
  <c r="K170" i="29" s="1"/>
  <c r="J407" i="41"/>
  <c r="K407" i="41"/>
  <c r="I407" i="41"/>
  <c r="H407" i="41"/>
  <c r="E407" i="41"/>
  <c r="J516" i="41"/>
  <c r="I516" i="41"/>
  <c r="K516" i="41"/>
  <c r="E516" i="41"/>
  <c r="H516" i="41"/>
  <c r="J68" i="41"/>
  <c r="K68" i="41"/>
  <c r="E68" i="41"/>
  <c r="I68" i="41"/>
  <c r="H68" i="41"/>
  <c r="I421" i="41"/>
  <c r="K421" i="41"/>
  <c r="H421" i="41"/>
  <c r="J421" i="41"/>
  <c r="E421" i="41"/>
  <c r="K122" i="41"/>
  <c r="J122" i="41"/>
  <c r="H122" i="41"/>
  <c r="I122" i="41"/>
  <c r="E122" i="41"/>
  <c r="K326" i="41"/>
  <c r="J326" i="41"/>
  <c r="E326" i="41"/>
  <c r="I326" i="41"/>
  <c r="H326" i="41"/>
  <c r="K244" i="41"/>
  <c r="E244" i="41"/>
  <c r="J244" i="41"/>
  <c r="I244" i="41"/>
  <c r="H244" i="41"/>
  <c r="E472" i="41"/>
  <c r="K472" i="41"/>
  <c r="I472" i="41"/>
  <c r="J472" i="41"/>
  <c r="H472" i="41"/>
  <c r="K323" i="41"/>
  <c r="E323" i="41"/>
  <c r="J323" i="41"/>
  <c r="H323" i="41"/>
  <c r="I323" i="41"/>
  <c r="K544" i="41"/>
  <c r="J544" i="41"/>
  <c r="E544" i="41"/>
  <c r="I544" i="41"/>
  <c r="H544" i="41"/>
  <c r="J38" i="41"/>
  <c r="I38" i="41"/>
  <c r="K38" i="41"/>
  <c r="E38" i="41"/>
  <c r="H38" i="41"/>
  <c r="I80" i="41"/>
  <c r="E80" i="41"/>
  <c r="J80" i="41"/>
  <c r="H80" i="41"/>
  <c r="K80" i="41"/>
  <c r="K270" i="41"/>
  <c r="H270" i="41"/>
  <c r="I270" i="41"/>
  <c r="E270" i="41"/>
  <c r="J270" i="41"/>
  <c r="J429" i="41"/>
  <c r="K429" i="41"/>
  <c r="I429" i="41"/>
  <c r="E429" i="41"/>
  <c r="H429" i="41"/>
  <c r="H214" i="41"/>
  <c r="J214" i="41"/>
  <c r="E214" i="41"/>
  <c r="I214" i="41"/>
  <c r="K214" i="41"/>
  <c r="J550" i="41"/>
  <c r="H518" i="41"/>
  <c r="J518" i="41"/>
  <c r="I518" i="41"/>
  <c r="E518" i="41"/>
  <c r="K518" i="41"/>
  <c r="J456" i="41"/>
  <c r="I456" i="41"/>
  <c r="H456" i="41"/>
  <c r="K456" i="41"/>
  <c r="E456" i="41"/>
  <c r="K234" i="41"/>
  <c r="I234" i="41"/>
  <c r="E234" i="41"/>
  <c r="H234" i="41"/>
  <c r="J234" i="41"/>
  <c r="I137" i="41"/>
  <c r="K137" i="41"/>
  <c r="J137" i="41"/>
  <c r="E137" i="41"/>
  <c r="H137" i="41"/>
  <c r="J93" i="41"/>
  <c r="H561" i="41"/>
  <c r="J561" i="41"/>
  <c r="E561" i="41"/>
  <c r="K561" i="41"/>
  <c r="I561" i="41"/>
  <c r="H415" i="41"/>
  <c r="J415" i="41"/>
  <c r="K415" i="41"/>
  <c r="E415" i="41"/>
  <c r="I415" i="41"/>
  <c r="J578" i="41"/>
  <c r="H578" i="41"/>
  <c r="I578" i="41"/>
  <c r="K578" i="41"/>
  <c r="E578" i="41"/>
  <c r="J287" i="41"/>
  <c r="K287" i="41"/>
  <c r="H287" i="41"/>
  <c r="I287" i="41"/>
  <c r="E287" i="41"/>
  <c r="I605" i="41"/>
  <c r="E605" i="41"/>
  <c r="H605" i="41"/>
  <c r="J605" i="41"/>
  <c r="K605" i="41"/>
  <c r="I582" i="41"/>
  <c r="H582" i="41"/>
  <c r="K582" i="41"/>
  <c r="J582" i="41"/>
  <c r="E582" i="41"/>
  <c r="E56" i="41"/>
  <c r="H56" i="41"/>
  <c r="J56" i="41"/>
  <c r="K56" i="41"/>
  <c r="I56" i="41"/>
  <c r="I362" i="41"/>
  <c r="I631" i="41"/>
  <c r="I422" i="41"/>
  <c r="H422" i="41"/>
  <c r="E710" i="41"/>
  <c r="J710" i="41"/>
  <c r="I710" i="41"/>
  <c r="H710" i="41"/>
  <c r="K710" i="41"/>
  <c r="K520" i="41"/>
  <c r="I157" i="41"/>
  <c r="H157" i="41"/>
  <c r="E157" i="41"/>
  <c r="J157" i="41"/>
  <c r="K157" i="41"/>
  <c r="J618" i="41"/>
  <c r="K618" i="41"/>
  <c r="E618" i="41"/>
  <c r="I618" i="41"/>
  <c r="H618" i="41"/>
  <c r="I75" i="41"/>
  <c r="H75" i="41"/>
  <c r="K75" i="41"/>
  <c r="J75" i="41"/>
  <c r="E75" i="41"/>
  <c r="H251" i="41"/>
  <c r="I142" i="41"/>
  <c r="E373" i="41"/>
  <c r="I373" i="41"/>
  <c r="J373" i="41"/>
  <c r="K373" i="41"/>
  <c r="H373" i="41"/>
  <c r="H192" i="41"/>
  <c r="J398" i="41"/>
  <c r="E398" i="41"/>
  <c r="I398" i="41"/>
  <c r="H398" i="41"/>
  <c r="K398" i="41"/>
  <c r="E513" i="41"/>
  <c r="K25" i="41"/>
  <c r="E25" i="41"/>
  <c r="J25" i="41"/>
  <c r="I25" i="41"/>
  <c r="H25" i="41"/>
  <c r="E412" i="41"/>
  <c r="H412" i="41"/>
  <c r="K412" i="41"/>
  <c r="J412" i="41"/>
  <c r="I412" i="41"/>
  <c r="E107" i="41"/>
  <c r="H67" i="41"/>
  <c r="I67" i="41"/>
  <c r="J67" i="41"/>
  <c r="K67" i="41"/>
  <c r="E67" i="41"/>
  <c r="E503" i="41"/>
  <c r="K503" i="41"/>
  <c r="J503" i="41"/>
  <c r="I503" i="41"/>
  <c r="H503" i="41"/>
  <c r="H581" i="41"/>
  <c r="J581" i="41"/>
  <c r="I581" i="41"/>
  <c r="E581" i="41"/>
  <c r="K581" i="41"/>
  <c r="I282" i="41"/>
  <c r="H282" i="41"/>
  <c r="E282" i="41"/>
  <c r="K282" i="41"/>
  <c r="J282" i="41"/>
  <c r="E584" i="41"/>
  <c r="I584" i="41"/>
  <c r="K584" i="41"/>
  <c r="J584" i="41"/>
  <c r="H584" i="41"/>
  <c r="K598" i="41"/>
  <c r="E598" i="41"/>
  <c r="J672" i="41"/>
  <c r="H99" i="41"/>
  <c r="E99" i="41"/>
  <c r="K99" i="41"/>
  <c r="I99" i="41"/>
  <c r="J99" i="41"/>
  <c r="H384" i="41"/>
  <c r="H246" i="41"/>
  <c r="K246" i="41"/>
  <c r="J246" i="41"/>
  <c r="E246" i="41"/>
  <c r="I246" i="41"/>
  <c r="J477" i="41"/>
  <c r="H477" i="41"/>
  <c r="I311" i="41"/>
  <c r="E311" i="41"/>
  <c r="K311" i="41"/>
  <c r="H311" i="41"/>
  <c r="J311" i="41"/>
  <c r="I231" i="41"/>
  <c r="J116" i="41"/>
  <c r="E116" i="41"/>
  <c r="K116" i="41"/>
  <c r="I116" i="41"/>
  <c r="H116" i="41"/>
  <c r="K112" i="41"/>
  <c r="J112" i="41"/>
  <c r="E112" i="41"/>
  <c r="H112" i="41"/>
  <c r="I112" i="41"/>
  <c r="J173" i="41"/>
  <c r="I173" i="41"/>
  <c r="K173" i="41"/>
  <c r="E173" i="41"/>
  <c r="H173" i="41"/>
  <c r="E638" i="41"/>
  <c r="H638" i="41"/>
  <c r="K638" i="41"/>
  <c r="J638" i="41"/>
  <c r="I638" i="41"/>
  <c r="I399" i="41"/>
  <c r="H399" i="41"/>
  <c r="K399" i="41"/>
  <c r="E399" i="41"/>
  <c r="J399" i="41"/>
  <c r="J519" i="41"/>
  <c r="E519" i="41"/>
  <c r="K519" i="41"/>
  <c r="I519" i="41"/>
  <c r="H519" i="41"/>
  <c r="K216" i="41"/>
  <c r="I216" i="41"/>
  <c r="J216" i="41"/>
  <c r="H216" i="41"/>
  <c r="E216" i="41"/>
  <c r="I705" i="41"/>
  <c r="J705" i="41"/>
  <c r="H705" i="41"/>
  <c r="E678" i="41"/>
  <c r="J678" i="41"/>
  <c r="H678" i="41"/>
  <c r="K678" i="41"/>
  <c r="I678" i="41"/>
  <c r="H471" i="41"/>
  <c r="H379" i="41"/>
  <c r="K379" i="41"/>
  <c r="J340" i="41"/>
  <c r="K340" i="41"/>
  <c r="I340" i="41"/>
  <c r="H340" i="41"/>
  <c r="E340" i="41"/>
  <c r="K460" i="41"/>
  <c r="H460" i="41"/>
  <c r="J660" i="41"/>
  <c r="I660" i="41"/>
  <c r="K660" i="41"/>
  <c r="I120" i="41"/>
  <c r="K120" i="41"/>
  <c r="E120" i="41"/>
  <c r="J120" i="41"/>
  <c r="H120" i="41"/>
  <c r="E486" i="41"/>
  <c r="K486" i="41"/>
  <c r="J486" i="41"/>
  <c r="H486" i="41"/>
  <c r="I486" i="41"/>
  <c r="J74" i="41"/>
  <c r="I74" i="41"/>
  <c r="E74" i="41"/>
  <c r="K74" i="41"/>
  <c r="H74" i="41"/>
  <c r="E697" i="41"/>
  <c r="H697" i="41"/>
  <c r="I697" i="41"/>
  <c r="J697" i="41"/>
  <c r="K697" i="41"/>
  <c r="I338" i="41"/>
  <c r="J338" i="41"/>
  <c r="E338" i="41"/>
  <c r="K338" i="41"/>
  <c r="H338" i="41"/>
  <c r="J599" i="41"/>
  <c r="E599" i="41"/>
  <c r="I599" i="41"/>
  <c r="H599" i="41"/>
  <c r="K599" i="41"/>
  <c r="E370" i="41"/>
  <c r="K371" i="41"/>
  <c r="E162" i="41"/>
  <c r="K162" i="41"/>
  <c r="H162" i="41"/>
  <c r="J162" i="41"/>
  <c r="I162" i="41"/>
  <c r="I393" i="41"/>
  <c r="E393" i="41"/>
  <c r="H393" i="41"/>
  <c r="K393" i="41"/>
  <c r="J393" i="41"/>
  <c r="H411" i="41"/>
  <c r="K411" i="41"/>
  <c r="J411" i="41"/>
  <c r="K18" i="41"/>
  <c r="J18" i="41"/>
  <c r="I686" i="41"/>
  <c r="K686" i="41"/>
  <c r="E686" i="41"/>
  <c r="J686" i="41"/>
  <c r="H686" i="41"/>
  <c r="H24" i="41"/>
  <c r="I24" i="41"/>
  <c r="J24" i="41"/>
  <c r="E24" i="41"/>
  <c r="K24" i="41"/>
  <c r="K92" i="41"/>
  <c r="E35" i="41"/>
  <c r="J35" i="41"/>
  <c r="K35" i="41"/>
  <c r="H35" i="41"/>
  <c r="I35" i="41"/>
  <c r="J498" i="41"/>
  <c r="I498" i="41"/>
  <c r="H498" i="41"/>
  <c r="K498" i="41"/>
  <c r="E498" i="41"/>
  <c r="H657" i="41"/>
  <c r="J657" i="41"/>
  <c r="E657" i="41"/>
  <c r="I657" i="41"/>
  <c r="K657" i="41"/>
  <c r="I59" i="41"/>
  <c r="E59" i="41"/>
  <c r="J59" i="41"/>
  <c r="H59" i="41"/>
  <c r="K59" i="41"/>
  <c r="I525" i="41"/>
  <c r="E525" i="41"/>
  <c r="K525" i="41"/>
  <c r="J525" i="41"/>
  <c r="H525" i="41"/>
  <c r="H658" i="41"/>
  <c r="I658" i="41"/>
  <c r="E658" i="41"/>
  <c r="J658" i="41"/>
  <c r="K658" i="41"/>
  <c r="I42" i="41"/>
  <c r="K42" i="41"/>
  <c r="J42" i="41"/>
  <c r="H42" i="41"/>
  <c r="E42" i="41"/>
  <c r="I252" i="41"/>
  <c r="H252" i="41"/>
  <c r="J252" i="41"/>
  <c r="K252" i="41"/>
  <c r="E252" i="41"/>
  <c r="K205" i="41"/>
  <c r="H205" i="41"/>
  <c r="I205" i="41"/>
  <c r="E205" i="41"/>
  <c r="J205" i="41"/>
  <c r="J130" i="41"/>
  <c r="E130" i="41"/>
  <c r="H130" i="41"/>
  <c r="K130" i="41"/>
  <c r="I130" i="41"/>
  <c r="J345" i="41"/>
  <c r="J639" i="41"/>
  <c r="I639" i="41"/>
  <c r="E639" i="41"/>
  <c r="H639" i="41"/>
  <c r="K639" i="41"/>
  <c r="E452" i="41"/>
  <c r="I452" i="41"/>
  <c r="J452" i="41"/>
  <c r="H452" i="41"/>
  <c r="K452" i="41"/>
  <c r="E243" i="41"/>
  <c r="J243" i="41"/>
  <c r="H243" i="41"/>
  <c r="I243" i="41"/>
  <c r="K243" i="41"/>
  <c r="E476" i="41"/>
  <c r="H476" i="41"/>
  <c r="J476" i="41"/>
  <c r="I476" i="41"/>
  <c r="K476" i="41"/>
  <c r="I505" i="41"/>
  <c r="J505" i="41"/>
  <c r="K505" i="41"/>
  <c r="E505" i="41"/>
  <c r="H505" i="41"/>
  <c r="I530" i="41"/>
  <c r="K530" i="41"/>
  <c r="J530" i="41"/>
  <c r="H530" i="41"/>
  <c r="E530" i="41"/>
  <c r="I366" i="41"/>
  <c r="I296" i="41"/>
  <c r="K296" i="41"/>
  <c r="H296" i="41"/>
  <c r="E296" i="41"/>
  <c r="J296" i="41"/>
  <c r="E704" i="41"/>
  <c r="J704" i="41"/>
  <c r="H704" i="41"/>
  <c r="I704" i="41"/>
  <c r="K704" i="41"/>
  <c r="H515" i="41"/>
  <c r="J515" i="41"/>
  <c r="E515" i="41"/>
  <c r="K515" i="41"/>
  <c r="I515" i="41"/>
  <c r="E487" i="41"/>
  <c r="J15" i="41"/>
  <c r="H15" i="41"/>
  <c r="E15" i="41"/>
  <c r="K15" i="41"/>
  <c r="I15" i="41"/>
  <c r="I17" i="41"/>
  <c r="K17" i="41"/>
  <c r="J17" i="41"/>
  <c r="E17" i="41"/>
  <c r="H17" i="41"/>
  <c r="K385" i="41"/>
  <c r="I385" i="41"/>
  <c r="J385" i="41"/>
  <c r="E385" i="41"/>
  <c r="H385" i="41"/>
  <c r="E320" i="41"/>
  <c r="H320" i="41"/>
  <c r="I320" i="41"/>
  <c r="K320" i="41"/>
  <c r="J320" i="41"/>
  <c r="H95" i="41"/>
  <c r="H165" i="41"/>
  <c r="K165" i="41"/>
  <c r="J165" i="41"/>
  <c r="I165" i="41"/>
  <c r="E165" i="41"/>
  <c r="E580" i="41"/>
  <c r="H580" i="41"/>
  <c r="K580" i="41"/>
  <c r="J580" i="41"/>
  <c r="I580" i="41"/>
  <c r="J260" i="41"/>
  <c r="E662" i="41"/>
  <c r="H662" i="41"/>
  <c r="I662" i="41"/>
  <c r="K662" i="41"/>
  <c r="J662" i="41"/>
  <c r="J222" i="41"/>
  <c r="I222" i="41"/>
  <c r="K222" i="41"/>
  <c r="E222" i="41"/>
  <c r="H222" i="41"/>
  <c r="H125" i="41"/>
  <c r="J125" i="41"/>
  <c r="I125" i="41"/>
  <c r="E125" i="41"/>
  <c r="K125" i="41"/>
  <c r="H597" i="41"/>
  <c r="E597" i="41"/>
  <c r="K597" i="41"/>
  <c r="I597" i="41"/>
  <c r="J597" i="41"/>
  <c r="I64" i="41"/>
  <c r="K64" i="41"/>
  <c r="E64" i="41"/>
  <c r="J64" i="41"/>
  <c r="H64" i="41"/>
  <c r="H368" i="41"/>
  <c r="J368" i="41"/>
  <c r="K368" i="41"/>
  <c r="I368" i="41"/>
  <c r="E368" i="41"/>
  <c r="E23" i="41"/>
  <c r="K23" i="41"/>
  <c r="J23" i="41"/>
  <c r="H23" i="41"/>
  <c r="I23" i="41"/>
  <c r="I624" i="41"/>
  <c r="J624" i="41"/>
  <c r="H624" i="41"/>
  <c r="E624" i="41"/>
  <c r="K624" i="41"/>
  <c r="K526" i="41"/>
  <c r="J526" i="41"/>
  <c r="I206" i="41"/>
  <c r="H206" i="41"/>
  <c r="J206" i="41"/>
  <c r="K206" i="41"/>
  <c r="E206" i="41"/>
  <c r="E546" i="41"/>
  <c r="K595" i="41"/>
  <c r="J595" i="41"/>
  <c r="H595" i="41"/>
  <c r="I595" i="41"/>
  <c r="E595" i="41"/>
  <c r="I224" i="41"/>
  <c r="E224" i="41"/>
  <c r="J224" i="41"/>
  <c r="K224" i="41"/>
  <c r="H224" i="41"/>
  <c r="E191" i="41"/>
  <c r="H191" i="41"/>
  <c r="K191" i="41"/>
  <c r="I191" i="41"/>
  <c r="J191" i="41"/>
  <c r="E474" i="41"/>
  <c r="I474" i="41"/>
  <c r="K474" i="41"/>
  <c r="J474" i="41"/>
  <c r="H474" i="41"/>
  <c r="K172" i="41"/>
  <c r="J177" i="41"/>
  <c r="K177" i="41"/>
  <c r="I177" i="41"/>
  <c r="H177" i="41"/>
  <c r="E177" i="41"/>
  <c r="K275" i="41"/>
  <c r="H563" i="41"/>
  <c r="J283" i="41"/>
  <c r="K283" i="41"/>
  <c r="J127" i="41"/>
  <c r="H148" i="41"/>
  <c r="E641" i="41"/>
  <c r="K664" i="41"/>
  <c r="K587" i="41"/>
  <c r="H587" i="41"/>
  <c r="E587" i="41"/>
  <c r="I587" i="41"/>
  <c r="J587" i="41"/>
  <c r="J301" i="41"/>
  <c r="E301" i="41"/>
  <c r="I301" i="41"/>
  <c r="K301" i="41"/>
  <c r="H301" i="41"/>
  <c r="K136" i="41"/>
  <c r="J136" i="41"/>
  <c r="I136" i="41"/>
  <c r="E136" i="41"/>
  <c r="H136" i="41"/>
  <c r="J144" i="41"/>
  <c r="K144" i="41"/>
  <c r="I144" i="41"/>
  <c r="E144" i="41"/>
  <c r="H144" i="41"/>
  <c r="I396" i="41"/>
  <c r="J288" i="41"/>
  <c r="K288" i="41"/>
  <c r="E288" i="41"/>
  <c r="H288" i="41"/>
  <c r="I288" i="41"/>
  <c r="I568" i="41"/>
  <c r="J568" i="41"/>
  <c r="E568" i="41"/>
  <c r="H568" i="41"/>
  <c r="K568" i="41"/>
  <c r="I602" i="41"/>
  <c r="H590" i="41"/>
  <c r="I590" i="41"/>
  <c r="E590" i="41"/>
  <c r="K590" i="41"/>
  <c r="J590" i="41"/>
  <c r="J14" i="54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H91" i="41" l="1"/>
  <c r="K420" i="41"/>
  <c r="I541" i="41"/>
  <c r="I314" i="41"/>
  <c r="H267" i="41"/>
  <c r="J184" i="41"/>
  <c r="E257" i="41"/>
  <c r="I156" i="41"/>
  <c r="J443" i="41"/>
  <c r="H425" i="41"/>
  <c r="K195" i="41"/>
  <c r="E560" i="41"/>
  <c r="H89" i="41"/>
  <c r="K493" i="41"/>
  <c r="I31" i="41"/>
  <c r="I484" i="41"/>
  <c r="I196" i="41"/>
  <c r="J602" i="41"/>
  <c r="E184" i="41"/>
  <c r="E420" i="41"/>
  <c r="E171" i="41"/>
  <c r="H93" i="41"/>
  <c r="I354" i="41"/>
  <c r="H661" i="41"/>
  <c r="E79" i="41"/>
  <c r="E71" i="41"/>
  <c r="J60" i="41"/>
  <c r="J664" i="41"/>
  <c r="I91" i="41"/>
  <c r="E679" i="41"/>
  <c r="H172" i="41"/>
  <c r="J172" i="41"/>
  <c r="H204" i="41"/>
  <c r="J95" i="41"/>
  <c r="H314" i="41"/>
  <c r="K487" i="41"/>
  <c r="E664" i="41"/>
  <c r="I664" i="41"/>
  <c r="E91" i="41"/>
  <c r="I420" i="41"/>
  <c r="I679" i="41"/>
  <c r="I172" i="41"/>
  <c r="K366" i="41"/>
  <c r="H345" i="41"/>
  <c r="K370" i="41"/>
  <c r="I370" i="41"/>
  <c r="J579" i="41"/>
  <c r="H241" i="41"/>
  <c r="E93" i="41"/>
  <c r="J661" i="41"/>
  <c r="H153" i="41"/>
  <c r="E531" i="41"/>
  <c r="J217" i="41"/>
  <c r="E60" i="41"/>
  <c r="I151" i="41"/>
  <c r="I345" i="41"/>
  <c r="E18" i="41"/>
  <c r="J547" i="41"/>
  <c r="J370" i="41"/>
  <c r="H602" i="41"/>
  <c r="H171" i="41"/>
  <c r="K204" i="41"/>
  <c r="K95" i="41"/>
  <c r="I487" i="41"/>
  <c r="I18" i="41"/>
  <c r="K547" i="41"/>
  <c r="J62" i="41"/>
  <c r="K708" i="41"/>
  <c r="K198" i="41"/>
  <c r="J71" i="41"/>
  <c r="H53" i="41"/>
  <c r="E602" i="41"/>
  <c r="J91" i="41"/>
  <c r="J420" i="41"/>
  <c r="K669" i="41"/>
  <c r="E204" i="41"/>
  <c r="I95" i="41"/>
  <c r="J487" i="41"/>
  <c r="E366" i="41"/>
  <c r="E547" i="41"/>
  <c r="H441" i="41"/>
  <c r="E241" i="41"/>
  <c r="E520" i="41"/>
  <c r="K93" i="41"/>
  <c r="E96" i="41"/>
  <c r="K661" i="41"/>
  <c r="H79" i="41"/>
  <c r="I198" i="41"/>
  <c r="E555" i="41"/>
  <c r="I71" i="41"/>
  <c r="I548" i="41"/>
  <c r="I149" i="41"/>
  <c r="H404" i="41"/>
  <c r="J286" i="41"/>
  <c r="E283" i="41"/>
  <c r="I526" i="41"/>
  <c r="E310" i="41"/>
  <c r="E660" i="41"/>
  <c r="I460" i="41"/>
  <c r="J379" i="41"/>
  <c r="E379" i="41"/>
  <c r="E705" i="41"/>
  <c r="I477" i="41"/>
  <c r="H598" i="41"/>
  <c r="I598" i="41"/>
  <c r="K251" i="41"/>
  <c r="J422" i="41"/>
  <c r="J655" i="41"/>
  <c r="K375" i="41"/>
  <c r="I37" i="41"/>
  <c r="K614" i="41"/>
  <c r="E458" i="41"/>
  <c r="H274" i="41"/>
  <c r="K562" i="41"/>
  <c r="I546" i="41"/>
  <c r="H526" i="41"/>
  <c r="K218" i="41"/>
  <c r="J460" i="41"/>
  <c r="E497" i="41"/>
  <c r="E477" i="41"/>
  <c r="J251" i="41"/>
  <c r="J534" i="41"/>
  <c r="I55" i="41"/>
  <c r="H353" i="41"/>
  <c r="K94" i="41"/>
  <c r="K414" i="41"/>
  <c r="I92" i="41"/>
  <c r="J92" i="41"/>
  <c r="J111" i="41"/>
  <c r="E295" i="41"/>
  <c r="H92" i="41"/>
  <c r="J211" i="41"/>
  <c r="H184" i="41"/>
  <c r="J679" i="41"/>
  <c r="H156" i="41"/>
  <c r="H633" i="41"/>
  <c r="K314" i="41"/>
  <c r="J257" i="41"/>
  <c r="H643" i="41"/>
  <c r="I96" i="41"/>
  <c r="K291" i="41"/>
  <c r="J236" i="41"/>
  <c r="I153" i="41"/>
  <c r="E154" i="41"/>
  <c r="J594" i="41"/>
  <c r="J632" i="41"/>
  <c r="H236" i="41"/>
  <c r="I633" i="41"/>
  <c r="I184" i="41"/>
  <c r="K679" i="41"/>
  <c r="J171" i="41"/>
  <c r="K156" i="41"/>
  <c r="J669" i="41"/>
  <c r="K40" i="41"/>
  <c r="J689" i="41"/>
  <c r="I685" i="41"/>
  <c r="E151" i="41"/>
  <c r="H209" i="41"/>
  <c r="J383" i="41"/>
  <c r="H128" i="41"/>
  <c r="H553" i="41"/>
  <c r="I388" i="41"/>
  <c r="E103" i="41"/>
  <c r="K171" i="41"/>
  <c r="J156" i="41"/>
  <c r="E540" i="41"/>
  <c r="I204" i="41"/>
  <c r="I594" i="41"/>
  <c r="K685" i="41"/>
  <c r="E314" i="41"/>
  <c r="K249" i="41"/>
  <c r="J366" i="41"/>
  <c r="E255" i="41"/>
  <c r="K345" i="41"/>
  <c r="H547" i="41"/>
  <c r="E579" i="41"/>
  <c r="I632" i="41"/>
  <c r="I559" i="41"/>
  <c r="J242" i="41"/>
  <c r="K79" i="41"/>
  <c r="H60" i="41"/>
  <c r="I445" i="41"/>
  <c r="J255" i="41"/>
  <c r="K643" i="41"/>
  <c r="I88" i="41"/>
  <c r="J52" i="41"/>
  <c r="H354" i="41"/>
  <c r="E349" i="41"/>
  <c r="E405" i="41"/>
  <c r="K316" i="41"/>
  <c r="K684" i="41"/>
  <c r="E365" i="41"/>
  <c r="I143" i="41"/>
  <c r="H650" i="41"/>
  <c r="E275" i="41"/>
  <c r="J522" i="41"/>
  <c r="H546" i="41"/>
  <c r="K58" i="41"/>
  <c r="I251" i="41"/>
  <c r="E422" i="41"/>
  <c r="E447" i="41"/>
  <c r="J55" i="41"/>
  <c r="E375" i="41"/>
  <c r="H511" i="41"/>
  <c r="E614" i="41"/>
  <c r="I614" i="41"/>
  <c r="H562" i="41"/>
  <c r="E562" i="41"/>
  <c r="K509" i="41"/>
  <c r="K302" i="41"/>
  <c r="E313" i="41"/>
  <c r="J546" i="41"/>
  <c r="E403" i="41"/>
  <c r="H564" i="41"/>
  <c r="K55" i="41"/>
  <c r="H375" i="41"/>
  <c r="E330" i="41"/>
  <c r="K545" i="41"/>
  <c r="J396" i="41"/>
  <c r="I411" i="41"/>
  <c r="E111" i="41"/>
  <c r="K211" i="41"/>
  <c r="I108" i="41"/>
  <c r="H108" i="41"/>
  <c r="K111" i="41"/>
  <c r="I211" i="41"/>
  <c r="K108" i="41"/>
  <c r="H111" i="41"/>
  <c r="E211" i="41"/>
  <c r="I344" i="41"/>
  <c r="K683" i="41"/>
  <c r="J19" i="41"/>
  <c r="K279" i="41"/>
  <c r="O17" i="54"/>
  <c r="A18" i="54"/>
  <c r="I573" i="41"/>
  <c r="K31" i="41"/>
  <c r="E127" i="41"/>
  <c r="J700" i="41"/>
  <c r="H335" i="41"/>
  <c r="E563" i="41"/>
  <c r="I306" i="41"/>
  <c r="E57" i="41"/>
  <c r="J469" i="41"/>
  <c r="E443" i="41"/>
  <c r="I493" i="41"/>
  <c r="J425" i="41"/>
  <c r="K335" i="41"/>
  <c r="J484" i="41"/>
  <c r="E89" i="41"/>
  <c r="I425" i="41"/>
  <c r="I127" i="41"/>
  <c r="H160" i="41"/>
  <c r="I352" i="41"/>
  <c r="E635" i="41"/>
  <c r="E254" i="41"/>
  <c r="K482" i="41"/>
  <c r="J195" i="41"/>
  <c r="J31" i="41"/>
  <c r="K267" i="41"/>
  <c r="H127" i="41"/>
  <c r="J593" i="41"/>
  <c r="K523" i="41"/>
  <c r="H39" i="41"/>
  <c r="E175" i="41"/>
  <c r="J273" i="41"/>
  <c r="E273" i="41"/>
  <c r="I160" i="41"/>
  <c r="J160" i="41"/>
  <c r="H507" i="41"/>
  <c r="J507" i="41"/>
  <c r="J33" i="41"/>
  <c r="K33" i="41"/>
  <c r="I33" i="41"/>
  <c r="J635" i="41"/>
  <c r="I635" i="41"/>
  <c r="J430" i="41"/>
  <c r="E430" i="41"/>
  <c r="K430" i="41"/>
  <c r="H430" i="41"/>
  <c r="I164" i="41"/>
  <c r="K164" i="41"/>
  <c r="J647" i="41"/>
  <c r="E647" i="41"/>
  <c r="H647" i="41"/>
  <c r="K647" i="41"/>
  <c r="I449" i="41"/>
  <c r="E449" i="41"/>
  <c r="J449" i="41"/>
  <c r="I343" i="41"/>
  <c r="J343" i="41"/>
  <c r="K343" i="41"/>
  <c r="E343" i="41"/>
  <c r="J306" i="41"/>
  <c r="E306" i="41"/>
  <c r="H387" i="41"/>
  <c r="J387" i="41"/>
  <c r="E387" i="41"/>
  <c r="I387" i="41"/>
  <c r="I29" i="41"/>
  <c r="J29" i="41"/>
  <c r="E29" i="41"/>
  <c r="K29" i="41"/>
  <c r="J538" i="41"/>
  <c r="E538" i="41"/>
  <c r="H538" i="41"/>
  <c r="K538" i="41"/>
  <c r="J213" i="41"/>
  <c r="E213" i="41"/>
  <c r="K213" i="41"/>
  <c r="H213" i="41"/>
  <c r="I378" i="41"/>
  <c r="E378" i="41"/>
  <c r="J378" i="41"/>
  <c r="K378" i="41"/>
  <c r="H139" i="41"/>
  <c r="I139" i="41"/>
  <c r="J139" i="41"/>
  <c r="E139" i="41"/>
  <c r="K443" i="41"/>
  <c r="E493" i="41"/>
  <c r="K425" i="41"/>
  <c r="I443" i="41"/>
  <c r="J493" i="41"/>
  <c r="I195" i="41"/>
  <c r="H31" i="41"/>
  <c r="I267" i="41"/>
  <c r="J335" i="41"/>
  <c r="K160" i="41"/>
  <c r="K449" i="41"/>
  <c r="H164" i="41"/>
  <c r="H635" i="41"/>
  <c r="I213" i="41"/>
  <c r="I647" i="41"/>
  <c r="H343" i="41"/>
  <c r="H152" i="41"/>
  <c r="E659" i="41"/>
  <c r="K659" i="41"/>
  <c r="H659" i="41"/>
  <c r="J560" i="41"/>
  <c r="I560" i="41"/>
  <c r="I45" i="41"/>
  <c r="H45" i="41"/>
  <c r="E45" i="41"/>
  <c r="J45" i="41"/>
  <c r="H293" i="41"/>
  <c r="I293" i="41"/>
  <c r="E293" i="41"/>
  <c r="J293" i="41"/>
  <c r="I89" i="41"/>
  <c r="J89" i="41"/>
  <c r="E48" i="41"/>
  <c r="K48" i="41"/>
  <c r="I48" i="41"/>
  <c r="H48" i="41"/>
  <c r="J435" i="41"/>
  <c r="E435" i="41"/>
  <c r="I435" i="41"/>
  <c r="J129" i="41"/>
  <c r="I129" i="41"/>
  <c r="H129" i="41"/>
  <c r="K129" i="41"/>
  <c r="I523" i="41"/>
  <c r="H523" i="41"/>
  <c r="E523" i="41"/>
  <c r="H419" i="41"/>
  <c r="K419" i="41"/>
  <c r="E419" i="41"/>
  <c r="I419" i="41"/>
  <c r="K527" i="41"/>
  <c r="H527" i="41"/>
  <c r="J527" i="41"/>
  <c r="I438" i="41"/>
  <c r="E438" i="41"/>
  <c r="H438" i="41"/>
  <c r="J570" i="41"/>
  <c r="E570" i="41"/>
  <c r="H570" i="41"/>
  <c r="K570" i="41"/>
  <c r="I34" i="41"/>
  <c r="H34" i="41"/>
  <c r="J34" i="41"/>
  <c r="E34" i="41"/>
  <c r="H613" i="41"/>
  <c r="K613" i="41"/>
  <c r="I613" i="41"/>
  <c r="E613" i="41"/>
  <c r="J352" i="41"/>
  <c r="E352" i="41"/>
  <c r="K352" i="41"/>
  <c r="H382" i="41"/>
  <c r="I382" i="41"/>
  <c r="J382" i="41"/>
  <c r="K382" i="41"/>
  <c r="I700" i="41"/>
  <c r="E700" i="41"/>
  <c r="E706" i="41"/>
  <c r="K706" i="41"/>
  <c r="I706" i="41"/>
  <c r="H706" i="41"/>
  <c r="J39" i="41"/>
  <c r="I39" i="41"/>
  <c r="E39" i="41"/>
  <c r="E451" i="41"/>
  <c r="I451" i="41"/>
  <c r="J451" i="41"/>
  <c r="H451" i="41"/>
  <c r="K431" i="41"/>
  <c r="H431" i="41"/>
  <c r="E431" i="41"/>
  <c r="I431" i="41"/>
  <c r="J475" i="41"/>
  <c r="H475" i="41"/>
  <c r="I475" i="41"/>
  <c r="E475" i="41"/>
  <c r="J348" i="41"/>
  <c r="H348" i="41"/>
  <c r="K348" i="41"/>
  <c r="E200" i="41"/>
  <c r="J200" i="41"/>
  <c r="K200" i="41"/>
  <c r="I200" i="41"/>
  <c r="H57" i="41"/>
  <c r="J57" i="41"/>
  <c r="I57" i="41"/>
  <c r="H601" i="41"/>
  <c r="K601" i="41"/>
  <c r="J601" i="41"/>
  <c r="E601" i="41"/>
  <c r="I628" i="41"/>
  <c r="H628" i="41"/>
  <c r="J628" i="41"/>
  <c r="J563" i="41"/>
  <c r="K563" i="41"/>
  <c r="J494" i="41"/>
  <c r="K494" i="41"/>
  <c r="H494" i="41"/>
  <c r="I494" i="41"/>
  <c r="K254" i="41"/>
  <c r="I254" i="41"/>
  <c r="H254" i="41"/>
  <c r="E371" i="41"/>
  <c r="J371" i="41"/>
  <c r="H371" i="41"/>
  <c r="I371" i="41"/>
  <c r="H106" i="41"/>
  <c r="E106" i="41"/>
  <c r="J106" i="41"/>
  <c r="K106" i="41"/>
  <c r="I471" i="41"/>
  <c r="J471" i="41"/>
  <c r="E471" i="41"/>
  <c r="K471" i="41"/>
  <c r="I41" i="41"/>
  <c r="H41" i="41"/>
  <c r="K41" i="41"/>
  <c r="E41" i="41"/>
  <c r="E482" i="41"/>
  <c r="J482" i="41"/>
  <c r="I482" i="41"/>
  <c r="I232" i="41"/>
  <c r="H232" i="41"/>
  <c r="K232" i="41"/>
  <c r="J232" i="41"/>
  <c r="E109" i="41"/>
  <c r="H109" i="41"/>
  <c r="J159" i="41"/>
  <c r="I159" i="41"/>
  <c r="E504" i="41"/>
  <c r="I504" i="41"/>
  <c r="I593" i="41"/>
  <c r="H593" i="41"/>
  <c r="H545" i="41"/>
  <c r="E545" i="41"/>
  <c r="J545" i="41"/>
  <c r="H467" i="41"/>
  <c r="K467" i="41"/>
  <c r="J248" i="41"/>
  <c r="H248" i="41"/>
  <c r="I20" i="41"/>
  <c r="E20" i="41"/>
  <c r="H20" i="41"/>
  <c r="K20" i="41"/>
  <c r="I69" i="41"/>
  <c r="J69" i="41"/>
  <c r="K69" i="41"/>
  <c r="E69" i="41"/>
  <c r="E469" i="41"/>
  <c r="H469" i="41"/>
  <c r="K469" i="41"/>
  <c r="K692" i="41"/>
  <c r="I692" i="41"/>
  <c r="E692" i="41"/>
  <c r="J692" i="41"/>
  <c r="H631" i="41"/>
  <c r="E631" i="41"/>
  <c r="J631" i="41"/>
  <c r="I27" i="41"/>
  <c r="K27" i="41"/>
  <c r="J27" i="41"/>
  <c r="H484" i="41"/>
  <c r="K484" i="41"/>
  <c r="I508" i="41"/>
  <c r="K508" i="41"/>
  <c r="J508" i="41"/>
  <c r="E508" i="41"/>
  <c r="E401" i="41"/>
  <c r="I401" i="41"/>
  <c r="K401" i="41"/>
  <c r="H401" i="41"/>
  <c r="K231" i="41"/>
  <c r="J231" i="41"/>
  <c r="H231" i="41"/>
  <c r="E231" i="41"/>
  <c r="J196" i="41"/>
  <c r="K196" i="41"/>
  <c r="H196" i="41"/>
  <c r="H195" i="41"/>
  <c r="J267" i="41"/>
  <c r="I335" i="41"/>
  <c r="J438" i="41"/>
  <c r="E593" i="41"/>
  <c r="K560" i="41"/>
  <c r="K700" i="41"/>
  <c r="K435" i="41"/>
  <c r="H126" i="41"/>
  <c r="E164" i="41"/>
  <c r="J400" i="41"/>
  <c r="K306" i="41"/>
  <c r="K451" i="41"/>
  <c r="H27" i="41"/>
  <c r="H33" i="41"/>
  <c r="K387" i="41"/>
  <c r="E527" i="41"/>
  <c r="I538" i="41"/>
  <c r="J419" i="41"/>
  <c r="E628" i="41"/>
  <c r="E396" i="41"/>
  <c r="H396" i="41"/>
  <c r="I629" i="41"/>
  <c r="J566" i="41"/>
  <c r="E600" i="41"/>
  <c r="E121" i="41"/>
  <c r="E687" i="41"/>
  <c r="E533" i="41"/>
  <c r="J303" i="41"/>
  <c r="H489" i="41"/>
  <c r="K175" i="41"/>
  <c r="H428" i="41"/>
  <c r="I551" i="41"/>
  <c r="J517" i="41"/>
  <c r="I347" i="41"/>
  <c r="K689" i="41"/>
  <c r="K110" i="41"/>
  <c r="E480" i="41"/>
  <c r="H492" i="41"/>
  <c r="K227" i="41"/>
  <c r="I369" i="41"/>
  <c r="E219" i="41"/>
  <c r="H434" i="41"/>
  <c r="H417" i="41"/>
  <c r="K87" i="41"/>
  <c r="K51" i="41"/>
  <c r="E262" i="41"/>
  <c r="E558" i="41"/>
  <c r="H617" i="41"/>
  <c r="H409" i="41"/>
  <c r="J409" i="41"/>
  <c r="H668" i="41"/>
  <c r="I668" i="41"/>
  <c r="J621" i="41"/>
  <c r="E621" i="41"/>
  <c r="K621" i="41"/>
  <c r="H621" i="41"/>
  <c r="K269" i="41"/>
  <c r="H269" i="41"/>
  <c r="E269" i="41"/>
  <c r="I269" i="41"/>
  <c r="I186" i="41"/>
  <c r="J186" i="41"/>
  <c r="H186" i="41"/>
  <c r="K186" i="41"/>
  <c r="I102" i="41"/>
  <c r="H102" i="41"/>
  <c r="E102" i="41"/>
  <c r="K102" i="41"/>
  <c r="K446" i="41"/>
  <c r="J446" i="41"/>
  <c r="H446" i="41"/>
  <c r="E446" i="41"/>
  <c r="I446" i="41"/>
  <c r="J114" i="41"/>
  <c r="H114" i="41"/>
  <c r="E114" i="41"/>
  <c r="K114" i="41"/>
  <c r="I114" i="41"/>
  <c r="J364" i="41"/>
  <c r="K364" i="41"/>
  <c r="H364" i="41"/>
  <c r="E676" i="41"/>
  <c r="J676" i="41"/>
  <c r="H676" i="41"/>
  <c r="K676" i="41"/>
  <c r="J259" i="41"/>
  <c r="E259" i="41"/>
  <c r="K259" i="41"/>
  <c r="H259" i="41"/>
  <c r="H674" i="41"/>
  <c r="J674" i="41"/>
  <c r="E674" i="41"/>
  <c r="I674" i="41"/>
  <c r="K392" i="41"/>
  <c r="I392" i="41"/>
  <c r="H392" i="41"/>
  <c r="J392" i="41"/>
  <c r="E392" i="41"/>
  <c r="J394" i="41"/>
  <c r="E394" i="41"/>
  <c r="I394" i="41"/>
  <c r="K394" i="41"/>
  <c r="E591" i="41"/>
  <c r="H591" i="41"/>
  <c r="I591" i="41"/>
  <c r="K591" i="41"/>
  <c r="I356" i="41"/>
  <c r="K356" i="41"/>
  <c r="H356" i="41"/>
  <c r="I665" i="41"/>
  <c r="H665" i="41"/>
  <c r="J665" i="41"/>
  <c r="K665" i="41"/>
  <c r="J228" i="41"/>
  <c r="I228" i="41"/>
  <c r="H228" i="41"/>
  <c r="K228" i="41"/>
  <c r="H199" i="41"/>
  <c r="J199" i="41"/>
  <c r="I199" i="41"/>
  <c r="E199" i="41"/>
  <c r="I237" i="41"/>
  <c r="E237" i="41"/>
  <c r="J237" i="41"/>
  <c r="K237" i="41"/>
  <c r="I416" i="41"/>
  <c r="K416" i="41"/>
  <c r="J416" i="41"/>
  <c r="H416" i="41"/>
  <c r="I202" i="41"/>
  <c r="H202" i="41"/>
  <c r="E202" i="41"/>
  <c r="J202" i="41"/>
  <c r="E142" i="41"/>
  <c r="H142" i="41"/>
  <c r="J142" i="41"/>
  <c r="K142" i="41"/>
  <c r="K384" i="41"/>
  <c r="E384" i="41"/>
  <c r="J384" i="41"/>
  <c r="I384" i="41"/>
  <c r="H166" i="41"/>
  <c r="J166" i="41"/>
  <c r="E166" i="41"/>
  <c r="I166" i="41"/>
  <c r="I208" i="41"/>
  <c r="H208" i="41"/>
  <c r="E208" i="41"/>
  <c r="K208" i="41"/>
  <c r="I235" i="41"/>
  <c r="K235" i="41"/>
  <c r="E235" i="41"/>
  <c r="H235" i="41"/>
  <c r="K488" i="41"/>
  <c r="H488" i="41"/>
  <c r="I406" i="41"/>
  <c r="J406" i="41"/>
  <c r="E500" i="41"/>
  <c r="K500" i="41"/>
  <c r="J500" i="41"/>
  <c r="I500" i="41"/>
  <c r="E256" i="41"/>
  <c r="H256" i="41"/>
  <c r="J256" i="41"/>
  <c r="I256" i="41"/>
  <c r="E312" i="41"/>
  <c r="K312" i="41"/>
  <c r="J312" i="41"/>
  <c r="I312" i="41"/>
  <c r="I470" i="41"/>
  <c r="H470" i="41"/>
  <c r="K470" i="41"/>
  <c r="J470" i="41"/>
  <c r="H616" i="41"/>
  <c r="I616" i="41"/>
  <c r="K616" i="41"/>
  <c r="E616" i="41"/>
  <c r="E260" i="41"/>
  <c r="H260" i="41"/>
  <c r="I260" i="41"/>
  <c r="K260" i="41"/>
  <c r="I510" i="41"/>
  <c r="E510" i="41"/>
  <c r="H510" i="41"/>
  <c r="J510" i="41"/>
  <c r="H691" i="41"/>
  <c r="E691" i="41"/>
  <c r="I691" i="41"/>
  <c r="K691" i="41"/>
  <c r="E672" i="41"/>
  <c r="H672" i="41"/>
  <c r="K672" i="41"/>
  <c r="I672" i="41"/>
  <c r="I97" i="41"/>
  <c r="H97" i="41"/>
  <c r="E97" i="41"/>
  <c r="K97" i="41"/>
  <c r="E292" i="41"/>
  <c r="K292" i="41"/>
  <c r="I292" i="41"/>
  <c r="H292" i="41"/>
  <c r="H362" i="41"/>
  <c r="E362" i="41"/>
  <c r="K362" i="41"/>
  <c r="J362" i="41"/>
  <c r="H644" i="41"/>
  <c r="E644" i="41"/>
  <c r="K644" i="41"/>
  <c r="I644" i="41"/>
  <c r="K374" i="41"/>
  <c r="I374" i="41"/>
  <c r="I360" i="41"/>
  <c r="J360" i="41"/>
  <c r="H360" i="41"/>
  <c r="E360" i="41"/>
  <c r="K506" i="41"/>
  <c r="I506" i="41"/>
  <c r="H506" i="41"/>
  <c r="H207" i="41"/>
  <c r="I207" i="41"/>
  <c r="J207" i="41"/>
  <c r="E207" i="41"/>
  <c r="J675" i="41"/>
  <c r="H675" i="41"/>
  <c r="K675" i="41"/>
  <c r="I675" i="41"/>
  <c r="K344" i="41"/>
  <c r="H149" i="41"/>
  <c r="I617" i="41"/>
  <c r="K404" i="41"/>
  <c r="J302" i="41"/>
  <c r="H683" i="41"/>
  <c r="I641" i="41"/>
  <c r="K143" i="41"/>
  <c r="I286" i="41"/>
  <c r="I19" i="41"/>
  <c r="J148" i="41"/>
  <c r="J650" i="41"/>
  <c r="J626" i="41"/>
  <c r="I275" i="41"/>
  <c r="E522" i="41"/>
  <c r="J313" i="41"/>
  <c r="I58" i="41"/>
  <c r="K403" i="41"/>
  <c r="J310" i="41"/>
  <c r="J616" i="41"/>
  <c r="J506" i="41"/>
  <c r="E356" i="41"/>
  <c r="J235" i="41"/>
  <c r="I676" i="41"/>
  <c r="K620" i="41"/>
  <c r="K510" i="41"/>
  <c r="H500" i="41"/>
  <c r="E675" i="41"/>
  <c r="J102" i="41"/>
  <c r="E703" i="41"/>
  <c r="J703" i="41"/>
  <c r="H512" i="41"/>
  <c r="I512" i="41"/>
  <c r="E512" i="41"/>
  <c r="K539" i="41"/>
  <c r="E539" i="41"/>
  <c r="E440" i="41"/>
  <c r="I440" i="41"/>
  <c r="E47" i="41"/>
  <c r="K47" i="41"/>
  <c r="H22" i="41"/>
  <c r="I22" i="41"/>
  <c r="I113" i="41"/>
  <c r="E113" i="41"/>
  <c r="J113" i="41"/>
  <c r="H113" i="41"/>
  <c r="E220" i="41"/>
  <c r="J220" i="41"/>
  <c r="H220" i="41"/>
  <c r="K220" i="41"/>
  <c r="K565" i="41"/>
  <c r="E565" i="41"/>
  <c r="J565" i="41"/>
  <c r="H565" i="41"/>
  <c r="E543" i="41"/>
  <c r="J543" i="41"/>
  <c r="H543" i="41"/>
  <c r="K543" i="41"/>
  <c r="J575" i="41"/>
  <c r="E575" i="41"/>
  <c r="H575" i="41"/>
  <c r="I575" i="41"/>
  <c r="H82" i="41"/>
  <c r="K82" i="41"/>
  <c r="J82" i="41"/>
  <c r="E82" i="41"/>
  <c r="J454" i="41"/>
  <c r="E454" i="41"/>
  <c r="H454" i="41"/>
  <c r="I454" i="41"/>
  <c r="J627" i="41"/>
  <c r="H627" i="41"/>
  <c r="I627" i="41"/>
  <c r="K627" i="41"/>
  <c r="I47" i="41"/>
  <c r="J149" i="41"/>
  <c r="K617" i="41"/>
  <c r="J404" i="41"/>
  <c r="E302" i="41"/>
  <c r="J683" i="41"/>
  <c r="H641" i="41"/>
  <c r="J143" i="41"/>
  <c r="E286" i="41"/>
  <c r="J374" i="41"/>
  <c r="E19" i="41"/>
  <c r="K148" i="41"/>
  <c r="K650" i="41"/>
  <c r="J275" i="41"/>
  <c r="H522" i="41"/>
  <c r="H313" i="41"/>
  <c r="J58" i="41"/>
  <c r="I403" i="41"/>
  <c r="K310" i="41"/>
  <c r="J292" i="41"/>
  <c r="E665" i="41"/>
  <c r="J356" i="41"/>
  <c r="H677" i="41"/>
  <c r="K207" i="41"/>
  <c r="E228" i="41"/>
  <c r="I259" i="41"/>
  <c r="H312" i="41"/>
  <c r="E186" i="41"/>
  <c r="H237" i="41"/>
  <c r="H394" i="41"/>
  <c r="I318" i="41"/>
  <c r="E318" i="41"/>
  <c r="H680" i="41"/>
  <c r="K680" i="41"/>
  <c r="H328" i="41"/>
  <c r="E328" i="41"/>
  <c r="J239" i="41"/>
  <c r="I239" i="41"/>
  <c r="H278" i="41"/>
  <c r="E278" i="41"/>
  <c r="I278" i="41"/>
  <c r="J278" i="41"/>
  <c r="E521" i="41"/>
  <c r="I521" i="41"/>
  <c r="J521" i="41"/>
  <c r="H521" i="41"/>
  <c r="H210" i="41"/>
  <c r="J210" i="41"/>
  <c r="K210" i="41"/>
  <c r="I210" i="41"/>
  <c r="H377" i="41"/>
  <c r="J377" i="41"/>
  <c r="K377" i="41"/>
  <c r="I377" i="41"/>
  <c r="J485" i="41"/>
  <c r="H485" i="41"/>
  <c r="K485" i="41"/>
  <c r="E485" i="41"/>
  <c r="K645" i="41"/>
  <c r="H645" i="41"/>
  <c r="E645" i="41"/>
  <c r="J645" i="41"/>
  <c r="E406" i="41"/>
  <c r="H344" i="41"/>
  <c r="K149" i="41"/>
  <c r="E279" i="41"/>
  <c r="J617" i="41"/>
  <c r="I404" i="41"/>
  <c r="I302" i="41"/>
  <c r="E683" i="41"/>
  <c r="K641" i="41"/>
  <c r="E143" i="41"/>
  <c r="H286" i="41"/>
  <c r="E374" i="41"/>
  <c r="H19" i="41"/>
  <c r="E148" i="41"/>
  <c r="I650" i="41"/>
  <c r="K522" i="41"/>
  <c r="K313" i="41"/>
  <c r="H58" i="41"/>
  <c r="H403" i="41"/>
  <c r="I310" i="41"/>
  <c r="J591" i="41"/>
  <c r="E470" i="41"/>
  <c r="E364" i="41"/>
  <c r="K113" i="41"/>
  <c r="J644" i="41"/>
  <c r="K199" i="41"/>
  <c r="I621" i="41"/>
  <c r="K360" i="41"/>
  <c r="I485" i="41"/>
  <c r="K278" i="41"/>
  <c r="I565" i="41"/>
  <c r="J691" i="41"/>
  <c r="J97" i="41"/>
  <c r="E627" i="41"/>
  <c r="E416" i="41"/>
  <c r="I459" i="41"/>
  <c r="H459" i="41"/>
  <c r="H424" i="41"/>
  <c r="J424" i="41"/>
  <c r="J350" i="41"/>
  <c r="K350" i="41"/>
  <c r="I496" i="41"/>
  <c r="J496" i="41"/>
  <c r="J513" i="41"/>
  <c r="I513" i="41"/>
  <c r="J141" i="41"/>
  <c r="K141" i="41"/>
  <c r="I119" i="41"/>
  <c r="E119" i="41"/>
  <c r="I649" i="41"/>
  <c r="J649" i="41"/>
  <c r="H283" i="41"/>
  <c r="H218" i="41"/>
  <c r="H141" i="41"/>
  <c r="I564" i="41"/>
  <c r="J497" i="41"/>
  <c r="K192" i="41"/>
  <c r="E424" i="41"/>
  <c r="I447" i="41"/>
  <c r="K534" i="41"/>
  <c r="I550" i="41"/>
  <c r="H655" i="41"/>
  <c r="K353" i="41"/>
  <c r="E37" i="41"/>
  <c r="K511" i="41"/>
  <c r="H496" i="41"/>
  <c r="J94" i="41"/>
  <c r="H119" i="41"/>
  <c r="K458" i="41"/>
  <c r="H414" i="41"/>
  <c r="E274" i="41"/>
  <c r="K459" i="41"/>
  <c r="E339" i="41"/>
  <c r="I218" i="41"/>
  <c r="E141" i="41"/>
  <c r="E564" i="41"/>
  <c r="K497" i="41"/>
  <c r="H513" i="41"/>
  <c r="J192" i="41"/>
  <c r="H447" i="41"/>
  <c r="H534" i="41"/>
  <c r="E550" i="41"/>
  <c r="I655" i="41"/>
  <c r="K649" i="41"/>
  <c r="H350" i="41"/>
  <c r="E353" i="41"/>
  <c r="K37" i="41"/>
  <c r="I511" i="41"/>
  <c r="E496" i="41"/>
  <c r="I94" i="41"/>
  <c r="J119" i="41"/>
  <c r="I458" i="41"/>
  <c r="I414" i="41"/>
  <c r="I274" i="41"/>
  <c r="E459" i="41"/>
  <c r="I339" i="41"/>
  <c r="J218" i="41"/>
  <c r="I141" i="41"/>
  <c r="J564" i="41"/>
  <c r="I497" i="41"/>
  <c r="K513" i="41"/>
  <c r="E192" i="41"/>
  <c r="I424" i="41"/>
  <c r="J447" i="41"/>
  <c r="I534" i="41"/>
  <c r="K550" i="41"/>
  <c r="E655" i="41"/>
  <c r="H649" i="41"/>
  <c r="I350" i="41"/>
  <c r="I353" i="41"/>
  <c r="J37" i="41"/>
  <c r="J511" i="41"/>
  <c r="E94" i="41"/>
  <c r="K119" i="41"/>
  <c r="H458" i="41"/>
  <c r="E414" i="41"/>
  <c r="J274" i="41"/>
  <c r="K339" i="41"/>
  <c r="K215" i="41"/>
  <c r="H600" i="41"/>
  <c r="I245" i="41"/>
  <c r="E666" i="41"/>
  <c r="J489" i="41"/>
  <c r="I666" i="41"/>
  <c r="I309" i="41"/>
  <c r="H77" i="41"/>
  <c r="K489" i="41"/>
  <c r="J194" i="41"/>
  <c r="J646" i="41"/>
  <c r="H50" i="41"/>
  <c r="I223" i="41"/>
  <c r="E574" i="41"/>
  <c r="K611" i="41"/>
  <c r="H589" i="41"/>
  <c r="H640" i="41"/>
  <c r="E309" i="41"/>
  <c r="K468" i="41"/>
  <c r="K612" i="41"/>
  <c r="E489" i="41"/>
  <c r="K536" i="41"/>
  <c r="J536" i="41"/>
  <c r="I264" i="41"/>
  <c r="H264" i="41"/>
  <c r="J230" i="41"/>
  <c r="I230" i="41"/>
  <c r="H615" i="41"/>
  <c r="K615" i="41"/>
  <c r="J615" i="41"/>
  <c r="K268" i="41"/>
  <c r="J268" i="41"/>
  <c r="H455" i="41"/>
  <c r="K455" i="41"/>
  <c r="I455" i="41"/>
  <c r="H98" i="41"/>
  <c r="E98" i="41"/>
  <c r="J98" i="41"/>
  <c r="K514" i="41"/>
  <c r="J514" i="41"/>
  <c r="I514" i="41"/>
  <c r="E465" i="41"/>
  <c r="K465" i="41"/>
  <c r="I465" i="41"/>
  <c r="I331" i="41"/>
  <c r="K331" i="41"/>
  <c r="H289" i="41"/>
  <c r="K289" i="41"/>
  <c r="E289" i="41"/>
  <c r="J289" i="41"/>
  <c r="E592" i="41"/>
  <c r="K592" i="41"/>
  <c r="I592" i="41"/>
  <c r="H592" i="41"/>
  <c r="E552" i="41"/>
  <c r="K552" i="41"/>
  <c r="H552" i="41"/>
  <c r="J552" i="41"/>
  <c r="E178" i="41"/>
  <c r="H178" i="41"/>
  <c r="J178" i="41"/>
  <c r="K178" i="41"/>
  <c r="J175" i="41"/>
  <c r="E428" i="41"/>
  <c r="K551" i="41"/>
  <c r="E551" i="41"/>
  <c r="H684" i="41"/>
  <c r="K369" i="41"/>
  <c r="H509" i="41"/>
  <c r="J219" i="41"/>
  <c r="H365" i="41"/>
  <c r="E492" i="41"/>
  <c r="E264" i="41"/>
  <c r="K517" i="41"/>
  <c r="I434" i="41"/>
  <c r="I187" i="41"/>
  <c r="H536" i="41"/>
  <c r="K32" i="41"/>
  <c r="H268" i="41"/>
  <c r="H436" i="41"/>
  <c r="J103" i="41"/>
  <c r="J331" i="41"/>
  <c r="I615" i="41"/>
  <c r="I178" i="41"/>
  <c r="J656" i="41"/>
  <c r="I304" i="41"/>
  <c r="E304" i="41"/>
  <c r="J227" i="41"/>
  <c r="I227" i="41"/>
  <c r="E604" i="41"/>
  <c r="J604" i="41"/>
  <c r="K604" i="41"/>
  <c r="K90" i="41"/>
  <c r="H90" i="41"/>
  <c r="I90" i="41"/>
  <c r="H330" i="41"/>
  <c r="J330" i="41"/>
  <c r="K653" i="41"/>
  <c r="H653" i="41"/>
  <c r="J653" i="41"/>
  <c r="I653" i="41"/>
  <c r="E249" i="41"/>
  <c r="I249" i="41"/>
  <c r="I509" i="41"/>
  <c r="I219" i="41"/>
  <c r="K365" i="41"/>
  <c r="J492" i="41"/>
  <c r="H227" i="41"/>
  <c r="I604" i="41"/>
  <c r="E455" i="41"/>
  <c r="K176" i="41"/>
  <c r="E331" i="41"/>
  <c r="E615" i="41"/>
  <c r="I289" i="41"/>
  <c r="I552" i="41"/>
  <c r="I98" i="41"/>
  <c r="K63" i="41"/>
  <c r="E63" i="41"/>
  <c r="J63" i="41"/>
  <c r="J417" i="41"/>
  <c r="E417" i="41"/>
  <c r="E491" i="41"/>
  <c r="H491" i="41"/>
  <c r="K491" i="41"/>
  <c r="E434" i="41"/>
  <c r="K434" i="41"/>
  <c r="E110" i="41"/>
  <c r="I110" i="41"/>
  <c r="J110" i="41"/>
  <c r="K603" i="41"/>
  <c r="J603" i="41"/>
  <c r="H603" i="41"/>
  <c r="I603" i="41"/>
  <c r="I175" i="41"/>
  <c r="J428" i="41"/>
  <c r="I428" i="41"/>
  <c r="J551" i="41"/>
  <c r="I684" i="41"/>
  <c r="E684" i="41"/>
  <c r="J369" i="41"/>
  <c r="E517" i="41"/>
  <c r="I268" i="41"/>
  <c r="E369" i="41"/>
  <c r="E509" i="41"/>
  <c r="K219" i="41"/>
  <c r="I365" i="41"/>
  <c r="I492" i="41"/>
  <c r="K264" i="41"/>
  <c r="H517" i="41"/>
  <c r="I330" i="41"/>
  <c r="H604" i="41"/>
  <c r="J455" i="41"/>
  <c r="I417" i="41"/>
  <c r="H249" i="41"/>
  <c r="H331" i="41"/>
  <c r="E653" i="41"/>
  <c r="E603" i="41"/>
  <c r="J592" i="41"/>
  <c r="I436" i="41"/>
  <c r="K436" i="41"/>
  <c r="E436" i="41"/>
  <c r="K187" i="41"/>
  <c r="H187" i="41"/>
  <c r="E187" i="41"/>
  <c r="J690" i="41"/>
  <c r="I690" i="41"/>
  <c r="K690" i="41"/>
  <c r="E690" i="41"/>
  <c r="K347" i="41"/>
  <c r="E347" i="41"/>
  <c r="J347" i="41"/>
  <c r="J87" i="41"/>
  <c r="I87" i="41"/>
  <c r="H87" i="41"/>
  <c r="J324" i="41"/>
  <c r="E324" i="41"/>
  <c r="I324" i="41"/>
  <c r="H103" i="41"/>
  <c r="K103" i="41"/>
  <c r="J442" i="41"/>
  <c r="H442" i="41"/>
  <c r="K442" i="41"/>
  <c r="I442" i="41"/>
  <c r="J673" i="41"/>
  <c r="K673" i="41"/>
  <c r="E673" i="41"/>
  <c r="H673" i="41"/>
  <c r="E329" i="41"/>
  <c r="H329" i="41"/>
  <c r="J329" i="41"/>
  <c r="K329" i="41"/>
  <c r="J380" i="41"/>
  <c r="K380" i="41"/>
  <c r="E380" i="41"/>
  <c r="I380" i="41"/>
  <c r="H32" i="41"/>
  <c r="J32" i="41"/>
  <c r="I32" i="41"/>
  <c r="H176" i="41"/>
  <c r="J176" i="41"/>
  <c r="E176" i="41"/>
  <c r="J349" i="41"/>
  <c r="I349" i="41"/>
  <c r="H349" i="41"/>
  <c r="J540" i="41"/>
  <c r="K540" i="41"/>
  <c r="I540" i="41"/>
  <c r="J610" i="41"/>
  <c r="E610" i="41"/>
  <c r="H610" i="41"/>
  <c r="K610" i="41"/>
  <c r="I413" i="41"/>
  <c r="J413" i="41"/>
  <c r="E413" i="41"/>
  <c r="H413" i="41"/>
  <c r="I490" i="41"/>
  <c r="K490" i="41"/>
  <c r="E490" i="41"/>
  <c r="J490" i="41"/>
  <c r="H266" i="41"/>
  <c r="I266" i="41"/>
  <c r="K266" i="41"/>
  <c r="J266" i="41"/>
  <c r="K457" i="41"/>
  <c r="J457" i="41"/>
  <c r="H457" i="41"/>
  <c r="I457" i="41"/>
  <c r="H642" i="41"/>
  <c r="J642" i="41"/>
  <c r="K642" i="41"/>
  <c r="I642" i="41"/>
  <c r="I135" i="41"/>
  <c r="K135" i="41"/>
  <c r="H135" i="41"/>
  <c r="J135" i="41"/>
  <c r="I14" i="41"/>
  <c r="J14" i="41"/>
  <c r="E14" i="41"/>
  <c r="H14" i="41"/>
  <c r="K255" i="41"/>
  <c r="I255" i="41"/>
  <c r="E656" i="41"/>
  <c r="I656" i="41"/>
  <c r="K656" i="41"/>
  <c r="K699" i="41"/>
  <c r="I699" i="41"/>
  <c r="H699" i="41"/>
  <c r="E699" i="41"/>
  <c r="I689" i="41"/>
  <c r="E689" i="41"/>
  <c r="H685" i="41"/>
  <c r="J685" i="41"/>
  <c r="K132" i="41"/>
  <c r="E132" i="41"/>
  <c r="I132" i="41"/>
  <c r="J132" i="41"/>
  <c r="H40" i="41"/>
  <c r="E40" i="41"/>
  <c r="J40" i="41"/>
  <c r="J633" i="41"/>
  <c r="E633" i="41"/>
  <c r="E669" i="41"/>
  <c r="I669" i="41"/>
  <c r="K263" i="41"/>
  <c r="E263" i="41"/>
  <c r="H263" i="41"/>
  <c r="I263" i="41"/>
  <c r="J262" i="41"/>
  <c r="K262" i="41"/>
  <c r="H262" i="41"/>
  <c r="E594" i="41"/>
  <c r="K594" i="41"/>
  <c r="E409" i="41"/>
  <c r="J488" i="41"/>
  <c r="I257" i="41"/>
  <c r="K257" i="41"/>
  <c r="K151" i="41"/>
  <c r="K559" i="41"/>
  <c r="E128" i="41"/>
  <c r="E291" i="41"/>
  <c r="K388" i="41"/>
  <c r="K154" i="41"/>
  <c r="H316" i="41"/>
  <c r="H151" i="41"/>
  <c r="J480" i="41"/>
  <c r="I480" i="41"/>
  <c r="K480" i="41"/>
  <c r="J128" i="41"/>
  <c r="I128" i="41"/>
  <c r="J51" i="41"/>
  <c r="H51" i="41"/>
  <c r="E51" i="41"/>
  <c r="E559" i="41"/>
  <c r="J559" i="41"/>
  <c r="E88" i="41"/>
  <c r="H88" i="41"/>
  <c r="K88" i="41"/>
  <c r="H632" i="41"/>
  <c r="E632" i="41"/>
  <c r="J643" i="41"/>
  <c r="E643" i="41"/>
  <c r="E153" i="41"/>
  <c r="J153" i="41"/>
  <c r="K236" i="41"/>
  <c r="E236" i="41"/>
  <c r="I708" i="41"/>
  <c r="E708" i="41"/>
  <c r="J708" i="41"/>
  <c r="H242" i="41"/>
  <c r="E242" i="41"/>
  <c r="I242" i="41"/>
  <c r="E354" i="41"/>
  <c r="K354" i="41"/>
  <c r="I154" i="41"/>
  <c r="J154" i="41"/>
  <c r="I209" i="41"/>
  <c r="J209" i="41"/>
  <c r="E209" i="41"/>
  <c r="K441" i="41"/>
  <c r="J441" i="41"/>
  <c r="I441" i="41"/>
  <c r="H291" i="41"/>
  <c r="J291" i="41"/>
  <c r="J96" i="41"/>
  <c r="K96" i="41"/>
  <c r="I555" i="41"/>
  <c r="H555" i="41"/>
  <c r="J555" i="41"/>
  <c r="I383" i="41"/>
  <c r="H383" i="41"/>
  <c r="K383" i="41"/>
  <c r="H579" i="41"/>
  <c r="K579" i="41"/>
  <c r="I553" i="41"/>
  <c r="K553" i="41"/>
  <c r="E553" i="41"/>
  <c r="E52" i="41"/>
  <c r="K52" i="41"/>
  <c r="I52" i="41"/>
  <c r="I405" i="41"/>
  <c r="K405" i="41"/>
  <c r="H405" i="41"/>
  <c r="J388" i="41"/>
  <c r="H388" i="41"/>
  <c r="I316" i="41"/>
  <c r="E316" i="41"/>
  <c r="H217" i="41"/>
  <c r="K217" i="41"/>
  <c r="I217" i="41"/>
  <c r="H445" i="41"/>
  <c r="J445" i="41"/>
  <c r="E445" i="41"/>
  <c r="J520" i="41"/>
  <c r="I520" i="41"/>
  <c r="K541" i="41"/>
  <c r="J541" i="41"/>
  <c r="E541" i="41"/>
  <c r="H548" i="41"/>
  <c r="E548" i="41"/>
  <c r="K548" i="41"/>
  <c r="K107" i="41"/>
  <c r="J107" i="41"/>
  <c r="H107" i="41"/>
  <c r="J53" i="41"/>
  <c r="I53" i="41"/>
  <c r="K53" i="41"/>
  <c r="H531" i="41"/>
  <c r="J531" i="41"/>
  <c r="K241" i="41"/>
  <c r="J241" i="41"/>
  <c r="E198" i="41"/>
  <c r="J198" i="41"/>
  <c r="H62" i="41"/>
  <c r="K62" i="41"/>
  <c r="I62" i="41"/>
  <c r="I201" i="41"/>
  <c r="H201" i="41"/>
  <c r="E201" i="41"/>
  <c r="J250" i="41"/>
  <c r="H667" i="41"/>
  <c r="J285" i="41"/>
  <c r="K285" i="41"/>
  <c r="J36" i="41"/>
  <c r="I36" i="41"/>
  <c r="K36" i="41"/>
  <c r="E146" i="41"/>
  <c r="J146" i="41"/>
  <c r="K146" i="41"/>
  <c r="I146" i="41"/>
  <c r="H167" i="41"/>
  <c r="E167" i="41"/>
  <c r="I167" i="41"/>
  <c r="K240" i="41"/>
  <c r="E240" i="41"/>
  <c r="J240" i="41"/>
  <c r="H140" i="41"/>
  <c r="I140" i="41"/>
  <c r="J140" i="41"/>
  <c r="I337" i="41"/>
  <c r="E337" i="41"/>
  <c r="H317" i="41"/>
  <c r="K317" i="41"/>
  <c r="E317" i="41"/>
  <c r="J73" i="41"/>
  <c r="E73" i="41"/>
  <c r="K73" i="41"/>
  <c r="J30" i="41"/>
  <c r="K30" i="41"/>
  <c r="E30" i="41"/>
  <c r="J212" i="41"/>
  <c r="E212" i="41"/>
  <c r="H212" i="41"/>
  <c r="I212" i="41"/>
  <c r="H334" i="41"/>
  <c r="E334" i="41"/>
  <c r="K427" i="41"/>
  <c r="E427" i="41"/>
  <c r="H427" i="41"/>
  <c r="K402" i="41"/>
  <c r="J402" i="41"/>
  <c r="I402" i="41"/>
  <c r="J180" i="41"/>
  <c r="I180" i="41"/>
  <c r="K180" i="41"/>
  <c r="E588" i="41"/>
  <c r="K588" i="41"/>
  <c r="I588" i="41"/>
  <c r="J637" i="41"/>
  <c r="K637" i="41"/>
  <c r="H637" i="41"/>
  <c r="E637" i="41"/>
  <c r="J453" i="41"/>
  <c r="H453" i="41"/>
  <c r="K453" i="41"/>
  <c r="I671" i="41"/>
  <c r="E671" i="41"/>
  <c r="K671" i="41"/>
  <c r="I300" i="41"/>
  <c r="H300" i="41"/>
  <c r="K300" i="41"/>
  <c r="E300" i="41"/>
  <c r="E390" i="41"/>
  <c r="J390" i="41"/>
  <c r="I390" i="41"/>
  <c r="K203" i="41"/>
  <c r="E203" i="41"/>
  <c r="I203" i="41"/>
  <c r="J203" i="41"/>
  <c r="I150" i="41"/>
  <c r="K150" i="41"/>
  <c r="J150" i="41"/>
  <c r="E532" i="41"/>
  <c r="I532" i="41"/>
  <c r="K532" i="41"/>
  <c r="J532" i="41"/>
  <c r="H169" i="41"/>
  <c r="I169" i="41"/>
  <c r="J169" i="41"/>
  <c r="H495" i="41"/>
  <c r="K495" i="41"/>
  <c r="E495" i="41"/>
  <c r="I495" i="41"/>
  <c r="J576" i="41"/>
  <c r="E576" i="41"/>
  <c r="K308" i="41"/>
  <c r="H308" i="41"/>
  <c r="E308" i="41"/>
  <c r="I308" i="41"/>
  <c r="H439" i="41"/>
  <c r="K439" i="41"/>
  <c r="E439" i="41"/>
  <c r="J439" i="41"/>
  <c r="I426" i="41"/>
  <c r="K426" i="41"/>
  <c r="H426" i="41"/>
  <c r="J426" i="41"/>
  <c r="E695" i="41"/>
  <c r="I695" i="41"/>
  <c r="H695" i="41"/>
  <c r="J693" i="41"/>
  <c r="I693" i="41"/>
  <c r="K693" i="41"/>
  <c r="E693" i="41"/>
  <c r="J554" i="41"/>
  <c r="K554" i="41"/>
  <c r="H554" i="41"/>
  <c r="E155" i="41"/>
  <c r="J155" i="41"/>
  <c r="H155" i="41"/>
  <c r="E168" i="41"/>
  <c r="J168" i="41"/>
  <c r="K168" i="41"/>
  <c r="H321" i="41"/>
  <c r="I321" i="41"/>
  <c r="E321" i="41"/>
  <c r="J321" i="41"/>
  <c r="J701" i="41"/>
  <c r="H701" i="41"/>
  <c r="E701" i="41"/>
  <c r="K701" i="41"/>
  <c r="J215" i="41"/>
  <c r="J50" i="41"/>
  <c r="H100" i="41"/>
  <c r="E629" i="41"/>
  <c r="K629" i="41"/>
  <c r="E646" i="41"/>
  <c r="H646" i="41"/>
  <c r="E611" i="41"/>
  <c r="I600" i="41"/>
  <c r="E448" i="41"/>
  <c r="E245" i="41"/>
  <c r="I61" i="41"/>
  <c r="H295" i="41"/>
  <c r="K295" i="41"/>
  <c r="K589" i="41"/>
  <c r="K363" i="41"/>
  <c r="K666" i="41"/>
  <c r="K596" i="41"/>
  <c r="J640" i="41"/>
  <c r="J376" i="41"/>
  <c r="K309" i="41"/>
  <c r="K533" i="41"/>
  <c r="H533" i="41"/>
  <c r="H303" i="41"/>
  <c r="E303" i="41"/>
  <c r="I121" i="41"/>
  <c r="H468" i="41"/>
  <c r="I334" i="41"/>
  <c r="I30" i="41"/>
  <c r="K576" i="41"/>
  <c r="H461" i="41"/>
  <c r="E150" i="41"/>
  <c r="H654" i="41"/>
  <c r="I701" i="41"/>
  <c r="J300" i="41"/>
  <c r="K169" i="41"/>
  <c r="J695" i="41"/>
  <c r="E453" i="41"/>
  <c r="E554" i="41"/>
  <c r="J588" i="41"/>
  <c r="H180" i="41"/>
  <c r="I332" i="41"/>
  <c r="E332" i="41"/>
  <c r="E636" i="41"/>
  <c r="I636" i="41"/>
  <c r="K636" i="41"/>
  <c r="J280" i="41"/>
  <c r="I280" i="41"/>
  <c r="H280" i="41"/>
  <c r="E410" i="41"/>
  <c r="J410" i="41"/>
  <c r="I432" i="41"/>
  <c r="H432" i="41"/>
  <c r="H229" i="41"/>
  <c r="K229" i="41"/>
  <c r="I229" i="41"/>
  <c r="E229" i="41"/>
  <c r="H54" i="41"/>
  <c r="E54" i="41"/>
  <c r="J54" i="41"/>
  <c r="K54" i="41"/>
  <c r="I124" i="41"/>
  <c r="E124" i="41"/>
  <c r="I299" i="41"/>
  <c r="J299" i="41"/>
  <c r="K299" i="41"/>
  <c r="I433" i="41"/>
  <c r="H433" i="41"/>
  <c r="E433" i="41"/>
  <c r="J433" i="41"/>
  <c r="I709" i="41"/>
  <c r="E709" i="41"/>
  <c r="K709" i="41"/>
  <c r="H709" i="41"/>
  <c r="I478" i="41"/>
  <c r="K478" i="41"/>
  <c r="E478" i="41"/>
  <c r="I341" i="41"/>
  <c r="K341" i="41"/>
  <c r="H341" i="41"/>
  <c r="E341" i="41"/>
  <c r="K261" i="41"/>
  <c r="J261" i="41"/>
  <c r="H261" i="41"/>
  <c r="I261" i="41"/>
  <c r="E221" i="41"/>
  <c r="J221" i="41"/>
  <c r="H221" i="41"/>
  <c r="I221" i="41"/>
  <c r="E134" i="41"/>
  <c r="J134" i="41"/>
  <c r="I134" i="41"/>
  <c r="J85" i="41"/>
  <c r="H85" i="41"/>
  <c r="I85" i="41"/>
  <c r="E85" i="41"/>
  <c r="K84" i="41"/>
  <c r="H84" i="41"/>
  <c r="I84" i="41"/>
  <c r="J84" i="41"/>
  <c r="I549" i="41"/>
  <c r="K549" i="41"/>
  <c r="J549" i="41"/>
  <c r="H549" i="41"/>
  <c r="K13" i="41"/>
  <c r="J13" i="41"/>
  <c r="H13" i="41"/>
  <c r="E13" i="41"/>
  <c r="J77" i="41"/>
  <c r="K77" i="41"/>
  <c r="E77" i="41"/>
  <c r="E271" i="41"/>
  <c r="H271" i="41"/>
  <c r="K271" i="41"/>
  <c r="J271" i="41"/>
  <c r="J183" i="41"/>
  <c r="H687" i="41"/>
  <c r="E50" i="41"/>
  <c r="H223" i="41"/>
  <c r="E194" i="41"/>
  <c r="H574" i="41"/>
  <c r="I183" i="41"/>
  <c r="J687" i="41"/>
  <c r="K50" i="41"/>
  <c r="E100" i="41"/>
  <c r="H629" i="41"/>
  <c r="J574" i="41"/>
  <c r="K574" i="41"/>
  <c r="K646" i="41"/>
  <c r="H611" i="41"/>
  <c r="I611" i="41"/>
  <c r="J600" i="41"/>
  <c r="K448" i="41"/>
  <c r="H245" i="41"/>
  <c r="K245" i="41"/>
  <c r="E61" i="41"/>
  <c r="I295" i="41"/>
  <c r="J589" i="41"/>
  <c r="H363" i="41"/>
  <c r="J666" i="41"/>
  <c r="I640" i="41"/>
  <c r="K640" i="41"/>
  <c r="J702" i="41"/>
  <c r="J309" i="41"/>
  <c r="I533" i="41"/>
  <c r="I303" i="41"/>
  <c r="H121" i="41"/>
  <c r="H189" i="41"/>
  <c r="J334" i="41"/>
  <c r="H30" i="41"/>
  <c r="I576" i="41"/>
  <c r="E432" i="41"/>
  <c r="H134" i="41"/>
  <c r="H150" i="41"/>
  <c r="H146" i="41"/>
  <c r="J167" i="41"/>
  <c r="K695" i="41"/>
  <c r="I155" i="41"/>
  <c r="K85" i="41"/>
  <c r="I453" i="41"/>
  <c r="K280" i="41"/>
  <c r="I439" i="41"/>
  <c r="E180" i="41"/>
  <c r="K212" i="41"/>
  <c r="I637" i="41"/>
  <c r="I317" i="41"/>
  <c r="I73" i="41"/>
  <c r="H168" i="41"/>
  <c r="J495" i="41"/>
  <c r="K397" i="41"/>
  <c r="I397" i="41"/>
  <c r="H397" i="41"/>
  <c r="K355" i="41"/>
  <c r="I355" i="41"/>
  <c r="E355" i="41"/>
  <c r="K557" i="41"/>
  <c r="E557" i="41"/>
  <c r="I557" i="41"/>
  <c r="H557" i="41"/>
  <c r="I694" i="41"/>
  <c r="H694" i="41"/>
  <c r="J694" i="41"/>
  <c r="E694" i="41"/>
  <c r="K481" i="41"/>
  <c r="I481" i="41"/>
  <c r="H481" i="41"/>
  <c r="E481" i="41"/>
  <c r="H294" i="41"/>
  <c r="I294" i="41"/>
  <c r="K294" i="41"/>
  <c r="J294" i="41"/>
  <c r="I28" i="41"/>
  <c r="H28" i="41"/>
  <c r="J28" i="41"/>
  <c r="K28" i="41"/>
  <c r="J468" i="41"/>
  <c r="I468" i="41"/>
  <c r="H663" i="41"/>
  <c r="I663" i="41"/>
  <c r="K663" i="41"/>
  <c r="E663" i="41"/>
  <c r="H115" i="41"/>
  <c r="H183" i="41"/>
  <c r="K258" i="41"/>
  <c r="K223" i="41"/>
  <c r="I100" i="41"/>
  <c r="I194" i="41"/>
  <c r="H566" i="41"/>
  <c r="E589" i="41"/>
  <c r="J363" i="41"/>
  <c r="K121" i="41"/>
  <c r="H636" i="41"/>
  <c r="K432" i="41"/>
  <c r="K322" i="41"/>
  <c r="J397" i="41"/>
  <c r="E170" i="41"/>
  <c r="J478" i="41"/>
  <c r="K155" i="41"/>
  <c r="K321" i="41"/>
  <c r="E261" i="41"/>
  <c r="K332" i="41"/>
  <c r="H410" i="41"/>
  <c r="H402" i="41"/>
  <c r="K390" i="41"/>
  <c r="I427" i="41"/>
  <c r="K124" i="41"/>
  <c r="I168" i="41"/>
  <c r="H333" i="41"/>
  <c r="H671" i="41"/>
  <c r="K230" i="41"/>
  <c r="K182" i="41"/>
  <c r="H351" i="41"/>
  <c r="E319" i="41"/>
  <c r="J307" i="41"/>
  <c r="I586" i="41"/>
  <c r="H315" i="41"/>
  <c r="J630" i="41"/>
  <c r="E630" i="41"/>
  <c r="H630" i="41"/>
  <c r="J233" i="41"/>
  <c r="H233" i="41"/>
  <c r="K233" i="41"/>
  <c r="K43" i="41"/>
  <c r="J43" i="41"/>
  <c r="I43" i="41"/>
  <c r="K651" i="41"/>
  <c r="I651" i="41"/>
  <c r="E651" i="41"/>
  <c r="H357" i="41"/>
  <c r="J357" i="41"/>
  <c r="I357" i="41"/>
  <c r="E577" i="41"/>
  <c r="J577" i="41"/>
  <c r="E528" i="41"/>
  <c r="J528" i="41"/>
  <c r="I528" i="41"/>
  <c r="E596" i="41"/>
  <c r="J596" i="41"/>
  <c r="H123" i="41"/>
  <c r="J123" i="41"/>
  <c r="E49" i="41"/>
  <c r="H49" i="41"/>
  <c r="I654" i="41"/>
  <c r="E654" i="41"/>
  <c r="H569" i="41"/>
  <c r="J569" i="41"/>
  <c r="I569" i="41"/>
  <c r="E612" i="41"/>
  <c r="I612" i="41"/>
  <c r="K170" i="41"/>
  <c r="J170" i="41"/>
  <c r="K696" i="41"/>
  <c r="H696" i="41"/>
  <c r="K648" i="41"/>
  <c r="I648" i="41"/>
  <c r="J648" i="41"/>
  <c r="K682" i="41"/>
  <c r="I682" i="41"/>
  <c r="H688" i="41"/>
  <c r="E688" i="41"/>
  <c r="K688" i="41"/>
  <c r="E450" i="41"/>
  <c r="I450" i="41"/>
  <c r="J450" i="41"/>
  <c r="K461" i="41"/>
  <c r="E461" i="41"/>
  <c r="E623" i="41"/>
  <c r="K623" i="41"/>
  <c r="I346" i="41"/>
  <c r="E346" i="41"/>
  <c r="H346" i="41"/>
  <c r="H276" i="41"/>
  <c r="E276" i="41"/>
  <c r="I276" i="41"/>
  <c r="E567" i="41"/>
  <c r="K567" i="41"/>
  <c r="E189" i="41"/>
  <c r="I189" i="41"/>
  <c r="K189" i="41"/>
  <c r="I698" i="41"/>
  <c r="J698" i="41"/>
  <c r="K361" i="41"/>
  <c r="J361" i="41"/>
  <c r="I361" i="41"/>
  <c r="E376" i="41"/>
  <c r="I376" i="41"/>
  <c r="I702" i="41"/>
  <c r="E702" i="41"/>
  <c r="K702" i="41"/>
  <c r="J483" i="41"/>
  <c r="E483" i="41"/>
  <c r="I483" i="41"/>
  <c r="K483" i="41"/>
  <c r="I81" i="41"/>
  <c r="E81" i="41"/>
  <c r="H437" i="41"/>
  <c r="I437" i="41"/>
  <c r="J437" i="41"/>
  <c r="K49" i="41"/>
  <c r="I123" i="41"/>
  <c r="K528" i="41"/>
  <c r="H577" i="41"/>
  <c r="I630" i="41"/>
  <c r="E297" i="41"/>
  <c r="H567" i="41"/>
  <c r="K450" i="41"/>
  <c r="J682" i="41"/>
  <c r="K569" i="41"/>
  <c r="E72" i="41"/>
  <c r="J72" i="41"/>
  <c r="H501" i="41"/>
  <c r="J501" i="41"/>
  <c r="I501" i="41"/>
  <c r="E285" i="41"/>
  <c r="H285" i="41"/>
  <c r="H179" i="41"/>
  <c r="K179" i="41"/>
  <c r="J529" i="41"/>
  <c r="H529" i="41"/>
  <c r="H479" i="41"/>
  <c r="K479" i="41"/>
  <c r="E215" i="41"/>
  <c r="I215" i="41"/>
  <c r="H250" i="41"/>
  <c r="E183" i="41"/>
  <c r="I258" i="41"/>
  <c r="K566" i="41"/>
  <c r="H448" i="41"/>
  <c r="J61" i="41"/>
  <c r="H61" i="41"/>
  <c r="I363" i="41"/>
  <c r="K284" i="41"/>
  <c r="I596" i="41"/>
  <c r="J461" i="41"/>
  <c r="J612" i="41"/>
  <c r="J696" i="41"/>
  <c r="K654" i="41"/>
  <c r="H623" i="41"/>
  <c r="J346" i="41"/>
  <c r="J276" i="41"/>
  <c r="I285" i="41"/>
  <c r="I577" i="41"/>
  <c r="J297" i="41"/>
  <c r="E698" i="41"/>
  <c r="E361" i="41"/>
  <c r="J567" i="41"/>
  <c r="H450" i="41"/>
  <c r="I688" i="41"/>
  <c r="H682" i="41"/>
  <c r="E357" i="41"/>
  <c r="I70" i="41"/>
  <c r="J70" i="41"/>
  <c r="H70" i="41"/>
  <c r="E322" i="41"/>
  <c r="I322" i="41"/>
  <c r="J322" i="41"/>
  <c r="I115" i="41"/>
  <c r="E250" i="41"/>
  <c r="E258" i="41"/>
  <c r="E667" i="41"/>
  <c r="J179" i="41"/>
  <c r="I529" i="41"/>
  <c r="I479" i="41"/>
  <c r="K115" i="41"/>
  <c r="I687" i="41"/>
  <c r="J258" i="41"/>
  <c r="E223" i="41"/>
  <c r="K100" i="41"/>
  <c r="K194" i="41"/>
  <c r="E566" i="41"/>
  <c r="I250" i="41"/>
  <c r="K667" i="41"/>
  <c r="J448" i="41"/>
  <c r="E233" i="41"/>
  <c r="K376" i="41"/>
  <c r="E179" i="41"/>
  <c r="K529" i="41"/>
  <c r="E648" i="41"/>
  <c r="I696" i="41"/>
  <c r="I170" i="41"/>
  <c r="E479" i="41"/>
  <c r="I623" i="41"/>
  <c r="K346" i="41"/>
  <c r="E43" i="41"/>
  <c r="E437" i="41"/>
  <c r="K70" i="41"/>
  <c r="J49" i="41"/>
  <c r="K123" i="41"/>
  <c r="H698" i="41"/>
  <c r="H361" i="41"/>
  <c r="I567" i="41"/>
  <c r="J688" i="41"/>
  <c r="E682" i="41"/>
  <c r="K357" i="41"/>
  <c r="H651" i="41"/>
  <c r="E36" i="41"/>
  <c r="H36" i="41"/>
  <c r="K167" i="41"/>
  <c r="H63" i="41"/>
  <c r="I240" i="41"/>
  <c r="E280" i="41"/>
  <c r="J491" i="41"/>
  <c r="J332" i="41"/>
  <c r="K410" i="41"/>
  <c r="I410" i="41"/>
  <c r="K140" i="41"/>
  <c r="H230" i="41"/>
  <c r="I537" i="41"/>
  <c r="E514" i="41"/>
  <c r="J317" i="41"/>
  <c r="H73" i="41"/>
  <c r="J337" i="41"/>
  <c r="H299" i="41"/>
  <c r="J622" i="41"/>
  <c r="H124" i="41"/>
  <c r="I54" i="41"/>
  <c r="H355" i="41"/>
  <c r="J355" i="41"/>
  <c r="J229" i="41"/>
  <c r="I63" i="41"/>
  <c r="H240" i="41"/>
  <c r="E90" i="41"/>
  <c r="H332" i="41"/>
  <c r="E140" i="41"/>
  <c r="K98" i="41"/>
  <c r="E230" i="41"/>
  <c r="H337" i="41"/>
  <c r="J124" i="41"/>
  <c r="H465" i="41"/>
  <c r="K324" i="41"/>
  <c r="H462" i="41"/>
  <c r="I535" i="41"/>
  <c r="K583" i="41"/>
  <c r="H273" i="41"/>
  <c r="E386" i="41"/>
  <c r="E174" i="41"/>
  <c r="H161" i="41"/>
  <c r="I707" i="41"/>
  <c r="K133" i="41"/>
  <c r="K325" i="41"/>
  <c r="J625" i="41"/>
  <c r="J197" i="41"/>
  <c r="E188" i="41"/>
  <c r="E466" i="41"/>
  <c r="J193" i="41"/>
  <c r="I659" i="41"/>
  <c r="J185" i="41"/>
  <c r="J499" i="41"/>
  <c r="I138" i="41"/>
  <c r="J463" i="41"/>
  <c r="J118" i="41"/>
  <c r="H571" i="41"/>
  <c r="K159" i="41"/>
  <c r="E86" i="41"/>
  <c r="K290" i="41"/>
  <c r="K572" i="41"/>
  <c r="J190" i="41"/>
  <c r="H499" i="41"/>
  <c r="K248" i="41"/>
  <c r="E507" i="41"/>
  <c r="K319" i="41"/>
  <c r="E586" i="41"/>
  <c r="H265" i="41"/>
  <c r="K711" i="41"/>
  <c r="J265" i="41"/>
  <c r="H81" i="41"/>
  <c r="I333" i="41"/>
  <c r="I681" i="41"/>
  <c r="E536" i="41"/>
  <c r="H304" i="41"/>
  <c r="I536" i="41"/>
  <c r="J304" i="41"/>
  <c r="K304" i="41"/>
  <c r="K226" i="41"/>
  <c r="I444" i="41"/>
  <c r="E325" i="41"/>
  <c r="J606" i="41"/>
  <c r="K625" i="41"/>
  <c r="H188" i="41"/>
  <c r="J188" i="41"/>
  <c r="J583" i="41"/>
  <c r="I26" i="41"/>
  <c r="K44" i="41"/>
  <c r="K273" i="41"/>
  <c r="I109" i="41"/>
  <c r="J386" i="41"/>
  <c r="K193" i="41"/>
  <c r="J126" i="41"/>
  <c r="K126" i="41"/>
  <c r="K400" i="41"/>
  <c r="E400" i="41"/>
  <c r="E290" i="41"/>
  <c r="J572" i="41"/>
  <c r="I190" i="41"/>
  <c r="J619" i="41"/>
  <c r="K185" i="41"/>
  <c r="I499" i="41"/>
  <c r="K573" i="41"/>
  <c r="H573" i="41"/>
  <c r="K138" i="41"/>
  <c r="J504" i="41"/>
  <c r="H504" i="41"/>
  <c r="E105" i="41"/>
  <c r="K238" i="41"/>
  <c r="K507" i="41"/>
  <c r="E467" i="41"/>
  <c r="H174" i="41"/>
  <c r="E118" i="41"/>
  <c r="K118" i="41"/>
  <c r="K707" i="41"/>
  <c r="H707" i="41"/>
  <c r="K152" i="41"/>
  <c r="H319" i="41"/>
  <c r="I307" i="41"/>
  <c r="I133" i="41"/>
  <c r="J133" i="41"/>
  <c r="E66" i="41"/>
  <c r="K586" i="41"/>
  <c r="J315" i="41"/>
  <c r="K315" i="41"/>
  <c r="E117" i="41"/>
  <c r="I325" i="41"/>
  <c r="K502" i="41"/>
  <c r="H464" i="41"/>
  <c r="J462" i="41"/>
  <c r="J535" i="41"/>
  <c r="J571" i="41"/>
  <c r="E606" i="41"/>
  <c r="K462" i="41"/>
  <c r="K535" i="41"/>
  <c r="K188" i="41"/>
  <c r="K571" i="41"/>
  <c r="H583" i="41"/>
  <c r="J26" i="41"/>
  <c r="I273" i="41"/>
  <c r="K109" i="41"/>
  <c r="H159" i="41"/>
  <c r="K386" i="41"/>
  <c r="H585" i="41"/>
  <c r="I193" i="41"/>
  <c r="I126" i="41"/>
  <c r="I400" i="41"/>
  <c r="K277" i="41"/>
  <c r="J290" i="41"/>
  <c r="I290" i="41"/>
  <c r="E572" i="41"/>
  <c r="E190" i="41"/>
  <c r="E185" i="41"/>
  <c r="E499" i="41"/>
  <c r="J573" i="41"/>
  <c r="H138" i="41"/>
  <c r="K504" i="41"/>
  <c r="E248" i="41"/>
  <c r="I248" i="41"/>
  <c r="J238" i="41"/>
  <c r="I507" i="41"/>
  <c r="H83" i="41"/>
  <c r="I467" i="41"/>
  <c r="J467" i="41"/>
  <c r="J174" i="41"/>
  <c r="I118" i="41"/>
  <c r="E707" i="41"/>
  <c r="I319" i="41"/>
  <c r="I358" i="41"/>
  <c r="H133" i="41"/>
  <c r="J423" i="41"/>
  <c r="J586" i="41"/>
  <c r="I315" i="41"/>
  <c r="H325" i="41"/>
  <c r="K606" i="41"/>
  <c r="H625" i="41"/>
  <c r="I462" i="41"/>
  <c r="E535" i="41"/>
  <c r="J395" i="41"/>
  <c r="I571" i="41"/>
  <c r="E583" i="41"/>
  <c r="J109" i="41"/>
  <c r="H386" i="41"/>
  <c r="I585" i="41"/>
  <c r="E193" i="41"/>
  <c r="I277" i="41"/>
  <c r="H572" i="41"/>
  <c r="J659" i="41"/>
  <c r="K190" i="41"/>
  <c r="I185" i="41"/>
  <c r="K367" i="41"/>
  <c r="J138" i="41"/>
  <c r="H463" i="41"/>
  <c r="E238" i="41"/>
  <c r="H145" i="41"/>
  <c r="K174" i="41"/>
  <c r="J161" i="41"/>
  <c r="E358" i="41"/>
  <c r="E182" i="41"/>
  <c r="J537" i="41"/>
  <c r="I351" i="41"/>
  <c r="K622" i="41"/>
  <c r="K351" i="41"/>
  <c r="J465" i="41"/>
  <c r="I272" i="41"/>
  <c r="E463" i="41"/>
  <c r="J105" i="41"/>
  <c r="H238" i="41"/>
  <c r="J83" i="41"/>
  <c r="J145" i="41"/>
  <c r="I161" i="41"/>
  <c r="H681" i="41"/>
  <c r="E152" i="41"/>
  <c r="J152" i="41"/>
  <c r="H307" i="41"/>
  <c r="E307" i="41"/>
  <c r="J358" i="41"/>
  <c r="K66" i="41"/>
  <c r="J359" i="41"/>
  <c r="J117" i="41"/>
  <c r="I117" i="41"/>
  <c r="J163" i="41"/>
  <c r="J502" i="41"/>
  <c r="I606" i="41"/>
  <c r="I625" i="41"/>
  <c r="J464" i="41"/>
  <c r="I86" i="41"/>
  <c r="E277" i="41"/>
  <c r="I619" i="41"/>
  <c r="H670" i="41"/>
  <c r="K463" i="41"/>
  <c r="K105" i="41"/>
  <c r="E83" i="41"/>
  <c r="K83" i="41"/>
  <c r="E145" i="41"/>
  <c r="K161" i="41"/>
  <c r="H358" i="41"/>
  <c r="H66" i="41"/>
  <c r="I66" i="41"/>
  <c r="K117" i="41"/>
  <c r="J466" i="41"/>
  <c r="H105" i="41"/>
  <c r="I145" i="41"/>
  <c r="E115" i="41"/>
  <c r="I667" i="41"/>
  <c r="I284" i="41"/>
  <c r="I297" i="41"/>
  <c r="K72" i="41"/>
  <c r="H72" i="41"/>
  <c r="K501" i="41"/>
  <c r="K265" i="41"/>
  <c r="J711" i="41"/>
  <c r="K81" i="41"/>
  <c r="E333" i="41"/>
  <c r="J284" i="41"/>
  <c r="H284" i="41"/>
  <c r="K297" i="41"/>
  <c r="I72" i="41"/>
  <c r="E501" i="41"/>
  <c r="E265" i="41"/>
  <c r="I711" i="41"/>
  <c r="J81" i="41"/>
  <c r="K333" i="41"/>
  <c r="H524" i="41"/>
  <c r="H607" i="41"/>
  <c r="J181" i="41"/>
  <c r="K406" i="41"/>
  <c r="H47" i="41"/>
  <c r="J344" i="41"/>
  <c r="I279" i="41"/>
  <c r="H279" i="41"/>
  <c r="I626" i="41"/>
  <c r="K626" i="41"/>
  <c r="J318" i="41"/>
  <c r="I703" i="41"/>
  <c r="K512" i="41"/>
  <c r="E680" i="41"/>
  <c r="K409" i="41"/>
  <c r="E488" i="41"/>
  <c r="K677" i="41"/>
  <c r="J539" i="41"/>
  <c r="H239" i="41"/>
  <c r="H440" i="41"/>
  <c r="K440" i="41"/>
  <c r="J668" i="41"/>
  <c r="K668" i="41"/>
  <c r="E620" i="41"/>
  <c r="I620" i="41"/>
  <c r="K22" i="41"/>
  <c r="J558" i="41"/>
  <c r="K328" i="41"/>
  <c r="I21" i="41"/>
  <c r="E381" i="41"/>
  <c r="I607" i="41"/>
  <c r="K281" i="41"/>
  <c r="E226" i="41"/>
  <c r="K181" i="41"/>
  <c r="E626" i="41"/>
  <c r="K318" i="41"/>
  <c r="H703" i="41"/>
  <c r="J512" i="41"/>
  <c r="I680" i="41"/>
  <c r="I409" i="41"/>
  <c r="I488" i="41"/>
  <c r="I677" i="41"/>
  <c r="J677" i="41"/>
  <c r="I539" i="41"/>
  <c r="E239" i="41"/>
  <c r="J440" i="41"/>
  <c r="E668" i="41"/>
  <c r="J620" i="41"/>
  <c r="J22" i="41"/>
  <c r="E22" i="41"/>
  <c r="K558" i="41"/>
  <c r="J328" i="41"/>
  <c r="J21" i="41"/>
  <c r="J281" i="41"/>
  <c r="H318" i="41"/>
  <c r="J680" i="41"/>
  <c r="H539" i="41"/>
  <c r="I558" i="41"/>
  <c r="I328" i="41"/>
  <c r="H21" i="41"/>
  <c r="K46" i="41"/>
  <c r="J608" i="41"/>
  <c r="E253" i="41"/>
  <c r="E65" i="41"/>
  <c r="J327" i="41"/>
  <c r="K225" i="41"/>
  <c r="E444" i="41"/>
  <c r="E327" i="41"/>
  <c r="H182" i="41"/>
  <c r="E537" i="41"/>
  <c r="H272" i="41"/>
  <c r="J272" i="41"/>
  <c r="J182" i="41"/>
  <c r="K537" i="41"/>
  <c r="K272" i="41"/>
  <c r="E622" i="41"/>
  <c r="I622" i="41"/>
  <c r="J351" i="41"/>
  <c r="E21" i="41"/>
  <c r="H381" i="41"/>
  <c r="J381" i="41"/>
  <c r="K607" i="41"/>
  <c r="E281" i="41"/>
  <c r="I226" i="41"/>
  <c r="E181" i="41"/>
  <c r="J524" i="41"/>
  <c r="J46" i="41"/>
  <c r="E608" i="41"/>
  <c r="K381" i="41"/>
  <c r="J607" i="41"/>
  <c r="I281" i="41"/>
  <c r="J226" i="41"/>
  <c r="I181" i="41"/>
  <c r="K524" i="41"/>
  <c r="I524" i="41"/>
  <c r="E46" i="41"/>
  <c r="I608" i="41"/>
  <c r="I46" i="41"/>
  <c r="K608" i="41"/>
  <c r="I197" i="41"/>
  <c r="K670" i="41"/>
  <c r="J681" i="41"/>
  <c r="H253" i="41"/>
  <c r="J253" i="41"/>
  <c r="K444" i="41"/>
  <c r="H65" i="41"/>
  <c r="J65" i="41"/>
  <c r="I327" i="41"/>
  <c r="J225" i="41"/>
  <c r="I423" i="41"/>
  <c r="E359" i="41"/>
  <c r="H395" i="41"/>
  <c r="H367" i="41"/>
  <c r="J367" i="41"/>
  <c r="H163" i="41"/>
  <c r="K163" i="41"/>
  <c r="I502" i="41"/>
  <c r="H502" i="41"/>
  <c r="K464" i="41"/>
  <c r="I464" i="41"/>
  <c r="K395" i="41"/>
  <c r="H197" i="41"/>
  <c r="K26" i="41"/>
  <c r="I44" i="41"/>
  <c r="I466" i="41"/>
  <c r="K585" i="41"/>
  <c r="K86" i="41"/>
  <c r="J277" i="41"/>
  <c r="K619" i="41"/>
  <c r="E367" i="41"/>
  <c r="E163" i="41"/>
  <c r="J670" i="41"/>
  <c r="E670" i="41"/>
  <c r="E681" i="41"/>
  <c r="I253" i="41"/>
  <c r="H444" i="41"/>
  <c r="I65" i="41"/>
  <c r="K327" i="41"/>
  <c r="E225" i="41"/>
  <c r="I225" i="41"/>
  <c r="E423" i="41"/>
  <c r="I359" i="41"/>
  <c r="E197" i="41"/>
  <c r="H44" i="41"/>
  <c r="E44" i="41"/>
  <c r="K466" i="41"/>
  <c r="J86" i="41"/>
  <c r="E395" i="41"/>
  <c r="H26" i="41"/>
  <c r="E585" i="41"/>
  <c r="H619" i="41"/>
  <c r="H423" i="41"/>
  <c r="K359" i="41"/>
  <c r="J15" i="54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A19" i="54" l="1"/>
  <c r="O18" i="54"/>
  <c r="J16" i="54"/>
  <c r="N16" i="54" s="1"/>
  <c r="P16" i="54" s="1"/>
  <c r="I17" i="54"/>
  <c r="C18" i="54"/>
  <c r="H17" i="54"/>
  <c r="D17" i="54"/>
  <c r="S7" i="54"/>
  <c r="Q8" i="54"/>
  <c r="O19" i="54" l="1"/>
  <c r="A20" i="54"/>
  <c r="E17" i="54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O20" i="54" l="1"/>
  <c r="A21" i="54"/>
  <c r="J18" i="54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A22" i="54" l="1"/>
  <c r="O21" i="54"/>
  <c r="J19" i="54"/>
  <c r="L19" i="54"/>
  <c r="M19" i="54" s="1"/>
  <c r="H20" i="54"/>
  <c r="I20" i="54"/>
  <c r="D20" i="54"/>
  <c r="C21" i="54"/>
  <c r="Q11" i="54"/>
  <c r="S10" i="54"/>
  <c r="T10" i="54"/>
  <c r="A23" i="54" l="1"/>
  <c r="O22" i="54"/>
  <c r="J20" i="54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O23" i="54" l="1"/>
  <c r="A24" i="54"/>
  <c r="N20" i="54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A25" i="54" l="1"/>
  <c r="O24" i="54"/>
  <c r="J22" i="54"/>
  <c r="N22" i="54" s="1"/>
  <c r="P22" i="54" s="1"/>
  <c r="I23" i="54"/>
  <c r="H23" i="54"/>
  <c r="D23" i="54"/>
  <c r="E23" i="54" s="1"/>
  <c r="C24" i="54"/>
  <c r="S13" i="54"/>
  <c r="Q14" i="54"/>
  <c r="T13" i="54"/>
  <c r="O25" i="54" l="1"/>
  <c r="A26" i="54"/>
  <c r="J23" i="54"/>
  <c r="D24" i="54"/>
  <c r="E24" i="54" s="1"/>
  <c r="C25" i="54"/>
  <c r="H24" i="54"/>
  <c r="I24" i="54"/>
  <c r="L23" i="54"/>
  <c r="M23" i="54" s="1"/>
  <c r="S14" i="54"/>
  <c r="Q15" i="54"/>
  <c r="T14" i="54"/>
  <c r="O26" i="54" l="1"/>
  <c r="A27" i="54"/>
  <c r="N23" i="54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O27" i="54" l="1"/>
  <c r="A28" i="54"/>
  <c r="J25" i="54"/>
  <c r="N25" i="54" s="1"/>
  <c r="P25" i="54" s="1"/>
  <c r="N24" i="54"/>
  <c r="P24" i="54" s="1"/>
  <c r="C27" i="54"/>
  <c r="I26" i="54"/>
  <c r="H26" i="54"/>
  <c r="D26" i="54"/>
  <c r="S16" i="54"/>
  <c r="Q17" i="54"/>
  <c r="T17" i="54" s="1"/>
  <c r="A29" i="54" l="1"/>
  <c r="O28" i="54"/>
  <c r="J26" i="54"/>
  <c r="E26" i="54"/>
  <c r="L26" i="54" s="1"/>
  <c r="M26" i="54" s="1"/>
  <c r="D27" i="54"/>
  <c r="E27" i="54" s="1"/>
  <c r="L27" i="54" s="1"/>
  <c r="M27" i="54" s="1"/>
  <c r="C28" i="54"/>
  <c r="I27" i="54"/>
  <c r="H27" i="54"/>
  <c r="S17" i="54"/>
  <c r="Q18" i="54"/>
  <c r="T18" i="54" s="1"/>
  <c r="O29" i="54" l="1"/>
  <c r="A30" i="54"/>
  <c r="J27" i="54"/>
  <c r="N27" i="54" s="1"/>
  <c r="P27" i="54" s="1"/>
  <c r="N26" i="54"/>
  <c r="P26" i="54" s="1"/>
  <c r="I28" i="54"/>
  <c r="H28" i="54"/>
  <c r="C29" i="54"/>
  <c r="D28" i="54"/>
  <c r="E28" i="54" s="1"/>
  <c r="L28" i="54" s="1"/>
  <c r="M28" i="54" s="1"/>
  <c r="S18" i="54"/>
  <c r="Q19" i="54"/>
  <c r="T19" i="54" s="1"/>
  <c r="A31" i="54" l="1"/>
  <c r="O30" i="54"/>
  <c r="J28" i="54"/>
  <c r="N28" i="54" s="1"/>
  <c r="P28" i="54" s="1"/>
  <c r="D29" i="54"/>
  <c r="C30" i="54"/>
  <c r="H29" i="54"/>
  <c r="I29" i="54"/>
  <c r="S19" i="54"/>
  <c r="Q20" i="54"/>
  <c r="T20" i="54" s="1"/>
  <c r="A32" i="54" l="1"/>
  <c r="O32" i="54" s="1"/>
  <c r="O31" i="54"/>
  <c r="I30" i="54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 s="1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<sst xmlns="http://schemas.openxmlformats.org/spreadsheetml/2006/main" count="4827" uniqueCount="1646">
  <si>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</si>
  <si>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</si>
  <si>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</si>
  <si>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</si>
  <si>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</si>
  <si>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</si>
  <si>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</si>
  <si>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</si>
  <si>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</si>
  <si>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</si>
  <si>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</si>
  <si>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</si>
  <si>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</si>
  <si>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</si>
  <si>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</si>
  <si>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</si>
  <si>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</si>
  <si>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</si>
  <si>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</si>
  <si>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</si>
  <si>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</si>
  <si>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</si>
  <si>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</si>
  <si>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</si>
  <si>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</si>
  <si>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</si>
  <si>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</si>
  <si>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</si>
  <si>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</si>
  <si>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</si>
  <si>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</si>
  <si>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</si>
  <si>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</si>
  <si>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</si>
  <si>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</si>
  <si>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</si>
  <si>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</si>
  <si>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</si>
  <si>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</si>
  <si>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</si>
  <si>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</si>
  <si>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</si>
  <si>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</si>
  <si>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</si>
  <si>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</si>
  <si>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</si>
  <si>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</si>
  <si>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</si>
  <si>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</si>
  <si>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</si>
  <si>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</si>
  <si>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</si>
  <si>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</si>
  <si>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</si>
  <si>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</si>
  <si>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</si>
  <si>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</si>
  <si>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</si>
  <si>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</si>
  <si>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</si>
  <si>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</si>
  <si>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</si>
  <si>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</si>
  <si>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</si>
  <si>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</si>
  <si>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</si>
  <si>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</si>
  <si>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</si>
  <si>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</si>
  <si>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</si>
  <si>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</si>
  <si>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</si>
  <si>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</si>
  <si>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</si>
  <si>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</si>
  <si>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</si>
  <si>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</si>
  <si>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</si>
  <si>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</si>
  <si>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</si>
  <si>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</si>
  <si>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</si>
  <si>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</si>
  <si>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</si>
  <si>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</si>
  <si>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</si>
  <si>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</si>
  <si>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</si>
  <si>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</si>
  <si>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</si>
  <si>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</si>
  <si>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</si>
  <si>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</si>
  <si>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</si>
  <si>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</si>
  <si>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</si>
  <si>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</si>
  <si>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</si>
  <si>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</si>
  <si>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</si>
  <si>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</si>
  <si>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</si>
  <si>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</si>
  <si>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</si>
  <si>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</si>
  <si>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</si>
  <si>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</si>
  <si>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</si>
  <si>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</si>
  <si>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</si>
  <si>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</si>
  <si>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</si>
  <si>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</si>
  <si>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</si>
  <si>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</si>
  <si>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</si>
  <si>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</si>
  <si>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</si>
  <si>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</si>
  <si>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</si>
  <si>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</si>
  <si>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</si>
  <si>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</si>
  <si>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</si>
  <si>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</si>
  <si>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</si>
  <si>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</si>
  <si>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</si>
  <si>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</si>
  <si>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</si>
  <si>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</si>
  <si>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</si>
  <si>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</si>
  <si>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</si>
  <si>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</si>
  <si>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</si>
  <si>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</si>
  <si>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</si>
  <si>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</si>
  <si>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</si>
  <si>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</si>
  <si>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</si>
  <si>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</si>
  <si>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</si>
  <si>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</si>
  <si>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</si>
  <si>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</si>
  <si>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</si>
  <si>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</si>
  <si>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</si>
  <si>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</si>
  <si>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</si>
  <si>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</si>
  <si>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</si>
  <si>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</si>
  <si>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</si>
  <si>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</si>
  <si>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</si>
  <si>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</si>
  <si>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</si>
  <si>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</si>
  <si>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</si>
  <si>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</si>
  <si>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</si>
  <si>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</si>
  <si>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</si>
  <si>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</si>
  <si>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</si>
  <si>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</si>
  <si>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</si>
  <si>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</si>
  <si>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</si>
  <si>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</si>
  <si>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</si>
  <si>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</si>
  <si>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</si>
  <si>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</si>
  <si>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</si>
  <si>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</si>
  <si>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</si>
  <si>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</si>
  <si>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</si>
  <si>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</si>
  <si>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</si>
  <si>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</si>
  <si>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</si>
  <si>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</si>
  <si>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</si>
  <si>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</si>
  <si>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</si>
  <si>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</si>
  <si>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</si>
  <si>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</si>
  <si>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</si>
  <si>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</si>
  <si>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</si>
  <si>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</si>
  <si>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</si>
  <si>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</si>
  <si>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</si>
  <si>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</si>
  <si>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</si>
  <si>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</si>
  <si>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</si>
  <si>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</si>
  <si>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</si>
  <si>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</si>
  <si>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</si>
  <si>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</si>
  <si>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</si>
  <si>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</si>
  <si>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</si>
  <si>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</si>
  <si>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</si>
  <si>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</si>
  <si>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</si>
  <si>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</si>
  <si>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</si>
  <si>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</si>
  <si>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</si>
  <si>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</si>
  <si>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</si>
  <si>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</si>
  <si>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</si>
  <si>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</si>
  <si>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</si>
  <si>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</si>
  <si>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</si>
  <si>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</si>
  <si>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</si>
  <si>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</si>
  <si>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</si>
  <si>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</si>
  <si>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</si>
  <si>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</si>
  <si>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</si>
  <si>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</si>
  <si>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</si>
  <si>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</si>
  <si>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</si>
  <si>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</si>
  <si>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</si>
  <si>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</si>
  <si>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</si>
  <si>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</si>
  <si>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</si>
  <si>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</si>
  <si>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</si>
  <si>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</si>
  <si>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</si>
  <si>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</si>
  <si>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</si>
  <si>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</si>
  <si>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</si>
  <si>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</si>
  <si>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</si>
  <si>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</si>
  <si>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</si>
  <si>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</si>
  <si>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</si>
  <si>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</si>
  <si>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</si>
  <si>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</si>
  <si>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</si>
  <si>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</si>
  <si>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</si>
  <si>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</si>
  <si>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</si>
  <si>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</si>
  <si>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</si>
  <si>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</si>
  <si>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</si>
  <si>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</si>
  <si>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</si>
  <si>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</si>
  <si>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</si>
  <si>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</si>
  <si>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</si>
  <si>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</si>
  <si>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</si>
  <si>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</si>
  <si>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</si>
  <si>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</si>
  <si>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</si>
  <si>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</si>
  <si>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</si>
  <si>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</si>
  <si>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</si>
  <si>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</si>
  <si>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</si>
  <si>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</si>
  <si>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</si>
  <si>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</si>
  <si>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</si>
  <si>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</si>
  <si>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</si>
  <si>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</si>
  <si>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</si>
  <si>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</si>
  <si>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</si>
  <si>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</si>
  <si>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</si>
  <si>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</si>
  <si>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</si>
  <si>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</si>
  <si>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</si>
  <si>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</si>
  <si>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</si>
  <si>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</si>
  <si>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</si>
  <si>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</si>
  <si>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</si>
  <si>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</si>
  <si>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</si>
  <si>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</si>
  <si>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</si>
  <si>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</si>
  <si>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</si>
  <si>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</si>
  <si>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</si>
  <si>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</si>
  <si>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</si>
  <si>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</si>
  <si>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</si>
  <si>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</si>
  <si>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</si>
  <si>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</si>
  <si>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</si>
  <si>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</si>
  <si>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</si>
  <si>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</si>
  <si>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</si>
  <si>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</si>
  <si>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</si>
  <si>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</si>
  <si>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</si>
  <si>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</si>
  <si>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</si>
  <si>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</si>
  <si>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</si>
  <si>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</si>
  <si>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</si>
  <si>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</si>
  <si>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</si>
  <si>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</si>
  <si>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</si>
  <si>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</si>
  <si>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</si>
  <si>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</si>
  <si>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</si>
  <si>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</si>
  <si>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</si>
  <si>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</si>
  <si>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</si>
  <si>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</si>
  <si>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</si>
  <si>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</si>
  <si>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</si>
  <si>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</si>
  <si>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</si>
  <si>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</si>
  <si>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</si>
  <si>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</si>
  <si>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</si>
  <si>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</si>
  <si>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</si>
  <si>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</si>
  <si>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</si>
  <si>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</si>
  <si>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</si>
  <si>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</si>
  <si>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</si>
  <si>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</si>
  <si>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</si>
  <si>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</si>
  <si>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</si>
  <si>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</si>
  <si>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</si>
  <si>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</si>
  <si>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</si>
  <si>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</si>
  <si>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</si>
  <si>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</si>
  <si>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</si>
  <si>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</si>
  <si>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</si>
  <si>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</si>
  <si>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</si>
  <si>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</si>
  <si>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</si>
  <si>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</si>
  <si>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</si>
  <si>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</si>
  <si>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</si>
  <si>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</si>
  <si>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</si>
  <si>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</si>
  <si>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</si>
  <si>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</si>
  <si>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</si>
  <si>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</si>
  <si>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</si>
  <si>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</si>
  <si>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</si>
  <si>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</si>
  <si>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</si>
  <si>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</si>
  <si>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</si>
  <si>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</si>
  <si>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</si>
  <si>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</si>
  <si>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</si>
  <si>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</si>
  <si>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</si>
  <si>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</si>
  <si>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</si>
  <si>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</si>
  <si>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</si>
  <si>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</si>
  <si>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</si>
  <si>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</si>
  <si>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</si>
  <si>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</si>
  <si>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</si>
  <si>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</si>
  <si>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</si>
  <si>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</si>
  <si>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</si>
  <si>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</si>
  <si>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</si>
  <si>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</si>
  <si>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</si>
  <si>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</si>
  <si>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</si>
  <si>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</si>
  <si>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</si>
  <si>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</si>
  <si>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</si>
  <si>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</si>
  <si>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</si>
  <si>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</si>
  <si>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</si>
  <si>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</si>
  <si>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</si>
  <si>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</si>
  <si>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</si>
  <si>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</si>
  <si>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</si>
  <si>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</si>
  <si>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</si>
  <si>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</si>
  <si>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</si>
  <si>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</si>
  <si>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</si>
  <si>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</si>
  <si>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</si>
  <si>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</si>
  <si>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</si>
  <si>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</si>
  <si>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</si>
  <si>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</si>
  <si>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</si>
  <si>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</si>
  <si>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</si>
  <si>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</si>
  <si>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</si>
  <si>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</si>
  <si>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</si>
  <si>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</si>
  <si>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</si>
  <si>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</si>
  <si>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</si>
  <si>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</si>
  <si>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</si>
  <si>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</si>
  <si>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</si>
  <si>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</si>
  <si>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</si>
  <si>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</si>
  <si>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</si>
  <si>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</si>
  <si>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</si>
  <si>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</si>
  <si>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</si>
  <si>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</si>
  <si>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</si>
  <si>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</si>
  <si>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</si>
  <si>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</si>
  <si>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</si>
  <si>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</si>
  <si>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</si>
  <si>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</si>
  <si>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</si>
  <si>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</si>
  <si>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</si>
  <si>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</si>
  <si>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</si>
  <si>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</si>
  <si>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</si>
  <si>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</si>
  <si>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</si>
  <si>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</si>
  <si>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</si>
  <si>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</si>
  <si>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</si>
  <si>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</si>
  <si>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</si>
  <si>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</si>
  <si>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</si>
  <si>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</si>
  <si>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</si>
  <si>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</si>
  <si>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</si>
  <si>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</si>
  <si>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</si>
  <si>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</si>
  <si>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</si>
  <si>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</si>
  <si>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</si>
  <si>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</si>
  <si>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</si>
  <si>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</si>
  <si>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</si>
  <si>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</si>
  <si>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</si>
  <si>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</si>
  <si>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</si>
  <si>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</si>
  <si>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</si>
  <si>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</si>
  <si>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</si>
  <si>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</si>
  <si>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</si>
  <si>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</si>
  <si>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</si>
  <si>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</si>
  <si>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</si>
  <si>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</si>
  <si>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</si>
  <si>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</si>
  <si>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</si>
  <si>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</si>
  <si>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</si>
  <si>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</si>
  <si>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</si>
  <si>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</si>
  <si>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</si>
  <si>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</si>
  <si>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</si>
  <si>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</si>
  <si>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</si>
  <si>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</si>
  <si>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</si>
  <si>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</si>
  <si>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</si>
  <si>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</si>
  <si>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</si>
  <si>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</si>
  <si>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</si>
  <si>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</si>
  <si>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</si>
  <si>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</si>
  <si>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</si>
  <si>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</si>
  <si>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</si>
  <si>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</si>
  <si>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</si>
  <si>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</si>
  <si>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</si>
  <si>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</si>
  <si>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</si>
  <si>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</si>
  <si>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</si>
  <si>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</si>
  <si>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</si>
  <si>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</si>
  <si>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</si>
  <si>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</si>
  <si>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</si>
  <si>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</si>
  <si>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</si>
  <si>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</si>
  <si>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</si>
  <si>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</si>
  <si>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</si>
  <si>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</si>
  <si>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</si>
  <si>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</si>
  <si>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</si>
  <si>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</si>
  <si>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</si>
  <si>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</si>
  <si>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</si>
  <si>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</si>
  <si>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</si>
  <si>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</si>
  <si>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</si>
  <si>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</si>
  <si>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</si>
  <si>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</si>
  <si>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</si>
  <si>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</si>
  <si>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</si>
  <si>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</si>
  <si>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</si>
  <si>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</si>
  <si>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</si>
  <si>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</si>
  <si>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</si>
  <si>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</si>
  <si>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</si>
  <si>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</si>
  <si>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</si>
  <si>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</si>
  <si>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</si>
  <si>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</si>
  <si>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</si>
  <si>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</si>
  <si>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</si>
  <si>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</si>
  <si>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</si>
  <si>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</si>
  <si>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</si>
  <si>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</si>
  <si>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</si>
  <si>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</si>
  <si>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</si>
  <si>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</si>
  <si>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</si>
  <si>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</si>
  <si>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</si>
  <si>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</si>
  <si>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</si>
  <si>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</si>
  <si>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</si>
  <si>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</si>
  <si>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</si>
  <si>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</si>
  <si>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</si>
  <si>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</si>
  <si>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</si>
  <si>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</si>
  <si>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</si>
  <si>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</si>
  <si>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</si>
  <si>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</si>
  <si>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</si>
  <si>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</si>
  <si>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</si>
  <si>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</si>
  <si>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</si>
  <si>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</si>
  <si>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</si>
  <si>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</si>
  <si>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</si>
  <si>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</si>
  <si>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</si>
  <si>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</si>
  <si>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</si>
  <si>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</si>
  <si>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</si>
  <si>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</si>
  <si>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</si>
  <si>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</si>
  <si>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</si>
  <si>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</si>
  <si>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</si>
  <si>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</si>
  <si>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</si>
  <si>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</si>
  <si>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</si>
  <si>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</si>
  <si>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</si>
  <si>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</si>
  <si>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</si>
  <si>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</si>
  <si>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</si>
  <si>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</si>
  <si>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</si>
  <si>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</si>
  <si>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</si>
  <si>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</si>
  <si>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</si>
  <si>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</si>
  <si>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</si>
  <si>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</si>
  <si>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</si>
  <si>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</si>
  <si>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</si>
  <si>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</si>
  <si>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</si>
  <si>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</si>
  <si>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</si>
  <si>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</si>
  <si>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</si>
  <si>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</si>
  <si>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</si>
  <si>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</si>
  <si>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</si>
  <si>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</si>
  <si>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</si>
  <si>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</si>
  <si>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</si>
  <si>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</si>
  <si>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</si>
  <si>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</si>
  <si>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</si>
  <si>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</si>
  <si>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</si>
  <si>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</si>
  <si>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</si>
  <si>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</si>
  <si>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</si>
  <si>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</si>
  <si>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</si>
  <si>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</si>
  <si>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</si>
  <si>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</si>
  <si>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</si>
  <si>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</si>
  <si>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</si>
  <si>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</si>
  <si>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</si>
  <si>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</si>
  <si>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</si>
  <si>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</si>
  <si>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</si>
  <si>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</si>
  <si>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</si>
  <si>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</si>
  <si>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</si>
  <si>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</si>
  <si>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</si>
  <si>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</si>
  <si>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</si>
  <si>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</si>
  <si>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</si>
  <si>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</si>
  <si>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</si>
  <si>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</si>
  <si>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</si>
  <si>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</si>
  <si>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</si>
  <si>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</si>
  <si>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</si>
  <si>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</si>
  <si>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</si>
  <si>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</si>
  <si>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</si>
  <si>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</si>
  <si>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</si>
  <si>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</si>
  <si>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</si>
  <si>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</si>
  <si>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</si>
  <si>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</si>
  <si>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</si>
  <si>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</si>
  <si>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</si>
  <si>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</si>
  <si>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</si>
  <si>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</si>
  <si>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</si>
  <si>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</si>
  <si>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</si>
  <si>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</si>
  <si>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</si>
  <si>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</si>
  <si>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</si>
  <si>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</si>
  <si>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</si>
  <si>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</si>
  <si>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</si>
  <si>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</si>
  <si>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</si>
  <si>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</si>
  <si>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</si>
  <si>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</si>
  <si>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</si>
  <si>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</si>
  <si>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</si>
  <si>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</si>
  <si>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</si>
  <si>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</si>
  <si>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</si>
  <si>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</si>
  <si>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</si>
  <si>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</si>
  <si>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</si>
  <si>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</si>
  <si>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</si>
  <si>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</si>
  <si>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</si>
  <si>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</si>
  <si>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</si>
  <si>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</si>
  <si>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</si>
  <si>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</si>
  <si>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</si>
  <si>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</si>
  <si>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</si>
  <si>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</si>
  <si>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</si>
  <si>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</si>
  <si>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</si>
  <si>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</si>
  <si>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</si>
  <si>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</si>
  <si>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</si>
  <si>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</si>
  <si>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</si>
  <si>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</si>
  <si>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</si>
  <si>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</si>
  <si>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</si>
  <si>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</si>
  <si>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</si>
  <si>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</si>
  <si>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</si>
  <si>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</si>
  <si>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</si>
  <si>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</si>
  <si>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</si>
  <si>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</si>
  <si>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</si>
  <si>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</si>
  <si>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</si>
  <si>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</si>
  <si>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</si>
  <si>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</si>
  <si>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</si>
  <si>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</si>
  <si>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</si>
  <si>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</si>
  <si>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</si>
  <si>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</si>
  <si>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</si>
  <si>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</si>
  <si>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</si>
  <si>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</si>
  <si>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</si>
  <si>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</si>
  <si>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</si>
  <si>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</si>
  <si>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</si>
  <si>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</si>
  <si>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</si>
  <si>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</si>
  <si>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</si>
  <si>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</si>
  <si>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</si>
  <si>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</si>
  <si>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</si>
  <si>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</si>
  <si>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</si>
  <si>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</si>
  <si>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</si>
  <si>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</si>
  <si>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</si>
  <si>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</si>
  <si>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</si>
  <si>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</si>
  <si>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</si>
  <si>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</si>
  <si>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</si>
  <si>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</si>
  <si>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</si>
  <si>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</si>
  <si>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</si>
  <si>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</si>
  <si>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</si>
  <si>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</si>
  <si>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</si>
  <si>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</si>
  <si>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</si>
  <si>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</si>
  <si>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</si>
  <si>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</si>
  <si>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</si>
  <si>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</si>
  <si>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</si>
  <si>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</si>
  <si>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</si>
  <si>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</si>
  <si>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</si>
  <si>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</si>
  <si>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</si>
  <si>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</si>
  <si>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</si>
  <si>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</si>
  <si>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</si>
  <si>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</si>
  <si>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</si>
  <si>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</si>
  <si>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</si>
  <si>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</si>
  <si>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</si>
  <si>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</si>
  <si>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</si>
  <si>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</si>
  <si>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</si>
  <si>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</si>
  <si>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</si>
  <si>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</si>
  <si>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</si>
  <si>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</si>
  <si>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</si>
  <si>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</si>
  <si>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</si>
  <si>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</si>
  <si>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</si>
  <si>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</si>
  <si>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</si>
  <si>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</si>
  <si>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</si>
  <si>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</si>
  <si>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</si>
  <si>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</si>
  <si>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</si>
  <si>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</si>
  <si>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</si>
  <si>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</si>
  <si>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</si>
  <si>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</si>
  <si>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</si>
  <si>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</si>
  <si>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</si>
  <si>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</si>
  <si>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</si>
  <si>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</si>
  <si>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</si>
  <si>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</si>
  <si>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</si>
  <si>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</si>
  <si>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</si>
  <si>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</si>
  <si>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</si>
  <si>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</si>
  <si>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</si>
  <si>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</si>
  <si>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</si>
  <si>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</si>
  <si>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</si>
  <si>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</si>
  <si>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</si>
  <si>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</si>
  <si>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</si>
  <si>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</si>
  <si>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</si>
  <si>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</si>
  <si>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</si>
  <si>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</si>
  <si>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</si>
  <si>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</si>
  <si>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</si>
  <si>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</si>
  <si>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</si>
  <si>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</si>
  <si>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</si>
  <si>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</si>
  <si>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</si>
  <si>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</si>
  <si>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</si>
  <si>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</si>
  <si>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</si>
  <si>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</si>
  <si>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</si>
  <si>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</si>
  <si>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</si>
  <si>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</si>
  <si>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</si>
  <si>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</si>
  <si>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</si>
  <si>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</si>
  <si>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</si>
  <si>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</si>
  <si>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</si>
  <si>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</si>
  <si>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</si>
  <si>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</si>
  <si>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</si>
  <si>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</si>
  <si>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</si>
  <si>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</si>
  <si>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</si>
  <si>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</si>
  <si>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</si>
  <si>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</si>
  <si>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</si>
  <si>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</si>
  <si>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</si>
  <si>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</si>
  <si>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</si>
  <si>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</si>
  <si>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</si>
  <si>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</si>
  <si>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</si>
  <si>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</si>
  <si>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</si>
  <si>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</si>
  <si>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</si>
  <si>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</si>
  <si>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</si>
  <si>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</si>
  <si>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</si>
  <si>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</si>
  <si>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</si>
  <si>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</si>
  <si>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</si>
  <si>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</si>
  <si>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</si>
  <si>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</si>
  <si>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</si>
  <si>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</si>
  <si>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</si>
  <si>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</si>
  <si>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</si>
  <si>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</si>
  <si>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</si>
  <si>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</si>
  <si>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</si>
  <si>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</si>
  <si>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</si>
  <si>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</si>
  <si>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</si>
  <si>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</si>
  <si>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</si>
  <si>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</si>
  <si>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</si>
  <si>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</si>
  <si>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</si>
  <si>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</si>
  <si>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</si>
  <si>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</si>
  <si>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</si>
  <si>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</si>
  <si>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</si>
  <si>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</si>
  <si>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</si>
  <si>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</si>
  <si>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</si>
  <si>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</si>
  <si>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</si>
  <si>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</si>
  <si>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</si>
  <si>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</si>
  <si>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</si>
  <si>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</si>
  <si>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</si>
  <si>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</si>
  <si>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</si>
  <si>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</si>
  <si>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</si>
  <si>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</si>
  <si>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</si>
  <si>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</si>
  <si>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</si>
  <si>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</si>
  <si>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</si>
  <si>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</si>
  <si>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</si>
  <si>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</si>
  <si>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</si>
  <si>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</si>
  <si>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</si>
  <si>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</si>
  <si>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</si>
  <si>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</si>
  <si>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</si>
  <si>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</si>
  <si>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</si>
  <si>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</si>
  <si>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</si>
  <si>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</si>
  <si>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</si>
  <si>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</si>
  <si>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</si>
  <si>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</si>
  <si>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</si>
  <si>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</si>
  <si>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</si>
  <si>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</si>
  <si>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</si>
  <si>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</si>
  <si>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</si>
  <si>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</si>
  <si>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</si>
  <si>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</si>
  <si>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</si>
  <si>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</si>
  <si>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</si>
  <si>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</si>
  <si>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</si>
  <si>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</si>
  <si>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</si>
  <si>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</si>
  <si>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</si>
  <si>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</si>
  <si>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</si>
  <si>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</si>
  <si>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</si>
  <si>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</si>
  <si>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</si>
  <si>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</si>
  <si>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</si>
  <si>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</si>
  <si>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</si>
  <si>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</si>
  <si>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</si>
  <si>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</si>
  <si>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</si>
  <si>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</si>
  <si>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</si>
  <si>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</si>
  <si>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</si>
  <si>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</si>
  <si>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</si>
  <si>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</si>
  <si>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</si>
  <si>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</si>
  <si>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</si>
  <si>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</si>
  <si>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</si>
  <si>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</si>
  <si>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</si>
  <si>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</si>
  <si>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</si>
  <si>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</si>
  <si>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</si>
  <si>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</si>
  <si>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</si>
  <si>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</si>
  <si>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</si>
  <si>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</si>
  <si>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</si>
  <si>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</si>
  <si>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</si>
  <si>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</si>
  <si>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</si>
  <si>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</si>
  <si>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</si>
  <si>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</si>
  <si>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</si>
  <si>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</si>
  <si>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</si>
  <si>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</si>
  <si>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</si>
  <si>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</si>
  <si>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</si>
  <si>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</si>
  <si>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</si>
  <si>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</si>
  <si>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</si>
  <si>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</si>
  <si>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</si>
  <si>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</si>
  <si>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</si>
  <si>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</si>
  <si>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</si>
  <si>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</si>
  <si>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</si>
  <si>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</si>
  <si>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</si>
  <si>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</si>
  <si>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</si>
  <si>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</si>
  <si>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</si>
  <si>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</si>
  <si>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</si>
  <si>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</si>
  <si>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</si>
  <si>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</si>
  <si>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</si>
  <si>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</si>
  <si>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</si>
  <si>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</si>
  <si>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</si>
  <si>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</si>
  <si>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</si>
  <si>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</si>
  <si>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</si>
  <si>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</si>
  <si>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</si>
  <si>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</si>
  <si>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</si>
  <si>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</si>
  <si>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</si>
  <si>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</si>
  <si>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</si>
  <si>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</si>
  <si>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</si>
  <si>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</si>
  <si>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</si>
  <si>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</si>
  <si>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</si>
  <si>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</si>
  <si>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</si>
  <si>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</si>
  <si>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</si>
  <si>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</si>
  <si>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</si>
  <si>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</si>
  <si>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</si>
  <si>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</si>
  <si>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</si>
  <si>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</si>
  <si>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</si>
  <si>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</si>
  <si>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</si>
  <si>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</si>
  <si>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</si>
  <si>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</si>
  <si>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</si>
  <si>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</si>
  <si>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</si>
  <si>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</si>
  <si>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</si>
  <si>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</si>
  <si>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</si>
  <si>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</si>
  <si>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</si>
  <si>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</si>
  <si>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</si>
  <si>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</si>
  <si>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</si>
  <si>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</si>
  <si>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</si>
  <si>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</si>
  <si>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</si>
  <si>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</si>
  <si>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</si>
  <si>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</si>
  <si>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</si>
  <si>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</si>
  <si>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</si>
  <si>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</si>
  <si>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</si>
  <si>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</si>
  <si>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</si>
  <si>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</si>
  <si>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</si>
  <si>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</si>
  <si>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</si>
  <si>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</si>
  <si>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</si>
  <si>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</si>
  <si>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</si>
  <si>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</si>
  <si>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</si>
  <si>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</si>
  <si>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</si>
  <si>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</si>
  <si>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</si>
  <si>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</si>
  <si>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</si>
  <si>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</si>
  <si>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</si>
  <si>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</si>
  <si>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</si>
  <si>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</si>
  <si>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</si>
  <si>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</si>
  <si>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</si>
  <si>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</si>
  <si>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</si>
  <si>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</si>
  <si>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</si>
  <si>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</si>
  <si>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</si>
  <si>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</si>
  <si>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</si>
  <si>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</si>
  <si>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</si>
  <si>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</si>
  <si>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</si>
  <si>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</si>
  <si>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</si>
  <si>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</si>
  <si>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</si>
  <si>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</si>
  <si>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</si>
  <si>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</si>
  <si>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</si>
  <si>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</si>
  <si>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</si>
  <si>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</si>
  <si>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</si>
  <si>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</si>
  <si>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</si>
  <si>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</si>
  <si>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</si>
  <si>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</si>
  <si>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</si>
  <si>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</si>
  <si>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</si>
  <si>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</si>
  <si>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</si>
  <si>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</si>
  <si>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</si>
  <si>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</si>
  <si>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</si>
  <si>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</si>
  <si>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</si>
  <si>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</si>
  <si>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</si>
  <si>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</si>
  <si>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</si>
  <si>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</si>
  <si>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</si>
  <si>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</si>
  <si>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</si>
  <si>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</si>
  <si>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</si>
  <si>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</si>
  <si>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</si>
  <si>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</si>
  <si>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</si>
  <si>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</si>
  <si>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</si>
  <si>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</si>
  <si>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</si>
  <si>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</si>
  <si>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</si>
  <si>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</si>
  <si>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</si>
  <si>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</si>
  <si>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</si>
  <si>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</si>
  <si>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</si>
  <si>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</si>
  <si>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</si>
  <si>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</si>
  <si>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</si>
  <si>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</si>
  <si>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</si>
  <si>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</si>
  <si>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</si>
  <si>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</si>
  <si>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</si>
  <si>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</si>
  <si>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</si>
  <si>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</si>
  <si>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</si>
  <si>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</si>
  <si>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</si>
  <si>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</si>
  <si>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</si>
  <si>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</si>
  <si>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</si>
  <si>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</si>
  <si>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</si>
  <si>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</si>
  <si>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</si>
  <si>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</si>
  <si>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</si>
  <si>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</si>
  <si>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</si>
  <si>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</si>
  <si>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</si>
  <si>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</si>
  <si>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</si>
  <si>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</si>
  <si>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</si>
  <si>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</si>
  <si>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</si>
  <si>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</si>
  <si>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</si>
  <si>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</si>
  <si>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</si>
  <si>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</si>
  <si>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</si>
  <si>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</si>
  <si>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</si>
  <si>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</si>
  <si>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</si>
  <si>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</si>
  <si>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</si>
  <si>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</si>
  <si>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</si>
  <si>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</si>
  <si>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</si>
  <si>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</si>
  <si>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</si>
  <si>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</si>
  <si>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</si>
  <si>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</si>
  <si>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</si>
  <si>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</si>
  <si>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</si>
  <si>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</si>
  <si>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</si>
  <si>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</si>
  <si>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</si>
  <si>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</si>
  <si>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</si>
  <si>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</si>
  <si>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</si>
  <si>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</si>
  <si>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</si>
  <si>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</si>
  <si>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</si>
  <si>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</si>
  <si>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</si>
  <si>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</si>
  <si>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</si>
  <si>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</si>
  <si>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</si>
  <si>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</si>
  <si>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</si>
  <si>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</si>
  <si>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</si>
  <si>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</si>
  <si>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</si>
  <si>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</si>
  <si>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</si>
  <si>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</si>
  <si>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</si>
  <si>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</si>
  <si>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</si>
  <si>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</si>
  <si>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</si>
  <si>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</si>
  <si>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</si>
  <si>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</si>
  <si>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</si>
  <si>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</si>
  <si>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</si>
  <si>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</si>
  <si>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</si>
  <si>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</si>
  <si>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</si>
  <si>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</si>
  <si>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</si>
  <si>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</si>
  <si>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</si>
  <si>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</si>
  <si>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</si>
  <si>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</si>
  <si>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</si>
  <si>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</si>
  <si>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</si>
  <si>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</si>
  <si>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</si>
  <si>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</si>
  <si>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</si>
  <si>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</si>
  <si>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</si>
  <si>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</si>
  <si>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</si>
  <si>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</si>
  <si>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</si>
  <si>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</si>
  <si>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</si>
  <si>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</si>
  <si>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</si>
  <si>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</si>
  <si>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</si>
  <si>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</si>
  <si>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</si>
  <si>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</si>
  <si>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</si>
  <si>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</si>
  <si>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</si>
  <si>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</si>
  <si>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</si>
  <si>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</si>
  <si>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</si>
  <si>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</si>
  <si>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</si>
  <si>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</si>
  <si>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</si>
  <si>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</si>
  <si>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</si>
  <si>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</si>
  <si>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</si>
  <si>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</si>
  <si>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</si>
  <si>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</si>
  <si>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</si>
  <si>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</si>
  <si>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</si>
  <si>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</si>
  <si>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</si>
  <si>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</si>
  <si>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</si>
  <si>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</si>
  <si>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</si>
  <si>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</si>
  <si>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</si>
  <si>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</si>
  <si>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</si>
  <si>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</si>
  <si>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</si>
  <si>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</si>
  <si>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</si>
  <si>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</si>
  <si>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</si>
  <si>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</si>
  <si>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</si>
  <si>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</si>
  <si>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</si>
  <si>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</si>
  <si>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</si>
  <si>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</si>
  <si>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</si>
  <si>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</si>
  <si>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</si>
  <si>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</si>
  <si>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</si>
  <si>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</si>
  <si>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</si>
  <si>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</si>
  <si>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</si>
  <si>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</si>
  <si>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</si>
  <si>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</si>
  <si>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</si>
  <si>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</si>
  <si>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</si>
  <si>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</si>
  <si>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</si>
  <si>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</si>
  <si>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</si>
  <si>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</si>
  <si>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</si>
  <si>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</si>
  <si>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</si>
  <si>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</si>
  <si>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</si>
  <si>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</si>
  <si>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</si>
  <si>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</si>
  <si>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</si>
  <si>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</si>
  <si>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</si>
  <si>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</si>
  <si>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</si>
  <si>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</si>
  <si>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</si>
  <si>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</si>
  <si>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</si>
  <si>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</si>
  <si>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</si>
  <si>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</si>
  <si>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</si>
  <si>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</si>
  <si>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</si>
  <si>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</si>
  <si>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</si>
  <si>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</si>
  <si>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</si>
  <si>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</si>
  <si>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</si>
  <si>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</si>
  <si>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</si>
  <si>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</si>
  <si>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</si>
  <si>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</si>
  <si>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</si>
  <si>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</si>
  <si>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</si>
  <si>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</si>
  <si>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</si>
  <si>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</si>
  <si>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</si>
  <si>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</si>
  <si>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</si>
  <si>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</si>
  <si>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</si>
  <si>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</si>
  <si>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</si>
  <si>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</si>
  <si>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</si>
  <si>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KONDUKTOR</t>
  </si>
  <si>
    <t>PEKERJAAN PEMASANGAN APP</t>
  </si>
  <si>
    <t>PEMBONGKARAN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</si>
  <si>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</si>
  <si>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</si>
  <si>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</si>
  <si>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</si>
  <si>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</si>
  <si>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</si>
  <si>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</si>
  <si>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</si>
  <si>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</si>
  <si>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</si>
  <si>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</si>
  <si>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</si>
  <si>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</si>
  <si>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</si>
  <si>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</si>
  <si>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</si>
  <si>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</si>
  <si>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</si>
  <si>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</si>
  <si>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</si>
  <si>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</si>
  <si>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</si>
  <si>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</si>
  <si>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</si>
  <si>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</si>
  <si>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</si>
  <si>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</si>
  <si>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</si>
  <si>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</si>
  <si>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</si>
  <si>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</si>
  <si>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</si>
  <si>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</si>
  <si>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</si>
  <si>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</si>
  <si>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</si>
  <si>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</si>
  <si>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</si>
  <si>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</si>
  <si>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</si>
  <si>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</si>
  <si>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</si>
  <si>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MANAGER ULP TEGOWANU</t>
  </si>
  <si>
    <t>HARY PRATAMA</t>
  </si>
  <si>
    <t>TL. Teknik</t>
  </si>
  <si>
    <t>KOORDINAT LOKASI :  -6.9787854,110.5329673</t>
  </si>
  <si>
    <t>Hasil Ukur Trafo 3 Ph 50 KVA ( X ) di SYG05-135</t>
  </si>
  <si>
    <t>Daya 41.500 VA</t>
  </si>
  <si>
    <t>Trafo 3 Fasa 50 KVA 1 Tiang (G312-A)</t>
  </si>
  <si>
    <t xml:space="preserve">Jumper Wire : </t>
  </si>
  <si>
    <t>Keterangan Tambahan : -6.9787854,110.5329673</t>
  </si>
  <si>
    <t>CV CHRISTY INDOJAYA</t>
  </si>
  <si>
    <t>DESA BULUSARI SAYUNG</t>
  </si>
  <si>
    <t>SYG05-135</t>
  </si>
  <si>
    <t>MGN 07</t>
  </si>
  <si>
    <t>B2</t>
  </si>
  <si>
    <t>Sepatu Kabel AL/CU kepala 70</t>
  </si>
  <si>
    <t>CC1-A</t>
  </si>
  <si>
    <t>CM2-12</t>
  </si>
  <si>
    <t>CM2-11M</t>
  </si>
  <si>
    <t>Stainless Steel Strap 20 X 0.7 mm</t>
  </si>
  <si>
    <t>CM2-12A</t>
  </si>
  <si>
    <t>CM5-5</t>
  </si>
  <si>
    <t>SJ6</t>
  </si>
  <si>
    <t>Tegowanu,    Nopember 2023</t>
  </si>
  <si>
    <t>C12-350 E</t>
  </si>
  <si>
    <t>CG312-A 50 KVA</t>
  </si>
  <si>
    <t>SR APP 3 PH</t>
  </si>
  <si>
    <t>BTG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</si>
</sst>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8"/>
      <name val="Arial"/>
      <family val="2"/>
    </font>
    <font>
      <sz val="8"/>
      <color rgb="FFFF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731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5" fontId="105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5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67" fillId="0" borderId="0" applyFont="0" applyFill="0" applyBorder="0" applyAlignment="0" applyProtection="0"/>
    <xf numFmtId="164" fontId="6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6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6" fontId="24" fillId="0" borderId="0" applyFont="0" applyFill="0" applyBorder="0" applyAlignment="0" applyProtection="0"/>
    <xf numFmtId="166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2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2" fillId="0" borderId="0"/>
    <xf numFmtId="0" fontId="112" fillId="0" borderId="0"/>
    <xf numFmtId="0" fontId="112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70" fillId="0" borderId="0"/>
    <xf numFmtId="0" fontId="37" fillId="0" borderId="0"/>
    <xf numFmtId="0" fontId="112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2" fillId="0" borderId="0"/>
    <xf numFmtId="0" fontId="1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2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2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2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2" fillId="0" borderId="0"/>
    <xf numFmtId="0" fontId="112" fillId="0" borderId="0"/>
    <xf numFmtId="0" fontId="112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2" fillId="0" borderId="0"/>
    <xf numFmtId="0" fontId="113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114" fillId="0" borderId="0"/>
    <xf numFmtId="0" fontId="23" fillId="0" borderId="0"/>
    <xf numFmtId="0" fontId="23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4" fillId="0" borderId="0"/>
    <xf numFmtId="0" fontId="113" fillId="0" borderId="0"/>
    <xf numFmtId="0" fontId="68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3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44" fillId="0" borderId="0" applyFont="0" applyFill="0" applyBorder="0" applyAlignment="0" applyProtection="0"/>
    <xf numFmtId="41" fontId="15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43" fontId="23" fillId="0" borderId="0" applyFont="0" applyFill="0" applyBorder="0" applyAlignment="0" applyProtection="0"/>
    <xf numFmtId="0" fontId="8" fillId="0" borderId="0"/>
    <xf numFmtId="0" fontId="8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" fillId="0" borderId="0"/>
    <xf numFmtId="0" fontId="17" fillId="0" borderId="0"/>
    <xf numFmtId="0" fontId="8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" fillId="0" borderId="0"/>
    <xf numFmtId="43" fontId="12" fillId="0" borderId="0" applyFont="0" applyFill="0" applyBorder="0" applyAlignment="0" applyProtection="0"/>
    <xf numFmtId="0" fontId="8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8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7" fillId="0" borderId="0"/>
    <xf numFmtId="0" fontId="7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713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4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4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4" fontId="46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5" fontId="54" fillId="0" borderId="0" xfId="1652" applyNumberFormat="1" applyFont="1"/>
    <xf numFmtId="0" fontId="112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5" fontId="45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5" fontId="45" fillId="0" borderId="0" xfId="1615" applyNumberFormat="1" applyFont="1" applyAlignment="1">
      <alignment horizontal="left" vertical="center"/>
    </xf>
    <xf numFmtId="165" fontId="54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4" fontId="96" fillId="0" borderId="0" xfId="1448" applyNumberFormat="1" applyFont="1" applyAlignment="1">
      <alignment wrapText="1"/>
    </xf>
    <xf numFmtId="164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4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18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21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5" fontId="117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19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19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31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4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21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8" fillId="36" borderId="0" xfId="2670" applyFont="1" applyFill="1" applyAlignment="1">
      <alignment horizontal="center" vertical="center"/>
    </xf>
    <xf numFmtId="0" fontId="129" fillId="36" borderId="0" xfId="2670" applyFont="1" applyFill="1" applyAlignment="1">
      <alignment horizontal="left" vertical="center"/>
    </xf>
    <xf numFmtId="0" fontId="129" fillId="36" borderId="0" xfId="2670" applyFont="1" applyFill="1" applyAlignment="1">
      <alignment horizontal="center" vertical="center"/>
    </xf>
    <xf numFmtId="0" fontId="129" fillId="36" borderId="0" xfId="2670" applyFont="1" applyFill="1" applyAlignment="1">
      <alignment horizontal="right" vertical="center"/>
    </xf>
    <xf numFmtId="9" fontId="130" fillId="36" borderId="0" xfId="2671" applyFont="1" applyFill="1" applyBorder="1" applyAlignment="1" applyProtection="1">
      <alignment horizontal="right" vertical="center"/>
    </xf>
    <xf numFmtId="165" fontId="129" fillId="36" borderId="0" xfId="2672" applyFont="1" applyFill="1" applyBorder="1" applyAlignment="1" applyProtection="1">
      <alignment horizontal="right" vertical="center"/>
    </xf>
    <xf numFmtId="165" fontId="130" fillId="36" borderId="0" xfId="2672" applyFont="1" applyFill="1" applyBorder="1" applyAlignment="1" applyProtection="1">
      <alignment horizontal="right" vertical="center"/>
    </xf>
    <xf numFmtId="10" fontId="130" fillId="36" borderId="0" xfId="2671" applyNumberFormat="1" applyFont="1" applyFill="1" applyBorder="1" applyAlignment="1" applyProtection="1">
      <alignment horizontal="right" vertical="center"/>
    </xf>
    <xf numFmtId="169" fontId="129" fillId="36" borderId="0" xfId="2672" applyNumberFormat="1" applyFont="1" applyFill="1" applyBorder="1" applyAlignment="1" applyProtection="1">
      <alignment horizontal="right" vertical="center"/>
    </xf>
    <xf numFmtId="0" fontId="123" fillId="0" borderId="0" xfId="2670" applyFont="1" applyAlignment="1">
      <alignment horizontal="left" vertical="center"/>
    </xf>
    <xf numFmtId="0" fontId="126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13" fillId="0" borderId="0" xfId="1538"/>
    <xf numFmtId="165" fontId="113" fillId="0" borderId="0" xfId="1538" applyNumberFormat="1"/>
    <xf numFmtId="0" fontId="63" fillId="0" borderId="0" xfId="1538" applyFont="1"/>
    <xf numFmtId="0" fontId="116" fillId="0" borderId="0" xfId="1538" applyFont="1"/>
    <xf numFmtId="0" fontId="54" fillId="0" borderId="42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3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5" fontId="0" fillId="0" borderId="3" xfId="1026" applyFont="1" applyFill="1" applyBorder="1" applyProtection="1"/>
    <xf numFmtId="165" fontId="113" fillId="0" borderId="3" xfId="1538" applyNumberFormat="1" applyBorder="1"/>
    <xf numFmtId="165" fontId="124" fillId="0" borderId="3" xfId="1026" applyFont="1" applyBorder="1" applyProtection="1"/>
    <xf numFmtId="165" fontId="0" fillId="0" borderId="3" xfId="1026" applyFont="1" applyBorder="1" applyProtection="1"/>
    <xf numFmtId="165" fontId="116" fillId="0" borderId="3" xfId="1538" applyNumberFormat="1" applyFont="1" applyBorder="1"/>
    <xf numFmtId="0" fontId="63" fillId="0" borderId="3" xfId="1538" applyFont="1" applyBorder="1"/>
    <xf numFmtId="164" fontId="113" fillId="0" borderId="3" xfId="1538" applyNumberFormat="1" applyBorder="1"/>
    <xf numFmtId="165" fontId="105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5" fontId="51" fillId="0" borderId="3" xfId="1538" applyNumberFormat="1" applyFont="1" applyBorder="1"/>
    <xf numFmtId="0" fontId="113" fillId="29" borderId="0" xfId="1538" applyFill="1"/>
    <xf numFmtId="0" fontId="51" fillId="0" borderId="0" xfId="1538" applyFont="1" applyAlignment="1">
      <alignment horizontal="center"/>
    </xf>
    <xf numFmtId="165" fontId="51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5" fontId="113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32" fillId="0" borderId="0" xfId="1614" applyFont="1" applyAlignment="1">
      <alignment horizontal="center"/>
    </xf>
    <xf numFmtId="0" fontId="133" fillId="0" borderId="0" xfId="1614" applyFont="1" applyAlignment="1">
      <alignment horizontal="center" vertical="center"/>
    </xf>
    <xf numFmtId="0" fontId="134" fillId="0" borderId="0" xfId="1614" applyFont="1" applyAlignment="1">
      <alignment horizontal="left" vertical="center"/>
    </xf>
    <xf numFmtId="0" fontId="134" fillId="0" borderId="0" xfId="1614" applyFont="1" applyAlignment="1">
      <alignment vertical="center"/>
    </xf>
    <xf numFmtId="0" fontId="135" fillId="0" borderId="0" xfId="1614" applyFont="1" applyAlignment="1">
      <alignment horizontal="center" vertical="center"/>
    </xf>
    <xf numFmtId="3" fontId="133" fillId="0" borderId="0" xfId="1614" applyNumberFormat="1" applyFont="1" applyAlignment="1">
      <alignment horizontal="center" vertical="center"/>
    </xf>
    <xf numFmtId="0" fontId="136" fillId="0" borderId="0" xfId="1614" applyFont="1" applyAlignment="1">
      <alignment horizontal="center" vertical="center"/>
    </xf>
    <xf numFmtId="0" fontId="135" fillId="0" borderId="0" xfId="1614" applyFont="1" applyAlignment="1">
      <alignment horizontal="center"/>
    </xf>
    <xf numFmtId="0" fontId="133" fillId="0" borderId="0" xfId="1614" applyFont="1" applyAlignment="1">
      <alignment horizontal="center"/>
    </xf>
    <xf numFmtId="3" fontId="132" fillId="0" borderId="0" xfId="1614" applyNumberFormat="1" applyFont="1" applyAlignment="1">
      <alignment horizontal="center"/>
    </xf>
    <xf numFmtId="0" fontId="137" fillId="0" borderId="0" xfId="1614" applyFont="1"/>
    <xf numFmtId="165" fontId="137" fillId="0" borderId="0" xfId="1652" applyNumberFormat="1" applyFont="1"/>
    <xf numFmtId="0" fontId="137" fillId="0" borderId="0" xfId="1614" applyFont="1" applyAlignment="1">
      <alignment horizontal="left" vertical="center"/>
    </xf>
    <xf numFmtId="0" fontId="137" fillId="0" borderId="0" xfId="1614" applyFont="1" applyAlignment="1">
      <alignment horizontal="center" vertical="center"/>
    </xf>
    <xf numFmtId="3" fontId="134" fillId="0" borderId="0" xfId="1614" applyNumberFormat="1" applyFont="1" applyAlignment="1">
      <alignment horizontal="left" vertical="center"/>
    </xf>
    <xf numFmtId="0" fontId="137" fillId="0" borderId="0" xfId="1614" applyFont="1" applyAlignment="1">
      <alignment horizontal="center"/>
    </xf>
    <xf numFmtId="0" fontId="134" fillId="0" borderId="0" xfId="1614" applyFont="1" applyAlignment="1">
      <alignment horizontal="center"/>
    </xf>
    <xf numFmtId="0" fontId="137" fillId="0" borderId="0" xfId="1614" applyFont="1" applyAlignment="1">
      <alignment horizontal="center" vertical="center" wrapText="1"/>
    </xf>
    <xf numFmtId="0" fontId="134" fillId="0" borderId="0" xfId="1614" applyFont="1" applyAlignment="1">
      <alignment horizontal="center" vertical="center" wrapText="1"/>
    </xf>
    <xf numFmtId="3" fontId="133" fillId="0" borderId="0" xfId="1614" applyNumberFormat="1" applyFont="1" applyAlignment="1">
      <alignment vertical="center"/>
    </xf>
    <xf numFmtId="0" fontId="134" fillId="0" borderId="20" xfId="1615" applyFont="1" applyBorder="1" applyAlignment="1">
      <alignment horizontal="center" vertical="center"/>
    </xf>
    <xf numFmtId="0" fontId="134" fillId="0" borderId="21" xfId="1615" applyFont="1" applyBorder="1" applyAlignment="1">
      <alignment horizontal="left" vertical="center" wrapText="1"/>
    </xf>
    <xf numFmtId="0" fontId="133" fillId="0" borderId="21" xfId="1614" applyFont="1" applyBorder="1" applyAlignment="1">
      <alignment horizontal="center" vertical="center" wrapText="1"/>
    </xf>
    <xf numFmtId="0" fontId="140" fillId="0" borderId="21" xfId="1614" applyFont="1" applyBorder="1" applyAlignment="1">
      <alignment horizontal="center" vertical="center"/>
    </xf>
    <xf numFmtId="3" fontId="140" fillId="0" borderId="21" xfId="1614" applyNumberFormat="1" applyFont="1" applyBorder="1" applyAlignment="1">
      <alignment horizontal="center" vertical="center"/>
    </xf>
    <xf numFmtId="3" fontId="133" fillId="0" borderId="21" xfId="1614" applyNumberFormat="1" applyFont="1" applyBorder="1" applyAlignment="1">
      <alignment horizontal="center" vertical="center"/>
    </xf>
    <xf numFmtId="3" fontId="133" fillId="0" borderId="22" xfId="1614" applyNumberFormat="1" applyFont="1" applyBorder="1" applyAlignment="1">
      <alignment horizontal="center" vertical="center"/>
    </xf>
    <xf numFmtId="3" fontId="133" fillId="0" borderId="0" xfId="1614" applyNumberFormat="1" applyFont="1" applyAlignment="1">
      <alignment horizontal="center"/>
    </xf>
    <xf numFmtId="3" fontId="132" fillId="0" borderId="0" xfId="1614" applyNumberFormat="1" applyFont="1" applyAlignment="1">
      <alignment horizontal="center" vertical="center"/>
    </xf>
    <xf numFmtId="0" fontId="140" fillId="0" borderId="0" xfId="1614" applyFont="1" applyAlignment="1">
      <alignment horizontal="center"/>
    </xf>
    <xf numFmtId="0" fontId="135" fillId="0" borderId="21" xfId="1653" applyFont="1" applyBorder="1" applyAlignment="1">
      <alignment horizontal="center" vertical="center"/>
    </xf>
    <xf numFmtId="3" fontId="136" fillId="0" borderId="0" xfId="1614" applyNumberFormat="1" applyFont="1" applyAlignment="1">
      <alignment horizontal="center" vertical="center"/>
    </xf>
    <xf numFmtId="0" fontId="136" fillId="0" borderId="0" xfId="1614" applyFont="1" applyAlignment="1">
      <alignment horizontal="center"/>
    </xf>
    <xf numFmtId="0" fontId="133" fillId="0" borderId="21" xfId="1451" applyFont="1" applyBorder="1" applyAlignment="1">
      <alignment horizontal="left"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3" fillId="0" borderId="20" xfId="1652" applyFont="1" applyBorder="1" applyAlignment="1">
      <alignment horizontal="center" vertical="center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40" fillId="0" borderId="21" xfId="1652" applyFont="1" applyBorder="1" applyAlignment="1">
      <alignment horizontal="center" vertical="center"/>
    </xf>
    <xf numFmtId="0" fontId="140" fillId="0" borderId="44" xfId="1652" applyFont="1" applyBorder="1" applyAlignment="1">
      <alignment horizontal="center" vertical="center"/>
    </xf>
    <xf numFmtId="0" fontId="140" fillId="0" borderId="3" xfId="1652" applyFont="1" applyBorder="1" applyAlignment="1">
      <alignment vertical="center" wrapText="1"/>
    </xf>
    <xf numFmtId="0" fontId="133" fillId="0" borderId="3" xfId="1614" applyFont="1" applyBorder="1" applyAlignment="1">
      <alignment horizontal="center" vertical="center" wrapText="1"/>
    </xf>
    <xf numFmtId="0" fontId="140" fillId="0" borderId="3" xfId="1614" applyFont="1" applyBorder="1" applyAlignment="1">
      <alignment horizontal="center" vertical="center"/>
    </xf>
    <xf numFmtId="0" fontId="140" fillId="0" borderId="3" xfId="1652" applyFont="1" applyBorder="1" applyAlignment="1">
      <alignment horizontal="center" vertical="center"/>
    </xf>
    <xf numFmtId="207" fontId="140" fillId="0" borderId="3" xfId="1614" applyNumberFormat="1" applyFont="1" applyBorder="1" applyAlignment="1">
      <alignment horizontal="center" vertical="center"/>
    </xf>
    <xf numFmtId="3" fontId="133" fillId="0" borderId="3" xfId="1614" applyNumberFormat="1" applyFont="1" applyBorder="1" applyAlignment="1">
      <alignment horizontal="center" vertical="center"/>
    </xf>
    <xf numFmtId="3" fontId="133" fillId="0" borderId="39" xfId="1614" applyNumberFormat="1" applyFont="1" applyBorder="1" applyAlignment="1">
      <alignment horizontal="center" vertical="center"/>
    </xf>
    <xf numFmtId="0" fontId="140" fillId="0" borderId="20" xfId="1652" applyFont="1" applyBorder="1" applyAlignment="1">
      <alignment horizontal="center" vertical="center"/>
    </xf>
    <xf numFmtId="0" fontId="140" fillId="0" borderId="21" xfId="1652" applyFont="1" applyBorder="1" applyAlignment="1">
      <alignment vertical="center" wrapText="1"/>
    </xf>
    <xf numFmtId="0" fontId="133" fillId="0" borderId="23" xfId="1614" applyFont="1" applyBorder="1" applyAlignment="1">
      <alignment horizontal="center" vertical="center"/>
    </xf>
    <xf numFmtId="0" fontId="133" fillId="0" borderId="24" xfId="1614" applyFont="1" applyBorder="1" applyAlignment="1">
      <alignment horizontal="left" vertical="center"/>
    </xf>
    <xf numFmtId="0" fontId="133" fillId="0" borderId="24" xfId="1614" applyFont="1" applyBorder="1" applyAlignment="1">
      <alignment vertical="center"/>
    </xf>
    <xf numFmtId="0" fontId="140" fillId="0" borderId="24" xfId="1614" applyFont="1" applyBorder="1" applyAlignment="1">
      <alignment horizontal="center" vertical="center"/>
    </xf>
    <xf numFmtId="3" fontId="133" fillId="0" borderId="24" xfId="1614" applyNumberFormat="1" applyFont="1" applyBorder="1" applyAlignment="1">
      <alignment horizontal="center" vertical="center"/>
    </xf>
    <xf numFmtId="3" fontId="133" fillId="0" borderId="25" xfId="1614" applyNumberFormat="1" applyFont="1" applyBorder="1" applyAlignment="1">
      <alignment horizontal="center" vertical="center"/>
    </xf>
    <xf numFmtId="0" fontId="135" fillId="0" borderId="26" xfId="1614" applyFont="1" applyBorder="1" applyAlignment="1">
      <alignment horizontal="center" vertical="center"/>
    </xf>
    <xf numFmtId="37" fontId="137" fillId="0" borderId="27" xfId="1614" applyNumberFormat="1" applyFont="1" applyBorder="1" applyAlignment="1">
      <alignment horizontal="center"/>
    </xf>
    <xf numFmtId="37" fontId="135" fillId="0" borderId="27" xfId="1614" applyNumberFormat="1" applyFont="1" applyBorder="1" applyAlignment="1">
      <alignment horizontal="center"/>
    </xf>
    <xf numFmtId="0" fontId="135" fillId="0" borderId="28" xfId="1614" applyFont="1" applyBorder="1" applyAlignment="1">
      <alignment horizontal="center" vertical="center"/>
    </xf>
    <xf numFmtId="37" fontId="137" fillId="0" borderId="29" xfId="1614" applyNumberFormat="1" applyFont="1" applyBorder="1" applyAlignment="1">
      <alignment horizontal="center"/>
    </xf>
    <xf numFmtId="37" fontId="135" fillId="0" borderId="29" xfId="1614" applyNumberFormat="1" applyFont="1" applyBorder="1" applyAlignment="1">
      <alignment horizontal="center"/>
    </xf>
    <xf numFmtId="37" fontId="141" fillId="0" borderId="30" xfId="1614" applyNumberFormat="1" applyFont="1" applyBorder="1" applyAlignment="1">
      <alignment horizontal="center"/>
    </xf>
    <xf numFmtId="37" fontId="141" fillId="0" borderId="32" xfId="1614" applyNumberFormat="1" applyFont="1" applyBorder="1" applyAlignment="1">
      <alignment horizontal="center"/>
    </xf>
    <xf numFmtId="0" fontId="141" fillId="0" borderId="34" xfId="1614" applyFont="1" applyBorder="1" applyAlignment="1">
      <alignment vertical="center"/>
    </xf>
    <xf numFmtId="0" fontId="135" fillId="0" borderId="19" xfId="1614" applyFont="1" applyBorder="1"/>
    <xf numFmtId="0" fontId="135" fillId="0" borderId="19" xfId="1614" applyFont="1" applyBorder="1" applyAlignment="1">
      <alignment horizontal="center"/>
    </xf>
    <xf numFmtId="0" fontId="135" fillId="0" borderId="19" xfId="1614" applyFont="1" applyBorder="1" applyAlignment="1">
      <alignment horizontal="right"/>
    </xf>
    <xf numFmtId="0" fontId="135" fillId="0" borderId="31" xfId="1614" applyFont="1" applyBorder="1" applyAlignment="1">
      <alignment horizontal="right"/>
    </xf>
    <xf numFmtId="0" fontId="133" fillId="0" borderId="0" xfId="1614" applyFont="1" applyAlignment="1">
      <alignment horizontal="left" vertical="center"/>
    </xf>
    <xf numFmtId="0" fontId="133" fillId="0" borderId="0" xfId="1614" applyFont="1" applyAlignment="1">
      <alignment vertical="center"/>
    </xf>
    <xf numFmtId="0" fontId="140" fillId="0" borderId="0" xfId="1614" applyFont="1" applyAlignment="1">
      <alignment horizontal="center" vertical="center"/>
    </xf>
    <xf numFmtId="164" fontId="140" fillId="0" borderId="0" xfId="1652" applyNumberFormat="1" applyFont="1" applyAlignment="1">
      <alignment vertical="center"/>
    </xf>
    <xf numFmtId="0" fontId="135" fillId="0" borderId="0" xfId="1652" applyFont="1" applyAlignment="1">
      <alignment horizontal="right"/>
    </xf>
    <xf numFmtId="0" fontId="142" fillId="0" borderId="0" xfId="1644" applyFont="1" applyAlignment="1">
      <alignment horizontal="center" vertical="center"/>
    </xf>
    <xf numFmtId="0" fontId="140" fillId="0" borderId="0" xfId="1652" applyFont="1" applyAlignment="1">
      <alignment vertical="center"/>
    </xf>
    <xf numFmtId="0" fontId="143" fillId="39" borderId="59" xfId="2670" applyFont="1" applyFill="1" applyBorder="1" applyAlignment="1">
      <alignment horizontal="left" vertical="center"/>
    </xf>
    <xf numFmtId="0" fontId="143" fillId="39" borderId="60" xfId="2670" applyFont="1" applyFill="1" applyBorder="1" applyAlignment="1">
      <alignment horizontal="center" vertical="center"/>
    </xf>
    <xf numFmtId="0" fontId="143" fillId="39" borderId="62" xfId="2670" applyFont="1" applyFill="1" applyBorder="1" applyAlignment="1">
      <alignment horizontal="left" vertical="center"/>
    </xf>
    <xf numFmtId="0" fontId="143" fillId="39" borderId="58" xfId="2670" applyFont="1" applyFill="1" applyBorder="1" applyAlignment="1">
      <alignment horizontal="center" vertical="center"/>
    </xf>
    <xf numFmtId="0" fontId="143" fillId="39" borderId="64" xfId="2670" applyFont="1" applyFill="1" applyBorder="1" applyAlignment="1">
      <alignment horizontal="left" vertical="center"/>
    </xf>
    <xf numFmtId="0" fontId="143" fillId="39" borderId="65" xfId="2670" applyFont="1" applyFill="1" applyBorder="1" applyAlignment="1">
      <alignment horizontal="center" vertical="center"/>
    </xf>
    <xf numFmtId="165" fontId="125" fillId="40" borderId="61" xfId="2672" applyFont="1" applyFill="1" applyBorder="1" applyAlignment="1" applyProtection="1">
      <alignment horizontal="right" vertical="center" wrapText="1"/>
      <protection locked="0"/>
    </xf>
    <xf numFmtId="165" fontId="125" fillId="40" borderId="63" xfId="2672" applyFont="1" applyFill="1" applyBorder="1" applyAlignment="1" applyProtection="1">
      <alignment horizontal="right" vertical="center"/>
      <protection locked="0"/>
    </xf>
    <xf numFmtId="169" fontId="125" fillId="40" borderId="63" xfId="2672" applyNumberFormat="1" applyFont="1" applyFill="1" applyBorder="1" applyAlignment="1" applyProtection="1">
      <alignment horizontal="right" vertical="center"/>
      <protection locked="0"/>
    </xf>
    <xf numFmtId="169" fontId="125" fillId="40" borderId="66" xfId="2672" applyNumberFormat="1" applyFont="1" applyFill="1" applyBorder="1" applyAlignment="1" applyProtection="1">
      <alignment horizontal="right" vertical="center"/>
      <protection locked="0"/>
    </xf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51" xfId="2673" applyFont="1" applyBorder="1" applyAlignment="1">
      <alignment horizontal="center" vertical="center" wrapText="1"/>
    </xf>
    <xf numFmtId="0" fontId="146" fillId="0" borderId="0" xfId="2673" applyFont="1" applyAlignment="1">
      <alignment horizontal="center" vertical="center" wrapText="1"/>
    </xf>
    <xf numFmtId="0" fontId="147" fillId="0" borderId="0" xfId="2673" applyFont="1" applyAlignment="1">
      <alignment vertical="center" wrapText="1"/>
    </xf>
    <xf numFmtId="0" fontId="148" fillId="0" borderId="0" xfId="2673" applyFont="1" applyAlignment="1">
      <alignment vertical="center" wrapText="1"/>
    </xf>
    <xf numFmtId="0" fontId="131" fillId="35" borderId="70" xfId="2673" applyFont="1" applyFill="1" applyBorder="1" applyAlignment="1">
      <alignment vertical="center" wrapText="1"/>
    </xf>
    <xf numFmtId="0" fontId="131" fillId="43" borderId="70" xfId="2673" applyFont="1" applyFill="1" applyBorder="1" applyAlignment="1">
      <alignment vertical="center" wrapText="1"/>
    </xf>
    <xf numFmtId="0" fontId="145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1" fontId="152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20" fillId="35" borderId="32" xfId="2673" applyFont="1" applyFill="1" applyBorder="1" applyAlignment="1">
      <alignment vertical="center" wrapText="1"/>
    </xf>
    <xf numFmtId="0" fontId="120" fillId="43" borderId="32" xfId="2673" applyFont="1" applyFill="1" applyBorder="1" applyAlignment="1">
      <alignment vertical="center" wrapText="1"/>
    </xf>
    <xf numFmtId="0" fontId="120" fillId="0" borderId="0" xfId="2673" applyFont="1" applyAlignment="1">
      <alignment vertical="center" wrapText="1"/>
    </xf>
    <xf numFmtId="2" fontId="120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3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0" fillId="0" borderId="0" xfId="2675" applyFont="1" applyFill="1" applyBorder="1" applyAlignment="1">
      <alignment horizontal="center" vertical="center" wrapText="1"/>
    </xf>
    <xf numFmtId="1" fontId="120" fillId="0" borderId="45" xfId="2673" applyNumberFormat="1" applyFont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3" fillId="0" borderId="0" xfId="2673" applyFont="1" applyAlignment="1">
      <alignment horizontal="center" vertical="center" wrapText="1"/>
    </xf>
    <xf numFmtId="2" fontId="153" fillId="0" borderId="0" xfId="2673" applyNumberFormat="1" applyFont="1" applyAlignment="1">
      <alignment horizontal="center" vertical="center" wrapText="1"/>
    </xf>
    <xf numFmtId="1" fontId="153" fillId="0" borderId="0" xfId="2673" applyNumberFormat="1" applyFont="1" applyAlignment="1">
      <alignment horizontal="center" vertical="center" wrapText="1"/>
    </xf>
    <xf numFmtId="0" fontId="154" fillId="0" borderId="0" xfId="2673" applyFont="1" applyAlignment="1">
      <alignment vertical="center" wrapText="1"/>
    </xf>
    <xf numFmtId="0" fontId="131" fillId="35" borderId="46" xfId="2673" applyFont="1" applyFill="1" applyBorder="1" applyAlignment="1">
      <alignment vertical="center" wrapText="1"/>
    </xf>
    <xf numFmtId="0" fontId="131" fillId="0" borderId="48" xfId="2673" applyFont="1" applyBorder="1" applyAlignment="1">
      <alignment horizontal="center" vertical="center" wrapText="1"/>
    </xf>
    <xf numFmtId="0" fontId="131" fillId="35" borderId="44" xfId="2673" applyFont="1" applyFill="1" applyBorder="1" applyAlignment="1">
      <alignment vertical="center" wrapText="1"/>
    </xf>
    <xf numFmtId="1" fontId="120" fillId="0" borderId="50" xfId="2673" applyNumberFormat="1" applyFont="1" applyBorder="1" applyAlignment="1">
      <alignment vertical="center" wrapText="1"/>
    </xf>
    <xf numFmtId="0" fontId="120" fillId="35" borderId="44" xfId="2673" applyFont="1" applyFill="1" applyBorder="1" applyAlignment="1">
      <alignment vertical="center" wrapText="1"/>
    </xf>
    <xf numFmtId="0" fontId="120" fillId="35" borderId="74" xfId="2673" applyFont="1" applyFill="1" applyBorder="1" applyAlignment="1">
      <alignment vertical="center" wrapText="1"/>
    </xf>
    <xf numFmtId="0" fontId="107" fillId="0" borderId="52" xfId="2673" applyFont="1" applyBorder="1" applyAlignment="1">
      <alignment horizontal="center" vertical="center" wrapText="1"/>
    </xf>
    <xf numFmtId="0" fontId="131" fillId="0" borderId="46" xfId="2673" applyFont="1" applyBorder="1" applyAlignment="1">
      <alignment vertical="center" wrapText="1"/>
    </xf>
    <xf numFmtId="0" fontId="131" fillId="0" borderId="44" xfId="2673" applyFont="1" applyBorder="1" applyAlignment="1">
      <alignment vertical="center" wrapText="1"/>
    </xf>
    <xf numFmtId="0" fontId="120" fillId="0" borderId="44" xfId="2673" applyFont="1" applyBorder="1" applyAlignment="1">
      <alignment vertical="center" wrapText="1"/>
    </xf>
    <xf numFmtId="0" fontId="120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41" fontId="136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16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169" fontId="129" fillId="47" borderId="0" xfId="2672" applyNumberFormat="1" applyFont="1" applyFill="1" applyBorder="1" applyAlignment="1" applyProtection="1">
      <alignment horizontal="right" vertical="center"/>
    </xf>
    <xf numFmtId="0" fontId="140" fillId="0" borderId="21" xfId="1615" applyFont="1" applyBorder="1" applyAlignment="1">
      <alignment horizontal="center" vertical="center"/>
    </xf>
    <xf numFmtId="20" fontId="157" fillId="33" borderId="101" xfId="0" applyNumberFormat="1" applyFont="1" applyFill="1" applyBorder="1" applyAlignment="1">
      <alignment horizontal="center"/>
    </xf>
    <xf numFmtId="0" fontId="139" fillId="0" borderId="20" xfId="1652" applyFont="1" applyBorder="1" applyAlignment="1">
      <alignment horizontal="center" vertical="center"/>
    </xf>
    <xf numFmtId="0" fontId="139" fillId="0" borderId="21" xfId="1652" applyFont="1" applyBorder="1" applyAlignment="1">
      <alignment vertical="center" wrapText="1"/>
    </xf>
    <xf numFmtId="0" fontId="157" fillId="33" borderId="26" xfId="0" applyFont="1" applyFill="1" applyBorder="1" applyAlignment="1">
      <alignment horizontal="center"/>
    </xf>
    <xf numFmtId="0" fontId="157" fillId="33" borderId="36" xfId="0" applyFont="1" applyFill="1" applyBorder="1" applyAlignment="1">
      <alignment horizontal="center"/>
    </xf>
    <xf numFmtId="0" fontId="157" fillId="33" borderId="28" xfId="0" applyFont="1" applyFill="1" applyBorder="1" applyAlignment="1">
      <alignment horizontal="center"/>
    </xf>
    <xf numFmtId="0" fontId="161" fillId="33" borderId="18" xfId="0" applyFont="1" applyFill="1" applyBorder="1" applyAlignment="1">
      <alignment horizontal="left"/>
    </xf>
    <xf numFmtId="0" fontId="157" fillId="33" borderId="37" xfId="0" applyFont="1" applyFill="1" applyBorder="1" applyAlignment="1">
      <alignment horizontal="center"/>
    </xf>
    <xf numFmtId="0" fontId="160" fillId="33" borderId="0" xfId="0" applyFont="1" applyFill="1" applyAlignment="1">
      <alignment horizontal="center"/>
    </xf>
    <xf numFmtId="0" fontId="162" fillId="33" borderId="28" xfId="0" applyFont="1" applyFill="1" applyBorder="1" applyAlignment="1">
      <alignment horizontal="center"/>
    </xf>
    <xf numFmtId="0" fontId="162" fillId="33" borderId="0" xfId="0" applyFont="1" applyFill="1" applyAlignment="1">
      <alignment horizontal="center"/>
    </xf>
    <xf numFmtId="0" fontId="164" fillId="33" borderId="81" xfId="0" applyFont="1" applyFill="1" applyBorder="1" applyAlignment="1">
      <alignment horizontal="center" vertical="center"/>
    </xf>
    <xf numFmtId="0" fontId="164" fillId="33" borderId="82" xfId="0" applyFont="1" applyFill="1" applyBorder="1" applyAlignment="1">
      <alignment horizontal="center" vertical="center"/>
    </xf>
    <xf numFmtId="0" fontId="166" fillId="33" borderId="85" xfId="0" applyFont="1" applyFill="1" applyBorder="1" applyAlignment="1">
      <alignment horizontal="center" vertical="center"/>
    </xf>
    <xf numFmtId="0" fontId="164" fillId="33" borderId="86" xfId="0" applyFont="1" applyFill="1" applyBorder="1" applyAlignment="1">
      <alignment horizontal="center" vertical="center"/>
    </xf>
    <xf numFmtId="0" fontId="167" fillId="33" borderId="0" xfId="0" applyFont="1" applyFill="1" applyAlignment="1">
      <alignment horizontal="center"/>
    </xf>
    <xf numFmtId="0" fontId="166" fillId="33" borderId="91" xfId="0" applyFont="1" applyFill="1" applyBorder="1" applyAlignment="1">
      <alignment horizontal="center" vertical="center"/>
    </xf>
    <xf numFmtId="0" fontId="168" fillId="33" borderId="94" xfId="0" applyFont="1" applyFill="1" applyBorder="1" applyAlignment="1">
      <alignment horizontal="center" vertical="top" wrapText="1"/>
    </xf>
    <xf numFmtId="0" fontId="168" fillId="33" borderId="95" xfId="0" applyFont="1" applyFill="1" applyBorder="1" applyAlignment="1">
      <alignment horizontal="center" vertical="top" wrapText="1"/>
    </xf>
    <xf numFmtId="0" fontId="157" fillId="33" borderId="40" xfId="0" applyFont="1" applyFill="1" applyBorder="1" applyAlignment="1">
      <alignment horizontal="center"/>
    </xf>
    <xf numFmtId="0" fontId="157" fillId="33" borderId="42" xfId="0" applyFont="1" applyFill="1" applyBorder="1" applyAlignment="1">
      <alignment vertical="top" wrapText="1"/>
    </xf>
    <xf numFmtId="0" fontId="157" fillId="33" borderId="77" xfId="0" applyFont="1" applyFill="1" applyBorder="1" applyAlignment="1">
      <alignment vertical="top" wrapText="1"/>
    </xf>
    <xf numFmtId="0" fontId="168" fillId="33" borderId="28" xfId="0" applyFont="1" applyFill="1" applyBorder="1" applyAlignment="1">
      <alignment horizontal="center"/>
    </xf>
    <xf numFmtId="0" fontId="168" fillId="33" borderId="0" xfId="0" applyFont="1" applyFill="1" applyAlignment="1">
      <alignment horizontal="center"/>
    </xf>
    <xf numFmtId="0" fontId="157" fillId="33" borderId="40" xfId="0" applyFont="1" applyFill="1" applyBorder="1" applyAlignment="1">
      <alignment horizontal="center" vertical="center" wrapText="1"/>
    </xf>
    <xf numFmtId="0" fontId="168" fillId="33" borderId="34" xfId="0" applyFont="1" applyFill="1" applyBorder="1" applyAlignment="1">
      <alignment horizontal="center"/>
    </xf>
    <xf numFmtId="0" fontId="168" fillId="33" borderId="19" xfId="0" applyFont="1" applyFill="1" applyBorder="1" applyAlignment="1">
      <alignment horizontal="center"/>
    </xf>
    <xf numFmtId="0" fontId="157" fillId="33" borderId="19" xfId="0" applyFont="1" applyFill="1" applyBorder="1" applyAlignment="1">
      <alignment horizontal="center"/>
    </xf>
    <xf numFmtId="0" fontId="157" fillId="33" borderId="96" xfId="0" applyFont="1" applyFill="1" applyBorder="1" applyAlignment="1">
      <alignment horizontal="center"/>
    </xf>
    <xf numFmtId="0" fontId="157" fillId="33" borderId="99" xfId="0" applyFont="1" applyFill="1" applyBorder="1" applyAlignment="1">
      <alignment horizontal="center" vertical="top" wrapText="1"/>
    </xf>
    <xf numFmtId="0" fontId="157" fillId="33" borderId="101" xfId="0" applyFont="1" applyFill="1" applyBorder="1" applyAlignment="1">
      <alignment vertical="top" wrapText="1"/>
    </xf>
    <xf numFmtId="0" fontId="157" fillId="33" borderId="100" xfId="0" applyFont="1" applyFill="1" applyBorder="1" applyAlignment="1">
      <alignment vertical="top" wrapText="1"/>
    </xf>
    <xf numFmtId="49" fontId="157" fillId="33" borderId="99" xfId="0" applyNumberFormat="1" applyFont="1" applyFill="1" applyBorder="1" applyAlignment="1">
      <alignment horizontal="center" vertical="top" wrapText="1"/>
    </xf>
    <xf numFmtId="49" fontId="157" fillId="33" borderId="102" xfId="0" applyNumberFormat="1" applyFont="1" applyFill="1" applyBorder="1" applyAlignment="1">
      <alignment horizontal="center" vertical="top" wrapText="1"/>
    </xf>
    <xf numFmtId="0" fontId="157" fillId="33" borderId="101" xfId="0" applyFont="1" applyFill="1" applyBorder="1" applyAlignment="1">
      <alignment horizontal="center" vertical="center"/>
    </xf>
    <xf numFmtId="0" fontId="157" fillId="33" borderId="100" xfId="0" applyFont="1" applyFill="1" applyBorder="1" applyAlignment="1">
      <alignment horizontal="center" vertical="center"/>
    </xf>
    <xf numFmtId="0" fontId="157" fillId="33" borderId="105" xfId="0" applyFont="1" applyFill="1" applyBorder="1" applyAlignment="1">
      <alignment horizontal="center"/>
    </xf>
    <xf numFmtId="0" fontId="157" fillId="33" borderId="101" xfId="0" applyFont="1" applyFill="1" applyBorder="1" applyAlignment="1">
      <alignment horizontal="center"/>
    </xf>
    <xf numFmtId="0" fontId="157" fillId="33" borderId="100" xfId="0" applyFont="1" applyFill="1" applyBorder="1" applyAlignment="1">
      <alignment horizontal="center"/>
    </xf>
    <xf numFmtId="0" fontId="160" fillId="0" borderId="100" xfId="1450" applyFont="1" applyBorder="1" applyAlignment="1">
      <alignment horizontal="center"/>
    </xf>
    <xf numFmtId="0" fontId="157" fillId="33" borderId="102" xfId="0" applyFont="1" applyFill="1" applyBorder="1" applyAlignment="1">
      <alignment horizontal="center" vertical="top" wrapText="1"/>
    </xf>
    <xf numFmtId="0" fontId="41" fillId="0" borderId="0" xfId="1614" applyFont="1" applyAlignment="1">
      <alignment horizontal="center" vertical="center"/>
    </xf>
    <xf numFmtId="0" fontId="169" fillId="0" borderId="26" xfId="1451" applyFont="1" applyBorder="1"/>
    <xf numFmtId="0" fontId="169" fillId="0" borderId="36" xfId="1451" applyFont="1" applyBorder="1"/>
    <xf numFmtId="0" fontId="169" fillId="0" borderId="43" xfId="1451" applyFont="1" applyBorder="1"/>
    <xf numFmtId="0" fontId="169" fillId="0" borderId="28" xfId="1451" applyFont="1" applyBorder="1"/>
    <xf numFmtId="0" fontId="169" fillId="0" borderId="37" xfId="1451" applyFont="1" applyBorder="1"/>
    <xf numFmtId="0" fontId="161" fillId="0" borderId="37" xfId="1451" applyFont="1" applyBorder="1" applyAlignment="1">
      <alignment vertical="center"/>
    </xf>
    <xf numFmtId="0" fontId="169" fillId="0" borderId="34" xfId="1451" applyFont="1" applyBorder="1"/>
    <xf numFmtId="0" fontId="169" fillId="0" borderId="19" xfId="1451" applyFont="1" applyBorder="1"/>
    <xf numFmtId="0" fontId="161" fillId="0" borderId="19" xfId="1451" applyFont="1" applyBorder="1" applyAlignment="1">
      <alignment vertical="center"/>
    </xf>
    <xf numFmtId="0" fontId="161" fillId="0" borderId="19" xfId="1451" applyFont="1" applyBorder="1" applyAlignment="1">
      <alignment horizontal="center" vertical="center"/>
    </xf>
    <xf numFmtId="0" fontId="161" fillId="0" borderId="31" xfId="1451" applyFont="1" applyBorder="1" applyAlignment="1">
      <alignment vertical="center"/>
    </xf>
    <xf numFmtId="0" fontId="169" fillId="33" borderId="0" xfId="1451" applyFont="1" applyFill="1"/>
    <xf numFmtId="0" fontId="169" fillId="33" borderId="26" xfId="1451" applyFont="1" applyFill="1" applyBorder="1"/>
    <xf numFmtId="0" fontId="169" fillId="33" borderId="36" xfId="1451" applyFont="1" applyFill="1" applyBorder="1"/>
    <xf numFmtId="0" fontId="169" fillId="33" borderId="43" xfId="1451" applyFont="1" applyFill="1" applyBorder="1"/>
    <xf numFmtId="0" fontId="169" fillId="33" borderId="28" xfId="1451" applyFont="1" applyFill="1" applyBorder="1"/>
    <xf numFmtId="0" fontId="169" fillId="33" borderId="37" xfId="1451" applyFont="1" applyFill="1" applyBorder="1"/>
    <xf numFmtId="0" fontId="171" fillId="33" borderId="0" xfId="1451" applyFont="1" applyFill="1" applyAlignment="1">
      <alignment vertical="center"/>
    </xf>
    <xf numFmtId="0" fontId="170" fillId="33" borderId="0" xfId="1451" applyFont="1" applyFill="1" applyAlignment="1">
      <alignment vertical="center"/>
    </xf>
    <xf numFmtId="0" fontId="174" fillId="33" borderId="0" xfId="1451" applyFont="1" applyFill="1" applyAlignment="1">
      <alignment horizontal="center" vertical="center"/>
    </xf>
    <xf numFmtId="0" fontId="175" fillId="33" borderId="0" xfId="1451" applyFont="1" applyFill="1"/>
    <xf numFmtId="0" fontId="176" fillId="33" borderId="0" xfId="1451" applyFont="1" applyFill="1"/>
    <xf numFmtId="0" fontId="161" fillId="33" borderId="0" xfId="1451" applyFont="1" applyFill="1" applyAlignment="1">
      <alignment vertical="center"/>
    </xf>
    <xf numFmtId="0" fontId="161" fillId="33" borderId="37" xfId="1451" applyFont="1" applyFill="1" applyBorder="1" applyAlignment="1">
      <alignment vertical="center"/>
    </xf>
    <xf numFmtId="0" fontId="176" fillId="33" borderId="0" xfId="1451" applyFont="1" applyFill="1" applyAlignment="1">
      <alignment horizontal="center"/>
    </xf>
    <xf numFmtId="0" fontId="161" fillId="33" borderId="0" xfId="1451" applyFont="1" applyFill="1" applyAlignment="1">
      <alignment horizontal="center" vertical="center"/>
    </xf>
    <xf numFmtId="0" fontId="161" fillId="33" borderId="37" xfId="1451" applyFont="1" applyFill="1" applyBorder="1" applyAlignment="1">
      <alignment horizontal="center" vertical="center"/>
    </xf>
    <xf numFmtId="0" fontId="177" fillId="33" borderId="0" xfId="1451" applyFont="1" applyFill="1" applyAlignment="1">
      <alignment vertical="center"/>
    </xf>
    <xf numFmtId="0" fontId="177" fillId="33" borderId="37" xfId="1451" applyFont="1" applyFill="1" applyBorder="1" applyAlignment="1">
      <alignment vertical="center"/>
    </xf>
    <xf numFmtId="0" fontId="169" fillId="33" borderId="34" xfId="1451" applyFont="1" applyFill="1" applyBorder="1"/>
    <xf numFmtId="0" fontId="169" fillId="33" borderId="19" xfId="1451" applyFont="1" applyFill="1" applyBorder="1"/>
    <xf numFmtId="0" fontId="161" fillId="33" borderId="19" xfId="1451" applyFont="1" applyFill="1" applyBorder="1" applyAlignment="1">
      <alignment vertical="center"/>
    </xf>
    <xf numFmtId="0" fontId="161" fillId="33" borderId="19" xfId="1451" applyFont="1" applyFill="1" applyBorder="1" applyAlignment="1">
      <alignment horizontal="center" vertical="center"/>
    </xf>
    <xf numFmtId="0" fontId="161" fillId="33" borderId="31" xfId="1451" applyFont="1" applyFill="1" applyBorder="1" applyAlignment="1">
      <alignment vertical="center"/>
    </xf>
    <xf numFmtId="0" fontId="169" fillId="33" borderId="31" xfId="1451" applyFont="1" applyFill="1" applyBorder="1"/>
    <xf numFmtId="0" fontId="157" fillId="33" borderId="0" xfId="0" applyFont="1" applyFill="1" applyAlignment="1">
      <alignment horizontal="center"/>
    </xf>
    <xf numFmtId="0" fontId="134" fillId="0" borderId="20" xfId="1653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139" fillId="0" borderId="20" xfId="1653" applyFont="1" applyBorder="1" applyAlignment="1">
      <alignment horizontal="center" vertical="center"/>
    </xf>
    <xf numFmtId="0" fontId="135" fillId="0" borderId="20" xfId="1653" applyFont="1" applyBorder="1" applyAlignment="1">
      <alignment horizontal="center" vertical="center"/>
    </xf>
    <xf numFmtId="0" fontId="169" fillId="0" borderId="0" xfId="1451" applyFont="1"/>
    <xf numFmtId="0" fontId="171" fillId="0" borderId="0" xfId="1451" applyFont="1" applyAlignment="1">
      <alignment vertical="center"/>
    </xf>
    <xf numFmtId="0" fontId="172" fillId="0" borderId="0" xfId="1451" applyFont="1"/>
    <xf numFmtId="0" fontId="170" fillId="0" borderId="0" xfId="1451" applyFont="1" applyAlignment="1">
      <alignment vertical="center"/>
    </xf>
    <xf numFmtId="0" fontId="174" fillId="0" borderId="0" xfId="1451" applyFont="1" applyAlignment="1">
      <alignment horizontal="center" vertical="center"/>
    </xf>
    <xf numFmtId="0" fontId="175" fillId="0" borderId="0" xfId="1451" applyFont="1"/>
    <xf numFmtId="0" fontId="176" fillId="0" borderId="0" xfId="1451" applyFont="1"/>
    <xf numFmtId="0" fontId="161" fillId="0" borderId="0" xfId="1451" applyFont="1" applyAlignment="1">
      <alignment vertical="center"/>
    </xf>
    <xf numFmtId="0" fontId="161" fillId="0" borderId="0" xfId="1451" applyFont="1" applyAlignment="1">
      <alignment horizontal="center" vertical="center"/>
    </xf>
    <xf numFmtId="0" fontId="169" fillId="0" borderId="0" xfId="1451" applyFont="1" applyAlignment="1">
      <alignment horizontal="center" vertical="center"/>
    </xf>
    <xf numFmtId="0" fontId="169" fillId="0" borderId="0" xfId="1451" applyFont="1" applyAlignment="1">
      <alignment horizontal="center"/>
    </xf>
    <xf numFmtId="0" fontId="170" fillId="35" borderId="0" xfId="1451" applyFont="1" applyFill="1" applyAlignment="1">
      <alignment vertical="center"/>
    </xf>
    <xf numFmtId="0" fontId="176" fillId="0" borderId="19" xfId="1451" applyFont="1" applyBorder="1" applyAlignment="1">
      <alignment horizontal="center"/>
    </xf>
    <xf numFmtId="0" fontId="176" fillId="0" borderId="19" xfId="1451" applyFont="1" applyBorder="1"/>
    <xf numFmtId="0" fontId="159" fillId="0" borderId="0" xfId="2669" applyFont="1" applyAlignment="1">
      <alignment vertical="center"/>
    </xf>
    <xf numFmtId="0" fontId="160" fillId="0" borderId="0" xfId="1450" applyFont="1" applyAlignment="1">
      <alignment horizontal="center"/>
    </xf>
    <xf numFmtId="0" fontId="133" fillId="0" borderId="21" xfId="1615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140" fillId="33" borderId="21" xfId="1615" applyFont="1" applyFill="1" applyBorder="1" applyAlignment="1">
      <alignment horizontal="center" vertical="center"/>
    </xf>
    <xf numFmtId="0" fontId="157" fillId="33" borderId="0" xfId="0" applyFont="1" applyFill="1" applyAlignment="1">
      <alignment vertical="center"/>
    </xf>
    <xf numFmtId="0" fontId="157" fillId="33" borderId="37" xfId="0" applyFont="1" applyFill="1" applyBorder="1" applyAlignment="1">
      <alignment vertical="center"/>
    </xf>
    <xf numFmtId="0" fontId="157" fillId="33" borderId="42" xfId="0" applyFont="1" applyFill="1" applyBorder="1" applyAlignment="1">
      <alignment vertical="center"/>
    </xf>
    <xf numFmtId="0" fontId="157" fillId="33" borderId="77" xfId="0" applyFont="1" applyFill="1" applyBorder="1" applyAlignment="1">
      <alignment vertical="center"/>
    </xf>
    <xf numFmtId="0" fontId="12" fillId="0" borderId="21" xfId="1614" applyFont="1" applyBorder="1" applyAlignment="1">
      <alignment horizontal="center" vertical="center"/>
    </xf>
    <xf numFmtId="3" fontId="12" fillId="0" borderId="21" xfId="1599" applyNumberFormat="1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0" xfId="2673" applyFont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0" fontId="179" fillId="0" borderId="0" xfId="0" applyFont="1" applyAlignment="1">
      <alignment horizontal="left" vertical="center"/>
    </xf>
    <xf numFmtId="0" fontId="175" fillId="33" borderId="0" xfId="0" applyFont="1" applyFill="1" applyAlignment="1">
      <alignment horizontal="center"/>
    </xf>
    <xf numFmtId="0" fontId="13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12" fillId="0" borderId="21" xfId="1614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0" fontId="161" fillId="33" borderId="0" xfId="0" applyFont="1" applyFill="1" applyAlignment="1">
      <alignment horizontal="center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46" fillId="0" borderId="21" xfId="0" applyFont="1" applyBorder="1" applyAlignment="1">
      <alignment horizontal="left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54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0" xfId="1615" applyNumberFormat="1" applyFont="1" applyFill="1" applyBorder="1" applyAlignment="1">
      <alignment horizontal="center" vertical="center"/>
    </xf>
    <xf numFmtId="3" fontId="45" fillId="31" borderId="41" xfId="1615" applyNumberFormat="1" applyFont="1" applyFill="1" applyBorder="1" applyAlignment="1">
      <alignment horizontal="center" vertical="center"/>
    </xf>
    <xf numFmtId="3" fontId="45" fillId="31" borderId="55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3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2" fillId="0" borderId="46" xfId="1614" applyFont="1" applyBorder="1" applyAlignment="1">
      <alignment horizontal="center" vertical="center"/>
    </xf>
    <xf numFmtId="0" fontId="52" fillId="0" borderId="44" xfId="1614" applyFont="1" applyBorder="1" applyAlignment="1">
      <alignment horizontal="center" vertical="center"/>
    </xf>
    <xf numFmtId="0" fontId="52" fillId="0" borderId="47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48" xfId="1614" applyFont="1" applyBorder="1" applyAlignment="1">
      <alignment horizontal="center" vertical="center"/>
    </xf>
    <xf numFmtId="0" fontId="52" fillId="0" borderId="47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49" xfId="1614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72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73" xfId="2673" applyBorder="1" applyAlignment="1">
      <alignment horizontal="center" vertical="center" wrapText="1"/>
    </xf>
    <xf numFmtId="9" fontId="153" fillId="0" borderId="0" xfId="2675" applyFont="1" applyFill="1" applyBorder="1" applyAlignment="1">
      <alignment horizontal="center" vertical="center" wrapText="1"/>
    </xf>
    <xf numFmtId="0" fontId="150" fillId="37" borderId="0" xfId="2673" applyFont="1" applyFill="1" applyAlignment="1">
      <alignment horizontal="left" vertical="center" wrapText="1"/>
    </xf>
    <xf numFmtId="43" fontId="131" fillId="35" borderId="7" xfId="2673" applyNumberFormat="1" applyFont="1" applyFill="1" applyBorder="1" applyAlignment="1">
      <alignment horizontal="center" vertical="center" wrapText="1"/>
    </xf>
    <xf numFmtId="0" fontId="131" fillId="35" borderId="50" xfId="2673" applyFont="1" applyFill="1" applyBorder="1" applyAlignment="1">
      <alignment horizontal="center" vertical="center" wrapText="1"/>
    </xf>
    <xf numFmtId="2" fontId="120" fillId="35" borderId="51" xfId="2673" applyNumberFormat="1" applyFont="1" applyFill="1" applyBorder="1" applyAlignment="1">
      <alignment horizontal="center" vertical="center" wrapText="1"/>
    </xf>
    <xf numFmtId="2" fontId="120" fillId="35" borderId="71" xfId="2673" applyNumberFormat="1" applyFont="1" applyFill="1" applyBorder="1" applyAlignment="1">
      <alignment horizontal="center" vertical="center" wrapText="1"/>
    </xf>
    <xf numFmtId="0" fontId="146" fillId="41" borderId="67" xfId="2673" applyFont="1" applyFill="1" applyBorder="1" applyAlignment="1">
      <alignment horizontal="center" vertical="center" wrapText="1"/>
    </xf>
    <xf numFmtId="0" fontId="146" fillId="41" borderId="68" xfId="2673" applyFont="1" applyFill="1" applyBorder="1" applyAlignment="1">
      <alignment horizontal="center" vertical="center" wrapText="1"/>
    </xf>
    <xf numFmtId="0" fontId="146" fillId="41" borderId="69" xfId="2673" applyFont="1" applyFill="1" applyBorder="1" applyAlignment="1">
      <alignment horizontal="center" vertical="center" wrapText="1"/>
    </xf>
    <xf numFmtId="0" fontId="120" fillId="35" borderId="7" xfId="2673" applyFont="1" applyFill="1" applyBorder="1" applyAlignment="1">
      <alignment horizontal="center" vertical="center" wrapText="1"/>
    </xf>
    <xf numFmtId="0" fontId="120" fillId="35" borderId="50" xfId="2673" applyFont="1" applyFill="1" applyBorder="1" applyAlignment="1">
      <alignment horizontal="center" vertical="center" wrapText="1"/>
    </xf>
    <xf numFmtId="1" fontId="131" fillId="35" borderId="7" xfId="2673" applyNumberFormat="1" applyFont="1" applyFill="1" applyBorder="1" applyAlignment="1">
      <alignment horizontal="center" vertical="center" wrapText="1"/>
    </xf>
    <xf numFmtId="1" fontId="131" fillId="35" borderId="50" xfId="2673" applyNumberFormat="1" applyFont="1" applyFill="1" applyBorder="1" applyAlignment="1">
      <alignment horizontal="center" vertical="center" wrapText="1"/>
    </xf>
    <xf numFmtId="43" fontId="131" fillId="44" borderId="75" xfId="2673" applyNumberFormat="1" applyFont="1" applyFill="1" applyBorder="1" applyAlignment="1">
      <alignment horizontal="center" vertical="center" wrapText="1"/>
    </xf>
    <xf numFmtId="43" fontId="131" fillId="44" borderId="69" xfId="2673" applyNumberFormat="1" applyFont="1" applyFill="1" applyBorder="1" applyAlignment="1">
      <alignment horizontal="center" vertical="center" wrapText="1"/>
    </xf>
    <xf numFmtId="9" fontId="120" fillId="0" borderId="52" xfId="2675" applyFont="1" applyFill="1" applyBorder="1" applyAlignment="1">
      <alignment horizontal="center" vertical="center" wrapText="1"/>
    </xf>
    <xf numFmtId="9" fontId="120" fillId="0" borderId="53" xfId="2675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20" fillId="0" borderId="3" xfId="2673" applyNumberFormat="1" applyFont="1" applyBorder="1" applyAlignment="1">
      <alignment horizontal="center" vertical="center" wrapText="1"/>
    </xf>
    <xf numFmtId="2" fontId="120" fillId="0" borderId="39" xfId="2673" applyNumberFormat="1" applyFont="1" applyBorder="1" applyAlignment="1">
      <alignment horizontal="center" vertical="center" wrapText="1"/>
    </xf>
    <xf numFmtId="9" fontId="120" fillId="35" borderId="52" xfId="2675" applyFont="1" applyFill="1" applyBorder="1" applyAlignment="1">
      <alignment horizontal="center" vertical="center" wrapText="1"/>
    </xf>
    <xf numFmtId="9" fontId="120" fillId="35" borderId="53" xfId="2675" applyFont="1" applyFill="1" applyBorder="1" applyAlignment="1">
      <alignment horizontal="center" vertical="center" wrapText="1"/>
    </xf>
    <xf numFmtId="2" fontId="120" fillId="35" borderId="3" xfId="2673" applyNumberFormat="1" applyFont="1" applyFill="1" applyBorder="1" applyAlignment="1">
      <alignment horizontal="center" vertical="center" wrapText="1"/>
    </xf>
    <xf numFmtId="2" fontId="120" fillId="35" borderId="39" xfId="2673" applyNumberFormat="1" applyFont="1" applyFill="1" applyBorder="1" applyAlignment="1">
      <alignment horizontal="center" vertical="center" wrapText="1"/>
    </xf>
    <xf numFmtId="0" fontId="149" fillId="44" borderId="3" xfId="2673" applyFont="1" applyFill="1" applyBorder="1" applyAlignment="1">
      <alignment horizontal="center" vertical="center" wrapText="1"/>
    </xf>
    <xf numFmtId="0" fontId="149" fillId="44" borderId="39" xfId="2673" applyFont="1" applyFill="1" applyBorder="1" applyAlignment="1">
      <alignment horizontal="center" vertical="center" wrapText="1"/>
    </xf>
    <xf numFmtId="1" fontId="120" fillId="0" borderId="3" xfId="2673" applyNumberFormat="1" applyFont="1" applyBorder="1" applyAlignment="1">
      <alignment horizontal="center" vertical="center" wrapText="1"/>
    </xf>
    <xf numFmtId="1" fontId="120" fillId="0" borderId="39" xfId="2673" applyNumberFormat="1" applyFont="1" applyBorder="1" applyAlignment="1">
      <alignment horizontal="center" vertical="center" wrapText="1"/>
    </xf>
    <xf numFmtId="2" fontId="120" fillId="45" borderId="3" xfId="2673" applyNumberFormat="1" applyFont="1" applyFill="1" applyBorder="1" applyAlignment="1">
      <alignment horizontal="center" vertical="center" wrapText="1"/>
    </xf>
    <xf numFmtId="2" fontId="120" fillId="45" borderId="39" xfId="2673" applyNumberFormat="1" applyFont="1" applyFill="1" applyBorder="1" applyAlignment="1">
      <alignment horizontal="center" vertical="center" wrapText="1"/>
    </xf>
    <xf numFmtId="0" fontId="146" fillId="42" borderId="67" xfId="2673" applyFont="1" applyFill="1" applyBorder="1" applyAlignment="1">
      <alignment horizontal="center" vertical="center" wrapText="1"/>
    </xf>
    <xf numFmtId="0" fontId="146" fillId="42" borderId="68" xfId="2673" applyFont="1" applyFill="1" applyBorder="1" applyAlignment="1">
      <alignment horizontal="center" vertical="center" wrapText="1"/>
    </xf>
    <xf numFmtId="0" fontId="146" fillId="42" borderId="69" xfId="2673" applyFont="1" applyFill="1" applyBorder="1" applyAlignment="1">
      <alignment horizontal="center" vertical="center" wrapText="1"/>
    </xf>
    <xf numFmtId="43" fontId="131" fillId="43" borderId="7" xfId="2673" applyNumberFormat="1" applyFont="1" applyFill="1" applyBorder="1" applyAlignment="1">
      <alignment horizontal="center" vertical="center" wrapText="1"/>
    </xf>
    <xf numFmtId="0" fontId="131" fillId="43" borderId="50" xfId="2673" applyFont="1" applyFill="1" applyBorder="1" applyAlignment="1">
      <alignment horizontal="center" vertical="center" wrapText="1"/>
    </xf>
    <xf numFmtId="1" fontId="120" fillId="43" borderId="7" xfId="2673" applyNumberFormat="1" applyFont="1" applyFill="1" applyBorder="1" applyAlignment="1">
      <alignment horizontal="center" vertical="center" wrapText="1"/>
    </xf>
    <xf numFmtId="1" fontId="120" fillId="43" borderId="50" xfId="2673" applyNumberFormat="1" applyFont="1" applyFill="1" applyBorder="1" applyAlignment="1">
      <alignment horizontal="center" vertical="center" wrapText="1"/>
    </xf>
    <xf numFmtId="0" fontId="120" fillId="43" borderId="7" xfId="2673" applyFont="1" applyFill="1" applyBorder="1" applyAlignment="1">
      <alignment horizontal="center" vertical="center" wrapText="1"/>
    </xf>
    <xf numFmtId="0" fontId="120" fillId="43" borderId="50" xfId="2673" applyFont="1" applyFill="1" applyBorder="1" applyAlignment="1">
      <alignment horizontal="center" vertical="center" wrapText="1"/>
    </xf>
    <xf numFmtId="2" fontId="120" fillId="43" borderId="51" xfId="2673" applyNumberFormat="1" applyFont="1" applyFill="1" applyBorder="1" applyAlignment="1">
      <alignment horizontal="center" vertical="center" wrapText="1"/>
    </xf>
    <xf numFmtId="2" fontId="120" fillId="43" borderId="71" xfId="2673" applyNumberFormat="1" applyFont="1" applyFill="1" applyBorder="1" applyAlignment="1">
      <alignment horizontal="center" vertical="center" wrapText="1"/>
    </xf>
    <xf numFmtId="0" fontId="11" fillId="34" borderId="56" xfId="2670" applyFill="1" applyBorder="1" applyAlignment="1">
      <alignment horizontal="center" vertical="center"/>
    </xf>
    <xf numFmtId="0" fontId="123" fillId="0" borderId="57" xfId="2670" applyFont="1" applyBorder="1" applyAlignment="1">
      <alignment horizontal="left" vertical="center"/>
    </xf>
    <xf numFmtId="0" fontId="54" fillId="0" borderId="42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37" fillId="30" borderId="3" xfId="1614" applyFont="1" applyFill="1" applyBorder="1" applyAlignment="1">
      <alignment horizontal="center" vertical="center"/>
    </xf>
    <xf numFmtId="0" fontId="138" fillId="0" borderId="0" xfId="1652" applyFont="1" applyAlignment="1">
      <alignment horizontal="center" vertical="center"/>
    </xf>
    <xf numFmtId="37" fontId="135" fillId="0" borderId="36" xfId="1614" applyNumberFormat="1" applyFont="1" applyBorder="1" applyAlignment="1">
      <alignment horizontal="center"/>
    </xf>
    <xf numFmtId="0" fontId="139" fillId="35" borderId="46" xfId="1614" applyFont="1" applyFill="1" applyBorder="1" applyAlignment="1">
      <alignment horizontal="center" vertical="center"/>
    </xf>
    <xf numFmtId="0" fontId="139" fillId="35" borderId="44" xfId="1614" applyFont="1" applyFill="1" applyBorder="1" applyAlignment="1">
      <alignment horizontal="center" vertical="center"/>
    </xf>
    <xf numFmtId="0" fontId="139" fillId="35" borderId="47" xfId="1614" applyFont="1" applyFill="1" applyBorder="1" applyAlignment="1">
      <alignment horizontal="center" vertical="center"/>
    </xf>
    <xf numFmtId="0" fontId="139" fillId="35" borderId="21" xfId="1614" applyFont="1" applyFill="1" applyBorder="1" applyAlignment="1">
      <alignment horizontal="center" vertical="center"/>
    </xf>
    <xf numFmtId="0" fontId="139" fillId="35" borderId="33" xfId="1614" applyFont="1" applyFill="1" applyBorder="1" applyAlignment="1">
      <alignment horizontal="center" vertical="center"/>
    </xf>
    <xf numFmtId="0" fontId="139" fillId="35" borderId="48" xfId="1614" applyFont="1" applyFill="1" applyBorder="1" applyAlignment="1">
      <alignment horizontal="center" vertical="center"/>
    </xf>
    <xf numFmtId="0" fontId="139" fillId="35" borderId="3" xfId="1614" applyFont="1" applyFill="1" applyBorder="1" applyAlignment="1">
      <alignment horizontal="center" vertical="center"/>
    </xf>
    <xf numFmtId="0" fontId="139" fillId="35" borderId="47" xfId="1614" applyFont="1" applyFill="1" applyBorder="1" applyAlignment="1">
      <alignment horizontal="center" vertical="center" wrapText="1"/>
    </xf>
    <xf numFmtId="0" fontId="139" fillId="35" borderId="21" xfId="1614" applyFont="1" applyFill="1" applyBorder="1" applyAlignment="1">
      <alignment horizontal="center" vertical="center" wrapText="1"/>
    </xf>
    <xf numFmtId="0" fontId="139" fillId="35" borderId="33" xfId="1614" applyFont="1" applyFill="1" applyBorder="1" applyAlignment="1">
      <alignment horizontal="center" vertical="center" wrapText="1"/>
    </xf>
    <xf numFmtId="0" fontId="139" fillId="35" borderId="35" xfId="1652" applyFont="1" applyFill="1" applyBorder="1" applyAlignment="1">
      <alignment horizontal="center" vertical="center" wrapText="1"/>
    </xf>
    <xf numFmtId="0" fontId="139" fillId="35" borderId="33" xfId="1652" applyFont="1" applyFill="1" applyBorder="1" applyAlignment="1">
      <alignment horizontal="center" vertical="center" wrapText="1"/>
    </xf>
    <xf numFmtId="0" fontId="139" fillId="35" borderId="49" xfId="1614" applyFont="1" applyFill="1" applyBorder="1" applyAlignment="1">
      <alignment horizontal="center" vertical="center"/>
    </xf>
    <xf numFmtId="0" fontId="139" fillId="35" borderId="39" xfId="1614" applyFont="1" applyFill="1" applyBorder="1" applyAlignment="1">
      <alignment horizontal="center" vertical="center"/>
    </xf>
    <xf numFmtId="0" fontId="134" fillId="0" borderId="0" xfId="1644" applyFont="1" applyAlignment="1">
      <alignment horizontal="center" vertical="center"/>
    </xf>
    <xf numFmtId="37" fontId="141" fillId="0" borderId="19" xfId="1614" applyNumberFormat="1" applyFont="1" applyBorder="1" applyAlignment="1">
      <alignment horizontal="center"/>
    </xf>
    <xf numFmtId="37" fontId="135" fillId="0" borderId="0" xfId="1614" applyNumberFormat="1" applyFont="1" applyAlignment="1">
      <alignment horizontal="center"/>
    </xf>
    <xf numFmtId="0" fontId="155" fillId="0" borderId="26" xfId="1614" applyFont="1" applyBorder="1" applyAlignment="1">
      <alignment horizontal="left" vertical="center" wrapText="1"/>
    </xf>
    <xf numFmtId="0" fontId="155" fillId="0" borderId="36" xfId="1614" applyFont="1" applyBorder="1" applyAlignment="1">
      <alignment horizontal="left" vertical="center" wrapText="1"/>
    </xf>
    <xf numFmtId="0" fontId="155" fillId="0" borderId="43" xfId="1614" applyFont="1" applyBorder="1" applyAlignment="1">
      <alignment horizontal="left" vertical="center" wrapText="1"/>
    </xf>
    <xf numFmtId="0" fontId="155" fillId="0" borderId="28" xfId="1614" applyFont="1" applyBorder="1" applyAlignment="1">
      <alignment horizontal="left" vertical="center" wrapText="1"/>
    </xf>
    <xf numFmtId="0" fontId="155" fillId="0" borderId="0" xfId="1614" applyFont="1" applyAlignment="1">
      <alignment horizontal="left" vertical="center" wrapText="1"/>
    </xf>
    <xf numFmtId="0" fontId="155" fillId="0" borderId="37" xfId="1614" applyFont="1" applyBorder="1" applyAlignment="1">
      <alignment horizontal="left" vertical="center" wrapText="1"/>
    </xf>
    <xf numFmtId="0" fontId="140" fillId="0" borderId="0" xfId="1652" applyFont="1" applyAlignment="1">
      <alignment horizontal="center" vertical="center"/>
    </xf>
    <xf numFmtId="0" fontId="135" fillId="0" borderId="0" xfId="1652" applyFont="1" applyAlignment="1">
      <alignment horizontal="center" vertical="center"/>
    </xf>
    <xf numFmtId="0" fontId="157" fillId="33" borderId="51" xfId="0" applyFont="1" applyFill="1" applyBorder="1" applyAlignment="1">
      <alignment horizontal="center"/>
    </xf>
    <xf numFmtId="0" fontId="157" fillId="33" borderId="97" xfId="0" applyFont="1" applyFill="1" applyBorder="1" applyAlignment="1">
      <alignment horizontal="center"/>
    </xf>
    <xf numFmtId="0" fontId="157" fillId="33" borderId="52" xfId="0" applyFont="1" applyFill="1" applyBorder="1" applyAlignment="1">
      <alignment horizontal="center"/>
    </xf>
    <xf numFmtId="0" fontId="157" fillId="33" borderId="53" xfId="0" applyFont="1" applyFill="1" applyBorder="1" applyAlignment="1">
      <alignment horizontal="center"/>
    </xf>
    <xf numFmtId="0" fontId="157" fillId="33" borderId="102" xfId="0" applyFont="1" applyFill="1" applyBorder="1" applyAlignment="1">
      <alignment horizontal="center"/>
    </xf>
    <xf numFmtId="0" fontId="157" fillId="33" borderId="99" xfId="0" applyFont="1" applyFill="1" applyBorder="1" applyAlignment="1">
      <alignment horizontal="center"/>
    </xf>
    <xf numFmtId="0" fontId="157" fillId="33" borderId="100" xfId="0" applyFont="1" applyFill="1" applyBorder="1" applyAlignment="1">
      <alignment horizontal="center"/>
    </xf>
    <xf numFmtId="0" fontId="157" fillId="33" borderId="101" xfId="0" applyFont="1" applyFill="1" applyBorder="1" applyAlignment="1">
      <alignment horizontal="center"/>
    </xf>
    <xf numFmtId="15" fontId="157" fillId="33" borderId="100" xfId="0" applyNumberFormat="1" applyFont="1" applyFill="1" applyBorder="1" applyAlignment="1">
      <alignment horizontal="center"/>
    </xf>
    <xf numFmtId="0" fontId="157" fillId="33" borderId="78" xfId="0" applyFont="1" applyFill="1" applyBorder="1" applyAlignment="1">
      <alignment horizontal="center" vertical="center"/>
    </xf>
    <xf numFmtId="0" fontId="157" fillId="33" borderId="104" xfId="0" applyFont="1" applyFill="1" applyBorder="1" applyAlignment="1">
      <alignment horizontal="center" vertical="center"/>
    </xf>
    <xf numFmtId="0" fontId="161" fillId="33" borderId="105" xfId="0" applyFont="1" applyFill="1" applyBorder="1" applyAlignment="1">
      <alignment horizontal="left" vertical="top" wrapText="1"/>
    </xf>
    <xf numFmtId="0" fontId="161" fillId="33" borderId="78" xfId="0" applyFont="1" applyFill="1" applyBorder="1" applyAlignment="1">
      <alignment horizontal="left" vertical="top" wrapText="1"/>
    </xf>
    <xf numFmtId="0" fontId="161" fillId="33" borderId="104" xfId="0" applyFont="1" applyFill="1" applyBorder="1" applyAlignment="1">
      <alignment horizontal="left" vertical="top" wrapText="1"/>
    </xf>
    <xf numFmtId="0" fontId="166" fillId="33" borderId="89" xfId="0" applyFont="1" applyFill="1" applyBorder="1" applyAlignment="1">
      <alignment horizontal="left" vertical="center"/>
    </xf>
    <xf numFmtId="0" fontId="166" fillId="33" borderId="90" xfId="0" applyFont="1" applyFill="1" applyBorder="1" applyAlignment="1">
      <alignment horizontal="left" vertical="center"/>
    </xf>
    <xf numFmtId="0" fontId="157" fillId="33" borderId="102" xfId="0" applyFont="1" applyFill="1" applyBorder="1" applyAlignment="1">
      <alignment horizontal="center" vertical="top" wrapText="1"/>
    </xf>
    <xf numFmtId="0" fontId="157" fillId="33" borderId="99" xfId="0" applyFont="1" applyFill="1" applyBorder="1" applyAlignment="1">
      <alignment horizontal="center" vertical="top" wrapText="1"/>
    </xf>
    <xf numFmtId="0" fontId="164" fillId="33" borderId="83" xfId="0" applyFont="1" applyFill="1" applyBorder="1" applyAlignment="1">
      <alignment horizontal="left" vertical="center"/>
    </xf>
    <xf numFmtId="0" fontId="164" fillId="33" borderId="81" xfId="0" applyFont="1" applyFill="1" applyBorder="1" applyAlignment="1">
      <alignment horizontal="left" vertical="center"/>
    </xf>
    <xf numFmtId="0" fontId="168" fillId="33" borderId="92" xfId="0" applyFont="1" applyFill="1" applyBorder="1" applyAlignment="1">
      <alignment horizontal="left" vertical="center" wrapText="1"/>
    </xf>
    <xf numFmtId="0" fontId="168" fillId="33" borderId="93" xfId="0" applyFont="1" applyFill="1" applyBorder="1" applyAlignment="1">
      <alignment horizontal="left" vertical="center" wrapText="1"/>
    </xf>
    <xf numFmtId="0" fontId="164" fillId="33" borderId="79" xfId="0" applyFont="1" applyFill="1" applyBorder="1" applyAlignment="1">
      <alignment horizontal="left" vertical="center"/>
    </xf>
    <xf numFmtId="0" fontId="164" fillId="33" borderId="80" xfId="0" applyFont="1" applyFill="1" applyBorder="1" applyAlignment="1">
      <alignment horizontal="left" vertical="center"/>
    </xf>
    <xf numFmtId="49" fontId="157" fillId="33" borderId="98" xfId="0" applyNumberFormat="1" applyFont="1" applyFill="1" applyBorder="1" applyAlignment="1">
      <alignment horizontal="center" vertical="center"/>
    </xf>
    <xf numFmtId="49" fontId="157" fillId="33" borderId="99" xfId="0" applyNumberFormat="1" applyFont="1" applyFill="1" applyBorder="1" applyAlignment="1">
      <alignment horizontal="center" vertical="center"/>
    </xf>
    <xf numFmtId="0" fontId="164" fillId="33" borderId="87" xfId="0" applyFont="1" applyFill="1" applyBorder="1" applyAlignment="1">
      <alignment horizontal="left" vertical="center"/>
    </xf>
    <xf numFmtId="0" fontId="164" fillId="33" borderId="88" xfId="0" applyFont="1" applyFill="1" applyBorder="1" applyAlignment="1">
      <alignment horizontal="left" vertical="center"/>
    </xf>
    <xf numFmtId="49" fontId="157" fillId="33" borderId="102" xfId="0" applyNumberFormat="1" applyFont="1" applyFill="1" applyBorder="1" applyAlignment="1">
      <alignment horizontal="center" vertical="center"/>
    </xf>
    <xf numFmtId="49" fontId="157" fillId="33" borderId="102" xfId="0" applyNumberFormat="1" applyFont="1" applyFill="1" applyBorder="1" applyAlignment="1">
      <alignment horizontal="center" vertical="top" wrapText="1"/>
    </xf>
    <xf numFmtId="49" fontId="157" fillId="33" borderId="99" xfId="0" applyNumberFormat="1" applyFont="1" applyFill="1" applyBorder="1" applyAlignment="1">
      <alignment horizontal="center" vertical="top" wrapText="1"/>
    </xf>
    <xf numFmtId="0" fontId="164" fillId="33" borderId="84" xfId="0" applyFont="1" applyFill="1" applyBorder="1" applyAlignment="1">
      <alignment horizontal="left" vertical="center"/>
    </xf>
    <xf numFmtId="0" fontId="166" fillId="33" borderId="79" xfId="0" applyFont="1" applyFill="1" applyBorder="1" applyAlignment="1">
      <alignment horizontal="left" vertical="center"/>
    </xf>
    <xf numFmtId="0" fontId="166" fillId="33" borderId="80" xfId="0" applyFont="1" applyFill="1" applyBorder="1" applyAlignment="1">
      <alignment horizontal="left" vertical="center"/>
    </xf>
    <xf numFmtId="49" fontId="157" fillId="33" borderId="98" xfId="0" applyNumberFormat="1" applyFont="1" applyFill="1" applyBorder="1" applyAlignment="1">
      <alignment horizontal="left" vertical="center"/>
    </xf>
    <xf numFmtId="49" fontId="157" fillId="33" borderId="99" xfId="0" applyNumberFormat="1" applyFont="1" applyFill="1" applyBorder="1" applyAlignment="1">
      <alignment horizontal="left" vertical="center"/>
    </xf>
    <xf numFmtId="0" fontId="165" fillId="33" borderId="79" xfId="0" applyFont="1" applyFill="1" applyBorder="1" applyAlignment="1">
      <alignment horizontal="left" vertical="center"/>
    </xf>
    <xf numFmtId="0" fontId="165" fillId="33" borderId="84" xfId="0" applyFont="1" applyFill="1" applyBorder="1" applyAlignment="1">
      <alignment horizontal="left" vertical="center"/>
    </xf>
    <xf numFmtId="0" fontId="157" fillId="33" borderId="78" xfId="0" applyFont="1" applyFill="1" applyBorder="1" applyAlignment="1">
      <alignment horizontal="center"/>
    </xf>
    <xf numFmtId="0" fontId="157" fillId="33" borderId="104" xfId="0" applyFont="1" applyFill="1" applyBorder="1" applyAlignment="1">
      <alignment horizontal="center"/>
    </xf>
    <xf numFmtId="0" fontId="161" fillId="33" borderId="18" xfId="0" applyFont="1" applyFill="1" applyBorder="1" applyAlignment="1">
      <alignment horizontal="left"/>
    </xf>
    <xf numFmtId="0" fontId="161" fillId="33" borderId="0" xfId="0" applyFont="1" applyFill="1" applyAlignment="1">
      <alignment horizontal="left"/>
    </xf>
    <xf numFmtId="0" fontId="161" fillId="33" borderId="37" xfId="0" applyFont="1" applyFill="1" applyBorder="1" applyAlignment="1">
      <alignment horizontal="left"/>
    </xf>
    <xf numFmtId="0" fontId="163" fillId="33" borderId="98" xfId="0" applyFont="1" applyFill="1" applyBorder="1" applyAlignment="1">
      <alignment horizontal="center" vertical="center"/>
    </xf>
    <xf numFmtId="0" fontId="163" fillId="33" borderId="102" xfId="0" applyFont="1" applyFill="1" applyBorder="1" applyAlignment="1">
      <alignment horizontal="center" vertical="center"/>
    </xf>
    <xf numFmtId="0" fontId="163" fillId="33" borderId="99" xfId="0" applyFont="1" applyFill="1" applyBorder="1" applyAlignment="1">
      <alignment horizontal="center" vertical="center"/>
    </xf>
    <xf numFmtId="0" fontId="161" fillId="33" borderId="98" xfId="0" applyFont="1" applyFill="1" applyBorder="1" applyAlignment="1">
      <alignment horizontal="center" vertical="center"/>
    </xf>
    <xf numFmtId="0" fontId="161" fillId="33" borderId="102" xfId="0" applyFont="1" applyFill="1" applyBorder="1" applyAlignment="1">
      <alignment horizontal="center" vertical="center"/>
    </xf>
    <xf numFmtId="0" fontId="161" fillId="33" borderId="103" xfId="0" applyFont="1" applyFill="1" applyBorder="1" applyAlignment="1">
      <alignment horizontal="center" vertical="center"/>
    </xf>
    <xf numFmtId="0" fontId="159" fillId="0" borderId="100" xfId="2669" applyFont="1" applyBorder="1" applyAlignment="1">
      <alignment horizontal="center" vertical="center"/>
    </xf>
    <xf numFmtId="0" fontId="159" fillId="0" borderId="98" xfId="2669" applyFont="1" applyBorder="1" applyAlignment="1">
      <alignment horizontal="center" vertical="center"/>
    </xf>
    <xf numFmtId="0" fontId="159" fillId="0" borderId="99" xfId="2669" applyFont="1" applyBorder="1" applyAlignment="1">
      <alignment horizontal="center" vertical="center"/>
    </xf>
    <xf numFmtId="0" fontId="159" fillId="0" borderId="98" xfId="2669" applyFont="1" applyBorder="1" applyAlignment="1">
      <alignment horizontal="center" vertical="center" wrapText="1"/>
    </xf>
    <xf numFmtId="0" fontId="159" fillId="0" borderId="99" xfId="2669" applyFont="1" applyBorder="1" applyAlignment="1">
      <alignment horizontal="center" vertical="center" wrapText="1"/>
    </xf>
    <xf numFmtId="0" fontId="158" fillId="35" borderId="76" xfId="0" applyFont="1" applyFill="1" applyBorder="1" applyAlignment="1">
      <alignment horizontal="center" vertical="center"/>
    </xf>
    <xf numFmtId="0" fontId="158" fillId="35" borderId="36" xfId="0" applyFont="1" applyFill="1" applyBorder="1" applyAlignment="1">
      <alignment horizontal="center" vertical="center"/>
    </xf>
    <xf numFmtId="0" fontId="158" fillId="35" borderId="43" xfId="0" applyFont="1" applyFill="1" applyBorder="1" applyAlignment="1">
      <alignment horizontal="center" vertical="center"/>
    </xf>
    <xf numFmtId="0" fontId="158" fillId="35" borderId="41" xfId="0" applyFont="1" applyFill="1" applyBorder="1" applyAlignment="1">
      <alignment horizontal="center" vertical="center"/>
    </xf>
    <xf numFmtId="0" fontId="158" fillId="35" borderId="42" xfId="0" applyFont="1" applyFill="1" applyBorder="1" applyAlignment="1">
      <alignment horizontal="center" vertical="center"/>
    </xf>
    <xf numFmtId="0" fontId="158" fillId="35" borderId="77" xfId="0" applyFont="1" applyFill="1" applyBorder="1" applyAlignment="1">
      <alignment horizontal="center" vertical="center"/>
    </xf>
    <xf numFmtId="0" fontId="170" fillId="35" borderId="0" xfId="1451" applyFont="1" applyFill="1" applyAlignment="1">
      <alignment horizontal="center" vertical="center"/>
    </xf>
    <xf numFmtId="0" fontId="173" fillId="0" borderId="0" xfId="1451" applyFont="1" applyAlignment="1">
      <alignment horizontal="left"/>
    </xf>
    <xf numFmtId="0" fontId="170" fillId="35" borderId="26" xfId="1451" applyFont="1" applyFill="1" applyBorder="1" applyAlignment="1">
      <alignment horizontal="center" vertical="center"/>
    </xf>
    <xf numFmtId="0" fontId="170" fillId="35" borderId="36" xfId="1451" applyFont="1" applyFill="1" applyBorder="1" applyAlignment="1">
      <alignment horizontal="center" vertical="center"/>
    </xf>
    <xf numFmtId="0" fontId="170" fillId="35" borderId="43" xfId="1451" applyFont="1" applyFill="1" applyBorder="1" applyAlignment="1">
      <alignment horizontal="center" vertical="center"/>
    </xf>
    <xf numFmtId="0" fontId="170" fillId="35" borderId="28" xfId="1451" applyFont="1" applyFill="1" applyBorder="1" applyAlignment="1">
      <alignment horizontal="center" vertical="center"/>
    </xf>
    <xf numFmtId="0" fontId="170" fillId="35" borderId="37" xfId="1451" applyFont="1" applyFill="1" applyBorder="1" applyAlignment="1">
      <alignment horizontal="center" vertical="center"/>
    </xf>
    <xf numFmtId="0" fontId="170" fillId="35" borderId="34" xfId="1451" applyFont="1" applyFill="1" applyBorder="1" applyAlignment="1">
      <alignment horizontal="center" vertical="center"/>
    </xf>
    <xf numFmtId="0" fontId="170" fillId="35" borderId="19" xfId="1451" applyFont="1" applyFill="1" applyBorder="1" applyAlignment="1">
      <alignment horizontal="center" vertical="center"/>
    </xf>
    <xf numFmtId="0" fontId="170" fillId="35" borderId="31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33" fillId="0" borderId="21" xfId="0" applyFont="1" applyBorder="1" applyAlignment="1">
      <alignment horizontal="left" vertical="center" wrapText="1"/>
    </xf>
  </cellXfs>
  <cellStyles count="373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00000000-0005-0000-0000-000003000000}"/>
    <cellStyle name="20% - Accent1 11" xfId="4" xr:uid="{00000000-0005-0000-0000-000004000000}"/>
    <cellStyle name="20% - Accent1 11 2" xfId="2680" xr:uid="{00000000-0005-0000-0000-000005000000}"/>
    <cellStyle name="20% - Accent1 12" xfId="5" xr:uid="{00000000-0005-0000-0000-000006000000}"/>
    <cellStyle name="20% - Accent1 12 2" xfId="2681" xr:uid="{00000000-0005-0000-0000-000007000000}"/>
    <cellStyle name="20% - Accent1 13" xfId="6" xr:uid="{00000000-0005-0000-0000-000008000000}"/>
    <cellStyle name="20% - Accent1 13 2" xfId="2682" xr:uid="{00000000-0005-0000-0000-000009000000}"/>
    <cellStyle name="20% - Accent1 14" xfId="7" xr:uid="{00000000-0005-0000-0000-00000A000000}"/>
    <cellStyle name="20% - Accent1 14 2" xfId="2683" xr:uid="{00000000-0005-0000-0000-00000B000000}"/>
    <cellStyle name="20% - Accent1 15" xfId="8" xr:uid="{00000000-0005-0000-0000-00000C000000}"/>
    <cellStyle name="20% - Accent1 15 2" xfId="2684" xr:uid="{00000000-0005-0000-0000-00000D000000}"/>
    <cellStyle name="20% - Accent1 16" xfId="9" xr:uid="{00000000-0005-0000-0000-00000E000000}"/>
    <cellStyle name="20% - Accent1 16 2" xfId="2685" xr:uid="{00000000-0005-0000-0000-00000F000000}"/>
    <cellStyle name="20% - Accent1 17" xfId="2678" xr:uid="{00000000-0005-0000-0000-000010000000}"/>
    <cellStyle name="20% - Accent1 2" xfId="10" xr:uid="{00000000-0005-0000-0000-000011000000}"/>
    <cellStyle name="20% - Accent1 2 2" xfId="11" xr:uid="{00000000-0005-0000-0000-000012000000}"/>
    <cellStyle name="20% - Accent1 2 2 2" xfId="2687" xr:uid="{00000000-0005-0000-0000-000013000000}"/>
    <cellStyle name="20% - Accent1 2 3" xfId="12" xr:uid="{00000000-0005-0000-0000-000014000000}"/>
    <cellStyle name="20% - Accent1 2 3 2" xfId="2688" xr:uid="{00000000-0005-0000-0000-000015000000}"/>
    <cellStyle name="20% - Accent1 2 4" xfId="2686" xr:uid="{00000000-0005-0000-0000-000016000000}"/>
    <cellStyle name="20% - Accent1 3" xfId="13" xr:uid="{00000000-0005-0000-0000-000017000000}"/>
    <cellStyle name="20% - Accent1 3 2" xfId="2689" xr:uid="{00000000-0005-0000-0000-000018000000}"/>
    <cellStyle name="20% - Accent1 4" xfId="14" xr:uid="{00000000-0005-0000-0000-000019000000}"/>
    <cellStyle name="20% - Accent1 4 2" xfId="2690" xr:uid="{00000000-0005-0000-0000-00001A000000}"/>
    <cellStyle name="20% - Accent1 5" xfId="15" xr:uid="{00000000-0005-0000-0000-00001B000000}"/>
    <cellStyle name="20% - Accent1 5 2" xfId="2691" xr:uid="{00000000-0005-0000-0000-00001C000000}"/>
    <cellStyle name="20% - Accent1 6" xfId="16" xr:uid="{00000000-0005-0000-0000-00001D000000}"/>
    <cellStyle name="20% - Accent1 6 2" xfId="2692" xr:uid="{00000000-0005-0000-0000-00001E000000}"/>
    <cellStyle name="20% - Accent1 7" xfId="17" xr:uid="{00000000-0005-0000-0000-00001F000000}"/>
    <cellStyle name="20% - Accent1 7 2" xfId="2693" xr:uid="{00000000-0005-0000-0000-000020000000}"/>
    <cellStyle name="20% - Accent1 8" xfId="18" xr:uid="{00000000-0005-0000-0000-000021000000}"/>
    <cellStyle name="20% - Accent1 8 2" xfId="2694" xr:uid="{00000000-0005-0000-0000-000022000000}"/>
    <cellStyle name="20% - Accent1 9" xfId="19" xr:uid="{00000000-0005-0000-0000-000023000000}"/>
    <cellStyle name="20% - Accent1 9 2" xfId="2695" xr:uid="{00000000-0005-0000-0000-000024000000}"/>
    <cellStyle name="20% - Accent2" xfId="20" builtinId="34" customBuiltin="1"/>
    <cellStyle name="20% - Accent2 10" xfId="21" xr:uid="{00000000-0005-0000-0000-000026000000}"/>
    <cellStyle name="20% - Accent2 10 2" xfId="2697" xr:uid="{00000000-0005-0000-0000-000027000000}"/>
    <cellStyle name="20% - Accent2 11" xfId="22" xr:uid="{00000000-0005-0000-0000-000028000000}"/>
    <cellStyle name="20% - Accent2 11 2" xfId="2698" xr:uid="{00000000-0005-0000-0000-000029000000}"/>
    <cellStyle name="20% - Accent2 12" xfId="23" xr:uid="{00000000-0005-0000-0000-00002A000000}"/>
    <cellStyle name="20% - Accent2 12 2" xfId="2699" xr:uid="{00000000-0005-0000-0000-00002B000000}"/>
    <cellStyle name="20% - Accent2 13" xfId="24" xr:uid="{00000000-0005-0000-0000-00002C000000}"/>
    <cellStyle name="20% - Accent2 13 2" xfId="2700" xr:uid="{00000000-0005-0000-0000-00002D000000}"/>
    <cellStyle name="20% - Accent2 14" xfId="25" xr:uid="{00000000-0005-0000-0000-00002E000000}"/>
    <cellStyle name="20% - Accent2 14 2" xfId="2701" xr:uid="{00000000-0005-0000-0000-00002F000000}"/>
    <cellStyle name="20% - Accent2 15" xfId="26" xr:uid="{00000000-0005-0000-0000-000030000000}"/>
    <cellStyle name="20% - Accent2 15 2" xfId="2702" xr:uid="{00000000-0005-0000-0000-000031000000}"/>
    <cellStyle name="20% - Accent2 16" xfId="27" xr:uid="{00000000-0005-0000-0000-000032000000}"/>
    <cellStyle name="20% - Accent2 16 2" xfId="2703" xr:uid="{00000000-0005-0000-0000-000033000000}"/>
    <cellStyle name="20% - Accent2 17" xfId="2696" xr:uid="{00000000-0005-0000-0000-000034000000}"/>
    <cellStyle name="20% - Accent2 2" xfId="28" xr:uid="{00000000-0005-0000-0000-000035000000}"/>
    <cellStyle name="20% - Accent2 2 2" xfId="29" xr:uid="{00000000-0005-0000-0000-000036000000}"/>
    <cellStyle name="20% - Accent2 2 2 2" xfId="2705" xr:uid="{00000000-0005-0000-0000-000037000000}"/>
    <cellStyle name="20% - Accent2 2 3" xfId="30" xr:uid="{00000000-0005-0000-0000-000038000000}"/>
    <cellStyle name="20% - Accent2 2 3 2" xfId="2706" xr:uid="{00000000-0005-0000-0000-000039000000}"/>
    <cellStyle name="20% - Accent2 2 4" xfId="2704" xr:uid="{00000000-0005-0000-0000-00003A000000}"/>
    <cellStyle name="20% - Accent2 3" xfId="31" xr:uid="{00000000-0005-0000-0000-00003B000000}"/>
    <cellStyle name="20% - Accent2 3 2" xfId="2707" xr:uid="{00000000-0005-0000-0000-00003C000000}"/>
    <cellStyle name="20% - Accent2 4" xfId="32" xr:uid="{00000000-0005-0000-0000-00003D000000}"/>
    <cellStyle name="20% - Accent2 4 2" xfId="2708" xr:uid="{00000000-0005-0000-0000-00003E000000}"/>
    <cellStyle name="20% - Accent2 5" xfId="33" xr:uid="{00000000-0005-0000-0000-00003F000000}"/>
    <cellStyle name="20% - Accent2 5 2" xfId="2709" xr:uid="{00000000-0005-0000-0000-000040000000}"/>
    <cellStyle name="20% - Accent2 6" xfId="34" xr:uid="{00000000-0005-0000-0000-000041000000}"/>
    <cellStyle name="20% - Accent2 6 2" xfId="2710" xr:uid="{00000000-0005-0000-0000-000042000000}"/>
    <cellStyle name="20% - Accent2 7" xfId="35" xr:uid="{00000000-0005-0000-0000-000043000000}"/>
    <cellStyle name="20% - Accent2 7 2" xfId="2711" xr:uid="{00000000-0005-0000-0000-000044000000}"/>
    <cellStyle name="20% - Accent2 8" xfId="36" xr:uid="{00000000-0005-0000-0000-000045000000}"/>
    <cellStyle name="20% - Accent2 8 2" xfId="2712" xr:uid="{00000000-0005-0000-0000-000046000000}"/>
    <cellStyle name="20% - Accent2 9" xfId="37" xr:uid="{00000000-0005-0000-0000-000047000000}"/>
    <cellStyle name="20% - Accent2 9 2" xfId="2713" xr:uid="{00000000-0005-0000-0000-000048000000}"/>
    <cellStyle name="20% - Accent3" xfId="38" builtinId="38" customBuiltin="1"/>
    <cellStyle name="20% - Accent3 10" xfId="39" xr:uid="{00000000-0005-0000-0000-00004A000000}"/>
    <cellStyle name="20% - Accent3 10 2" xfId="2715" xr:uid="{00000000-0005-0000-0000-00004B000000}"/>
    <cellStyle name="20% - Accent3 11" xfId="40" xr:uid="{00000000-0005-0000-0000-00004C000000}"/>
    <cellStyle name="20% - Accent3 11 2" xfId="2716" xr:uid="{00000000-0005-0000-0000-00004D000000}"/>
    <cellStyle name="20% - Accent3 12" xfId="41" xr:uid="{00000000-0005-0000-0000-00004E000000}"/>
    <cellStyle name="20% - Accent3 12 2" xfId="2717" xr:uid="{00000000-0005-0000-0000-00004F000000}"/>
    <cellStyle name="20% - Accent3 13" xfId="42" xr:uid="{00000000-0005-0000-0000-000050000000}"/>
    <cellStyle name="20% - Accent3 13 2" xfId="2718" xr:uid="{00000000-0005-0000-0000-000051000000}"/>
    <cellStyle name="20% - Accent3 14" xfId="43" xr:uid="{00000000-0005-0000-0000-000052000000}"/>
    <cellStyle name="20% - Accent3 14 2" xfId="2719" xr:uid="{00000000-0005-0000-0000-000053000000}"/>
    <cellStyle name="20% - Accent3 15" xfId="44" xr:uid="{00000000-0005-0000-0000-000054000000}"/>
    <cellStyle name="20% - Accent3 15 2" xfId="2720" xr:uid="{00000000-0005-0000-0000-000055000000}"/>
    <cellStyle name="20% - Accent3 16" xfId="45" xr:uid="{00000000-0005-0000-0000-000056000000}"/>
    <cellStyle name="20% - Accent3 16 2" xfId="2721" xr:uid="{00000000-0005-0000-0000-000057000000}"/>
    <cellStyle name="20% - Accent3 17" xfId="2714" xr:uid="{00000000-0005-0000-0000-000058000000}"/>
    <cellStyle name="20% - Accent3 2" xfId="46" xr:uid="{00000000-0005-0000-0000-000059000000}"/>
    <cellStyle name="20% - Accent3 2 2" xfId="47" xr:uid="{00000000-0005-0000-0000-00005A000000}"/>
    <cellStyle name="20% - Accent3 2 2 2" xfId="2723" xr:uid="{00000000-0005-0000-0000-00005B000000}"/>
    <cellStyle name="20% - Accent3 2 3" xfId="48" xr:uid="{00000000-0005-0000-0000-00005C000000}"/>
    <cellStyle name="20% - Accent3 2 3 2" xfId="2724" xr:uid="{00000000-0005-0000-0000-00005D000000}"/>
    <cellStyle name="20% - Accent3 2 4" xfId="2722" xr:uid="{00000000-0005-0000-0000-00005E000000}"/>
    <cellStyle name="20% - Accent3 3" xfId="49" xr:uid="{00000000-0005-0000-0000-00005F000000}"/>
    <cellStyle name="20% - Accent3 3 2" xfId="2725" xr:uid="{00000000-0005-0000-0000-000060000000}"/>
    <cellStyle name="20% - Accent3 4" xfId="50" xr:uid="{00000000-0005-0000-0000-000061000000}"/>
    <cellStyle name="20% - Accent3 4 2" xfId="2726" xr:uid="{00000000-0005-0000-0000-000062000000}"/>
    <cellStyle name="20% - Accent3 5" xfId="51" xr:uid="{00000000-0005-0000-0000-000063000000}"/>
    <cellStyle name="20% - Accent3 5 2" xfId="2727" xr:uid="{00000000-0005-0000-0000-000064000000}"/>
    <cellStyle name="20% - Accent3 6" xfId="52" xr:uid="{00000000-0005-0000-0000-000065000000}"/>
    <cellStyle name="20% - Accent3 6 2" xfId="2728" xr:uid="{00000000-0005-0000-0000-000066000000}"/>
    <cellStyle name="20% - Accent3 7" xfId="53" xr:uid="{00000000-0005-0000-0000-000067000000}"/>
    <cellStyle name="20% - Accent3 7 2" xfId="2729" xr:uid="{00000000-0005-0000-0000-000068000000}"/>
    <cellStyle name="20% - Accent3 8" xfId="54" xr:uid="{00000000-0005-0000-0000-000069000000}"/>
    <cellStyle name="20% - Accent3 8 2" xfId="2730" xr:uid="{00000000-0005-0000-0000-00006A000000}"/>
    <cellStyle name="20% - Accent3 9" xfId="55" xr:uid="{00000000-0005-0000-0000-00006B000000}"/>
    <cellStyle name="20% - Accent3 9 2" xfId="2731" xr:uid="{00000000-0005-0000-0000-00006C000000}"/>
    <cellStyle name="20% - Accent4" xfId="56" builtinId="42" customBuiltin="1"/>
    <cellStyle name="20% - Accent4 10" xfId="57" xr:uid="{00000000-0005-0000-0000-00006E000000}"/>
    <cellStyle name="20% - Accent4 10 2" xfId="2733" xr:uid="{00000000-0005-0000-0000-00006F000000}"/>
    <cellStyle name="20% - Accent4 11" xfId="58" xr:uid="{00000000-0005-0000-0000-000070000000}"/>
    <cellStyle name="20% - Accent4 11 2" xfId="2734" xr:uid="{00000000-0005-0000-0000-000071000000}"/>
    <cellStyle name="20% - Accent4 12" xfId="59" xr:uid="{00000000-0005-0000-0000-000072000000}"/>
    <cellStyle name="20% - Accent4 12 2" xfId="2735" xr:uid="{00000000-0005-0000-0000-000073000000}"/>
    <cellStyle name="20% - Accent4 13" xfId="60" xr:uid="{00000000-0005-0000-0000-000074000000}"/>
    <cellStyle name="20% - Accent4 13 2" xfId="2736" xr:uid="{00000000-0005-0000-0000-000075000000}"/>
    <cellStyle name="20% - Accent4 14" xfId="61" xr:uid="{00000000-0005-0000-0000-000076000000}"/>
    <cellStyle name="20% - Accent4 14 2" xfId="2737" xr:uid="{00000000-0005-0000-0000-000077000000}"/>
    <cellStyle name="20% - Accent4 15" xfId="62" xr:uid="{00000000-0005-0000-0000-000078000000}"/>
    <cellStyle name="20% - Accent4 15 2" xfId="2738" xr:uid="{00000000-0005-0000-0000-000079000000}"/>
    <cellStyle name="20% - Accent4 16" xfId="63" xr:uid="{00000000-0005-0000-0000-00007A000000}"/>
    <cellStyle name="20% - Accent4 16 2" xfId="2739" xr:uid="{00000000-0005-0000-0000-00007B000000}"/>
    <cellStyle name="20% - Accent4 17" xfId="2732" xr:uid="{00000000-0005-0000-0000-00007C000000}"/>
    <cellStyle name="20% - Accent4 2" xfId="64" xr:uid="{00000000-0005-0000-0000-00007D000000}"/>
    <cellStyle name="20% - Accent4 2 2" xfId="65" xr:uid="{00000000-0005-0000-0000-00007E000000}"/>
    <cellStyle name="20% - Accent4 2 2 2" xfId="2741" xr:uid="{00000000-0005-0000-0000-00007F000000}"/>
    <cellStyle name="20% - Accent4 2 3" xfId="66" xr:uid="{00000000-0005-0000-0000-000080000000}"/>
    <cellStyle name="20% - Accent4 2 3 2" xfId="2742" xr:uid="{00000000-0005-0000-0000-000081000000}"/>
    <cellStyle name="20% - Accent4 2 4" xfId="2740" xr:uid="{00000000-0005-0000-0000-000082000000}"/>
    <cellStyle name="20% - Accent4 3" xfId="67" xr:uid="{00000000-0005-0000-0000-000083000000}"/>
    <cellStyle name="20% - Accent4 3 2" xfId="2743" xr:uid="{00000000-0005-0000-0000-000084000000}"/>
    <cellStyle name="20% - Accent4 4" xfId="68" xr:uid="{00000000-0005-0000-0000-000085000000}"/>
    <cellStyle name="20% - Accent4 4 2" xfId="2744" xr:uid="{00000000-0005-0000-0000-000086000000}"/>
    <cellStyle name="20% - Accent4 5" xfId="69" xr:uid="{00000000-0005-0000-0000-000087000000}"/>
    <cellStyle name="20% - Accent4 5 2" xfId="2745" xr:uid="{00000000-0005-0000-0000-000088000000}"/>
    <cellStyle name="20% - Accent4 6" xfId="70" xr:uid="{00000000-0005-0000-0000-000089000000}"/>
    <cellStyle name="20% - Accent4 6 2" xfId="2746" xr:uid="{00000000-0005-0000-0000-00008A000000}"/>
    <cellStyle name="20% - Accent4 7" xfId="71" xr:uid="{00000000-0005-0000-0000-00008B000000}"/>
    <cellStyle name="20% - Accent4 7 2" xfId="2747" xr:uid="{00000000-0005-0000-0000-00008C000000}"/>
    <cellStyle name="20% - Accent4 8" xfId="72" xr:uid="{00000000-0005-0000-0000-00008D000000}"/>
    <cellStyle name="20% - Accent4 8 2" xfId="2748" xr:uid="{00000000-0005-0000-0000-00008E000000}"/>
    <cellStyle name="20% - Accent4 9" xfId="73" xr:uid="{00000000-0005-0000-0000-00008F000000}"/>
    <cellStyle name="20% - Accent4 9 2" xfId="2749" xr:uid="{00000000-0005-0000-0000-000090000000}"/>
    <cellStyle name="20% - Accent5" xfId="74" builtinId="46" customBuiltin="1"/>
    <cellStyle name="20% - Accent5 10" xfId="75" xr:uid="{00000000-0005-0000-0000-000092000000}"/>
    <cellStyle name="20% - Accent5 10 2" xfId="2751" xr:uid="{00000000-0005-0000-0000-000093000000}"/>
    <cellStyle name="20% - Accent5 11" xfId="76" xr:uid="{00000000-0005-0000-0000-000094000000}"/>
    <cellStyle name="20% - Accent5 11 2" xfId="2752" xr:uid="{00000000-0005-0000-0000-000095000000}"/>
    <cellStyle name="20% - Accent5 12" xfId="77" xr:uid="{00000000-0005-0000-0000-000096000000}"/>
    <cellStyle name="20% - Accent5 12 2" xfId="2753" xr:uid="{00000000-0005-0000-0000-000097000000}"/>
    <cellStyle name="20% - Accent5 13" xfId="78" xr:uid="{00000000-0005-0000-0000-000098000000}"/>
    <cellStyle name="20% - Accent5 13 2" xfId="2754" xr:uid="{00000000-0005-0000-0000-000099000000}"/>
    <cellStyle name="20% - Accent5 14" xfId="79" xr:uid="{00000000-0005-0000-0000-00009A000000}"/>
    <cellStyle name="20% - Accent5 14 2" xfId="2755" xr:uid="{00000000-0005-0000-0000-00009B000000}"/>
    <cellStyle name="20% - Accent5 15" xfId="80" xr:uid="{00000000-0005-0000-0000-00009C000000}"/>
    <cellStyle name="20% - Accent5 15 2" xfId="2756" xr:uid="{00000000-0005-0000-0000-00009D000000}"/>
    <cellStyle name="20% - Accent5 16" xfId="81" xr:uid="{00000000-0005-0000-0000-00009E000000}"/>
    <cellStyle name="20% - Accent5 16 2" xfId="2757" xr:uid="{00000000-0005-0000-0000-00009F000000}"/>
    <cellStyle name="20% - Accent5 17" xfId="2750" xr:uid="{00000000-0005-0000-0000-0000A0000000}"/>
    <cellStyle name="20% - Accent5 2" xfId="82" xr:uid="{00000000-0005-0000-0000-0000A1000000}"/>
    <cellStyle name="20% - Accent5 2 2" xfId="83" xr:uid="{00000000-0005-0000-0000-0000A2000000}"/>
    <cellStyle name="20% - Accent5 2 2 2" xfId="2759" xr:uid="{00000000-0005-0000-0000-0000A3000000}"/>
    <cellStyle name="20% - Accent5 2 3" xfId="84" xr:uid="{00000000-0005-0000-0000-0000A4000000}"/>
    <cellStyle name="20% - Accent5 2 3 2" xfId="2760" xr:uid="{00000000-0005-0000-0000-0000A5000000}"/>
    <cellStyle name="20% - Accent5 2 4" xfId="2758" xr:uid="{00000000-0005-0000-0000-0000A6000000}"/>
    <cellStyle name="20% - Accent5 3" xfId="85" xr:uid="{00000000-0005-0000-0000-0000A7000000}"/>
    <cellStyle name="20% - Accent5 3 2" xfId="2761" xr:uid="{00000000-0005-0000-0000-0000A8000000}"/>
    <cellStyle name="20% - Accent5 4" xfId="86" xr:uid="{00000000-0005-0000-0000-0000A9000000}"/>
    <cellStyle name="20% - Accent5 4 2" xfId="2762" xr:uid="{00000000-0005-0000-0000-0000AA000000}"/>
    <cellStyle name="20% - Accent5 5" xfId="87" xr:uid="{00000000-0005-0000-0000-0000AB000000}"/>
    <cellStyle name="20% - Accent5 5 2" xfId="2763" xr:uid="{00000000-0005-0000-0000-0000AC000000}"/>
    <cellStyle name="20% - Accent5 6" xfId="88" xr:uid="{00000000-0005-0000-0000-0000AD000000}"/>
    <cellStyle name="20% - Accent5 6 2" xfId="2764" xr:uid="{00000000-0005-0000-0000-0000AE000000}"/>
    <cellStyle name="20% - Accent5 7" xfId="89" xr:uid="{00000000-0005-0000-0000-0000AF000000}"/>
    <cellStyle name="20% - Accent5 7 2" xfId="2765" xr:uid="{00000000-0005-0000-0000-0000B0000000}"/>
    <cellStyle name="20% - Accent5 8" xfId="90" xr:uid="{00000000-0005-0000-0000-0000B1000000}"/>
    <cellStyle name="20% - Accent5 8 2" xfId="2766" xr:uid="{00000000-0005-0000-0000-0000B2000000}"/>
    <cellStyle name="20% - Accent5 9" xfId="91" xr:uid="{00000000-0005-0000-0000-0000B3000000}"/>
    <cellStyle name="20% - Accent5 9 2" xfId="2767" xr:uid="{00000000-0005-0000-0000-0000B4000000}"/>
    <cellStyle name="20% - Accent6" xfId="92" builtinId="50" customBuiltin="1"/>
    <cellStyle name="20% - Accent6 10" xfId="93" xr:uid="{00000000-0005-0000-0000-0000B6000000}"/>
    <cellStyle name="20% - Accent6 10 2" xfId="2769" xr:uid="{00000000-0005-0000-0000-0000B7000000}"/>
    <cellStyle name="20% - Accent6 11" xfId="94" xr:uid="{00000000-0005-0000-0000-0000B8000000}"/>
    <cellStyle name="20% - Accent6 11 2" xfId="2770" xr:uid="{00000000-0005-0000-0000-0000B9000000}"/>
    <cellStyle name="20% - Accent6 12" xfId="95" xr:uid="{00000000-0005-0000-0000-0000BA000000}"/>
    <cellStyle name="20% - Accent6 12 2" xfId="2771" xr:uid="{00000000-0005-0000-0000-0000BB000000}"/>
    <cellStyle name="20% - Accent6 13" xfId="96" xr:uid="{00000000-0005-0000-0000-0000BC000000}"/>
    <cellStyle name="20% - Accent6 13 2" xfId="2772" xr:uid="{00000000-0005-0000-0000-0000BD000000}"/>
    <cellStyle name="20% - Accent6 14" xfId="97" xr:uid="{00000000-0005-0000-0000-0000BE000000}"/>
    <cellStyle name="20% - Accent6 14 2" xfId="2773" xr:uid="{00000000-0005-0000-0000-0000BF000000}"/>
    <cellStyle name="20% - Accent6 15" xfId="98" xr:uid="{00000000-0005-0000-0000-0000C0000000}"/>
    <cellStyle name="20% - Accent6 15 2" xfId="2774" xr:uid="{00000000-0005-0000-0000-0000C1000000}"/>
    <cellStyle name="20% - Accent6 16" xfId="99" xr:uid="{00000000-0005-0000-0000-0000C2000000}"/>
    <cellStyle name="20% - Accent6 16 2" xfId="2775" xr:uid="{00000000-0005-0000-0000-0000C3000000}"/>
    <cellStyle name="20% - Accent6 17" xfId="2768" xr:uid="{00000000-0005-0000-0000-0000C4000000}"/>
    <cellStyle name="20% - Accent6 2" xfId="100" xr:uid="{00000000-0005-0000-0000-0000C5000000}"/>
    <cellStyle name="20% - Accent6 2 2" xfId="101" xr:uid="{00000000-0005-0000-0000-0000C6000000}"/>
    <cellStyle name="20% - Accent6 2 2 2" xfId="2777" xr:uid="{00000000-0005-0000-0000-0000C7000000}"/>
    <cellStyle name="20% - Accent6 2 3" xfId="102" xr:uid="{00000000-0005-0000-0000-0000C8000000}"/>
    <cellStyle name="20% - Accent6 2 3 2" xfId="2778" xr:uid="{00000000-0005-0000-0000-0000C9000000}"/>
    <cellStyle name="20% - Accent6 2 4" xfId="2776" xr:uid="{00000000-0005-0000-0000-0000CA000000}"/>
    <cellStyle name="20% - Accent6 3" xfId="103" xr:uid="{00000000-0005-0000-0000-0000CB000000}"/>
    <cellStyle name="20% - Accent6 3 2" xfId="2779" xr:uid="{00000000-0005-0000-0000-0000CC000000}"/>
    <cellStyle name="20% - Accent6 4" xfId="104" xr:uid="{00000000-0005-0000-0000-0000CD000000}"/>
    <cellStyle name="20% - Accent6 4 2" xfId="2780" xr:uid="{00000000-0005-0000-0000-0000CE000000}"/>
    <cellStyle name="20% - Accent6 5" xfId="105" xr:uid="{00000000-0005-0000-0000-0000CF000000}"/>
    <cellStyle name="20% - Accent6 5 2" xfId="2781" xr:uid="{00000000-0005-0000-0000-0000D0000000}"/>
    <cellStyle name="20% - Accent6 6" xfId="106" xr:uid="{00000000-0005-0000-0000-0000D1000000}"/>
    <cellStyle name="20% - Accent6 6 2" xfId="2782" xr:uid="{00000000-0005-0000-0000-0000D2000000}"/>
    <cellStyle name="20% - Accent6 7" xfId="107" xr:uid="{00000000-0005-0000-0000-0000D3000000}"/>
    <cellStyle name="20% - Accent6 7 2" xfId="2783" xr:uid="{00000000-0005-0000-0000-0000D4000000}"/>
    <cellStyle name="20% - Accent6 8" xfId="108" xr:uid="{00000000-0005-0000-0000-0000D5000000}"/>
    <cellStyle name="20% - Accent6 8 2" xfId="2784" xr:uid="{00000000-0005-0000-0000-0000D6000000}"/>
    <cellStyle name="20% - Accent6 9" xfId="109" xr:uid="{00000000-0005-0000-0000-0000D7000000}"/>
    <cellStyle name="20% - Accent6 9 2" xfId="2785" xr:uid="{00000000-0005-0000-0000-0000D8000000}"/>
    <cellStyle name="40% - Accent1" xfId="110" builtinId="31" customBuiltin="1"/>
    <cellStyle name="40% - Accent1 10" xfId="111" xr:uid="{00000000-0005-0000-0000-0000DA000000}"/>
    <cellStyle name="40% - Accent1 10 2" xfId="2787" xr:uid="{00000000-0005-0000-0000-0000DB000000}"/>
    <cellStyle name="40% - Accent1 11" xfId="112" xr:uid="{00000000-0005-0000-0000-0000DC000000}"/>
    <cellStyle name="40% - Accent1 11 2" xfId="2788" xr:uid="{00000000-0005-0000-0000-0000DD000000}"/>
    <cellStyle name="40% - Accent1 12" xfId="113" xr:uid="{00000000-0005-0000-0000-0000DE000000}"/>
    <cellStyle name="40% - Accent1 12 2" xfId="2789" xr:uid="{00000000-0005-0000-0000-0000DF000000}"/>
    <cellStyle name="40% - Accent1 13" xfId="114" xr:uid="{00000000-0005-0000-0000-0000E0000000}"/>
    <cellStyle name="40% - Accent1 13 2" xfId="2790" xr:uid="{00000000-0005-0000-0000-0000E1000000}"/>
    <cellStyle name="40% - Accent1 14" xfId="115" xr:uid="{00000000-0005-0000-0000-0000E2000000}"/>
    <cellStyle name="40% - Accent1 14 2" xfId="2791" xr:uid="{00000000-0005-0000-0000-0000E3000000}"/>
    <cellStyle name="40% - Accent1 15" xfId="116" xr:uid="{00000000-0005-0000-0000-0000E4000000}"/>
    <cellStyle name="40% - Accent1 15 2" xfId="2792" xr:uid="{00000000-0005-0000-0000-0000E5000000}"/>
    <cellStyle name="40% - Accent1 16" xfId="117" xr:uid="{00000000-0005-0000-0000-0000E6000000}"/>
    <cellStyle name="40% - Accent1 16 2" xfId="2793" xr:uid="{00000000-0005-0000-0000-0000E7000000}"/>
    <cellStyle name="40% - Accent1 17" xfId="2786" xr:uid="{00000000-0005-0000-0000-0000E8000000}"/>
    <cellStyle name="40% - Accent1 2" xfId="118" xr:uid="{00000000-0005-0000-0000-0000E9000000}"/>
    <cellStyle name="40% - Accent1 2 2" xfId="119" xr:uid="{00000000-0005-0000-0000-0000EA000000}"/>
    <cellStyle name="40% - Accent1 2 2 2" xfId="2795" xr:uid="{00000000-0005-0000-0000-0000EB000000}"/>
    <cellStyle name="40% - Accent1 2 3" xfId="120" xr:uid="{00000000-0005-0000-0000-0000EC000000}"/>
    <cellStyle name="40% - Accent1 2 3 2" xfId="2796" xr:uid="{00000000-0005-0000-0000-0000ED000000}"/>
    <cellStyle name="40% - Accent1 2 4" xfId="2794" xr:uid="{00000000-0005-0000-0000-0000EE000000}"/>
    <cellStyle name="40% - Accent1 3" xfId="121" xr:uid="{00000000-0005-0000-0000-0000EF000000}"/>
    <cellStyle name="40% - Accent1 3 2" xfId="2797" xr:uid="{00000000-0005-0000-0000-0000F0000000}"/>
    <cellStyle name="40% - Accent1 4" xfId="122" xr:uid="{00000000-0005-0000-0000-0000F1000000}"/>
    <cellStyle name="40% - Accent1 4 2" xfId="2798" xr:uid="{00000000-0005-0000-0000-0000F2000000}"/>
    <cellStyle name="40% - Accent1 5" xfId="123" xr:uid="{00000000-0005-0000-0000-0000F3000000}"/>
    <cellStyle name="40% - Accent1 5 2" xfId="2799" xr:uid="{00000000-0005-0000-0000-0000F4000000}"/>
    <cellStyle name="40% - Accent1 6" xfId="124" xr:uid="{00000000-0005-0000-0000-0000F5000000}"/>
    <cellStyle name="40% - Accent1 6 2" xfId="2800" xr:uid="{00000000-0005-0000-0000-0000F6000000}"/>
    <cellStyle name="40% - Accent1 7" xfId="125" xr:uid="{00000000-0005-0000-0000-0000F7000000}"/>
    <cellStyle name="40% - Accent1 7 2" xfId="2801" xr:uid="{00000000-0005-0000-0000-0000F8000000}"/>
    <cellStyle name="40% - Accent1 8" xfId="126" xr:uid="{00000000-0005-0000-0000-0000F9000000}"/>
    <cellStyle name="40% - Accent1 8 2" xfId="2802" xr:uid="{00000000-0005-0000-0000-0000FA000000}"/>
    <cellStyle name="40% - Accent1 9" xfId="127" xr:uid="{00000000-0005-0000-0000-0000FB000000}"/>
    <cellStyle name="40% - Accent1 9 2" xfId="2803" xr:uid="{00000000-0005-0000-0000-0000FC000000}"/>
    <cellStyle name="40% - Accent2" xfId="128" builtinId="35" customBuiltin="1"/>
    <cellStyle name="40% - Accent2 10" xfId="129" xr:uid="{00000000-0005-0000-0000-0000FE000000}"/>
    <cellStyle name="40% - Accent2 10 2" xfId="2805" xr:uid="{00000000-0005-0000-0000-0000FF000000}"/>
    <cellStyle name="40% - Accent2 11" xfId="130" xr:uid="{00000000-0005-0000-0000-000000010000}"/>
    <cellStyle name="40% - Accent2 11 2" xfId="2806" xr:uid="{00000000-0005-0000-0000-000001010000}"/>
    <cellStyle name="40% - Accent2 12" xfId="131" xr:uid="{00000000-0005-0000-0000-000002010000}"/>
    <cellStyle name="40% - Accent2 12 2" xfId="2807" xr:uid="{00000000-0005-0000-0000-000003010000}"/>
    <cellStyle name="40% - Accent2 13" xfId="132" xr:uid="{00000000-0005-0000-0000-000004010000}"/>
    <cellStyle name="40% - Accent2 13 2" xfId="2808" xr:uid="{00000000-0005-0000-0000-000005010000}"/>
    <cellStyle name="40% - Accent2 14" xfId="133" xr:uid="{00000000-0005-0000-0000-000006010000}"/>
    <cellStyle name="40% - Accent2 14 2" xfId="2809" xr:uid="{00000000-0005-0000-0000-000007010000}"/>
    <cellStyle name="40% - Accent2 15" xfId="134" xr:uid="{00000000-0005-0000-0000-000008010000}"/>
    <cellStyle name="40% - Accent2 15 2" xfId="2810" xr:uid="{00000000-0005-0000-0000-000009010000}"/>
    <cellStyle name="40% - Accent2 16" xfId="135" xr:uid="{00000000-0005-0000-0000-00000A010000}"/>
    <cellStyle name="40% - Accent2 16 2" xfId="2811" xr:uid="{00000000-0005-0000-0000-00000B010000}"/>
    <cellStyle name="40% - Accent2 17" xfId="2804" xr:uid="{00000000-0005-0000-0000-00000C010000}"/>
    <cellStyle name="40% - Accent2 2" xfId="136" xr:uid="{00000000-0005-0000-0000-00000D010000}"/>
    <cellStyle name="40% - Accent2 2 2" xfId="137" xr:uid="{00000000-0005-0000-0000-00000E010000}"/>
    <cellStyle name="40% - Accent2 2 2 2" xfId="2813" xr:uid="{00000000-0005-0000-0000-00000F010000}"/>
    <cellStyle name="40% - Accent2 2 3" xfId="138" xr:uid="{00000000-0005-0000-0000-000010010000}"/>
    <cellStyle name="40% - Accent2 2 3 2" xfId="2814" xr:uid="{00000000-0005-0000-0000-000011010000}"/>
    <cellStyle name="40% - Accent2 2 4" xfId="2812" xr:uid="{00000000-0005-0000-0000-000012010000}"/>
    <cellStyle name="40% - Accent2 3" xfId="139" xr:uid="{00000000-0005-0000-0000-000013010000}"/>
    <cellStyle name="40% - Accent2 3 2" xfId="2815" xr:uid="{00000000-0005-0000-0000-000014010000}"/>
    <cellStyle name="40% - Accent2 4" xfId="140" xr:uid="{00000000-0005-0000-0000-000015010000}"/>
    <cellStyle name="40% - Accent2 4 2" xfId="2816" xr:uid="{00000000-0005-0000-0000-000016010000}"/>
    <cellStyle name="40% - Accent2 5" xfId="141" xr:uid="{00000000-0005-0000-0000-000017010000}"/>
    <cellStyle name="40% - Accent2 5 2" xfId="2817" xr:uid="{00000000-0005-0000-0000-000018010000}"/>
    <cellStyle name="40% - Accent2 6" xfId="142" xr:uid="{00000000-0005-0000-0000-000019010000}"/>
    <cellStyle name="40% - Accent2 6 2" xfId="2818" xr:uid="{00000000-0005-0000-0000-00001A010000}"/>
    <cellStyle name="40% - Accent2 7" xfId="143" xr:uid="{00000000-0005-0000-0000-00001B010000}"/>
    <cellStyle name="40% - Accent2 7 2" xfId="2819" xr:uid="{00000000-0005-0000-0000-00001C010000}"/>
    <cellStyle name="40% - Accent2 8" xfId="144" xr:uid="{00000000-0005-0000-0000-00001D010000}"/>
    <cellStyle name="40% - Accent2 8 2" xfId="2820" xr:uid="{00000000-0005-0000-0000-00001E010000}"/>
    <cellStyle name="40% - Accent2 9" xfId="145" xr:uid="{00000000-0005-0000-0000-00001F010000}"/>
    <cellStyle name="40% - Accent2 9 2" xfId="2821" xr:uid="{00000000-0005-0000-0000-000020010000}"/>
    <cellStyle name="40% - Accent3" xfId="146" builtinId="39" customBuiltin="1"/>
    <cellStyle name="40% - Accent3 10" xfId="147" xr:uid="{00000000-0005-0000-0000-000022010000}"/>
    <cellStyle name="40% - Accent3 10 2" xfId="2823" xr:uid="{00000000-0005-0000-0000-000023010000}"/>
    <cellStyle name="40% - Accent3 11" xfId="148" xr:uid="{00000000-0005-0000-0000-000024010000}"/>
    <cellStyle name="40% - Accent3 11 2" xfId="2824" xr:uid="{00000000-0005-0000-0000-000025010000}"/>
    <cellStyle name="40% - Accent3 12" xfId="149" xr:uid="{00000000-0005-0000-0000-000026010000}"/>
    <cellStyle name="40% - Accent3 12 2" xfId="2825" xr:uid="{00000000-0005-0000-0000-000027010000}"/>
    <cellStyle name="40% - Accent3 13" xfId="150" xr:uid="{00000000-0005-0000-0000-000028010000}"/>
    <cellStyle name="40% - Accent3 13 2" xfId="2826" xr:uid="{00000000-0005-0000-0000-000029010000}"/>
    <cellStyle name="40% - Accent3 14" xfId="151" xr:uid="{00000000-0005-0000-0000-00002A010000}"/>
    <cellStyle name="40% - Accent3 14 2" xfId="2827" xr:uid="{00000000-0005-0000-0000-00002B010000}"/>
    <cellStyle name="40% - Accent3 15" xfId="152" xr:uid="{00000000-0005-0000-0000-00002C010000}"/>
    <cellStyle name="40% - Accent3 15 2" xfId="2828" xr:uid="{00000000-0005-0000-0000-00002D010000}"/>
    <cellStyle name="40% - Accent3 16" xfId="153" xr:uid="{00000000-0005-0000-0000-00002E010000}"/>
    <cellStyle name="40% - Accent3 16 2" xfId="2829" xr:uid="{00000000-0005-0000-0000-00002F010000}"/>
    <cellStyle name="40% - Accent3 17" xfId="2822" xr:uid="{00000000-0005-0000-0000-000030010000}"/>
    <cellStyle name="40% - Accent3 2" xfId="154" xr:uid="{00000000-0005-0000-0000-000031010000}"/>
    <cellStyle name="40% - Accent3 2 2" xfId="155" xr:uid="{00000000-0005-0000-0000-000032010000}"/>
    <cellStyle name="40% - Accent3 2 2 2" xfId="2831" xr:uid="{00000000-0005-0000-0000-000033010000}"/>
    <cellStyle name="40% - Accent3 2 3" xfId="156" xr:uid="{00000000-0005-0000-0000-000034010000}"/>
    <cellStyle name="40% - Accent3 2 3 2" xfId="2832" xr:uid="{00000000-0005-0000-0000-000035010000}"/>
    <cellStyle name="40% - Accent3 2 4" xfId="2830" xr:uid="{00000000-0005-0000-0000-000036010000}"/>
    <cellStyle name="40% - Accent3 3" xfId="157" xr:uid="{00000000-0005-0000-0000-000037010000}"/>
    <cellStyle name="40% - Accent3 3 2" xfId="2833" xr:uid="{00000000-0005-0000-0000-000038010000}"/>
    <cellStyle name="40% - Accent3 4" xfId="158" xr:uid="{00000000-0005-0000-0000-000039010000}"/>
    <cellStyle name="40% - Accent3 4 2" xfId="2834" xr:uid="{00000000-0005-0000-0000-00003A010000}"/>
    <cellStyle name="40% - Accent3 5" xfId="159" xr:uid="{00000000-0005-0000-0000-00003B010000}"/>
    <cellStyle name="40% - Accent3 5 2" xfId="2835" xr:uid="{00000000-0005-0000-0000-00003C010000}"/>
    <cellStyle name="40% - Accent3 6" xfId="160" xr:uid="{00000000-0005-0000-0000-00003D010000}"/>
    <cellStyle name="40% - Accent3 6 2" xfId="2836" xr:uid="{00000000-0005-0000-0000-00003E010000}"/>
    <cellStyle name="40% - Accent3 7" xfId="161" xr:uid="{00000000-0005-0000-0000-00003F010000}"/>
    <cellStyle name="40% - Accent3 7 2" xfId="2837" xr:uid="{00000000-0005-0000-0000-000040010000}"/>
    <cellStyle name="40% - Accent3 8" xfId="162" xr:uid="{00000000-0005-0000-0000-000041010000}"/>
    <cellStyle name="40% - Accent3 8 2" xfId="2838" xr:uid="{00000000-0005-0000-0000-000042010000}"/>
    <cellStyle name="40% - Accent3 9" xfId="163" xr:uid="{00000000-0005-0000-0000-000043010000}"/>
    <cellStyle name="40% - Accent3 9 2" xfId="2839" xr:uid="{00000000-0005-0000-0000-000044010000}"/>
    <cellStyle name="40% - Accent4" xfId="164" builtinId="43" customBuiltin="1"/>
    <cellStyle name="40% - Accent4 10" xfId="165" xr:uid="{00000000-0005-0000-0000-000046010000}"/>
    <cellStyle name="40% - Accent4 10 2" xfId="2841" xr:uid="{00000000-0005-0000-0000-000047010000}"/>
    <cellStyle name="40% - Accent4 11" xfId="166" xr:uid="{00000000-0005-0000-0000-000048010000}"/>
    <cellStyle name="40% - Accent4 11 2" xfId="2842" xr:uid="{00000000-0005-0000-0000-000049010000}"/>
    <cellStyle name="40% - Accent4 12" xfId="167" xr:uid="{00000000-0005-0000-0000-00004A010000}"/>
    <cellStyle name="40% - Accent4 12 2" xfId="2843" xr:uid="{00000000-0005-0000-0000-00004B010000}"/>
    <cellStyle name="40% - Accent4 13" xfId="168" xr:uid="{00000000-0005-0000-0000-00004C010000}"/>
    <cellStyle name="40% - Accent4 13 2" xfId="2844" xr:uid="{00000000-0005-0000-0000-00004D010000}"/>
    <cellStyle name="40% - Accent4 14" xfId="169" xr:uid="{00000000-0005-0000-0000-00004E010000}"/>
    <cellStyle name="40% - Accent4 14 2" xfId="2845" xr:uid="{00000000-0005-0000-0000-00004F010000}"/>
    <cellStyle name="40% - Accent4 15" xfId="170" xr:uid="{00000000-0005-0000-0000-000050010000}"/>
    <cellStyle name="40% - Accent4 15 2" xfId="2846" xr:uid="{00000000-0005-0000-0000-000051010000}"/>
    <cellStyle name="40% - Accent4 16" xfId="171" xr:uid="{00000000-0005-0000-0000-000052010000}"/>
    <cellStyle name="40% - Accent4 16 2" xfId="2847" xr:uid="{00000000-0005-0000-0000-000053010000}"/>
    <cellStyle name="40% - Accent4 17" xfId="2840" xr:uid="{00000000-0005-0000-0000-000054010000}"/>
    <cellStyle name="40% - Accent4 2" xfId="172" xr:uid="{00000000-0005-0000-0000-000055010000}"/>
    <cellStyle name="40% - Accent4 2 2" xfId="173" xr:uid="{00000000-0005-0000-0000-000056010000}"/>
    <cellStyle name="40% - Accent4 2 2 2" xfId="2849" xr:uid="{00000000-0005-0000-0000-000057010000}"/>
    <cellStyle name="40% - Accent4 2 3" xfId="174" xr:uid="{00000000-0005-0000-0000-000058010000}"/>
    <cellStyle name="40% - Accent4 2 3 2" xfId="2850" xr:uid="{00000000-0005-0000-0000-000059010000}"/>
    <cellStyle name="40% - Accent4 2 4" xfId="2848" xr:uid="{00000000-0005-0000-0000-00005A010000}"/>
    <cellStyle name="40% - Accent4 3" xfId="175" xr:uid="{00000000-0005-0000-0000-00005B010000}"/>
    <cellStyle name="40% - Accent4 3 2" xfId="2851" xr:uid="{00000000-0005-0000-0000-00005C010000}"/>
    <cellStyle name="40% - Accent4 4" xfId="176" xr:uid="{00000000-0005-0000-0000-00005D010000}"/>
    <cellStyle name="40% - Accent4 4 2" xfId="2852" xr:uid="{00000000-0005-0000-0000-00005E010000}"/>
    <cellStyle name="40% - Accent4 5" xfId="177" xr:uid="{00000000-0005-0000-0000-00005F010000}"/>
    <cellStyle name="40% - Accent4 5 2" xfId="2853" xr:uid="{00000000-0005-0000-0000-000060010000}"/>
    <cellStyle name="40% - Accent4 6" xfId="178" xr:uid="{00000000-0005-0000-0000-000061010000}"/>
    <cellStyle name="40% - Accent4 6 2" xfId="2854" xr:uid="{00000000-0005-0000-0000-000062010000}"/>
    <cellStyle name="40% - Accent4 7" xfId="179" xr:uid="{00000000-0005-0000-0000-000063010000}"/>
    <cellStyle name="40% - Accent4 7 2" xfId="2855" xr:uid="{00000000-0005-0000-0000-000064010000}"/>
    <cellStyle name="40% - Accent4 8" xfId="180" xr:uid="{00000000-0005-0000-0000-000065010000}"/>
    <cellStyle name="40% - Accent4 8 2" xfId="2856" xr:uid="{00000000-0005-0000-0000-000066010000}"/>
    <cellStyle name="40% - Accent4 9" xfId="181" xr:uid="{00000000-0005-0000-0000-000067010000}"/>
    <cellStyle name="40% - Accent4 9 2" xfId="2857" xr:uid="{00000000-0005-0000-0000-000068010000}"/>
    <cellStyle name="40% - Accent5" xfId="182" builtinId="47" customBuiltin="1"/>
    <cellStyle name="40% - Accent5 10" xfId="183" xr:uid="{00000000-0005-0000-0000-00006A010000}"/>
    <cellStyle name="40% - Accent5 10 2" xfId="2859" xr:uid="{00000000-0005-0000-0000-00006B010000}"/>
    <cellStyle name="40% - Accent5 11" xfId="184" xr:uid="{00000000-0005-0000-0000-00006C010000}"/>
    <cellStyle name="40% - Accent5 11 2" xfId="2860" xr:uid="{00000000-0005-0000-0000-00006D010000}"/>
    <cellStyle name="40% - Accent5 12" xfId="185" xr:uid="{00000000-0005-0000-0000-00006E010000}"/>
    <cellStyle name="40% - Accent5 12 2" xfId="2861" xr:uid="{00000000-0005-0000-0000-00006F010000}"/>
    <cellStyle name="40% - Accent5 13" xfId="186" xr:uid="{00000000-0005-0000-0000-000070010000}"/>
    <cellStyle name="40% - Accent5 13 2" xfId="2862" xr:uid="{00000000-0005-0000-0000-000071010000}"/>
    <cellStyle name="40% - Accent5 14" xfId="187" xr:uid="{00000000-0005-0000-0000-000072010000}"/>
    <cellStyle name="40% - Accent5 14 2" xfId="2863" xr:uid="{00000000-0005-0000-0000-000073010000}"/>
    <cellStyle name="40% - Accent5 15" xfId="188" xr:uid="{00000000-0005-0000-0000-000074010000}"/>
    <cellStyle name="40% - Accent5 15 2" xfId="2864" xr:uid="{00000000-0005-0000-0000-000075010000}"/>
    <cellStyle name="40% - Accent5 16" xfId="189" xr:uid="{00000000-0005-0000-0000-000076010000}"/>
    <cellStyle name="40% - Accent5 16 2" xfId="2865" xr:uid="{00000000-0005-0000-0000-000077010000}"/>
    <cellStyle name="40% - Accent5 17" xfId="2858" xr:uid="{00000000-0005-0000-0000-000078010000}"/>
    <cellStyle name="40% - Accent5 2" xfId="190" xr:uid="{00000000-0005-0000-0000-000079010000}"/>
    <cellStyle name="40% - Accent5 2 2" xfId="191" xr:uid="{00000000-0005-0000-0000-00007A010000}"/>
    <cellStyle name="40% - Accent5 2 2 2" xfId="2867" xr:uid="{00000000-0005-0000-0000-00007B010000}"/>
    <cellStyle name="40% - Accent5 2 3" xfId="192" xr:uid="{00000000-0005-0000-0000-00007C010000}"/>
    <cellStyle name="40% - Accent5 2 3 2" xfId="2868" xr:uid="{00000000-0005-0000-0000-00007D010000}"/>
    <cellStyle name="40% - Accent5 2 4" xfId="2866" xr:uid="{00000000-0005-0000-0000-00007E010000}"/>
    <cellStyle name="40% - Accent5 3" xfId="193" xr:uid="{00000000-0005-0000-0000-00007F010000}"/>
    <cellStyle name="40% - Accent5 3 2" xfId="2869" xr:uid="{00000000-0005-0000-0000-000080010000}"/>
    <cellStyle name="40% - Accent5 4" xfId="194" xr:uid="{00000000-0005-0000-0000-000081010000}"/>
    <cellStyle name="40% - Accent5 4 2" xfId="2870" xr:uid="{00000000-0005-0000-0000-000082010000}"/>
    <cellStyle name="40% - Accent5 5" xfId="195" xr:uid="{00000000-0005-0000-0000-000083010000}"/>
    <cellStyle name="40% - Accent5 5 2" xfId="2871" xr:uid="{00000000-0005-0000-0000-000084010000}"/>
    <cellStyle name="40% - Accent5 6" xfId="196" xr:uid="{00000000-0005-0000-0000-000085010000}"/>
    <cellStyle name="40% - Accent5 6 2" xfId="2872" xr:uid="{00000000-0005-0000-0000-000086010000}"/>
    <cellStyle name="40% - Accent5 7" xfId="197" xr:uid="{00000000-0005-0000-0000-000087010000}"/>
    <cellStyle name="40% - Accent5 7 2" xfId="2873" xr:uid="{00000000-0005-0000-0000-000088010000}"/>
    <cellStyle name="40% - Accent5 8" xfId="198" xr:uid="{00000000-0005-0000-0000-000089010000}"/>
    <cellStyle name="40% - Accent5 8 2" xfId="2874" xr:uid="{00000000-0005-0000-0000-00008A010000}"/>
    <cellStyle name="40% - Accent5 9" xfId="199" xr:uid="{00000000-0005-0000-0000-00008B010000}"/>
    <cellStyle name="40% - Accent5 9 2" xfId="2875" xr:uid="{00000000-0005-0000-0000-00008C010000}"/>
    <cellStyle name="40% - Accent6" xfId="200" builtinId="51" customBuiltin="1"/>
    <cellStyle name="40% - Accent6 10" xfId="201" xr:uid="{00000000-0005-0000-0000-00008E010000}"/>
    <cellStyle name="40% - Accent6 10 2" xfId="2877" xr:uid="{00000000-0005-0000-0000-00008F010000}"/>
    <cellStyle name="40% - Accent6 11" xfId="202" xr:uid="{00000000-0005-0000-0000-000090010000}"/>
    <cellStyle name="40% - Accent6 11 2" xfId="2878" xr:uid="{00000000-0005-0000-0000-000091010000}"/>
    <cellStyle name="40% - Accent6 12" xfId="203" xr:uid="{00000000-0005-0000-0000-000092010000}"/>
    <cellStyle name="40% - Accent6 12 2" xfId="2879" xr:uid="{00000000-0005-0000-0000-000093010000}"/>
    <cellStyle name="40% - Accent6 13" xfId="204" xr:uid="{00000000-0005-0000-0000-000094010000}"/>
    <cellStyle name="40% - Accent6 13 2" xfId="2880" xr:uid="{00000000-0005-0000-0000-000095010000}"/>
    <cellStyle name="40% - Accent6 14" xfId="205" xr:uid="{00000000-0005-0000-0000-000096010000}"/>
    <cellStyle name="40% - Accent6 14 2" xfId="2881" xr:uid="{00000000-0005-0000-0000-000097010000}"/>
    <cellStyle name="40% - Accent6 15" xfId="206" xr:uid="{00000000-0005-0000-0000-000098010000}"/>
    <cellStyle name="40% - Accent6 15 2" xfId="2882" xr:uid="{00000000-0005-0000-0000-000099010000}"/>
    <cellStyle name="40% - Accent6 16" xfId="207" xr:uid="{00000000-0005-0000-0000-00009A010000}"/>
    <cellStyle name="40% - Accent6 16 2" xfId="2883" xr:uid="{00000000-0005-0000-0000-00009B010000}"/>
    <cellStyle name="40% - Accent6 17" xfId="2876" xr:uid="{00000000-0005-0000-0000-00009C010000}"/>
    <cellStyle name="40% - Accent6 2" xfId="208" xr:uid="{00000000-0005-0000-0000-00009D010000}"/>
    <cellStyle name="40% - Accent6 2 2" xfId="209" xr:uid="{00000000-0005-0000-0000-00009E010000}"/>
    <cellStyle name="40% - Accent6 2 2 2" xfId="2885" xr:uid="{00000000-0005-0000-0000-00009F010000}"/>
    <cellStyle name="40% - Accent6 2 3" xfId="210" xr:uid="{00000000-0005-0000-0000-0000A0010000}"/>
    <cellStyle name="40% - Accent6 2 3 2" xfId="2886" xr:uid="{00000000-0005-0000-0000-0000A1010000}"/>
    <cellStyle name="40% - Accent6 2 4" xfId="2884" xr:uid="{00000000-0005-0000-0000-0000A2010000}"/>
    <cellStyle name="40% - Accent6 3" xfId="211" xr:uid="{00000000-0005-0000-0000-0000A3010000}"/>
    <cellStyle name="40% - Accent6 3 2" xfId="2887" xr:uid="{00000000-0005-0000-0000-0000A4010000}"/>
    <cellStyle name="40% - Accent6 4" xfId="212" xr:uid="{00000000-0005-0000-0000-0000A5010000}"/>
    <cellStyle name="40% - Accent6 4 2" xfId="2888" xr:uid="{00000000-0005-0000-0000-0000A6010000}"/>
    <cellStyle name="40% - Accent6 5" xfId="213" xr:uid="{00000000-0005-0000-0000-0000A7010000}"/>
    <cellStyle name="40% - Accent6 5 2" xfId="2889" xr:uid="{00000000-0005-0000-0000-0000A8010000}"/>
    <cellStyle name="40% - Accent6 6" xfId="214" xr:uid="{00000000-0005-0000-0000-0000A9010000}"/>
    <cellStyle name="40% - Accent6 6 2" xfId="2890" xr:uid="{00000000-0005-0000-0000-0000AA010000}"/>
    <cellStyle name="40% - Accent6 7" xfId="215" xr:uid="{00000000-0005-0000-0000-0000AB010000}"/>
    <cellStyle name="40% - Accent6 7 2" xfId="2891" xr:uid="{00000000-0005-0000-0000-0000AC010000}"/>
    <cellStyle name="40% - Accent6 8" xfId="216" xr:uid="{00000000-0005-0000-0000-0000AD010000}"/>
    <cellStyle name="40% - Accent6 8 2" xfId="2892" xr:uid="{00000000-0005-0000-0000-0000AE010000}"/>
    <cellStyle name="40% - Accent6 9" xfId="217" xr:uid="{00000000-0005-0000-0000-0000AF010000}"/>
    <cellStyle name="40% - Accent6 9 2" xfId="2893" xr:uid="{00000000-0005-0000-0000-0000B0010000}"/>
    <cellStyle name="60% - Accent1" xfId="218" builtinId="32" customBuiltin="1"/>
    <cellStyle name="60% - Accent1 10" xfId="219" xr:uid="{00000000-0005-0000-0000-0000B2010000}"/>
    <cellStyle name="60% - Accent1 11" xfId="220" xr:uid="{00000000-0005-0000-0000-0000B3010000}"/>
    <cellStyle name="60% - Accent1 12" xfId="221" xr:uid="{00000000-0005-0000-0000-0000B4010000}"/>
    <cellStyle name="60% - Accent1 13" xfId="222" xr:uid="{00000000-0005-0000-0000-0000B5010000}"/>
    <cellStyle name="60% - Accent1 14" xfId="223" xr:uid="{00000000-0005-0000-0000-0000B6010000}"/>
    <cellStyle name="60% - Accent1 15" xfId="224" xr:uid="{00000000-0005-0000-0000-0000B7010000}"/>
    <cellStyle name="60% - Accent1 16" xfId="225" xr:uid="{00000000-0005-0000-0000-0000B8010000}"/>
    <cellStyle name="60% - Accent1 2" xfId="226" xr:uid="{00000000-0005-0000-0000-0000B9010000}"/>
    <cellStyle name="60% - Accent1 2 2" xfId="227" xr:uid="{00000000-0005-0000-0000-0000BA010000}"/>
    <cellStyle name="60% - Accent1 2 3" xfId="228" xr:uid="{00000000-0005-0000-0000-0000BB010000}"/>
    <cellStyle name="60% - Accent1 3" xfId="229" xr:uid="{00000000-0005-0000-0000-0000BC010000}"/>
    <cellStyle name="60% - Accent1 4" xfId="230" xr:uid="{00000000-0005-0000-0000-0000BD010000}"/>
    <cellStyle name="60% - Accent1 5" xfId="231" xr:uid="{00000000-0005-0000-0000-0000BE010000}"/>
    <cellStyle name="60% - Accent1 6" xfId="232" xr:uid="{00000000-0005-0000-0000-0000BF010000}"/>
    <cellStyle name="60% - Accent1 7" xfId="233" xr:uid="{00000000-0005-0000-0000-0000C0010000}"/>
    <cellStyle name="60% - Accent1 8" xfId="234" xr:uid="{00000000-0005-0000-0000-0000C1010000}"/>
    <cellStyle name="60% - Accent1 9" xfId="235" xr:uid="{00000000-0005-0000-0000-0000C2010000}"/>
    <cellStyle name="60% - Accent2" xfId="236" builtinId="36" customBuiltin="1"/>
    <cellStyle name="60% - Accent2 10" xfId="237" xr:uid="{00000000-0005-0000-0000-0000C4010000}"/>
    <cellStyle name="60% - Accent2 11" xfId="238" xr:uid="{00000000-0005-0000-0000-0000C5010000}"/>
    <cellStyle name="60% - Accent2 12" xfId="239" xr:uid="{00000000-0005-0000-0000-0000C6010000}"/>
    <cellStyle name="60% - Accent2 13" xfId="240" xr:uid="{00000000-0005-0000-0000-0000C7010000}"/>
    <cellStyle name="60% - Accent2 14" xfId="241" xr:uid="{00000000-0005-0000-0000-0000C8010000}"/>
    <cellStyle name="60% - Accent2 15" xfId="242" xr:uid="{00000000-0005-0000-0000-0000C9010000}"/>
    <cellStyle name="60% - Accent2 16" xfId="243" xr:uid="{00000000-0005-0000-0000-0000CA010000}"/>
    <cellStyle name="60% - Accent2 2" xfId="244" xr:uid="{00000000-0005-0000-0000-0000CB010000}"/>
    <cellStyle name="60% - Accent2 2 2" xfId="245" xr:uid="{00000000-0005-0000-0000-0000CC010000}"/>
    <cellStyle name="60% - Accent2 2 3" xfId="246" xr:uid="{00000000-0005-0000-0000-0000CD010000}"/>
    <cellStyle name="60% - Accent2 3" xfId="247" xr:uid="{00000000-0005-0000-0000-0000CE010000}"/>
    <cellStyle name="60% - Accent2 4" xfId="248" xr:uid="{00000000-0005-0000-0000-0000CF010000}"/>
    <cellStyle name="60% - Accent2 5" xfId="249" xr:uid="{00000000-0005-0000-0000-0000D0010000}"/>
    <cellStyle name="60% - Accent2 6" xfId="250" xr:uid="{00000000-0005-0000-0000-0000D1010000}"/>
    <cellStyle name="60% - Accent2 7" xfId="251" xr:uid="{00000000-0005-0000-0000-0000D2010000}"/>
    <cellStyle name="60% - Accent2 8" xfId="252" xr:uid="{00000000-0005-0000-0000-0000D3010000}"/>
    <cellStyle name="60% - Accent2 9" xfId="253" xr:uid="{00000000-0005-0000-0000-0000D4010000}"/>
    <cellStyle name="60% - Accent3" xfId="254" builtinId="40" customBuiltin="1"/>
    <cellStyle name="60% - Accent3 10" xfId="255" xr:uid="{00000000-0005-0000-0000-0000D6010000}"/>
    <cellStyle name="60% - Accent3 11" xfId="256" xr:uid="{00000000-0005-0000-0000-0000D7010000}"/>
    <cellStyle name="60% - Accent3 12" xfId="257" xr:uid="{00000000-0005-0000-0000-0000D8010000}"/>
    <cellStyle name="60% - Accent3 13" xfId="258" xr:uid="{00000000-0005-0000-0000-0000D9010000}"/>
    <cellStyle name="60% - Accent3 14" xfId="259" xr:uid="{00000000-0005-0000-0000-0000DA010000}"/>
    <cellStyle name="60% - Accent3 15" xfId="260" xr:uid="{00000000-0005-0000-0000-0000DB010000}"/>
    <cellStyle name="60% - Accent3 16" xfId="261" xr:uid="{00000000-0005-0000-0000-0000DC010000}"/>
    <cellStyle name="60% - Accent3 2" xfId="262" xr:uid="{00000000-0005-0000-0000-0000DD010000}"/>
    <cellStyle name="60% - Accent3 2 2" xfId="263" xr:uid="{00000000-0005-0000-0000-0000DE010000}"/>
    <cellStyle name="60% - Accent3 2 3" xfId="264" xr:uid="{00000000-0005-0000-0000-0000DF010000}"/>
    <cellStyle name="60% - Accent3 3" xfId="265" xr:uid="{00000000-0005-0000-0000-0000E0010000}"/>
    <cellStyle name="60% - Accent3 4" xfId="266" xr:uid="{00000000-0005-0000-0000-0000E1010000}"/>
    <cellStyle name="60% - Accent3 5" xfId="267" xr:uid="{00000000-0005-0000-0000-0000E2010000}"/>
    <cellStyle name="60% - Accent3 6" xfId="268" xr:uid="{00000000-0005-0000-0000-0000E3010000}"/>
    <cellStyle name="60% - Accent3 7" xfId="269" xr:uid="{00000000-0005-0000-0000-0000E4010000}"/>
    <cellStyle name="60% - Accent3 8" xfId="270" xr:uid="{00000000-0005-0000-0000-0000E5010000}"/>
    <cellStyle name="60% - Accent3 9" xfId="271" xr:uid="{00000000-0005-0000-0000-0000E6010000}"/>
    <cellStyle name="60% - Accent4" xfId="272" builtinId="44" customBuiltin="1"/>
    <cellStyle name="60% - Accent4 10" xfId="273" xr:uid="{00000000-0005-0000-0000-0000E8010000}"/>
    <cellStyle name="60% - Accent4 11" xfId="274" xr:uid="{00000000-0005-0000-0000-0000E9010000}"/>
    <cellStyle name="60% - Accent4 12" xfId="275" xr:uid="{00000000-0005-0000-0000-0000EA010000}"/>
    <cellStyle name="60% - Accent4 13" xfId="276" xr:uid="{00000000-0005-0000-0000-0000EB010000}"/>
    <cellStyle name="60% - Accent4 14" xfId="277" xr:uid="{00000000-0005-0000-0000-0000EC010000}"/>
    <cellStyle name="60% - Accent4 15" xfId="278" xr:uid="{00000000-0005-0000-0000-0000ED010000}"/>
    <cellStyle name="60% - Accent4 16" xfId="279" xr:uid="{00000000-0005-0000-0000-0000EE010000}"/>
    <cellStyle name="60% - Accent4 2" xfId="280" xr:uid="{00000000-0005-0000-0000-0000EF010000}"/>
    <cellStyle name="60% - Accent4 2 2" xfId="281" xr:uid="{00000000-0005-0000-0000-0000F0010000}"/>
    <cellStyle name="60% - Accent4 2 3" xfId="282" xr:uid="{00000000-0005-0000-0000-0000F1010000}"/>
    <cellStyle name="60% - Accent4 3" xfId="283" xr:uid="{00000000-0005-0000-0000-0000F2010000}"/>
    <cellStyle name="60% - Accent4 4" xfId="284" xr:uid="{00000000-0005-0000-0000-0000F3010000}"/>
    <cellStyle name="60% - Accent4 5" xfId="285" xr:uid="{00000000-0005-0000-0000-0000F4010000}"/>
    <cellStyle name="60% - Accent4 6" xfId="286" xr:uid="{00000000-0005-0000-0000-0000F5010000}"/>
    <cellStyle name="60% - Accent4 7" xfId="287" xr:uid="{00000000-0005-0000-0000-0000F6010000}"/>
    <cellStyle name="60% - Accent4 8" xfId="288" xr:uid="{00000000-0005-0000-0000-0000F7010000}"/>
    <cellStyle name="60% - Accent4 9" xfId="289" xr:uid="{00000000-0005-0000-0000-0000F8010000}"/>
    <cellStyle name="60% - Accent5" xfId="290" builtinId="48" customBuiltin="1"/>
    <cellStyle name="60% - Accent5 10" xfId="291" xr:uid="{00000000-0005-0000-0000-0000FA010000}"/>
    <cellStyle name="60% - Accent5 11" xfId="292" xr:uid="{00000000-0005-0000-0000-0000FB010000}"/>
    <cellStyle name="60% - Accent5 12" xfId="293" xr:uid="{00000000-0005-0000-0000-0000FC010000}"/>
    <cellStyle name="60% - Accent5 13" xfId="294" xr:uid="{00000000-0005-0000-0000-0000FD010000}"/>
    <cellStyle name="60% - Accent5 14" xfId="295" xr:uid="{00000000-0005-0000-0000-0000FE010000}"/>
    <cellStyle name="60% - Accent5 15" xfId="296" xr:uid="{00000000-0005-0000-0000-0000FF010000}"/>
    <cellStyle name="60% - Accent5 16" xfId="297" xr:uid="{00000000-0005-0000-0000-000000020000}"/>
    <cellStyle name="60% - Accent5 2" xfId="298" xr:uid="{00000000-0005-0000-0000-000001020000}"/>
    <cellStyle name="60% - Accent5 2 2" xfId="299" xr:uid="{00000000-0005-0000-0000-000002020000}"/>
    <cellStyle name="60% - Accent5 2 3" xfId="300" xr:uid="{00000000-0005-0000-0000-000003020000}"/>
    <cellStyle name="60% - Accent5 3" xfId="301" xr:uid="{00000000-0005-0000-0000-000004020000}"/>
    <cellStyle name="60% - Accent5 4" xfId="302" xr:uid="{00000000-0005-0000-0000-000005020000}"/>
    <cellStyle name="60% - Accent5 5" xfId="303" xr:uid="{00000000-0005-0000-0000-000006020000}"/>
    <cellStyle name="60% - Accent5 6" xfId="304" xr:uid="{00000000-0005-0000-0000-000007020000}"/>
    <cellStyle name="60% - Accent5 7" xfId="305" xr:uid="{00000000-0005-0000-0000-000008020000}"/>
    <cellStyle name="60% - Accent5 8" xfId="306" xr:uid="{00000000-0005-0000-0000-000009020000}"/>
    <cellStyle name="60% - Accent5 9" xfId="307" xr:uid="{00000000-0005-0000-0000-00000A020000}"/>
    <cellStyle name="60% - Accent6" xfId="308" builtinId="52" customBuiltin="1"/>
    <cellStyle name="60% - Accent6 10" xfId="309" xr:uid="{00000000-0005-0000-0000-00000C020000}"/>
    <cellStyle name="60% - Accent6 11" xfId="310" xr:uid="{00000000-0005-0000-0000-00000D020000}"/>
    <cellStyle name="60% - Accent6 12" xfId="311" xr:uid="{00000000-0005-0000-0000-00000E020000}"/>
    <cellStyle name="60% - Accent6 13" xfId="312" xr:uid="{00000000-0005-0000-0000-00000F020000}"/>
    <cellStyle name="60% - Accent6 14" xfId="313" xr:uid="{00000000-0005-0000-0000-000010020000}"/>
    <cellStyle name="60% - Accent6 15" xfId="314" xr:uid="{00000000-0005-0000-0000-000011020000}"/>
    <cellStyle name="60% - Accent6 16" xfId="315" xr:uid="{00000000-0005-0000-0000-000012020000}"/>
    <cellStyle name="60% - Accent6 2" xfId="316" xr:uid="{00000000-0005-0000-0000-000013020000}"/>
    <cellStyle name="60% - Accent6 2 2" xfId="317" xr:uid="{00000000-0005-0000-0000-000014020000}"/>
    <cellStyle name="60% - Accent6 2 3" xfId="318" xr:uid="{00000000-0005-0000-0000-000015020000}"/>
    <cellStyle name="60% - Accent6 3" xfId="319" xr:uid="{00000000-0005-0000-0000-000016020000}"/>
    <cellStyle name="60% - Accent6 4" xfId="320" xr:uid="{00000000-0005-0000-0000-000017020000}"/>
    <cellStyle name="60% - Accent6 5" xfId="321" xr:uid="{00000000-0005-0000-0000-000018020000}"/>
    <cellStyle name="60% - Accent6 6" xfId="322" xr:uid="{00000000-0005-0000-0000-000019020000}"/>
    <cellStyle name="60% - Accent6 7" xfId="323" xr:uid="{00000000-0005-0000-0000-00001A020000}"/>
    <cellStyle name="60% - Accent6 8" xfId="324" xr:uid="{00000000-0005-0000-0000-00001B020000}"/>
    <cellStyle name="60% - Accent6 9" xfId="325" xr:uid="{00000000-0005-0000-0000-00001C020000}"/>
    <cellStyle name="Accent1" xfId="326" builtinId="29" customBuiltin="1"/>
    <cellStyle name="Accent1 10" xfId="327" xr:uid="{00000000-0005-0000-0000-00001E020000}"/>
    <cellStyle name="Accent1 11" xfId="328" xr:uid="{00000000-0005-0000-0000-00001F020000}"/>
    <cellStyle name="Accent1 12" xfId="329" xr:uid="{00000000-0005-0000-0000-000020020000}"/>
    <cellStyle name="Accent1 13" xfId="330" xr:uid="{00000000-0005-0000-0000-000021020000}"/>
    <cellStyle name="Accent1 14" xfId="331" xr:uid="{00000000-0005-0000-0000-000022020000}"/>
    <cellStyle name="Accent1 15" xfId="332" xr:uid="{00000000-0005-0000-0000-000023020000}"/>
    <cellStyle name="Accent1 16" xfId="333" xr:uid="{00000000-0005-0000-0000-000024020000}"/>
    <cellStyle name="Accent1 2" xfId="334" xr:uid="{00000000-0005-0000-0000-000025020000}"/>
    <cellStyle name="Accent1 2 2" xfId="335" xr:uid="{00000000-0005-0000-0000-000026020000}"/>
    <cellStyle name="Accent1 2 3" xfId="336" xr:uid="{00000000-0005-0000-0000-000027020000}"/>
    <cellStyle name="Accent1 3" xfId="337" xr:uid="{00000000-0005-0000-0000-000028020000}"/>
    <cellStyle name="Accent1 4" xfId="338" xr:uid="{00000000-0005-0000-0000-000029020000}"/>
    <cellStyle name="Accent1 5" xfId="339" xr:uid="{00000000-0005-0000-0000-00002A020000}"/>
    <cellStyle name="Accent1 6" xfId="340" xr:uid="{00000000-0005-0000-0000-00002B020000}"/>
    <cellStyle name="Accent1 7" xfId="341" xr:uid="{00000000-0005-0000-0000-00002C020000}"/>
    <cellStyle name="Accent1 8" xfId="342" xr:uid="{00000000-0005-0000-0000-00002D020000}"/>
    <cellStyle name="Accent1 9" xfId="343" xr:uid="{00000000-0005-0000-0000-00002E020000}"/>
    <cellStyle name="Accent2" xfId="344" builtinId="33" customBuiltin="1"/>
    <cellStyle name="Accent2 10" xfId="345" xr:uid="{00000000-0005-0000-0000-000030020000}"/>
    <cellStyle name="Accent2 11" xfId="346" xr:uid="{00000000-0005-0000-0000-000031020000}"/>
    <cellStyle name="Accent2 12" xfId="347" xr:uid="{00000000-0005-0000-0000-000032020000}"/>
    <cellStyle name="Accent2 13" xfId="348" xr:uid="{00000000-0005-0000-0000-000033020000}"/>
    <cellStyle name="Accent2 14" xfId="349" xr:uid="{00000000-0005-0000-0000-000034020000}"/>
    <cellStyle name="Accent2 15" xfId="350" xr:uid="{00000000-0005-0000-0000-000035020000}"/>
    <cellStyle name="Accent2 16" xfId="351" xr:uid="{00000000-0005-0000-0000-000036020000}"/>
    <cellStyle name="Accent2 2" xfId="352" xr:uid="{00000000-0005-0000-0000-000037020000}"/>
    <cellStyle name="Accent2 2 2" xfId="353" xr:uid="{00000000-0005-0000-0000-000038020000}"/>
    <cellStyle name="Accent2 2 3" xfId="354" xr:uid="{00000000-0005-0000-0000-000039020000}"/>
    <cellStyle name="Accent2 3" xfId="355" xr:uid="{00000000-0005-0000-0000-00003A020000}"/>
    <cellStyle name="Accent2 4" xfId="356" xr:uid="{00000000-0005-0000-0000-00003B020000}"/>
    <cellStyle name="Accent2 5" xfId="357" xr:uid="{00000000-0005-0000-0000-00003C020000}"/>
    <cellStyle name="Accent2 6" xfId="358" xr:uid="{00000000-0005-0000-0000-00003D020000}"/>
    <cellStyle name="Accent2 7" xfId="359" xr:uid="{00000000-0005-0000-0000-00003E020000}"/>
    <cellStyle name="Accent2 8" xfId="360" xr:uid="{00000000-0005-0000-0000-00003F020000}"/>
    <cellStyle name="Accent2 9" xfId="361" xr:uid="{00000000-0005-0000-0000-000040020000}"/>
    <cellStyle name="Accent3" xfId="362" builtinId="37" customBuiltin="1"/>
    <cellStyle name="Accent3 10" xfId="363" xr:uid="{00000000-0005-0000-0000-000042020000}"/>
    <cellStyle name="Accent3 11" xfId="364" xr:uid="{00000000-0005-0000-0000-000043020000}"/>
    <cellStyle name="Accent3 12" xfId="365" xr:uid="{00000000-0005-0000-0000-000044020000}"/>
    <cellStyle name="Accent3 13" xfId="366" xr:uid="{00000000-0005-0000-0000-000045020000}"/>
    <cellStyle name="Accent3 14" xfId="367" xr:uid="{00000000-0005-0000-0000-000046020000}"/>
    <cellStyle name="Accent3 15" xfId="368" xr:uid="{00000000-0005-0000-0000-000047020000}"/>
    <cellStyle name="Accent3 16" xfId="369" xr:uid="{00000000-0005-0000-0000-000048020000}"/>
    <cellStyle name="Accent3 2" xfId="370" xr:uid="{00000000-0005-0000-0000-000049020000}"/>
    <cellStyle name="Accent3 2 2" xfId="371" xr:uid="{00000000-0005-0000-0000-00004A020000}"/>
    <cellStyle name="Accent3 2 3" xfId="372" xr:uid="{00000000-0005-0000-0000-00004B020000}"/>
    <cellStyle name="Accent3 3" xfId="373" xr:uid="{00000000-0005-0000-0000-00004C020000}"/>
    <cellStyle name="Accent3 4" xfId="374" xr:uid="{00000000-0005-0000-0000-00004D020000}"/>
    <cellStyle name="Accent3 5" xfId="375" xr:uid="{00000000-0005-0000-0000-00004E020000}"/>
    <cellStyle name="Accent3 6" xfId="376" xr:uid="{00000000-0005-0000-0000-00004F020000}"/>
    <cellStyle name="Accent3 7" xfId="377" xr:uid="{00000000-0005-0000-0000-000050020000}"/>
    <cellStyle name="Accent3 8" xfId="378" xr:uid="{00000000-0005-0000-0000-000051020000}"/>
    <cellStyle name="Accent3 9" xfId="379" xr:uid="{00000000-0005-0000-0000-000052020000}"/>
    <cellStyle name="Accent4" xfId="380" builtinId="41" customBuiltin="1"/>
    <cellStyle name="Accent4 10" xfId="381" xr:uid="{00000000-0005-0000-0000-000054020000}"/>
    <cellStyle name="Accent4 11" xfId="382" xr:uid="{00000000-0005-0000-0000-000055020000}"/>
    <cellStyle name="Accent4 12" xfId="383" xr:uid="{00000000-0005-0000-0000-000056020000}"/>
    <cellStyle name="Accent4 13" xfId="384" xr:uid="{00000000-0005-0000-0000-000057020000}"/>
    <cellStyle name="Accent4 14" xfId="385" xr:uid="{00000000-0005-0000-0000-000058020000}"/>
    <cellStyle name="Accent4 15" xfId="386" xr:uid="{00000000-0005-0000-0000-000059020000}"/>
    <cellStyle name="Accent4 16" xfId="387" xr:uid="{00000000-0005-0000-0000-00005A020000}"/>
    <cellStyle name="Accent4 2" xfId="388" xr:uid="{00000000-0005-0000-0000-00005B020000}"/>
    <cellStyle name="Accent4 2 2" xfId="389" xr:uid="{00000000-0005-0000-0000-00005C020000}"/>
    <cellStyle name="Accent4 2 3" xfId="390" xr:uid="{00000000-0005-0000-0000-00005D020000}"/>
    <cellStyle name="Accent4 3" xfId="391" xr:uid="{00000000-0005-0000-0000-00005E020000}"/>
    <cellStyle name="Accent4 4" xfId="392" xr:uid="{00000000-0005-0000-0000-00005F020000}"/>
    <cellStyle name="Accent4 5" xfId="393" xr:uid="{00000000-0005-0000-0000-000060020000}"/>
    <cellStyle name="Accent4 6" xfId="394" xr:uid="{00000000-0005-0000-0000-000061020000}"/>
    <cellStyle name="Accent4 7" xfId="395" xr:uid="{00000000-0005-0000-0000-000062020000}"/>
    <cellStyle name="Accent4 8" xfId="396" xr:uid="{00000000-0005-0000-0000-000063020000}"/>
    <cellStyle name="Accent4 9" xfId="397" xr:uid="{00000000-0005-0000-0000-000064020000}"/>
    <cellStyle name="Accent5" xfId="398" builtinId="45" customBuiltin="1"/>
    <cellStyle name="Accent5 10" xfId="399" xr:uid="{00000000-0005-0000-0000-000066020000}"/>
    <cellStyle name="Accent5 11" xfId="400" xr:uid="{00000000-0005-0000-0000-000067020000}"/>
    <cellStyle name="Accent5 12" xfId="401" xr:uid="{00000000-0005-0000-0000-000068020000}"/>
    <cellStyle name="Accent5 13" xfId="402" xr:uid="{00000000-0005-0000-0000-000069020000}"/>
    <cellStyle name="Accent5 14" xfId="403" xr:uid="{00000000-0005-0000-0000-00006A020000}"/>
    <cellStyle name="Accent5 15" xfId="404" xr:uid="{00000000-0005-0000-0000-00006B020000}"/>
    <cellStyle name="Accent5 16" xfId="405" xr:uid="{00000000-0005-0000-0000-00006C020000}"/>
    <cellStyle name="Accent5 2" xfId="406" xr:uid="{00000000-0005-0000-0000-00006D020000}"/>
    <cellStyle name="Accent5 2 2" xfId="407" xr:uid="{00000000-0005-0000-0000-00006E020000}"/>
    <cellStyle name="Accent5 2 3" xfId="408" xr:uid="{00000000-0005-0000-0000-00006F020000}"/>
    <cellStyle name="Accent5 3" xfId="409" xr:uid="{00000000-0005-0000-0000-000070020000}"/>
    <cellStyle name="Accent5 4" xfId="410" xr:uid="{00000000-0005-0000-0000-000071020000}"/>
    <cellStyle name="Accent5 5" xfId="411" xr:uid="{00000000-0005-0000-0000-000072020000}"/>
    <cellStyle name="Accent5 6" xfId="412" xr:uid="{00000000-0005-0000-0000-000073020000}"/>
    <cellStyle name="Accent5 7" xfId="413" xr:uid="{00000000-0005-0000-0000-000074020000}"/>
    <cellStyle name="Accent5 8" xfId="414" xr:uid="{00000000-0005-0000-0000-000075020000}"/>
    <cellStyle name="Accent5 9" xfId="415" xr:uid="{00000000-0005-0000-0000-000076020000}"/>
    <cellStyle name="Accent6" xfId="416" builtinId="49" customBuiltin="1"/>
    <cellStyle name="Accent6 10" xfId="417" xr:uid="{00000000-0005-0000-0000-000078020000}"/>
    <cellStyle name="Accent6 11" xfId="418" xr:uid="{00000000-0005-0000-0000-000079020000}"/>
    <cellStyle name="Accent6 12" xfId="419" xr:uid="{00000000-0005-0000-0000-00007A020000}"/>
    <cellStyle name="Accent6 13" xfId="420" xr:uid="{00000000-0005-0000-0000-00007B020000}"/>
    <cellStyle name="Accent6 14" xfId="421" xr:uid="{00000000-0005-0000-0000-00007C020000}"/>
    <cellStyle name="Accent6 15" xfId="422" xr:uid="{00000000-0005-0000-0000-00007D020000}"/>
    <cellStyle name="Accent6 16" xfId="423" xr:uid="{00000000-0005-0000-0000-00007E020000}"/>
    <cellStyle name="Accent6 2" xfId="424" xr:uid="{00000000-0005-0000-0000-00007F020000}"/>
    <cellStyle name="Accent6 2 2" xfId="425" xr:uid="{00000000-0005-0000-0000-000080020000}"/>
    <cellStyle name="Accent6 2 3" xfId="426" xr:uid="{00000000-0005-0000-0000-000081020000}"/>
    <cellStyle name="Accent6 3" xfId="427" xr:uid="{00000000-0005-0000-0000-000082020000}"/>
    <cellStyle name="Accent6 4" xfId="428" xr:uid="{00000000-0005-0000-0000-000083020000}"/>
    <cellStyle name="Accent6 5" xfId="429" xr:uid="{00000000-0005-0000-0000-000084020000}"/>
    <cellStyle name="Accent6 6" xfId="430" xr:uid="{00000000-0005-0000-0000-000085020000}"/>
    <cellStyle name="Accent6 7" xfId="431" xr:uid="{00000000-0005-0000-0000-000086020000}"/>
    <cellStyle name="Accent6 8" xfId="432" xr:uid="{00000000-0005-0000-0000-000087020000}"/>
    <cellStyle name="Accent6 9" xfId="433" xr:uid="{00000000-0005-0000-0000-000088020000}"/>
    <cellStyle name="Bad" xfId="434" builtinId="27" customBuiltin="1"/>
    <cellStyle name="Bad 10" xfId="435" xr:uid="{00000000-0005-0000-0000-00008A020000}"/>
    <cellStyle name="Bad 11" xfId="436" xr:uid="{00000000-0005-0000-0000-00008B020000}"/>
    <cellStyle name="Bad 12" xfId="437" xr:uid="{00000000-0005-0000-0000-00008C020000}"/>
    <cellStyle name="Bad 13" xfId="438" xr:uid="{00000000-0005-0000-0000-00008D020000}"/>
    <cellStyle name="Bad 14" xfId="439" xr:uid="{00000000-0005-0000-0000-00008E020000}"/>
    <cellStyle name="Bad 15" xfId="440" xr:uid="{00000000-0005-0000-0000-00008F020000}"/>
    <cellStyle name="Bad 16" xfId="441" xr:uid="{00000000-0005-0000-0000-000090020000}"/>
    <cellStyle name="Bad 2" xfId="442" xr:uid="{00000000-0005-0000-0000-000091020000}"/>
    <cellStyle name="Bad 2 2" xfId="443" xr:uid="{00000000-0005-0000-0000-000092020000}"/>
    <cellStyle name="Bad 2 3" xfId="444" xr:uid="{00000000-0005-0000-0000-000093020000}"/>
    <cellStyle name="Bad 3" xfId="445" xr:uid="{00000000-0005-0000-0000-000094020000}"/>
    <cellStyle name="Bad 4" xfId="446" xr:uid="{00000000-0005-0000-0000-000095020000}"/>
    <cellStyle name="Bad 5" xfId="447" xr:uid="{00000000-0005-0000-0000-000096020000}"/>
    <cellStyle name="Bad 6" xfId="448" xr:uid="{00000000-0005-0000-0000-000097020000}"/>
    <cellStyle name="Bad 7" xfId="449" xr:uid="{00000000-0005-0000-0000-000098020000}"/>
    <cellStyle name="Bad 8" xfId="450" xr:uid="{00000000-0005-0000-0000-000099020000}"/>
    <cellStyle name="Bad 9" xfId="451" xr:uid="{00000000-0005-0000-0000-00009A020000}"/>
    <cellStyle name="Calc Currency (0)" xfId="452" xr:uid="{00000000-0005-0000-0000-00009B020000}"/>
    <cellStyle name="Calc Currency (2)" xfId="453" xr:uid="{00000000-0005-0000-0000-00009C020000}"/>
    <cellStyle name="Calc Currency (2) 2" xfId="454" xr:uid="{00000000-0005-0000-0000-00009D020000}"/>
    <cellStyle name="Calc Percent (0)" xfId="455" xr:uid="{00000000-0005-0000-0000-00009E020000}"/>
    <cellStyle name="Calc Percent (0) 2" xfId="456" xr:uid="{00000000-0005-0000-0000-00009F020000}"/>
    <cellStyle name="Calc Percent (1)" xfId="457" xr:uid="{00000000-0005-0000-0000-0000A0020000}"/>
    <cellStyle name="Calc Percent (1) 2" xfId="458" xr:uid="{00000000-0005-0000-0000-0000A1020000}"/>
    <cellStyle name="Calc Percent (2)" xfId="459" xr:uid="{00000000-0005-0000-0000-0000A2020000}"/>
    <cellStyle name="Calc Percent (2) 2" xfId="460" xr:uid="{00000000-0005-0000-0000-0000A3020000}"/>
    <cellStyle name="Calc Units (0)" xfId="461" xr:uid="{00000000-0005-0000-0000-0000A4020000}"/>
    <cellStyle name="Calc Units (0) 2" xfId="462" xr:uid="{00000000-0005-0000-0000-0000A5020000}"/>
    <cellStyle name="Calc Units (1)" xfId="463" xr:uid="{00000000-0005-0000-0000-0000A6020000}"/>
    <cellStyle name="Calc Units (1) 2" xfId="464" xr:uid="{00000000-0005-0000-0000-0000A7020000}"/>
    <cellStyle name="Calc Units (2)" xfId="465" xr:uid="{00000000-0005-0000-0000-0000A8020000}"/>
    <cellStyle name="Calc Units (2) 2" xfId="466" xr:uid="{00000000-0005-0000-0000-0000A9020000}"/>
    <cellStyle name="Calculation" xfId="467" builtinId="22" customBuiltin="1"/>
    <cellStyle name="Calculation 10" xfId="468" xr:uid="{00000000-0005-0000-0000-0000AB020000}"/>
    <cellStyle name="Calculation 10 2" xfId="469" xr:uid="{00000000-0005-0000-0000-0000AC020000}"/>
    <cellStyle name="Calculation 11" xfId="470" xr:uid="{00000000-0005-0000-0000-0000AD020000}"/>
    <cellStyle name="Calculation 11 2" xfId="471" xr:uid="{00000000-0005-0000-0000-0000AE020000}"/>
    <cellStyle name="Calculation 12" xfId="472" xr:uid="{00000000-0005-0000-0000-0000AF020000}"/>
    <cellStyle name="Calculation 12 2" xfId="473" xr:uid="{00000000-0005-0000-0000-0000B0020000}"/>
    <cellStyle name="Calculation 13" xfId="474" xr:uid="{00000000-0005-0000-0000-0000B1020000}"/>
    <cellStyle name="Calculation 13 2" xfId="475" xr:uid="{00000000-0005-0000-0000-0000B2020000}"/>
    <cellStyle name="Calculation 14" xfId="476" xr:uid="{00000000-0005-0000-0000-0000B3020000}"/>
    <cellStyle name="Calculation 14 2" xfId="477" xr:uid="{00000000-0005-0000-0000-0000B4020000}"/>
    <cellStyle name="Calculation 15" xfId="478" xr:uid="{00000000-0005-0000-0000-0000B5020000}"/>
    <cellStyle name="Calculation 15 2" xfId="479" xr:uid="{00000000-0005-0000-0000-0000B6020000}"/>
    <cellStyle name="Calculation 16" xfId="480" xr:uid="{00000000-0005-0000-0000-0000B7020000}"/>
    <cellStyle name="Calculation 16 2" xfId="481" xr:uid="{00000000-0005-0000-0000-0000B8020000}"/>
    <cellStyle name="Calculation 2" xfId="482" xr:uid="{00000000-0005-0000-0000-0000B9020000}"/>
    <cellStyle name="Calculation 2 2" xfId="483" xr:uid="{00000000-0005-0000-0000-0000BA020000}"/>
    <cellStyle name="Calculation 2 2 2" xfId="484" xr:uid="{00000000-0005-0000-0000-0000BB020000}"/>
    <cellStyle name="Calculation 2 3" xfId="485" xr:uid="{00000000-0005-0000-0000-0000BC020000}"/>
    <cellStyle name="Calculation 2 3 2" xfId="486" xr:uid="{00000000-0005-0000-0000-0000BD020000}"/>
    <cellStyle name="Calculation 2 4" xfId="487" xr:uid="{00000000-0005-0000-0000-0000BE020000}"/>
    <cellStyle name="Calculation 3" xfId="488" xr:uid="{00000000-0005-0000-0000-0000BF020000}"/>
    <cellStyle name="Calculation 3 2" xfId="489" xr:uid="{00000000-0005-0000-0000-0000C0020000}"/>
    <cellStyle name="Calculation 4" xfId="490" xr:uid="{00000000-0005-0000-0000-0000C1020000}"/>
    <cellStyle name="Calculation 4 2" xfId="491" xr:uid="{00000000-0005-0000-0000-0000C2020000}"/>
    <cellStyle name="Calculation 5" xfId="492" xr:uid="{00000000-0005-0000-0000-0000C3020000}"/>
    <cellStyle name="Calculation 5 2" xfId="493" xr:uid="{00000000-0005-0000-0000-0000C4020000}"/>
    <cellStyle name="Calculation 6" xfId="494" xr:uid="{00000000-0005-0000-0000-0000C5020000}"/>
    <cellStyle name="Calculation 6 2" xfId="495" xr:uid="{00000000-0005-0000-0000-0000C6020000}"/>
    <cellStyle name="Calculation 7" xfId="496" xr:uid="{00000000-0005-0000-0000-0000C7020000}"/>
    <cellStyle name="Calculation 7 2" xfId="497" xr:uid="{00000000-0005-0000-0000-0000C8020000}"/>
    <cellStyle name="Calculation 8" xfId="498" xr:uid="{00000000-0005-0000-0000-0000C9020000}"/>
    <cellStyle name="Calculation 8 2" xfId="499" xr:uid="{00000000-0005-0000-0000-0000CA020000}"/>
    <cellStyle name="Calculation 9" xfId="500" xr:uid="{00000000-0005-0000-0000-0000CB020000}"/>
    <cellStyle name="Calculation 9 2" xfId="501" xr:uid="{00000000-0005-0000-0000-0000CC020000}"/>
    <cellStyle name="Check Cell" xfId="502" builtinId="23" customBuiltin="1"/>
    <cellStyle name="Check Cell 10" xfId="503" xr:uid="{00000000-0005-0000-0000-0000CE020000}"/>
    <cellStyle name="Check Cell 11" xfId="504" xr:uid="{00000000-0005-0000-0000-0000CF020000}"/>
    <cellStyle name="Check Cell 12" xfId="505" xr:uid="{00000000-0005-0000-0000-0000D0020000}"/>
    <cellStyle name="Check Cell 13" xfId="506" xr:uid="{00000000-0005-0000-0000-0000D1020000}"/>
    <cellStyle name="Check Cell 14" xfId="507" xr:uid="{00000000-0005-0000-0000-0000D2020000}"/>
    <cellStyle name="Check Cell 15" xfId="508" xr:uid="{00000000-0005-0000-0000-0000D3020000}"/>
    <cellStyle name="Check Cell 16" xfId="509" xr:uid="{00000000-0005-0000-0000-0000D4020000}"/>
    <cellStyle name="Check Cell 2" xfId="510" xr:uid="{00000000-0005-0000-0000-0000D5020000}"/>
    <cellStyle name="Check Cell 2 2" xfId="511" xr:uid="{00000000-0005-0000-0000-0000D6020000}"/>
    <cellStyle name="Check Cell 2 3" xfId="512" xr:uid="{00000000-0005-0000-0000-0000D7020000}"/>
    <cellStyle name="Check Cell 3" xfId="513" xr:uid="{00000000-0005-0000-0000-0000D8020000}"/>
    <cellStyle name="Check Cell 3 2" xfId="514" xr:uid="{00000000-0005-0000-0000-0000D9020000}"/>
    <cellStyle name="Check Cell 4" xfId="515" xr:uid="{00000000-0005-0000-0000-0000DA020000}"/>
    <cellStyle name="Check Cell 4 2" xfId="516" xr:uid="{00000000-0005-0000-0000-0000DB020000}"/>
    <cellStyle name="Check Cell 5" xfId="517" xr:uid="{00000000-0005-0000-0000-0000DC020000}"/>
    <cellStyle name="Check Cell 5 2" xfId="518" xr:uid="{00000000-0005-0000-0000-0000DD020000}"/>
    <cellStyle name="Check Cell 6" xfId="519" xr:uid="{00000000-0005-0000-0000-0000DE020000}"/>
    <cellStyle name="Check Cell 7" xfId="520" xr:uid="{00000000-0005-0000-0000-0000DF020000}"/>
    <cellStyle name="Check Cell 8" xfId="521" xr:uid="{00000000-0005-0000-0000-0000E0020000}"/>
    <cellStyle name="Check Cell 9" xfId="522" xr:uid="{00000000-0005-0000-0000-0000E1020000}"/>
    <cellStyle name="Comma" xfId="523" builtinId="3"/>
    <cellStyle name="Comma  - Style1" xfId="524" xr:uid="{00000000-0005-0000-0000-0000E3020000}"/>
    <cellStyle name="Comma  - Style2" xfId="525" xr:uid="{00000000-0005-0000-0000-0000E4020000}"/>
    <cellStyle name="Comma  - Style3" xfId="526" xr:uid="{00000000-0005-0000-0000-0000E5020000}"/>
    <cellStyle name="Comma [0]" xfId="2676" builtinId="6"/>
    <cellStyle name="Comma [0] 10" xfId="527" xr:uid="{00000000-0005-0000-0000-0000E7020000}"/>
    <cellStyle name="Comma [0] 10 2" xfId="528" xr:uid="{00000000-0005-0000-0000-0000E8020000}"/>
    <cellStyle name="Comma [0] 10 2 2" xfId="529" xr:uid="{00000000-0005-0000-0000-0000E9020000}"/>
    <cellStyle name="Comma [0] 10 2 2 2" xfId="2674" xr:uid="{00000000-0005-0000-0000-0000EA020000}"/>
    <cellStyle name="Comma [0] 10 2 2 2 2" xfId="3680" xr:uid="{00000000-0005-0000-0000-0000EB020000}"/>
    <cellStyle name="Comma [0] 10 2 2 2 3" xfId="3721" xr:uid="{00000000-0005-0000-0000-0000EC020000}"/>
    <cellStyle name="Comma [0] 10 3" xfId="530" xr:uid="{00000000-0005-0000-0000-0000ED020000}"/>
    <cellStyle name="Comma [0] 10 3 2" xfId="2896" xr:uid="{00000000-0005-0000-0000-0000EE020000}"/>
    <cellStyle name="Comma [0] 10 4" xfId="531" xr:uid="{00000000-0005-0000-0000-0000EF020000}"/>
    <cellStyle name="Comma [0] 10 4 2" xfId="2897" xr:uid="{00000000-0005-0000-0000-0000F0020000}"/>
    <cellStyle name="Comma [0] 10 5" xfId="2895" xr:uid="{00000000-0005-0000-0000-0000F1020000}"/>
    <cellStyle name="Comma [0] 11" xfId="532" xr:uid="{00000000-0005-0000-0000-0000F2020000}"/>
    <cellStyle name="Comma [0] 11 2" xfId="533" xr:uid="{00000000-0005-0000-0000-0000F3020000}"/>
    <cellStyle name="Comma [0] 11 2 2" xfId="534" xr:uid="{00000000-0005-0000-0000-0000F4020000}"/>
    <cellStyle name="Comma [0] 11 2 2 2" xfId="2900" xr:uid="{00000000-0005-0000-0000-0000F5020000}"/>
    <cellStyle name="Comma [0] 11 2 3" xfId="2899" xr:uid="{00000000-0005-0000-0000-0000F6020000}"/>
    <cellStyle name="Comma [0] 11 3" xfId="535" xr:uid="{00000000-0005-0000-0000-0000F7020000}"/>
    <cellStyle name="Comma [0] 11 3 2" xfId="2901" xr:uid="{00000000-0005-0000-0000-0000F8020000}"/>
    <cellStyle name="Comma [0] 11 4" xfId="2898" xr:uid="{00000000-0005-0000-0000-0000F9020000}"/>
    <cellStyle name="Comma [0] 12" xfId="536" xr:uid="{00000000-0005-0000-0000-0000FA020000}"/>
    <cellStyle name="Comma [0] 12 2" xfId="537" xr:uid="{00000000-0005-0000-0000-0000FB020000}"/>
    <cellStyle name="Comma [0] 12 2 2" xfId="538" xr:uid="{00000000-0005-0000-0000-0000FC020000}"/>
    <cellStyle name="Comma [0] 12 2 2 2" xfId="2904" xr:uid="{00000000-0005-0000-0000-0000FD020000}"/>
    <cellStyle name="Comma [0] 12 2 3" xfId="2903" xr:uid="{00000000-0005-0000-0000-0000FE020000}"/>
    <cellStyle name="Comma [0] 12 3" xfId="539" xr:uid="{00000000-0005-0000-0000-0000FF020000}"/>
    <cellStyle name="Comma [0] 12 3 2" xfId="540" xr:uid="{00000000-0005-0000-0000-000000030000}"/>
    <cellStyle name="Comma [0] 12 3 2 2" xfId="2906" xr:uid="{00000000-0005-0000-0000-000001030000}"/>
    <cellStyle name="Comma [0] 12 3 3" xfId="2905" xr:uid="{00000000-0005-0000-0000-000002030000}"/>
    <cellStyle name="Comma [0] 12 4" xfId="2902" xr:uid="{00000000-0005-0000-0000-000003030000}"/>
    <cellStyle name="Comma [0] 13" xfId="541" xr:uid="{00000000-0005-0000-0000-000004030000}"/>
    <cellStyle name="Comma [0] 13 2" xfId="542" xr:uid="{00000000-0005-0000-0000-000005030000}"/>
    <cellStyle name="Comma [0] 14" xfId="543" xr:uid="{00000000-0005-0000-0000-000006030000}"/>
    <cellStyle name="Comma [0] 14 2" xfId="544" xr:uid="{00000000-0005-0000-0000-000007030000}"/>
    <cellStyle name="Comma [0] 14 2 2" xfId="545" xr:uid="{00000000-0005-0000-0000-000008030000}"/>
    <cellStyle name="Comma [0] 14 2 2 2" xfId="2908" xr:uid="{00000000-0005-0000-0000-000009030000}"/>
    <cellStyle name="Comma [0] 14 2 3" xfId="2907" xr:uid="{00000000-0005-0000-0000-00000A030000}"/>
    <cellStyle name="Comma [0] 14 3" xfId="546" xr:uid="{00000000-0005-0000-0000-00000B030000}"/>
    <cellStyle name="Comma [0] 15" xfId="547" xr:uid="{00000000-0005-0000-0000-00000C030000}"/>
    <cellStyle name="Comma [0] 15 2" xfId="548" xr:uid="{00000000-0005-0000-0000-00000D030000}"/>
    <cellStyle name="Comma [0] 15 2 2" xfId="549" xr:uid="{00000000-0005-0000-0000-00000E030000}"/>
    <cellStyle name="Comma [0] 15 2 2 2" xfId="2911" xr:uid="{00000000-0005-0000-0000-00000F030000}"/>
    <cellStyle name="Comma [0] 15 2 3" xfId="2910" xr:uid="{00000000-0005-0000-0000-000010030000}"/>
    <cellStyle name="Comma [0] 15 3" xfId="2909" xr:uid="{00000000-0005-0000-0000-000011030000}"/>
    <cellStyle name="Comma [0] 15_Book2" xfId="550" xr:uid="{00000000-0005-0000-0000-000012030000}"/>
    <cellStyle name="Comma [0] 16" xfId="551" xr:uid="{00000000-0005-0000-0000-000013030000}"/>
    <cellStyle name="Comma [0] 16 2" xfId="2912" xr:uid="{00000000-0005-0000-0000-000014030000}"/>
    <cellStyle name="Comma [0] 17" xfId="552" xr:uid="{00000000-0005-0000-0000-000015030000}"/>
    <cellStyle name="Comma [0] 17 2" xfId="553" xr:uid="{00000000-0005-0000-0000-000016030000}"/>
    <cellStyle name="Comma [0] 18" xfId="554" xr:uid="{00000000-0005-0000-0000-000017030000}"/>
    <cellStyle name="Comma [0] 18 2" xfId="555" xr:uid="{00000000-0005-0000-0000-000018030000}"/>
    <cellStyle name="Comma [0] 18 2 2" xfId="556" xr:uid="{00000000-0005-0000-0000-000019030000}"/>
    <cellStyle name="Comma [0] 18 2 2 2" xfId="2915" xr:uid="{00000000-0005-0000-0000-00001A030000}"/>
    <cellStyle name="Comma [0] 18 2 3" xfId="2914" xr:uid="{00000000-0005-0000-0000-00001B030000}"/>
    <cellStyle name="Comma [0] 18 3" xfId="557" xr:uid="{00000000-0005-0000-0000-00001C030000}"/>
    <cellStyle name="Comma [0] 18 3 2" xfId="2916" xr:uid="{00000000-0005-0000-0000-00001D030000}"/>
    <cellStyle name="Comma [0] 18 4" xfId="2913" xr:uid="{00000000-0005-0000-0000-00001E030000}"/>
    <cellStyle name="Comma [0] 19" xfId="558" xr:uid="{00000000-0005-0000-0000-00001F030000}"/>
    <cellStyle name="Comma [0] 19 2" xfId="559" xr:uid="{00000000-0005-0000-0000-000020030000}"/>
    <cellStyle name="Comma [0] 19 2 2" xfId="560" xr:uid="{00000000-0005-0000-0000-000021030000}"/>
    <cellStyle name="Comma [0] 19 2 2 2" xfId="2919" xr:uid="{00000000-0005-0000-0000-000022030000}"/>
    <cellStyle name="Comma [0] 19 2 3" xfId="2918" xr:uid="{00000000-0005-0000-0000-000023030000}"/>
    <cellStyle name="Comma [0] 19 3" xfId="561" xr:uid="{00000000-0005-0000-0000-000024030000}"/>
    <cellStyle name="Comma [0] 19 3 2" xfId="2920" xr:uid="{00000000-0005-0000-0000-000025030000}"/>
    <cellStyle name="Comma [0] 19 4" xfId="2917" xr:uid="{00000000-0005-0000-0000-000026030000}"/>
    <cellStyle name="Comma [0] 2" xfId="562" xr:uid="{00000000-0005-0000-0000-000027030000}"/>
    <cellStyle name="Comma [0] 2 10" xfId="563" xr:uid="{00000000-0005-0000-0000-000028030000}"/>
    <cellStyle name="Comma [0] 2 10 2" xfId="564" xr:uid="{00000000-0005-0000-0000-000029030000}"/>
    <cellStyle name="Comma [0] 2 10 2 2" xfId="2923" xr:uid="{00000000-0005-0000-0000-00002A030000}"/>
    <cellStyle name="Comma [0] 2 10 3" xfId="565" xr:uid="{00000000-0005-0000-0000-00002B030000}"/>
    <cellStyle name="Comma [0] 2 10 3 2" xfId="2924" xr:uid="{00000000-0005-0000-0000-00002C030000}"/>
    <cellStyle name="Comma [0] 2 10 4" xfId="2922" xr:uid="{00000000-0005-0000-0000-00002D030000}"/>
    <cellStyle name="Comma [0] 2 11" xfId="566" xr:uid="{00000000-0005-0000-0000-00002E030000}"/>
    <cellStyle name="Comma [0] 2 11 2" xfId="2925" xr:uid="{00000000-0005-0000-0000-00002F030000}"/>
    <cellStyle name="Comma [0] 2 12" xfId="567" xr:uid="{00000000-0005-0000-0000-000030030000}"/>
    <cellStyle name="Comma [0] 2 12 2" xfId="2926" xr:uid="{00000000-0005-0000-0000-000031030000}"/>
    <cellStyle name="Comma [0] 2 13" xfId="2921" xr:uid="{00000000-0005-0000-0000-000032030000}"/>
    <cellStyle name="Comma [0] 2 2" xfId="568" xr:uid="{00000000-0005-0000-0000-000033030000}"/>
    <cellStyle name="Comma [0] 2 2 2" xfId="569" xr:uid="{00000000-0005-0000-0000-000034030000}"/>
    <cellStyle name="Comma [0] 2 2 2 2" xfId="570" xr:uid="{00000000-0005-0000-0000-000035030000}"/>
    <cellStyle name="Comma [0] 2 2 2 2 2" xfId="571" xr:uid="{00000000-0005-0000-0000-000036030000}"/>
    <cellStyle name="Comma [0] 2 2 2 2 2 2" xfId="572" xr:uid="{00000000-0005-0000-0000-000037030000}"/>
    <cellStyle name="Comma [0] 2 2 2 2 2 2 2" xfId="573" xr:uid="{00000000-0005-0000-0000-000038030000}"/>
    <cellStyle name="Comma [0] 2 2 2 2 2 2 2 2" xfId="574" xr:uid="{00000000-0005-0000-0000-000039030000}"/>
    <cellStyle name="Comma [0] 2 2 2 2 2 2 2 2 2" xfId="575" xr:uid="{00000000-0005-0000-0000-00003A030000}"/>
    <cellStyle name="Comma [0] 2 2 2 2 2 2 2 2 2 2" xfId="2934" xr:uid="{00000000-0005-0000-0000-00003B030000}"/>
    <cellStyle name="Comma [0] 2 2 2 2 2 2 2 2 3" xfId="2933" xr:uid="{00000000-0005-0000-0000-00003C030000}"/>
    <cellStyle name="Comma [0] 2 2 2 2 2 2 2 3" xfId="576" xr:uid="{00000000-0005-0000-0000-00003D030000}"/>
    <cellStyle name="Comma [0] 2 2 2 2 2 2 2 3 2" xfId="577" xr:uid="{00000000-0005-0000-0000-00003E030000}"/>
    <cellStyle name="Comma [0] 2 2 2 2 2 2 2 3 2 2" xfId="2936" xr:uid="{00000000-0005-0000-0000-00003F030000}"/>
    <cellStyle name="Comma [0] 2 2 2 2 2 2 2 3 3" xfId="2935" xr:uid="{00000000-0005-0000-0000-000040030000}"/>
    <cellStyle name="Comma [0] 2 2 2 2 2 2 2 4" xfId="2932" xr:uid="{00000000-0005-0000-0000-000041030000}"/>
    <cellStyle name="Comma [0] 2 2 2 2 2 2 3" xfId="578" xr:uid="{00000000-0005-0000-0000-000042030000}"/>
    <cellStyle name="Comma [0] 2 2 2 2 2 2 3 2" xfId="2937" xr:uid="{00000000-0005-0000-0000-000043030000}"/>
    <cellStyle name="Comma [0] 2 2 2 2 2 2 4" xfId="579" xr:uid="{00000000-0005-0000-0000-000044030000}"/>
    <cellStyle name="Comma [0] 2 2 2 2 2 2 4 2" xfId="2938" xr:uid="{00000000-0005-0000-0000-000045030000}"/>
    <cellStyle name="Comma [0] 2 2 2 2 2 2 5" xfId="2931" xr:uid="{00000000-0005-0000-0000-000046030000}"/>
    <cellStyle name="Comma [0] 2 2 2 2 2 3" xfId="580" xr:uid="{00000000-0005-0000-0000-000047030000}"/>
    <cellStyle name="Comma [0] 2 2 2 2 2 3 2" xfId="581" xr:uid="{00000000-0005-0000-0000-000048030000}"/>
    <cellStyle name="Comma [0] 2 2 2 2 2 3 2 2" xfId="2940" xr:uid="{00000000-0005-0000-0000-000049030000}"/>
    <cellStyle name="Comma [0] 2 2 2 2 2 3 3" xfId="2939" xr:uid="{00000000-0005-0000-0000-00004A030000}"/>
    <cellStyle name="Comma [0] 2 2 2 2 2 4" xfId="582" xr:uid="{00000000-0005-0000-0000-00004B030000}"/>
    <cellStyle name="Comma [0] 2 2 2 2 2 4 2" xfId="583" xr:uid="{00000000-0005-0000-0000-00004C030000}"/>
    <cellStyle name="Comma [0] 2 2 2 2 2 4 2 2" xfId="2942" xr:uid="{00000000-0005-0000-0000-00004D030000}"/>
    <cellStyle name="Comma [0] 2 2 2 2 2 4 3" xfId="2941" xr:uid="{00000000-0005-0000-0000-00004E030000}"/>
    <cellStyle name="Comma [0] 2 2 2 2 2 5" xfId="2930" xr:uid="{00000000-0005-0000-0000-00004F030000}"/>
    <cellStyle name="Comma [0] 2 2 2 2 3" xfId="584" xr:uid="{00000000-0005-0000-0000-000050030000}"/>
    <cellStyle name="Comma [0] 2 2 2 2 3 2" xfId="2943" xr:uid="{00000000-0005-0000-0000-000051030000}"/>
    <cellStyle name="Comma [0] 2 2 2 2 4" xfId="585" xr:uid="{00000000-0005-0000-0000-000052030000}"/>
    <cellStyle name="Comma [0] 2 2 2 2 4 2" xfId="2944" xr:uid="{00000000-0005-0000-0000-000053030000}"/>
    <cellStyle name="Comma [0] 2 2 2 2 5" xfId="586" xr:uid="{00000000-0005-0000-0000-000054030000}"/>
    <cellStyle name="Comma [0] 2 2 2 2 5 2" xfId="2945" xr:uid="{00000000-0005-0000-0000-000055030000}"/>
    <cellStyle name="Comma [0] 2 2 2 2 6" xfId="2929" xr:uid="{00000000-0005-0000-0000-000056030000}"/>
    <cellStyle name="Comma [0] 2 2 2 3" xfId="587" xr:uid="{00000000-0005-0000-0000-000057030000}"/>
    <cellStyle name="Comma [0] 2 2 2 3 2" xfId="588" xr:uid="{00000000-0005-0000-0000-000058030000}"/>
    <cellStyle name="Comma [0] 2 2 2 3 2 2" xfId="2947" xr:uid="{00000000-0005-0000-0000-000059030000}"/>
    <cellStyle name="Comma [0] 2 2 2 3 3" xfId="2946" xr:uid="{00000000-0005-0000-0000-00005A030000}"/>
    <cellStyle name="Comma [0] 2 2 2 4" xfId="589" xr:uid="{00000000-0005-0000-0000-00005B030000}"/>
    <cellStyle name="Comma [0] 2 2 2 4 2" xfId="590" xr:uid="{00000000-0005-0000-0000-00005C030000}"/>
    <cellStyle name="Comma [0] 2 2 2 4 2 2" xfId="2949" xr:uid="{00000000-0005-0000-0000-00005D030000}"/>
    <cellStyle name="Comma [0] 2 2 2 4 3" xfId="2948" xr:uid="{00000000-0005-0000-0000-00005E030000}"/>
    <cellStyle name="Comma [0] 2 2 2 5" xfId="591" xr:uid="{00000000-0005-0000-0000-00005F030000}"/>
    <cellStyle name="Comma [0] 2 2 2 5 2" xfId="592" xr:uid="{00000000-0005-0000-0000-000060030000}"/>
    <cellStyle name="Comma [0] 2 2 2 5 2 2" xfId="2951" xr:uid="{00000000-0005-0000-0000-000061030000}"/>
    <cellStyle name="Comma [0] 2 2 2 5 3" xfId="2950" xr:uid="{00000000-0005-0000-0000-000062030000}"/>
    <cellStyle name="Comma [0] 2 2 2 6" xfId="593" xr:uid="{00000000-0005-0000-0000-000063030000}"/>
    <cellStyle name="Comma [0] 2 2 2 6 2" xfId="2952" xr:uid="{00000000-0005-0000-0000-000064030000}"/>
    <cellStyle name="Comma [0] 2 2 2 7" xfId="2928" xr:uid="{00000000-0005-0000-0000-000065030000}"/>
    <cellStyle name="Comma [0] 2 2 3" xfId="594" xr:uid="{00000000-0005-0000-0000-000066030000}"/>
    <cellStyle name="Comma [0] 2 2 3 2" xfId="2953" xr:uid="{00000000-0005-0000-0000-000067030000}"/>
    <cellStyle name="Comma [0] 2 2 4" xfId="595" xr:uid="{00000000-0005-0000-0000-000068030000}"/>
    <cellStyle name="Comma [0] 2 2 4 2" xfId="2954" xr:uid="{00000000-0005-0000-0000-000069030000}"/>
    <cellStyle name="Comma [0] 2 2 5" xfId="596" xr:uid="{00000000-0005-0000-0000-00006A030000}"/>
    <cellStyle name="Comma [0] 2 2 5 2" xfId="2955" xr:uid="{00000000-0005-0000-0000-00006B030000}"/>
    <cellStyle name="Comma [0] 2 2 6" xfId="597" xr:uid="{00000000-0005-0000-0000-00006C030000}"/>
    <cellStyle name="Comma [0] 2 2 6 2" xfId="598" xr:uid="{00000000-0005-0000-0000-00006D030000}"/>
    <cellStyle name="Comma [0] 2 2 6 2 2" xfId="2957" xr:uid="{00000000-0005-0000-0000-00006E030000}"/>
    <cellStyle name="Comma [0] 2 2 6 3" xfId="2956" xr:uid="{00000000-0005-0000-0000-00006F030000}"/>
    <cellStyle name="Comma [0] 2 2 7" xfId="2927" xr:uid="{00000000-0005-0000-0000-000070030000}"/>
    <cellStyle name="Comma [0] 2 3" xfId="599" xr:uid="{00000000-0005-0000-0000-000071030000}"/>
    <cellStyle name="Comma [0] 2 3 2" xfId="600" xr:uid="{00000000-0005-0000-0000-000072030000}"/>
    <cellStyle name="Comma [0] 2 3 2 2" xfId="601" xr:uid="{00000000-0005-0000-0000-000073030000}"/>
    <cellStyle name="Comma [0] 2 3 2 2 2" xfId="602" xr:uid="{00000000-0005-0000-0000-000074030000}"/>
    <cellStyle name="Comma [0] 2 3 2 2 2 2" xfId="2961" xr:uid="{00000000-0005-0000-0000-000075030000}"/>
    <cellStyle name="Comma [0] 2 3 2 2 3" xfId="603" xr:uid="{00000000-0005-0000-0000-000076030000}"/>
    <cellStyle name="Comma [0] 2 3 2 2 3 2" xfId="2962" xr:uid="{00000000-0005-0000-0000-000077030000}"/>
    <cellStyle name="Comma [0] 2 3 2 2 4" xfId="604" xr:uid="{00000000-0005-0000-0000-000078030000}"/>
    <cellStyle name="Comma [0] 2 3 2 2 4 2" xfId="2963" xr:uid="{00000000-0005-0000-0000-000079030000}"/>
    <cellStyle name="Comma [0] 2 3 2 2 5" xfId="2960" xr:uid="{00000000-0005-0000-0000-00007A030000}"/>
    <cellStyle name="Comma [0] 2 3 2 3" xfId="605" xr:uid="{00000000-0005-0000-0000-00007B030000}"/>
    <cellStyle name="Comma [0] 2 3 2 3 2" xfId="2964" xr:uid="{00000000-0005-0000-0000-00007C030000}"/>
    <cellStyle name="Comma [0] 2 3 2 4" xfId="606" xr:uid="{00000000-0005-0000-0000-00007D030000}"/>
    <cellStyle name="Comma [0] 2 3 2 4 2" xfId="2965" xr:uid="{00000000-0005-0000-0000-00007E030000}"/>
    <cellStyle name="Comma [0] 2 3 2 5" xfId="607" xr:uid="{00000000-0005-0000-0000-00007F030000}"/>
    <cellStyle name="Comma [0] 2 3 2 5 2" xfId="2966" xr:uid="{00000000-0005-0000-0000-000080030000}"/>
    <cellStyle name="Comma [0] 2 3 2 6" xfId="608" xr:uid="{00000000-0005-0000-0000-000081030000}"/>
    <cellStyle name="Comma [0] 2 3 2 6 2" xfId="2967" xr:uid="{00000000-0005-0000-0000-000082030000}"/>
    <cellStyle name="Comma [0] 2 3 2 7" xfId="2959" xr:uid="{00000000-0005-0000-0000-000083030000}"/>
    <cellStyle name="Comma [0] 2 3 3" xfId="609" xr:uid="{00000000-0005-0000-0000-000084030000}"/>
    <cellStyle name="Comma [0] 2 3 3 2" xfId="2968" xr:uid="{00000000-0005-0000-0000-000085030000}"/>
    <cellStyle name="Comma [0] 2 3 4" xfId="610" xr:uid="{00000000-0005-0000-0000-000086030000}"/>
    <cellStyle name="Comma [0] 2 3 4 2" xfId="2969" xr:uid="{00000000-0005-0000-0000-000087030000}"/>
    <cellStyle name="Comma [0] 2 3 5" xfId="611" xr:uid="{00000000-0005-0000-0000-000088030000}"/>
    <cellStyle name="Comma [0] 2 3 5 2" xfId="2970" xr:uid="{00000000-0005-0000-0000-000089030000}"/>
    <cellStyle name="Comma [0] 2 3 6" xfId="612" xr:uid="{00000000-0005-0000-0000-00008A030000}"/>
    <cellStyle name="Comma [0] 2 3 6 2" xfId="2971" xr:uid="{00000000-0005-0000-0000-00008B030000}"/>
    <cellStyle name="Comma [0] 2 3 7" xfId="613" xr:uid="{00000000-0005-0000-0000-00008C030000}"/>
    <cellStyle name="Comma [0] 2 3 7 2" xfId="2972" xr:uid="{00000000-0005-0000-0000-00008D030000}"/>
    <cellStyle name="Comma [0] 2 3 8" xfId="614" xr:uid="{00000000-0005-0000-0000-00008E030000}"/>
    <cellStyle name="Comma [0] 2 3 8 2" xfId="2973" xr:uid="{00000000-0005-0000-0000-00008F030000}"/>
    <cellStyle name="Comma [0] 2 3 9" xfId="2958" xr:uid="{00000000-0005-0000-0000-000090030000}"/>
    <cellStyle name="Comma [0] 2 4" xfId="615" xr:uid="{00000000-0005-0000-0000-000091030000}"/>
    <cellStyle name="Comma [0] 2 4 2" xfId="616" xr:uid="{00000000-0005-0000-0000-000092030000}"/>
    <cellStyle name="Comma [0] 2 4 2 2" xfId="2974" xr:uid="{00000000-0005-0000-0000-000093030000}"/>
    <cellStyle name="Comma [0] 2 4 3" xfId="617" xr:uid="{00000000-0005-0000-0000-000094030000}"/>
    <cellStyle name="Comma [0] 2 4 3 2" xfId="2975" xr:uid="{00000000-0005-0000-0000-000095030000}"/>
    <cellStyle name="Comma [0] 2 4 4" xfId="618" xr:uid="{00000000-0005-0000-0000-000096030000}"/>
    <cellStyle name="Comma [0] 2 4 4 2" xfId="2976" xr:uid="{00000000-0005-0000-0000-000097030000}"/>
    <cellStyle name="Comma [0] 2 4 5" xfId="619" xr:uid="{00000000-0005-0000-0000-000098030000}"/>
    <cellStyle name="Comma [0] 2 4 5 2" xfId="620" xr:uid="{00000000-0005-0000-0000-000099030000}"/>
    <cellStyle name="Comma [0] 2 4 5 2 2" xfId="2978" xr:uid="{00000000-0005-0000-0000-00009A030000}"/>
    <cellStyle name="Comma [0] 2 4 5 3" xfId="2977" xr:uid="{00000000-0005-0000-0000-00009B030000}"/>
    <cellStyle name="Comma [0] 2 4 6" xfId="621" xr:uid="{00000000-0005-0000-0000-00009C030000}"/>
    <cellStyle name="Comma [0] 2 5" xfId="622" xr:uid="{00000000-0005-0000-0000-00009D030000}"/>
    <cellStyle name="Comma [0] 2 5 2" xfId="623" xr:uid="{00000000-0005-0000-0000-00009E030000}"/>
    <cellStyle name="Comma [0] 2 5 2 2" xfId="2980" xr:uid="{00000000-0005-0000-0000-00009F030000}"/>
    <cellStyle name="Comma [0] 2 5 3" xfId="624" xr:uid="{00000000-0005-0000-0000-0000A0030000}"/>
    <cellStyle name="Comma [0] 2 5 3 2" xfId="2981" xr:uid="{00000000-0005-0000-0000-0000A1030000}"/>
    <cellStyle name="Comma [0] 2 5 4" xfId="625" xr:uid="{00000000-0005-0000-0000-0000A2030000}"/>
    <cellStyle name="Comma [0] 2 5 4 2" xfId="2982" xr:uid="{00000000-0005-0000-0000-0000A3030000}"/>
    <cellStyle name="Comma [0] 2 5 5" xfId="2979" xr:uid="{00000000-0005-0000-0000-0000A4030000}"/>
    <cellStyle name="Comma [0] 2 6" xfId="626" xr:uid="{00000000-0005-0000-0000-0000A5030000}"/>
    <cellStyle name="Comma [0] 2 6 2" xfId="627" xr:uid="{00000000-0005-0000-0000-0000A6030000}"/>
    <cellStyle name="Comma [0] 2 6 2 2" xfId="628" xr:uid="{00000000-0005-0000-0000-0000A7030000}"/>
    <cellStyle name="Comma [0] 2 6 2 2 2" xfId="629" xr:uid="{00000000-0005-0000-0000-0000A8030000}"/>
    <cellStyle name="Comma [0] 2 6 2 2 2 2" xfId="630" xr:uid="{00000000-0005-0000-0000-0000A9030000}"/>
    <cellStyle name="Comma [0] 2 6 2 2 2 2 2" xfId="631" xr:uid="{00000000-0005-0000-0000-0000AA030000}"/>
    <cellStyle name="Comma [0] 2 6 2 2 2 2 2 2" xfId="2988" xr:uid="{00000000-0005-0000-0000-0000AB030000}"/>
    <cellStyle name="Comma [0] 2 6 2 2 2 2 3" xfId="632" xr:uid="{00000000-0005-0000-0000-0000AC030000}"/>
    <cellStyle name="Comma [0] 2 6 2 2 2 2 3 2" xfId="2989" xr:uid="{00000000-0005-0000-0000-0000AD030000}"/>
    <cellStyle name="Comma [0] 2 6 2 2 2 2 4" xfId="633" xr:uid="{00000000-0005-0000-0000-0000AE030000}"/>
    <cellStyle name="Comma [0] 2 6 2 2 2 2 4 2" xfId="2990" xr:uid="{00000000-0005-0000-0000-0000AF030000}"/>
    <cellStyle name="Comma [0] 2 6 2 2 2 2 5" xfId="634" xr:uid="{00000000-0005-0000-0000-0000B0030000}"/>
    <cellStyle name="Comma [0] 2 6 2 2 2 2 5 2" xfId="2991" xr:uid="{00000000-0005-0000-0000-0000B1030000}"/>
    <cellStyle name="Comma [0] 2 6 2 2 2 2 6" xfId="2987" xr:uid="{00000000-0005-0000-0000-0000B2030000}"/>
    <cellStyle name="Comma [0] 2 6 2 2 2 3" xfId="635" xr:uid="{00000000-0005-0000-0000-0000B3030000}"/>
    <cellStyle name="Comma [0] 2 6 2 2 2 3 2" xfId="2992" xr:uid="{00000000-0005-0000-0000-0000B4030000}"/>
    <cellStyle name="Comma [0] 2 6 2 2 2 4" xfId="636" xr:uid="{00000000-0005-0000-0000-0000B5030000}"/>
    <cellStyle name="Comma [0] 2 6 2 2 2 4 2" xfId="2993" xr:uid="{00000000-0005-0000-0000-0000B6030000}"/>
    <cellStyle name="Comma [0] 2 6 2 2 2 5" xfId="637" xr:uid="{00000000-0005-0000-0000-0000B7030000}"/>
    <cellStyle name="Comma [0] 2 6 2 2 2 5 2" xfId="2994" xr:uid="{00000000-0005-0000-0000-0000B8030000}"/>
    <cellStyle name="Comma [0] 2 6 2 2 2 6" xfId="2986" xr:uid="{00000000-0005-0000-0000-0000B9030000}"/>
    <cellStyle name="Comma [0] 2 6 2 2 3" xfId="638" xr:uid="{00000000-0005-0000-0000-0000BA030000}"/>
    <cellStyle name="Comma [0] 2 6 2 2 3 2" xfId="2995" xr:uid="{00000000-0005-0000-0000-0000BB030000}"/>
    <cellStyle name="Comma [0] 2 6 2 2 4" xfId="639" xr:uid="{00000000-0005-0000-0000-0000BC030000}"/>
    <cellStyle name="Comma [0] 2 6 2 2 4 2" xfId="2996" xr:uid="{00000000-0005-0000-0000-0000BD030000}"/>
    <cellStyle name="Comma [0] 2 6 2 2 5" xfId="640" xr:uid="{00000000-0005-0000-0000-0000BE030000}"/>
    <cellStyle name="Comma [0] 2 6 2 2 5 2" xfId="2997" xr:uid="{00000000-0005-0000-0000-0000BF030000}"/>
    <cellStyle name="Comma [0] 2 6 2 2 6" xfId="2985" xr:uid="{00000000-0005-0000-0000-0000C0030000}"/>
    <cellStyle name="Comma [0] 2 6 2 3" xfId="641" xr:uid="{00000000-0005-0000-0000-0000C1030000}"/>
    <cellStyle name="Comma [0] 2 6 2 3 2" xfId="2998" xr:uid="{00000000-0005-0000-0000-0000C2030000}"/>
    <cellStyle name="Comma [0] 2 6 2 4" xfId="642" xr:uid="{00000000-0005-0000-0000-0000C3030000}"/>
    <cellStyle name="Comma [0] 2 6 2 4 2" xfId="2999" xr:uid="{00000000-0005-0000-0000-0000C4030000}"/>
    <cellStyle name="Comma [0] 2 6 2 5" xfId="643" xr:uid="{00000000-0005-0000-0000-0000C5030000}"/>
    <cellStyle name="Comma [0] 2 6 2 5 2" xfId="3000" xr:uid="{00000000-0005-0000-0000-0000C6030000}"/>
    <cellStyle name="Comma [0] 2 6 2 6" xfId="2984" xr:uid="{00000000-0005-0000-0000-0000C7030000}"/>
    <cellStyle name="Comma [0] 2 6 3" xfId="644" xr:uid="{00000000-0005-0000-0000-0000C8030000}"/>
    <cellStyle name="Comma [0] 2 6 3 2" xfId="3001" xr:uid="{00000000-0005-0000-0000-0000C9030000}"/>
    <cellStyle name="Comma [0] 2 6 4" xfId="645" xr:uid="{00000000-0005-0000-0000-0000CA030000}"/>
    <cellStyle name="Comma [0] 2 6 4 2" xfId="3002" xr:uid="{00000000-0005-0000-0000-0000CB030000}"/>
    <cellStyle name="Comma [0] 2 6 5" xfId="646" xr:uid="{00000000-0005-0000-0000-0000CC030000}"/>
    <cellStyle name="Comma [0] 2 6 5 2" xfId="3003" xr:uid="{00000000-0005-0000-0000-0000CD030000}"/>
    <cellStyle name="Comma [0] 2 6 6" xfId="2983" xr:uid="{00000000-0005-0000-0000-0000CE030000}"/>
    <cellStyle name="Comma [0] 2 7" xfId="647" xr:uid="{00000000-0005-0000-0000-0000CF030000}"/>
    <cellStyle name="Comma [0] 2 7 2" xfId="648" xr:uid="{00000000-0005-0000-0000-0000D0030000}"/>
    <cellStyle name="Comma [0] 2 7 2 2" xfId="3005" xr:uid="{00000000-0005-0000-0000-0000D1030000}"/>
    <cellStyle name="Comma [0] 2 7 3" xfId="3004" xr:uid="{00000000-0005-0000-0000-0000D2030000}"/>
    <cellStyle name="Comma [0] 2 8" xfId="649" xr:uid="{00000000-0005-0000-0000-0000D3030000}"/>
    <cellStyle name="Comma [0] 2 8 2" xfId="3006" xr:uid="{00000000-0005-0000-0000-0000D4030000}"/>
    <cellStyle name="Comma [0] 2 9" xfId="650" xr:uid="{00000000-0005-0000-0000-0000D5030000}"/>
    <cellStyle name="Comma [0] 2 9 2" xfId="3007" xr:uid="{00000000-0005-0000-0000-0000D6030000}"/>
    <cellStyle name="Comma [0] 20" xfId="651" xr:uid="{00000000-0005-0000-0000-0000D7030000}"/>
    <cellStyle name="Comma [0] 20 2" xfId="652" xr:uid="{00000000-0005-0000-0000-0000D8030000}"/>
    <cellStyle name="Comma [0] 21" xfId="653" xr:uid="{00000000-0005-0000-0000-0000D9030000}"/>
    <cellStyle name="Comma [0] 21 2" xfId="654" xr:uid="{00000000-0005-0000-0000-0000DA030000}"/>
    <cellStyle name="Comma [0] 22" xfId="655" xr:uid="{00000000-0005-0000-0000-0000DB030000}"/>
    <cellStyle name="Comma [0] 22 2" xfId="3008" xr:uid="{00000000-0005-0000-0000-0000DC030000}"/>
    <cellStyle name="Comma [0] 23" xfId="656" xr:uid="{00000000-0005-0000-0000-0000DD030000}"/>
    <cellStyle name="Comma [0] 23 2" xfId="3009" xr:uid="{00000000-0005-0000-0000-0000DE030000}"/>
    <cellStyle name="Comma [0] 24" xfId="657" xr:uid="{00000000-0005-0000-0000-0000DF030000}"/>
    <cellStyle name="Comma [0] 24 2" xfId="658" xr:uid="{00000000-0005-0000-0000-0000E0030000}"/>
    <cellStyle name="Comma [0] 24 2 2" xfId="659" xr:uid="{00000000-0005-0000-0000-0000E1030000}"/>
    <cellStyle name="Comma [0] 24 2 2 2" xfId="3012" xr:uid="{00000000-0005-0000-0000-0000E2030000}"/>
    <cellStyle name="Comma [0] 24 2 3" xfId="3011" xr:uid="{00000000-0005-0000-0000-0000E3030000}"/>
    <cellStyle name="Comma [0] 24 3" xfId="660" xr:uid="{00000000-0005-0000-0000-0000E4030000}"/>
    <cellStyle name="Comma [0] 24 3 2" xfId="3013" xr:uid="{00000000-0005-0000-0000-0000E5030000}"/>
    <cellStyle name="Comma [0] 24 4" xfId="3010" xr:uid="{00000000-0005-0000-0000-0000E6030000}"/>
    <cellStyle name="Comma [0] 25" xfId="661" xr:uid="{00000000-0005-0000-0000-0000E7030000}"/>
    <cellStyle name="Comma [0] 25 2" xfId="3014" xr:uid="{00000000-0005-0000-0000-0000E8030000}"/>
    <cellStyle name="Comma [0] 26" xfId="662" xr:uid="{00000000-0005-0000-0000-0000E9030000}"/>
    <cellStyle name="Comma [0] 26 2" xfId="3015" xr:uid="{00000000-0005-0000-0000-0000EA030000}"/>
    <cellStyle name="Comma [0] 27" xfId="663" xr:uid="{00000000-0005-0000-0000-0000EB030000}"/>
    <cellStyle name="Comma [0] 27 2" xfId="664" xr:uid="{00000000-0005-0000-0000-0000EC030000}"/>
    <cellStyle name="Comma [0] 27 2 2" xfId="3017" xr:uid="{00000000-0005-0000-0000-0000ED030000}"/>
    <cellStyle name="Comma [0] 27 3" xfId="3016" xr:uid="{00000000-0005-0000-0000-0000EE030000}"/>
    <cellStyle name="Comma [0] 3" xfId="665" xr:uid="{00000000-0005-0000-0000-0000EF030000}"/>
    <cellStyle name="Comma [0] 3 2" xfId="666" xr:uid="{00000000-0005-0000-0000-0000F0030000}"/>
    <cellStyle name="Comma [0] 3 2 2" xfId="667" xr:uid="{00000000-0005-0000-0000-0000F1030000}"/>
    <cellStyle name="Comma [0] 3 2 2 2" xfId="3020" xr:uid="{00000000-0005-0000-0000-0000F2030000}"/>
    <cellStyle name="Comma [0] 3 2 3" xfId="668" xr:uid="{00000000-0005-0000-0000-0000F3030000}"/>
    <cellStyle name="Comma [0] 3 2 3 2" xfId="3021" xr:uid="{00000000-0005-0000-0000-0000F4030000}"/>
    <cellStyle name="Comma [0] 3 2 4" xfId="3019" xr:uid="{00000000-0005-0000-0000-0000F5030000}"/>
    <cellStyle name="Comma [0] 3 3" xfId="669" xr:uid="{00000000-0005-0000-0000-0000F6030000}"/>
    <cellStyle name="Comma [0] 3 3 2" xfId="3022" xr:uid="{00000000-0005-0000-0000-0000F7030000}"/>
    <cellStyle name="Comma [0] 3 4" xfId="3018" xr:uid="{00000000-0005-0000-0000-0000F8030000}"/>
    <cellStyle name="Comma [0] 32" xfId="670" xr:uid="{00000000-0005-0000-0000-0000F9030000}"/>
    <cellStyle name="Comma [0] 32 2" xfId="671" xr:uid="{00000000-0005-0000-0000-0000FA030000}"/>
    <cellStyle name="Comma [0] 32 2 2" xfId="3024" xr:uid="{00000000-0005-0000-0000-0000FB030000}"/>
    <cellStyle name="Comma [0] 32 3" xfId="3023" xr:uid="{00000000-0005-0000-0000-0000FC030000}"/>
    <cellStyle name="Comma [0] 35" xfId="672" xr:uid="{00000000-0005-0000-0000-0000FD030000}"/>
    <cellStyle name="Comma [0] 35 2" xfId="3025" xr:uid="{00000000-0005-0000-0000-0000FE030000}"/>
    <cellStyle name="Comma [0] 4" xfId="673" xr:uid="{00000000-0005-0000-0000-0000FF030000}"/>
    <cellStyle name="Comma [0] 4 2" xfId="674" xr:uid="{00000000-0005-0000-0000-000000040000}"/>
    <cellStyle name="Comma [0] 4 2 2" xfId="675" xr:uid="{00000000-0005-0000-0000-000001040000}"/>
    <cellStyle name="Comma [0] 4 2 2 2" xfId="3028" xr:uid="{00000000-0005-0000-0000-000002040000}"/>
    <cellStyle name="Comma [0] 4 2 3" xfId="3027" xr:uid="{00000000-0005-0000-0000-000003040000}"/>
    <cellStyle name="Comma [0] 4 3" xfId="676" xr:uid="{00000000-0005-0000-0000-000004040000}"/>
    <cellStyle name="Comma [0] 4 3 2" xfId="677" xr:uid="{00000000-0005-0000-0000-000005040000}"/>
    <cellStyle name="Comma [0] 4 3 2 2" xfId="3030" xr:uid="{00000000-0005-0000-0000-000006040000}"/>
    <cellStyle name="Comma [0] 4 3 3" xfId="3029" xr:uid="{00000000-0005-0000-0000-000007040000}"/>
    <cellStyle name="Comma [0] 4 4" xfId="678" xr:uid="{00000000-0005-0000-0000-000008040000}"/>
    <cellStyle name="Comma [0] 4 4 2" xfId="679" xr:uid="{00000000-0005-0000-0000-000009040000}"/>
    <cellStyle name="Comma [0] 4 5" xfId="680" xr:uid="{00000000-0005-0000-0000-00000A040000}"/>
    <cellStyle name="Comma [0] 4 5 2" xfId="3031" xr:uid="{00000000-0005-0000-0000-00000B040000}"/>
    <cellStyle name="Comma [0] 4 6" xfId="681" xr:uid="{00000000-0005-0000-0000-00000C040000}"/>
    <cellStyle name="Comma [0] 4 6 2" xfId="3032" xr:uid="{00000000-0005-0000-0000-00000D040000}"/>
    <cellStyle name="Comma [0] 4 7" xfId="3026" xr:uid="{00000000-0005-0000-0000-00000E040000}"/>
    <cellStyle name="Comma [0] 5" xfId="682" xr:uid="{00000000-0005-0000-0000-00000F040000}"/>
    <cellStyle name="Comma [0] 5 2" xfId="683" xr:uid="{00000000-0005-0000-0000-000010040000}"/>
    <cellStyle name="Comma [0] 5 2 2" xfId="3034" xr:uid="{00000000-0005-0000-0000-000011040000}"/>
    <cellStyle name="Comma [0] 5 3" xfId="684" xr:uid="{00000000-0005-0000-0000-000012040000}"/>
    <cellStyle name="Comma [0] 5 3 2" xfId="3035" xr:uid="{00000000-0005-0000-0000-000013040000}"/>
    <cellStyle name="Comma [0] 5 4" xfId="3033" xr:uid="{00000000-0005-0000-0000-000014040000}"/>
    <cellStyle name="Comma [0] 6" xfId="685" xr:uid="{00000000-0005-0000-0000-000015040000}"/>
    <cellStyle name="Comma [0] 6 2" xfId="686" xr:uid="{00000000-0005-0000-0000-000016040000}"/>
    <cellStyle name="Comma [0] 6 2 2" xfId="3037" xr:uid="{00000000-0005-0000-0000-000017040000}"/>
    <cellStyle name="Comma [0] 6 3" xfId="687" xr:uid="{00000000-0005-0000-0000-000018040000}"/>
    <cellStyle name="Comma [0] 6 3 2" xfId="688" xr:uid="{00000000-0005-0000-0000-000019040000}"/>
    <cellStyle name="Comma [0] 6 3 2 2" xfId="3039" xr:uid="{00000000-0005-0000-0000-00001A040000}"/>
    <cellStyle name="Comma [0] 6 3 3" xfId="3038" xr:uid="{00000000-0005-0000-0000-00001B040000}"/>
    <cellStyle name="Comma [0] 6 4" xfId="3036" xr:uid="{00000000-0005-0000-0000-00001C040000}"/>
    <cellStyle name="Comma [0] 7" xfId="689" xr:uid="{00000000-0005-0000-0000-00001D040000}"/>
    <cellStyle name="Comma [0] 7 2" xfId="690" xr:uid="{00000000-0005-0000-0000-00001E040000}"/>
    <cellStyle name="Comma [0] 7 2 2" xfId="691" xr:uid="{00000000-0005-0000-0000-00001F040000}"/>
    <cellStyle name="Comma [0] 7 2 2 2" xfId="3041" xr:uid="{00000000-0005-0000-0000-000020040000}"/>
    <cellStyle name="Comma [0] 7 2 3" xfId="3040" xr:uid="{00000000-0005-0000-0000-000021040000}"/>
    <cellStyle name="Comma [0] 7 3" xfId="692" xr:uid="{00000000-0005-0000-0000-000022040000}"/>
    <cellStyle name="Comma [0] 8" xfId="693" xr:uid="{00000000-0005-0000-0000-000023040000}"/>
    <cellStyle name="Comma [0] 8 2" xfId="694" xr:uid="{00000000-0005-0000-0000-000024040000}"/>
    <cellStyle name="Comma [0] 8 2 2" xfId="695" xr:uid="{00000000-0005-0000-0000-000025040000}"/>
    <cellStyle name="Comma [0] 8 2 2 2" xfId="3044" xr:uid="{00000000-0005-0000-0000-000026040000}"/>
    <cellStyle name="Comma [0] 8 2 3" xfId="3043" xr:uid="{00000000-0005-0000-0000-000027040000}"/>
    <cellStyle name="Comma [0] 8 3" xfId="696" xr:uid="{00000000-0005-0000-0000-000028040000}"/>
    <cellStyle name="Comma [0] 8 3 2" xfId="697" xr:uid="{00000000-0005-0000-0000-000029040000}"/>
    <cellStyle name="Comma [0] 8 3 2 2" xfId="3046" xr:uid="{00000000-0005-0000-0000-00002A040000}"/>
    <cellStyle name="Comma [0] 8 3 3" xfId="3045" xr:uid="{00000000-0005-0000-0000-00002B040000}"/>
    <cellStyle name="Comma [0] 8 4" xfId="698" xr:uid="{00000000-0005-0000-0000-00002C040000}"/>
    <cellStyle name="Comma [0] 8 4 2" xfId="3047" xr:uid="{00000000-0005-0000-0000-00002D040000}"/>
    <cellStyle name="Comma [0] 8 5" xfId="3042" xr:uid="{00000000-0005-0000-0000-00002E040000}"/>
    <cellStyle name="Comma [0] 9" xfId="699" xr:uid="{00000000-0005-0000-0000-00002F040000}"/>
    <cellStyle name="Comma [0] 9 2" xfId="700" xr:uid="{00000000-0005-0000-0000-000030040000}"/>
    <cellStyle name="Comma [0] 9 2 2" xfId="701" xr:uid="{00000000-0005-0000-0000-000031040000}"/>
    <cellStyle name="Comma [0] 9 2 2 2" xfId="3050" xr:uid="{00000000-0005-0000-0000-000032040000}"/>
    <cellStyle name="Comma [0] 9 2 3" xfId="3049" xr:uid="{00000000-0005-0000-0000-000033040000}"/>
    <cellStyle name="Comma [0] 9 3" xfId="702" xr:uid="{00000000-0005-0000-0000-000034040000}"/>
    <cellStyle name="Comma [0] 9 3 2" xfId="703" xr:uid="{00000000-0005-0000-0000-000035040000}"/>
    <cellStyle name="Comma [0] 9 3 2 2" xfId="3052" xr:uid="{00000000-0005-0000-0000-000036040000}"/>
    <cellStyle name="Comma [0] 9 3 3" xfId="3051" xr:uid="{00000000-0005-0000-0000-000037040000}"/>
    <cellStyle name="Comma [0] 9 4" xfId="3048" xr:uid="{00000000-0005-0000-0000-000038040000}"/>
    <cellStyle name="Comma [0] 90" xfId="704" xr:uid="{00000000-0005-0000-0000-000039040000}"/>
    <cellStyle name="Comma [0] 90 2" xfId="705" xr:uid="{00000000-0005-0000-0000-00003A040000}"/>
    <cellStyle name="Comma [0] 90 2 2" xfId="3054" xr:uid="{00000000-0005-0000-0000-00003B040000}"/>
    <cellStyle name="Comma [0] 90 3" xfId="3053" xr:uid="{00000000-0005-0000-0000-00003C040000}"/>
    <cellStyle name="Comma [0] 91" xfId="706" xr:uid="{00000000-0005-0000-0000-00003D040000}"/>
    <cellStyle name="Comma [0] 91 2" xfId="707" xr:uid="{00000000-0005-0000-0000-00003E040000}"/>
    <cellStyle name="Comma [0] 91 2 2" xfId="3056" xr:uid="{00000000-0005-0000-0000-00003F040000}"/>
    <cellStyle name="Comma [0] 91 3" xfId="3055" xr:uid="{00000000-0005-0000-0000-000040040000}"/>
    <cellStyle name="Comma [0] 93" xfId="708" xr:uid="{00000000-0005-0000-0000-000041040000}"/>
    <cellStyle name="Comma [0] 93 2" xfId="709" xr:uid="{00000000-0005-0000-0000-000042040000}"/>
    <cellStyle name="Comma [0] 93 2 2" xfId="3058" xr:uid="{00000000-0005-0000-0000-000043040000}"/>
    <cellStyle name="Comma [0] 93 3" xfId="3057" xr:uid="{00000000-0005-0000-0000-000044040000}"/>
    <cellStyle name="Comma [0] 94" xfId="710" xr:uid="{00000000-0005-0000-0000-000045040000}"/>
    <cellStyle name="Comma [0] 94 2" xfId="711" xr:uid="{00000000-0005-0000-0000-000046040000}"/>
    <cellStyle name="Comma [0] 94 2 2" xfId="3060" xr:uid="{00000000-0005-0000-0000-000047040000}"/>
    <cellStyle name="Comma [0] 94 3" xfId="3059" xr:uid="{00000000-0005-0000-0000-000048040000}"/>
    <cellStyle name="Comma [00]" xfId="712" xr:uid="{00000000-0005-0000-0000-000049040000}"/>
    <cellStyle name="Comma [00] 2" xfId="713" xr:uid="{00000000-0005-0000-0000-00004A040000}"/>
    <cellStyle name="Comma 10" xfId="714" xr:uid="{00000000-0005-0000-0000-00004B040000}"/>
    <cellStyle name="Comma 10 2" xfId="715" xr:uid="{00000000-0005-0000-0000-00004C040000}"/>
    <cellStyle name="Comma 10 2 2" xfId="716" xr:uid="{00000000-0005-0000-0000-00004D040000}"/>
    <cellStyle name="Comma 10 2 2 2" xfId="717" xr:uid="{00000000-0005-0000-0000-00004E040000}"/>
    <cellStyle name="Comma 10 2 2 2 2" xfId="3063" xr:uid="{00000000-0005-0000-0000-00004F040000}"/>
    <cellStyle name="Comma 10 2 2 3" xfId="3062" xr:uid="{00000000-0005-0000-0000-000050040000}"/>
    <cellStyle name="Comma 10 2 3" xfId="718" xr:uid="{00000000-0005-0000-0000-000051040000}"/>
    <cellStyle name="Comma 10 2 3 2" xfId="3064" xr:uid="{00000000-0005-0000-0000-000052040000}"/>
    <cellStyle name="Comma 10 2 4" xfId="3061" xr:uid="{00000000-0005-0000-0000-000053040000}"/>
    <cellStyle name="Comma 10 3" xfId="719" xr:uid="{00000000-0005-0000-0000-000054040000}"/>
    <cellStyle name="Comma 10 3 2" xfId="720" xr:uid="{00000000-0005-0000-0000-000055040000}"/>
    <cellStyle name="Comma 10 3 2 2" xfId="3066" xr:uid="{00000000-0005-0000-0000-000056040000}"/>
    <cellStyle name="Comma 10 3 3" xfId="3065" xr:uid="{00000000-0005-0000-0000-000057040000}"/>
    <cellStyle name="Comma 10 4" xfId="721" xr:uid="{00000000-0005-0000-0000-000058040000}"/>
    <cellStyle name="Comma 10 4 2" xfId="722" xr:uid="{00000000-0005-0000-0000-000059040000}"/>
    <cellStyle name="Comma 10 4 2 2" xfId="3068" xr:uid="{00000000-0005-0000-0000-00005A040000}"/>
    <cellStyle name="Comma 10 4 3" xfId="3067" xr:uid="{00000000-0005-0000-0000-00005B040000}"/>
    <cellStyle name="Comma 10 5" xfId="723" xr:uid="{00000000-0005-0000-0000-00005C040000}"/>
    <cellStyle name="Comma 10 5 2" xfId="724" xr:uid="{00000000-0005-0000-0000-00005D040000}"/>
    <cellStyle name="Comma 10 5 2 2" xfId="3070" xr:uid="{00000000-0005-0000-0000-00005E040000}"/>
    <cellStyle name="Comma 10 5 3" xfId="3069" xr:uid="{00000000-0005-0000-0000-00005F040000}"/>
    <cellStyle name="Comma 10 6" xfId="725" xr:uid="{00000000-0005-0000-0000-000060040000}"/>
    <cellStyle name="Comma 10 6 2" xfId="726" xr:uid="{00000000-0005-0000-0000-000061040000}"/>
    <cellStyle name="Comma 10 6 2 2" xfId="3072" xr:uid="{00000000-0005-0000-0000-000062040000}"/>
    <cellStyle name="Comma 10 6 3" xfId="3071" xr:uid="{00000000-0005-0000-0000-000063040000}"/>
    <cellStyle name="Comma 10 7" xfId="727" xr:uid="{00000000-0005-0000-0000-000064040000}"/>
    <cellStyle name="Comma 10 7 2" xfId="3073" xr:uid="{00000000-0005-0000-0000-000065040000}"/>
    <cellStyle name="Comma 10 8" xfId="728" xr:uid="{00000000-0005-0000-0000-000066040000}"/>
    <cellStyle name="Comma 11" xfId="729" xr:uid="{00000000-0005-0000-0000-000067040000}"/>
    <cellStyle name="Comma 11 2" xfId="730" xr:uid="{00000000-0005-0000-0000-000068040000}"/>
    <cellStyle name="Comma 11 2 2" xfId="3075" xr:uid="{00000000-0005-0000-0000-000069040000}"/>
    <cellStyle name="Comma 11 3" xfId="3074" xr:uid="{00000000-0005-0000-0000-00006A040000}"/>
    <cellStyle name="Comma 12" xfId="731" xr:uid="{00000000-0005-0000-0000-00006B040000}"/>
    <cellStyle name="Comma 12 2" xfId="732" xr:uid="{00000000-0005-0000-0000-00006C040000}"/>
    <cellStyle name="Comma 12 2 2" xfId="733" xr:uid="{00000000-0005-0000-0000-00006D040000}"/>
    <cellStyle name="Comma 12 2 2 2" xfId="3078" xr:uid="{00000000-0005-0000-0000-00006E040000}"/>
    <cellStyle name="Comma 12 2 3" xfId="3077" xr:uid="{00000000-0005-0000-0000-00006F040000}"/>
    <cellStyle name="Comma 12 3" xfId="734" xr:uid="{00000000-0005-0000-0000-000070040000}"/>
    <cellStyle name="Comma 12 3 2" xfId="735" xr:uid="{00000000-0005-0000-0000-000071040000}"/>
    <cellStyle name="Comma 12 3 2 2" xfId="3080" xr:uid="{00000000-0005-0000-0000-000072040000}"/>
    <cellStyle name="Comma 12 3 3" xfId="3079" xr:uid="{00000000-0005-0000-0000-000073040000}"/>
    <cellStyle name="Comma 12 4" xfId="736" xr:uid="{00000000-0005-0000-0000-000074040000}"/>
    <cellStyle name="Comma 12 4 2" xfId="737" xr:uid="{00000000-0005-0000-0000-000075040000}"/>
    <cellStyle name="Comma 12 4 2 2" xfId="3082" xr:uid="{00000000-0005-0000-0000-000076040000}"/>
    <cellStyle name="Comma 12 4 3" xfId="3081" xr:uid="{00000000-0005-0000-0000-000077040000}"/>
    <cellStyle name="Comma 12 5" xfId="738" xr:uid="{00000000-0005-0000-0000-000078040000}"/>
    <cellStyle name="Comma 12 5 2" xfId="739" xr:uid="{00000000-0005-0000-0000-000079040000}"/>
    <cellStyle name="Comma 12 5 2 2" xfId="3084" xr:uid="{00000000-0005-0000-0000-00007A040000}"/>
    <cellStyle name="Comma 12 5 3" xfId="3083" xr:uid="{00000000-0005-0000-0000-00007B040000}"/>
    <cellStyle name="Comma 12 6" xfId="740" xr:uid="{00000000-0005-0000-0000-00007C040000}"/>
    <cellStyle name="Comma 12 6 2" xfId="741" xr:uid="{00000000-0005-0000-0000-00007D040000}"/>
    <cellStyle name="Comma 12 6 2 2" xfId="3086" xr:uid="{00000000-0005-0000-0000-00007E040000}"/>
    <cellStyle name="Comma 12 6 3" xfId="3085" xr:uid="{00000000-0005-0000-0000-00007F040000}"/>
    <cellStyle name="Comma 12 7" xfId="742" xr:uid="{00000000-0005-0000-0000-000080040000}"/>
    <cellStyle name="Comma 12 7 2" xfId="3087" xr:uid="{00000000-0005-0000-0000-000081040000}"/>
    <cellStyle name="Comma 12 8" xfId="3076" xr:uid="{00000000-0005-0000-0000-000082040000}"/>
    <cellStyle name="Comma 13" xfId="743" xr:uid="{00000000-0005-0000-0000-000083040000}"/>
    <cellStyle name="Comma 13 2" xfId="744" xr:uid="{00000000-0005-0000-0000-000084040000}"/>
    <cellStyle name="Comma 13 2 2" xfId="745" xr:uid="{00000000-0005-0000-0000-000085040000}"/>
    <cellStyle name="Comma 13 2 2 2" xfId="3090" xr:uid="{00000000-0005-0000-0000-000086040000}"/>
    <cellStyle name="Comma 13 2 3" xfId="3089" xr:uid="{00000000-0005-0000-0000-000087040000}"/>
    <cellStyle name="Comma 13 3" xfId="746" xr:uid="{00000000-0005-0000-0000-000088040000}"/>
    <cellStyle name="Comma 13 3 2" xfId="3091" xr:uid="{00000000-0005-0000-0000-000089040000}"/>
    <cellStyle name="Comma 13 4" xfId="3088" xr:uid="{00000000-0005-0000-0000-00008A040000}"/>
    <cellStyle name="Comma 14" xfId="747" xr:uid="{00000000-0005-0000-0000-00008B040000}"/>
    <cellStyle name="Comma 14 2" xfId="748" xr:uid="{00000000-0005-0000-0000-00008C040000}"/>
    <cellStyle name="Comma 14 2 2" xfId="749" xr:uid="{00000000-0005-0000-0000-00008D040000}"/>
    <cellStyle name="Comma 14 2 2 2" xfId="750" xr:uid="{00000000-0005-0000-0000-00008E040000}"/>
    <cellStyle name="Comma 14 2 2 2 2" xfId="3095" xr:uid="{00000000-0005-0000-0000-00008F040000}"/>
    <cellStyle name="Comma 14 2 2 3" xfId="3094" xr:uid="{00000000-0005-0000-0000-000090040000}"/>
    <cellStyle name="Comma 14 2 3" xfId="751" xr:uid="{00000000-0005-0000-0000-000091040000}"/>
    <cellStyle name="Comma 14 2 3 2" xfId="3096" xr:uid="{00000000-0005-0000-0000-000092040000}"/>
    <cellStyle name="Comma 14 2 4" xfId="3093" xr:uid="{00000000-0005-0000-0000-000093040000}"/>
    <cellStyle name="Comma 14 3" xfId="752" xr:uid="{00000000-0005-0000-0000-000094040000}"/>
    <cellStyle name="Comma 14 3 2" xfId="3097" xr:uid="{00000000-0005-0000-0000-000095040000}"/>
    <cellStyle name="Comma 14 4" xfId="3092" xr:uid="{00000000-0005-0000-0000-000096040000}"/>
    <cellStyle name="Comma 15" xfId="753" xr:uid="{00000000-0005-0000-0000-000097040000}"/>
    <cellStyle name="Comma 15 2" xfId="754" xr:uid="{00000000-0005-0000-0000-000098040000}"/>
    <cellStyle name="Comma 15 2 2" xfId="755" xr:uid="{00000000-0005-0000-0000-000099040000}"/>
    <cellStyle name="Comma 15 2 2 2" xfId="3100" xr:uid="{00000000-0005-0000-0000-00009A040000}"/>
    <cellStyle name="Comma 15 2 3" xfId="3099" xr:uid="{00000000-0005-0000-0000-00009B040000}"/>
    <cellStyle name="Comma 15 3" xfId="756" xr:uid="{00000000-0005-0000-0000-00009C040000}"/>
    <cellStyle name="Comma 15 3 2" xfId="757" xr:uid="{00000000-0005-0000-0000-00009D040000}"/>
    <cellStyle name="Comma 15 3 2 2" xfId="3102" xr:uid="{00000000-0005-0000-0000-00009E040000}"/>
    <cellStyle name="Comma 15 3 3" xfId="3101" xr:uid="{00000000-0005-0000-0000-00009F040000}"/>
    <cellStyle name="Comma 15 4" xfId="758" xr:uid="{00000000-0005-0000-0000-0000A0040000}"/>
    <cellStyle name="Comma 15 4 2" xfId="759" xr:uid="{00000000-0005-0000-0000-0000A1040000}"/>
    <cellStyle name="Comma 15 4 2 2" xfId="3104" xr:uid="{00000000-0005-0000-0000-0000A2040000}"/>
    <cellStyle name="Comma 15 4 3" xfId="3103" xr:uid="{00000000-0005-0000-0000-0000A3040000}"/>
    <cellStyle name="Comma 15 5" xfId="760" xr:uid="{00000000-0005-0000-0000-0000A4040000}"/>
    <cellStyle name="Comma 15 5 2" xfId="3105" xr:uid="{00000000-0005-0000-0000-0000A5040000}"/>
    <cellStyle name="Comma 15 6" xfId="3098" xr:uid="{00000000-0005-0000-0000-0000A6040000}"/>
    <cellStyle name="Comma 16" xfId="761" xr:uid="{00000000-0005-0000-0000-0000A7040000}"/>
    <cellStyle name="Comma 16 2" xfId="762" xr:uid="{00000000-0005-0000-0000-0000A8040000}"/>
    <cellStyle name="Comma 16 2 2" xfId="3107" xr:uid="{00000000-0005-0000-0000-0000A9040000}"/>
    <cellStyle name="Comma 16 3" xfId="3106" xr:uid="{00000000-0005-0000-0000-0000AA040000}"/>
    <cellStyle name="Comma 17" xfId="763" xr:uid="{00000000-0005-0000-0000-0000AB040000}"/>
    <cellStyle name="Comma 17 2" xfId="764" xr:uid="{00000000-0005-0000-0000-0000AC040000}"/>
    <cellStyle name="Comma 17 2 2" xfId="765" xr:uid="{00000000-0005-0000-0000-0000AD040000}"/>
    <cellStyle name="Comma 17 2 2 2" xfId="3110" xr:uid="{00000000-0005-0000-0000-0000AE040000}"/>
    <cellStyle name="Comma 17 2 3" xfId="3109" xr:uid="{00000000-0005-0000-0000-0000AF040000}"/>
    <cellStyle name="Comma 17 3" xfId="3108" xr:uid="{00000000-0005-0000-0000-0000B0040000}"/>
    <cellStyle name="Comma 18" xfId="766" xr:uid="{00000000-0005-0000-0000-0000B1040000}"/>
    <cellStyle name="Comma 18 2" xfId="767" xr:uid="{00000000-0005-0000-0000-0000B2040000}"/>
    <cellStyle name="Comma 18 2 2" xfId="768" xr:uid="{00000000-0005-0000-0000-0000B3040000}"/>
    <cellStyle name="Comma 18 2 2 2" xfId="3113" xr:uid="{00000000-0005-0000-0000-0000B4040000}"/>
    <cellStyle name="Comma 18 2 3" xfId="3112" xr:uid="{00000000-0005-0000-0000-0000B5040000}"/>
    <cellStyle name="Comma 18 3" xfId="769" xr:uid="{00000000-0005-0000-0000-0000B6040000}"/>
    <cellStyle name="Comma 18 3 2" xfId="3114" xr:uid="{00000000-0005-0000-0000-0000B7040000}"/>
    <cellStyle name="Comma 18 4" xfId="3111" xr:uid="{00000000-0005-0000-0000-0000B8040000}"/>
    <cellStyle name="Comma 19" xfId="770" xr:uid="{00000000-0005-0000-0000-0000B9040000}"/>
    <cellStyle name="Comma 19 2" xfId="771" xr:uid="{00000000-0005-0000-0000-0000BA040000}"/>
    <cellStyle name="Comma 19 2 2" xfId="3116" xr:uid="{00000000-0005-0000-0000-0000BB040000}"/>
    <cellStyle name="Comma 19 3" xfId="772" xr:uid="{00000000-0005-0000-0000-0000BC040000}"/>
    <cellStyle name="Comma 19 3 2" xfId="3117" xr:uid="{00000000-0005-0000-0000-0000BD040000}"/>
    <cellStyle name="Comma 19 4" xfId="773" xr:uid="{00000000-0005-0000-0000-0000BE040000}"/>
    <cellStyle name="Comma 19 4 2" xfId="3118" xr:uid="{00000000-0005-0000-0000-0000BF040000}"/>
    <cellStyle name="Comma 19 5" xfId="774" xr:uid="{00000000-0005-0000-0000-0000C0040000}"/>
    <cellStyle name="Comma 19 5 2" xfId="3119" xr:uid="{00000000-0005-0000-0000-0000C1040000}"/>
    <cellStyle name="Comma 19 6" xfId="3115" xr:uid="{00000000-0005-0000-0000-0000C2040000}"/>
    <cellStyle name="Comma 2" xfId="775" xr:uid="{00000000-0005-0000-0000-0000C3040000}"/>
    <cellStyle name="Comma 2 10" xfId="776" xr:uid="{00000000-0005-0000-0000-0000C4040000}"/>
    <cellStyle name="Comma 2 10 2" xfId="777" xr:uid="{00000000-0005-0000-0000-0000C5040000}"/>
    <cellStyle name="Comma 2 10 2 2" xfId="3122" xr:uid="{00000000-0005-0000-0000-0000C6040000}"/>
    <cellStyle name="Comma 2 10 3" xfId="3121" xr:uid="{00000000-0005-0000-0000-0000C7040000}"/>
    <cellStyle name="Comma 2 11" xfId="778" xr:uid="{00000000-0005-0000-0000-0000C8040000}"/>
    <cellStyle name="Comma 2 11 2" xfId="779" xr:uid="{00000000-0005-0000-0000-0000C9040000}"/>
    <cellStyle name="Comma 2 11 2 2" xfId="3124" xr:uid="{00000000-0005-0000-0000-0000CA040000}"/>
    <cellStyle name="Comma 2 11 3" xfId="3123" xr:uid="{00000000-0005-0000-0000-0000CB040000}"/>
    <cellStyle name="Comma 2 12" xfId="780" xr:uid="{00000000-0005-0000-0000-0000CC040000}"/>
    <cellStyle name="Comma 2 12 2" xfId="781" xr:uid="{00000000-0005-0000-0000-0000CD040000}"/>
    <cellStyle name="Comma 2 12 2 2" xfId="3126" xr:uid="{00000000-0005-0000-0000-0000CE040000}"/>
    <cellStyle name="Comma 2 12 3" xfId="3125" xr:uid="{00000000-0005-0000-0000-0000CF040000}"/>
    <cellStyle name="Comma 2 13" xfId="782" xr:uid="{00000000-0005-0000-0000-0000D0040000}"/>
    <cellStyle name="Comma 2 13 2" xfId="783" xr:uid="{00000000-0005-0000-0000-0000D1040000}"/>
    <cellStyle name="Comma 2 13 2 2" xfId="3128" xr:uid="{00000000-0005-0000-0000-0000D2040000}"/>
    <cellStyle name="Comma 2 13 3" xfId="3127" xr:uid="{00000000-0005-0000-0000-0000D3040000}"/>
    <cellStyle name="Comma 2 14" xfId="784" xr:uid="{00000000-0005-0000-0000-0000D4040000}"/>
    <cellStyle name="Comma 2 14 2" xfId="785" xr:uid="{00000000-0005-0000-0000-0000D5040000}"/>
    <cellStyle name="Comma 2 14 2 2" xfId="3130" xr:uid="{00000000-0005-0000-0000-0000D6040000}"/>
    <cellStyle name="Comma 2 14 3" xfId="3129" xr:uid="{00000000-0005-0000-0000-0000D7040000}"/>
    <cellStyle name="Comma 2 15" xfId="786" xr:uid="{00000000-0005-0000-0000-0000D8040000}"/>
    <cellStyle name="Comma 2 15 2" xfId="787" xr:uid="{00000000-0005-0000-0000-0000D9040000}"/>
    <cellStyle name="Comma 2 15 2 2" xfId="3132" xr:uid="{00000000-0005-0000-0000-0000DA040000}"/>
    <cellStyle name="Comma 2 15 3" xfId="3131" xr:uid="{00000000-0005-0000-0000-0000DB040000}"/>
    <cellStyle name="Comma 2 16" xfId="788" xr:uid="{00000000-0005-0000-0000-0000DC040000}"/>
    <cellStyle name="Comma 2 16 2" xfId="789" xr:uid="{00000000-0005-0000-0000-0000DD040000}"/>
    <cellStyle name="Comma 2 16 2 2" xfId="3134" xr:uid="{00000000-0005-0000-0000-0000DE040000}"/>
    <cellStyle name="Comma 2 16 3" xfId="3133" xr:uid="{00000000-0005-0000-0000-0000DF040000}"/>
    <cellStyle name="Comma 2 17" xfId="790" xr:uid="{00000000-0005-0000-0000-0000E0040000}"/>
    <cellStyle name="Comma 2 17 2" xfId="791" xr:uid="{00000000-0005-0000-0000-0000E1040000}"/>
    <cellStyle name="Comma 2 17 2 2" xfId="3136" xr:uid="{00000000-0005-0000-0000-0000E2040000}"/>
    <cellStyle name="Comma 2 17 3" xfId="3135" xr:uid="{00000000-0005-0000-0000-0000E3040000}"/>
    <cellStyle name="Comma 2 18" xfId="792" xr:uid="{00000000-0005-0000-0000-0000E4040000}"/>
    <cellStyle name="Comma 2 18 2" xfId="793" xr:uid="{00000000-0005-0000-0000-0000E5040000}"/>
    <cellStyle name="Comma 2 18 2 2" xfId="3138" xr:uid="{00000000-0005-0000-0000-0000E6040000}"/>
    <cellStyle name="Comma 2 18 3" xfId="3137" xr:uid="{00000000-0005-0000-0000-0000E7040000}"/>
    <cellStyle name="Comma 2 19" xfId="794" xr:uid="{00000000-0005-0000-0000-0000E8040000}"/>
    <cellStyle name="Comma 2 19 2" xfId="795" xr:uid="{00000000-0005-0000-0000-0000E9040000}"/>
    <cellStyle name="Comma 2 19 2 2" xfId="3140" xr:uid="{00000000-0005-0000-0000-0000EA040000}"/>
    <cellStyle name="Comma 2 19 3" xfId="3139" xr:uid="{00000000-0005-0000-0000-0000EB040000}"/>
    <cellStyle name="Comma 2 2" xfId="796" xr:uid="{00000000-0005-0000-0000-0000EC040000}"/>
    <cellStyle name="Comma 2 2 2" xfId="797" xr:uid="{00000000-0005-0000-0000-0000ED040000}"/>
    <cellStyle name="Comma 2 2 2 2" xfId="798" xr:uid="{00000000-0005-0000-0000-0000EE040000}"/>
    <cellStyle name="Comma 2 2 2 2 2" xfId="799" xr:uid="{00000000-0005-0000-0000-0000EF040000}"/>
    <cellStyle name="Comma 2 2 2 2 2 2" xfId="800" xr:uid="{00000000-0005-0000-0000-0000F0040000}"/>
    <cellStyle name="Comma 2 2 2 2 2 2 2" xfId="801" xr:uid="{00000000-0005-0000-0000-0000F1040000}"/>
    <cellStyle name="Comma 2 2 2 2 2 2 2 2" xfId="802" xr:uid="{00000000-0005-0000-0000-0000F2040000}"/>
    <cellStyle name="Comma 2 2 2 2 2 2 2 2 2" xfId="803" xr:uid="{00000000-0005-0000-0000-0000F3040000}"/>
    <cellStyle name="Comma 2 2 2 2 2 2 2 2 2 2" xfId="3147" xr:uid="{00000000-0005-0000-0000-0000F4040000}"/>
    <cellStyle name="Comma 2 2 2 2 2 2 2 2 3" xfId="3146" xr:uid="{00000000-0005-0000-0000-0000F5040000}"/>
    <cellStyle name="Comma 2 2 2 2 2 2 2 3" xfId="804" xr:uid="{00000000-0005-0000-0000-0000F6040000}"/>
    <cellStyle name="Comma 2 2 2 2 2 2 2 3 2" xfId="805" xr:uid="{00000000-0005-0000-0000-0000F7040000}"/>
    <cellStyle name="Comma 2 2 2 2 2 2 2 3 2 2" xfId="3149" xr:uid="{00000000-0005-0000-0000-0000F8040000}"/>
    <cellStyle name="Comma 2 2 2 2 2 2 2 3 3" xfId="3148" xr:uid="{00000000-0005-0000-0000-0000F9040000}"/>
    <cellStyle name="Comma 2 2 2 2 2 2 2 4" xfId="3145" xr:uid="{00000000-0005-0000-0000-0000FA040000}"/>
    <cellStyle name="Comma 2 2 2 2 2 2 3" xfId="806" xr:uid="{00000000-0005-0000-0000-0000FB040000}"/>
    <cellStyle name="Comma 2 2 2 2 2 2 3 2" xfId="3150" xr:uid="{00000000-0005-0000-0000-0000FC040000}"/>
    <cellStyle name="Comma 2 2 2 2 2 2 4" xfId="807" xr:uid="{00000000-0005-0000-0000-0000FD040000}"/>
    <cellStyle name="Comma 2 2 2 2 2 2 4 2" xfId="3151" xr:uid="{00000000-0005-0000-0000-0000FE040000}"/>
    <cellStyle name="Comma 2 2 2 2 2 2 5" xfId="3144" xr:uid="{00000000-0005-0000-0000-0000FF040000}"/>
    <cellStyle name="Comma 2 2 2 2 2 3" xfId="808" xr:uid="{00000000-0005-0000-0000-000000050000}"/>
    <cellStyle name="Comma 2 2 2 2 2 3 2" xfId="809" xr:uid="{00000000-0005-0000-0000-000001050000}"/>
    <cellStyle name="Comma 2 2 2 2 2 3 2 2" xfId="3153" xr:uid="{00000000-0005-0000-0000-000002050000}"/>
    <cellStyle name="Comma 2 2 2 2 2 3 3" xfId="3152" xr:uid="{00000000-0005-0000-0000-000003050000}"/>
    <cellStyle name="Comma 2 2 2 2 2 4" xfId="810" xr:uid="{00000000-0005-0000-0000-000004050000}"/>
    <cellStyle name="Comma 2 2 2 2 2 4 2" xfId="811" xr:uid="{00000000-0005-0000-0000-000005050000}"/>
    <cellStyle name="Comma 2 2 2 2 2 4 2 2" xfId="3155" xr:uid="{00000000-0005-0000-0000-000006050000}"/>
    <cellStyle name="Comma 2 2 2 2 2 4 3" xfId="3154" xr:uid="{00000000-0005-0000-0000-000007050000}"/>
    <cellStyle name="Comma 2 2 2 2 2 5" xfId="3143" xr:uid="{00000000-0005-0000-0000-000008050000}"/>
    <cellStyle name="Comma 2 2 2 2 3" xfId="812" xr:uid="{00000000-0005-0000-0000-000009050000}"/>
    <cellStyle name="Comma 2 2 2 2 3 2" xfId="3156" xr:uid="{00000000-0005-0000-0000-00000A050000}"/>
    <cellStyle name="Comma 2 2 2 2 4" xfId="813" xr:uid="{00000000-0005-0000-0000-00000B050000}"/>
    <cellStyle name="Comma 2 2 2 2 4 2" xfId="3157" xr:uid="{00000000-0005-0000-0000-00000C050000}"/>
    <cellStyle name="Comma 2 2 2 2 5" xfId="814" xr:uid="{00000000-0005-0000-0000-00000D050000}"/>
    <cellStyle name="Comma 2 2 2 2 5 2" xfId="3158" xr:uid="{00000000-0005-0000-0000-00000E050000}"/>
    <cellStyle name="Comma 2 2 2 2 6" xfId="3142" xr:uid="{00000000-0005-0000-0000-00000F050000}"/>
    <cellStyle name="Comma 2 2 2 3" xfId="815" xr:uid="{00000000-0005-0000-0000-000010050000}"/>
    <cellStyle name="Comma 2 2 2 3 2" xfId="816" xr:uid="{00000000-0005-0000-0000-000011050000}"/>
    <cellStyle name="Comma 2 2 2 3 2 2" xfId="3160" xr:uid="{00000000-0005-0000-0000-000012050000}"/>
    <cellStyle name="Comma 2 2 2 3 3" xfId="3159" xr:uid="{00000000-0005-0000-0000-000013050000}"/>
    <cellStyle name="Comma 2 2 2 4" xfId="817" xr:uid="{00000000-0005-0000-0000-000014050000}"/>
    <cellStyle name="Comma 2 2 2 4 2" xfId="818" xr:uid="{00000000-0005-0000-0000-000015050000}"/>
    <cellStyle name="Comma 2 2 2 4 2 2" xfId="3162" xr:uid="{00000000-0005-0000-0000-000016050000}"/>
    <cellStyle name="Comma 2 2 2 4 3" xfId="3161" xr:uid="{00000000-0005-0000-0000-000017050000}"/>
    <cellStyle name="Comma 2 2 2 5" xfId="819" xr:uid="{00000000-0005-0000-0000-000018050000}"/>
    <cellStyle name="Comma 2 2 2 5 2" xfId="820" xr:uid="{00000000-0005-0000-0000-000019050000}"/>
    <cellStyle name="Comma 2 2 2 5 2 2" xfId="3164" xr:uid="{00000000-0005-0000-0000-00001A050000}"/>
    <cellStyle name="Comma 2 2 2 5 3" xfId="3163" xr:uid="{00000000-0005-0000-0000-00001B050000}"/>
    <cellStyle name="Comma 2 2 2 6" xfId="3141" xr:uid="{00000000-0005-0000-0000-00001C050000}"/>
    <cellStyle name="Comma 2 2 3" xfId="821" xr:uid="{00000000-0005-0000-0000-00001D050000}"/>
    <cellStyle name="Comma 2 2 3 2" xfId="822" xr:uid="{00000000-0005-0000-0000-00001E050000}"/>
    <cellStyle name="Comma 2 2 3 2 2" xfId="3166" xr:uid="{00000000-0005-0000-0000-00001F050000}"/>
    <cellStyle name="Comma 2 2 3 3" xfId="3165" xr:uid="{00000000-0005-0000-0000-000020050000}"/>
    <cellStyle name="Comma 2 2 4" xfId="823" xr:uid="{00000000-0005-0000-0000-000021050000}"/>
    <cellStyle name="Comma 2 2 4 2" xfId="3167" xr:uid="{00000000-0005-0000-0000-000022050000}"/>
    <cellStyle name="Comma 2 2 5" xfId="824" xr:uid="{00000000-0005-0000-0000-000023050000}"/>
    <cellStyle name="Comma 2 2 5 2" xfId="3168" xr:uid="{00000000-0005-0000-0000-000024050000}"/>
    <cellStyle name="Comma 2 2 6" xfId="825" xr:uid="{00000000-0005-0000-0000-000025050000}"/>
    <cellStyle name="Comma 2 2 6 2" xfId="3169" xr:uid="{00000000-0005-0000-0000-000026050000}"/>
    <cellStyle name="Comma 2 2 7" xfId="826" xr:uid="{00000000-0005-0000-0000-000027050000}"/>
    <cellStyle name="Comma 2 20" xfId="827" xr:uid="{00000000-0005-0000-0000-000028050000}"/>
    <cellStyle name="Comma 2 20 2" xfId="828" xr:uid="{00000000-0005-0000-0000-000029050000}"/>
    <cellStyle name="Comma 2 20 2 2" xfId="3171" xr:uid="{00000000-0005-0000-0000-00002A050000}"/>
    <cellStyle name="Comma 2 20 3" xfId="3170" xr:uid="{00000000-0005-0000-0000-00002B050000}"/>
    <cellStyle name="Comma 2 21" xfId="829" xr:uid="{00000000-0005-0000-0000-00002C050000}"/>
    <cellStyle name="Comma 2 21 2" xfId="830" xr:uid="{00000000-0005-0000-0000-00002D050000}"/>
    <cellStyle name="Comma 2 21 2 2" xfId="3173" xr:uid="{00000000-0005-0000-0000-00002E050000}"/>
    <cellStyle name="Comma 2 21 3" xfId="3172" xr:uid="{00000000-0005-0000-0000-00002F050000}"/>
    <cellStyle name="Comma 2 22" xfId="831" xr:uid="{00000000-0005-0000-0000-000030050000}"/>
    <cellStyle name="Comma 2 22 2" xfId="832" xr:uid="{00000000-0005-0000-0000-000031050000}"/>
    <cellStyle name="Comma 2 22 2 2" xfId="3175" xr:uid="{00000000-0005-0000-0000-000032050000}"/>
    <cellStyle name="Comma 2 22 3" xfId="3174" xr:uid="{00000000-0005-0000-0000-000033050000}"/>
    <cellStyle name="Comma 2 23" xfId="833" xr:uid="{00000000-0005-0000-0000-000034050000}"/>
    <cellStyle name="Comma 2 23 2" xfId="834" xr:uid="{00000000-0005-0000-0000-000035050000}"/>
    <cellStyle name="Comma 2 23 2 2" xfId="3177" xr:uid="{00000000-0005-0000-0000-000036050000}"/>
    <cellStyle name="Comma 2 23 3" xfId="3176" xr:uid="{00000000-0005-0000-0000-000037050000}"/>
    <cellStyle name="Comma 2 24" xfId="835" xr:uid="{00000000-0005-0000-0000-000038050000}"/>
    <cellStyle name="Comma 2 24 2" xfId="836" xr:uid="{00000000-0005-0000-0000-000039050000}"/>
    <cellStyle name="Comma 2 24 2 2" xfId="3179" xr:uid="{00000000-0005-0000-0000-00003A050000}"/>
    <cellStyle name="Comma 2 24 3" xfId="3178" xr:uid="{00000000-0005-0000-0000-00003B050000}"/>
    <cellStyle name="Comma 2 25" xfId="837" xr:uid="{00000000-0005-0000-0000-00003C050000}"/>
    <cellStyle name="Comma 2 25 2" xfId="838" xr:uid="{00000000-0005-0000-0000-00003D050000}"/>
    <cellStyle name="Comma 2 25 2 2" xfId="3181" xr:uid="{00000000-0005-0000-0000-00003E050000}"/>
    <cellStyle name="Comma 2 25 3" xfId="3180" xr:uid="{00000000-0005-0000-0000-00003F050000}"/>
    <cellStyle name="Comma 2 26" xfId="839" xr:uid="{00000000-0005-0000-0000-000040050000}"/>
    <cellStyle name="Comma 2 26 2" xfId="840" xr:uid="{00000000-0005-0000-0000-000041050000}"/>
    <cellStyle name="Comma 2 26 2 2" xfId="3183" xr:uid="{00000000-0005-0000-0000-000042050000}"/>
    <cellStyle name="Comma 2 26 3" xfId="3182" xr:uid="{00000000-0005-0000-0000-000043050000}"/>
    <cellStyle name="Comma 2 27" xfId="841" xr:uid="{00000000-0005-0000-0000-000044050000}"/>
    <cellStyle name="Comma 2 27 2" xfId="842" xr:uid="{00000000-0005-0000-0000-000045050000}"/>
    <cellStyle name="Comma 2 27 2 2" xfId="3185" xr:uid="{00000000-0005-0000-0000-000046050000}"/>
    <cellStyle name="Comma 2 27 3" xfId="3184" xr:uid="{00000000-0005-0000-0000-000047050000}"/>
    <cellStyle name="Comma 2 28" xfId="843" xr:uid="{00000000-0005-0000-0000-000048050000}"/>
    <cellStyle name="Comma 2 28 2" xfId="844" xr:uid="{00000000-0005-0000-0000-000049050000}"/>
    <cellStyle name="Comma 2 28 2 2" xfId="3187" xr:uid="{00000000-0005-0000-0000-00004A050000}"/>
    <cellStyle name="Comma 2 28 3" xfId="3186" xr:uid="{00000000-0005-0000-0000-00004B050000}"/>
    <cellStyle name="Comma 2 29" xfId="845" xr:uid="{00000000-0005-0000-0000-00004C050000}"/>
    <cellStyle name="Comma 2 29 2" xfId="846" xr:uid="{00000000-0005-0000-0000-00004D050000}"/>
    <cellStyle name="Comma 2 29 2 2" xfId="3189" xr:uid="{00000000-0005-0000-0000-00004E050000}"/>
    <cellStyle name="Comma 2 29 3" xfId="3188" xr:uid="{00000000-0005-0000-0000-00004F050000}"/>
    <cellStyle name="Comma 2 3" xfId="847" xr:uid="{00000000-0005-0000-0000-000050050000}"/>
    <cellStyle name="Comma 2 3 2" xfId="848" xr:uid="{00000000-0005-0000-0000-000051050000}"/>
    <cellStyle name="Comma 2 3 2 2" xfId="3191" xr:uid="{00000000-0005-0000-0000-000052050000}"/>
    <cellStyle name="Comma 2 3 3" xfId="3190" xr:uid="{00000000-0005-0000-0000-000053050000}"/>
    <cellStyle name="Comma 2 30" xfId="849" xr:uid="{00000000-0005-0000-0000-000054050000}"/>
    <cellStyle name="Comma 2 30 2" xfId="850" xr:uid="{00000000-0005-0000-0000-000055050000}"/>
    <cellStyle name="Comma 2 30 2 2" xfId="3193" xr:uid="{00000000-0005-0000-0000-000056050000}"/>
    <cellStyle name="Comma 2 30 3" xfId="3192" xr:uid="{00000000-0005-0000-0000-000057050000}"/>
    <cellStyle name="Comma 2 31" xfId="851" xr:uid="{00000000-0005-0000-0000-000058050000}"/>
    <cellStyle name="Comma 2 31 2" xfId="852" xr:uid="{00000000-0005-0000-0000-000059050000}"/>
    <cellStyle name="Comma 2 31 2 2" xfId="3195" xr:uid="{00000000-0005-0000-0000-00005A050000}"/>
    <cellStyle name="Comma 2 31 3" xfId="3194" xr:uid="{00000000-0005-0000-0000-00005B050000}"/>
    <cellStyle name="Comma 2 32" xfId="853" xr:uid="{00000000-0005-0000-0000-00005C050000}"/>
    <cellStyle name="Comma 2 32 2" xfId="854" xr:uid="{00000000-0005-0000-0000-00005D050000}"/>
    <cellStyle name="Comma 2 32 2 2" xfId="3197" xr:uid="{00000000-0005-0000-0000-00005E050000}"/>
    <cellStyle name="Comma 2 32 3" xfId="3196" xr:uid="{00000000-0005-0000-0000-00005F050000}"/>
    <cellStyle name="Comma 2 33" xfId="855" xr:uid="{00000000-0005-0000-0000-000060050000}"/>
    <cellStyle name="Comma 2 33 2" xfId="856" xr:uid="{00000000-0005-0000-0000-000061050000}"/>
    <cellStyle name="Comma 2 33 2 2" xfId="3199" xr:uid="{00000000-0005-0000-0000-000062050000}"/>
    <cellStyle name="Comma 2 33 3" xfId="3198" xr:uid="{00000000-0005-0000-0000-000063050000}"/>
    <cellStyle name="Comma 2 34" xfId="857" xr:uid="{00000000-0005-0000-0000-000064050000}"/>
    <cellStyle name="Comma 2 34 2" xfId="858" xr:uid="{00000000-0005-0000-0000-000065050000}"/>
    <cellStyle name="Comma 2 34 2 2" xfId="3201" xr:uid="{00000000-0005-0000-0000-000066050000}"/>
    <cellStyle name="Comma 2 34 3" xfId="3200" xr:uid="{00000000-0005-0000-0000-000067050000}"/>
    <cellStyle name="Comma 2 35" xfId="859" xr:uid="{00000000-0005-0000-0000-000068050000}"/>
    <cellStyle name="Comma 2 35 2" xfId="860" xr:uid="{00000000-0005-0000-0000-000069050000}"/>
    <cellStyle name="Comma 2 35 2 2" xfId="3203" xr:uid="{00000000-0005-0000-0000-00006A050000}"/>
    <cellStyle name="Comma 2 35 3" xfId="3202" xr:uid="{00000000-0005-0000-0000-00006B050000}"/>
    <cellStyle name="Comma 2 36" xfId="861" xr:uid="{00000000-0005-0000-0000-00006C050000}"/>
    <cellStyle name="Comma 2 36 2" xfId="862" xr:uid="{00000000-0005-0000-0000-00006D050000}"/>
    <cellStyle name="Comma 2 36 2 2" xfId="3205" xr:uid="{00000000-0005-0000-0000-00006E050000}"/>
    <cellStyle name="Comma 2 36 3" xfId="3204" xr:uid="{00000000-0005-0000-0000-00006F050000}"/>
    <cellStyle name="Comma 2 37" xfId="863" xr:uid="{00000000-0005-0000-0000-000070050000}"/>
    <cellStyle name="Comma 2 37 2" xfId="864" xr:uid="{00000000-0005-0000-0000-000071050000}"/>
    <cellStyle name="Comma 2 37 2 2" xfId="3207" xr:uid="{00000000-0005-0000-0000-000072050000}"/>
    <cellStyle name="Comma 2 37 3" xfId="3206" xr:uid="{00000000-0005-0000-0000-000073050000}"/>
    <cellStyle name="Comma 2 38" xfId="865" xr:uid="{00000000-0005-0000-0000-000074050000}"/>
    <cellStyle name="Comma 2 38 2" xfId="866" xr:uid="{00000000-0005-0000-0000-000075050000}"/>
    <cellStyle name="Comma 2 38 2 2" xfId="3209" xr:uid="{00000000-0005-0000-0000-000076050000}"/>
    <cellStyle name="Comma 2 38 3" xfId="3208" xr:uid="{00000000-0005-0000-0000-000077050000}"/>
    <cellStyle name="Comma 2 39" xfId="867" xr:uid="{00000000-0005-0000-0000-000078050000}"/>
    <cellStyle name="Comma 2 39 2" xfId="868" xr:uid="{00000000-0005-0000-0000-000079050000}"/>
    <cellStyle name="Comma 2 39 2 2" xfId="3211" xr:uid="{00000000-0005-0000-0000-00007A050000}"/>
    <cellStyle name="Comma 2 39 3" xfId="3210" xr:uid="{00000000-0005-0000-0000-00007B050000}"/>
    <cellStyle name="Comma 2 4" xfId="869" xr:uid="{00000000-0005-0000-0000-00007C050000}"/>
    <cellStyle name="Comma 2 4 2" xfId="870" xr:uid="{00000000-0005-0000-0000-00007D050000}"/>
    <cellStyle name="Comma 2 4 2 2" xfId="3212" xr:uid="{00000000-0005-0000-0000-00007E050000}"/>
    <cellStyle name="Comma 2 4 3" xfId="871" xr:uid="{00000000-0005-0000-0000-00007F050000}"/>
    <cellStyle name="Comma 2 4 3 2" xfId="3213" xr:uid="{00000000-0005-0000-0000-000080050000}"/>
    <cellStyle name="Comma 2 4 4" xfId="872" xr:uid="{00000000-0005-0000-0000-000081050000}"/>
    <cellStyle name="Comma 2 40" xfId="873" xr:uid="{00000000-0005-0000-0000-000082050000}"/>
    <cellStyle name="Comma 2 40 2" xfId="874" xr:uid="{00000000-0005-0000-0000-000083050000}"/>
    <cellStyle name="Comma 2 40 2 2" xfId="3215" xr:uid="{00000000-0005-0000-0000-000084050000}"/>
    <cellStyle name="Comma 2 40 3" xfId="3214" xr:uid="{00000000-0005-0000-0000-000085050000}"/>
    <cellStyle name="Comma 2 41" xfId="875" xr:uid="{00000000-0005-0000-0000-000086050000}"/>
    <cellStyle name="Comma 2 41 2" xfId="876" xr:uid="{00000000-0005-0000-0000-000087050000}"/>
    <cellStyle name="Comma 2 41 2 2" xfId="3217" xr:uid="{00000000-0005-0000-0000-000088050000}"/>
    <cellStyle name="Comma 2 41 3" xfId="3216" xr:uid="{00000000-0005-0000-0000-000089050000}"/>
    <cellStyle name="Comma 2 42" xfId="877" xr:uid="{00000000-0005-0000-0000-00008A050000}"/>
    <cellStyle name="Comma 2 42 2" xfId="878" xr:uid="{00000000-0005-0000-0000-00008B050000}"/>
    <cellStyle name="Comma 2 42 2 2" xfId="3219" xr:uid="{00000000-0005-0000-0000-00008C050000}"/>
    <cellStyle name="Comma 2 42 3" xfId="3218" xr:uid="{00000000-0005-0000-0000-00008D050000}"/>
    <cellStyle name="Comma 2 43" xfId="879" xr:uid="{00000000-0005-0000-0000-00008E050000}"/>
    <cellStyle name="Comma 2 43 2" xfId="880" xr:uid="{00000000-0005-0000-0000-00008F050000}"/>
    <cellStyle name="Comma 2 43 2 2" xfId="3221" xr:uid="{00000000-0005-0000-0000-000090050000}"/>
    <cellStyle name="Comma 2 43 3" xfId="3220" xr:uid="{00000000-0005-0000-0000-000091050000}"/>
    <cellStyle name="Comma 2 44" xfId="881" xr:uid="{00000000-0005-0000-0000-000092050000}"/>
    <cellStyle name="Comma 2 44 2" xfId="882" xr:uid="{00000000-0005-0000-0000-000093050000}"/>
    <cellStyle name="Comma 2 44 2 2" xfId="3223" xr:uid="{00000000-0005-0000-0000-000094050000}"/>
    <cellStyle name="Comma 2 44 3" xfId="3222" xr:uid="{00000000-0005-0000-0000-000095050000}"/>
    <cellStyle name="Comma 2 45" xfId="883" xr:uid="{00000000-0005-0000-0000-000096050000}"/>
    <cellStyle name="Comma 2 45 2" xfId="884" xr:uid="{00000000-0005-0000-0000-000097050000}"/>
    <cellStyle name="Comma 2 45 2 2" xfId="3225" xr:uid="{00000000-0005-0000-0000-000098050000}"/>
    <cellStyle name="Comma 2 45 3" xfId="3224" xr:uid="{00000000-0005-0000-0000-000099050000}"/>
    <cellStyle name="Comma 2 46" xfId="885" xr:uid="{00000000-0005-0000-0000-00009A050000}"/>
    <cellStyle name="Comma 2 46 2" xfId="886" xr:uid="{00000000-0005-0000-0000-00009B050000}"/>
    <cellStyle name="Comma 2 46 2 2" xfId="3227" xr:uid="{00000000-0005-0000-0000-00009C050000}"/>
    <cellStyle name="Comma 2 46 3" xfId="3226" xr:uid="{00000000-0005-0000-0000-00009D050000}"/>
    <cellStyle name="Comma 2 47" xfId="887" xr:uid="{00000000-0005-0000-0000-00009E050000}"/>
    <cellStyle name="Comma 2 47 2" xfId="888" xr:uid="{00000000-0005-0000-0000-00009F050000}"/>
    <cellStyle name="Comma 2 47 2 2" xfId="3229" xr:uid="{00000000-0005-0000-0000-0000A0050000}"/>
    <cellStyle name="Comma 2 47 3" xfId="3228" xr:uid="{00000000-0005-0000-0000-0000A1050000}"/>
    <cellStyle name="Comma 2 48" xfId="889" xr:uid="{00000000-0005-0000-0000-0000A2050000}"/>
    <cellStyle name="Comma 2 48 2" xfId="890" xr:uid="{00000000-0005-0000-0000-0000A3050000}"/>
    <cellStyle name="Comma 2 48 2 2" xfId="3231" xr:uid="{00000000-0005-0000-0000-0000A4050000}"/>
    <cellStyle name="Comma 2 48 3" xfId="3230" xr:uid="{00000000-0005-0000-0000-0000A5050000}"/>
    <cellStyle name="Comma 2 49" xfId="891" xr:uid="{00000000-0005-0000-0000-0000A6050000}"/>
    <cellStyle name="Comma 2 49 2" xfId="892" xr:uid="{00000000-0005-0000-0000-0000A7050000}"/>
    <cellStyle name="Comma 2 49 2 2" xfId="3233" xr:uid="{00000000-0005-0000-0000-0000A8050000}"/>
    <cellStyle name="Comma 2 49 3" xfId="3232" xr:uid="{00000000-0005-0000-0000-0000A9050000}"/>
    <cellStyle name="Comma 2 5" xfId="893" xr:uid="{00000000-0005-0000-0000-0000AA050000}"/>
    <cellStyle name="Comma 2 5 2" xfId="894" xr:uid="{00000000-0005-0000-0000-0000AB050000}"/>
    <cellStyle name="Comma 2 5 2 2" xfId="3235" xr:uid="{00000000-0005-0000-0000-0000AC050000}"/>
    <cellStyle name="Comma 2 5 3" xfId="3234" xr:uid="{00000000-0005-0000-0000-0000AD050000}"/>
    <cellStyle name="Comma 2 50" xfId="895" xr:uid="{00000000-0005-0000-0000-0000AE050000}"/>
    <cellStyle name="Comma 2 50 2" xfId="896" xr:uid="{00000000-0005-0000-0000-0000AF050000}"/>
    <cellStyle name="Comma 2 50 2 2" xfId="3237" xr:uid="{00000000-0005-0000-0000-0000B0050000}"/>
    <cellStyle name="Comma 2 50 3" xfId="3236" xr:uid="{00000000-0005-0000-0000-0000B1050000}"/>
    <cellStyle name="Comma 2 51" xfId="897" xr:uid="{00000000-0005-0000-0000-0000B2050000}"/>
    <cellStyle name="Comma 2 51 2" xfId="898" xr:uid="{00000000-0005-0000-0000-0000B3050000}"/>
    <cellStyle name="Comma 2 51 2 2" xfId="3239" xr:uid="{00000000-0005-0000-0000-0000B4050000}"/>
    <cellStyle name="Comma 2 51 3" xfId="3238" xr:uid="{00000000-0005-0000-0000-0000B5050000}"/>
    <cellStyle name="Comma 2 52" xfId="899" xr:uid="{00000000-0005-0000-0000-0000B6050000}"/>
    <cellStyle name="Comma 2 52 2" xfId="900" xr:uid="{00000000-0005-0000-0000-0000B7050000}"/>
    <cellStyle name="Comma 2 52 2 2" xfId="3241" xr:uid="{00000000-0005-0000-0000-0000B8050000}"/>
    <cellStyle name="Comma 2 52 3" xfId="3240" xr:uid="{00000000-0005-0000-0000-0000B9050000}"/>
    <cellStyle name="Comma 2 53" xfId="901" xr:uid="{00000000-0005-0000-0000-0000BA050000}"/>
    <cellStyle name="Comma 2 53 2" xfId="902" xr:uid="{00000000-0005-0000-0000-0000BB050000}"/>
    <cellStyle name="Comma 2 53 2 2" xfId="3243" xr:uid="{00000000-0005-0000-0000-0000BC050000}"/>
    <cellStyle name="Comma 2 53 3" xfId="3242" xr:uid="{00000000-0005-0000-0000-0000BD050000}"/>
    <cellStyle name="Comma 2 54" xfId="903" xr:uid="{00000000-0005-0000-0000-0000BE050000}"/>
    <cellStyle name="Comma 2 54 2" xfId="904" xr:uid="{00000000-0005-0000-0000-0000BF050000}"/>
    <cellStyle name="Comma 2 54 2 2" xfId="3245" xr:uid="{00000000-0005-0000-0000-0000C0050000}"/>
    <cellStyle name="Comma 2 54 3" xfId="3244" xr:uid="{00000000-0005-0000-0000-0000C1050000}"/>
    <cellStyle name="Comma 2 55" xfId="905" xr:uid="{00000000-0005-0000-0000-0000C2050000}"/>
    <cellStyle name="Comma 2 55 2" xfId="906" xr:uid="{00000000-0005-0000-0000-0000C3050000}"/>
    <cellStyle name="Comma 2 55 2 2" xfId="3247" xr:uid="{00000000-0005-0000-0000-0000C4050000}"/>
    <cellStyle name="Comma 2 55 3" xfId="3246" xr:uid="{00000000-0005-0000-0000-0000C5050000}"/>
    <cellStyle name="Comma 2 56" xfId="907" xr:uid="{00000000-0005-0000-0000-0000C6050000}"/>
    <cellStyle name="Comma 2 56 2" xfId="908" xr:uid="{00000000-0005-0000-0000-0000C7050000}"/>
    <cellStyle name="Comma 2 56 2 2" xfId="3249" xr:uid="{00000000-0005-0000-0000-0000C8050000}"/>
    <cellStyle name="Comma 2 56 3" xfId="3248" xr:uid="{00000000-0005-0000-0000-0000C9050000}"/>
    <cellStyle name="Comma 2 57" xfId="909" xr:uid="{00000000-0005-0000-0000-0000CA050000}"/>
    <cellStyle name="Comma 2 57 2" xfId="910" xr:uid="{00000000-0005-0000-0000-0000CB050000}"/>
    <cellStyle name="Comma 2 57 2 2" xfId="3251" xr:uid="{00000000-0005-0000-0000-0000CC050000}"/>
    <cellStyle name="Comma 2 57 3" xfId="3250" xr:uid="{00000000-0005-0000-0000-0000CD050000}"/>
    <cellStyle name="Comma 2 58" xfId="911" xr:uid="{00000000-0005-0000-0000-0000CE050000}"/>
    <cellStyle name="Comma 2 58 2" xfId="912" xr:uid="{00000000-0005-0000-0000-0000CF050000}"/>
    <cellStyle name="Comma 2 58 2 2" xfId="913" xr:uid="{00000000-0005-0000-0000-0000D0050000}"/>
    <cellStyle name="Comma 2 58 2 2 2" xfId="3254" xr:uid="{00000000-0005-0000-0000-0000D1050000}"/>
    <cellStyle name="Comma 2 58 2 3" xfId="3253" xr:uid="{00000000-0005-0000-0000-0000D2050000}"/>
    <cellStyle name="Comma 2 58 3" xfId="914" xr:uid="{00000000-0005-0000-0000-0000D3050000}"/>
    <cellStyle name="Comma 2 58 3 2" xfId="915" xr:uid="{00000000-0005-0000-0000-0000D4050000}"/>
    <cellStyle name="Comma 2 58 3 2 2" xfId="3256" xr:uid="{00000000-0005-0000-0000-0000D5050000}"/>
    <cellStyle name="Comma 2 58 3 3" xfId="3255" xr:uid="{00000000-0005-0000-0000-0000D6050000}"/>
    <cellStyle name="Comma 2 58 4" xfId="916" xr:uid="{00000000-0005-0000-0000-0000D7050000}"/>
    <cellStyle name="Comma 2 58 4 2" xfId="917" xr:uid="{00000000-0005-0000-0000-0000D8050000}"/>
    <cellStyle name="Comma 2 58 4 2 2" xfId="3258" xr:uid="{00000000-0005-0000-0000-0000D9050000}"/>
    <cellStyle name="Comma 2 58 4 3" xfId="3257" xr:uid="{00000000-0005-0000-0000-0000DA050000}"/>
    <cellStyle name="Comma 2 58 5" xfId="918" xr:uid="{00000000-0005-0000-0000-0000DB050000}"/>
    <cellStyle name="Comma 2 58 5 2" xfId="3259" xr:uid="{00000000-0005-0000-0000-0000DC050000}"/>
    <cellStyle name="Comma 2 58 6" xfId="3252" xr:uid="{00000000-0005-0000-0000-0000DD050000}"/>
    <cellStyle name="Comma 2 59" xfId="919" xr:uid="{00000000-0005-0000-0000-0000DE050000}"/>
    <cellStyle name="Comma 2 59 2" xfId="920" xr:uid="{00000000-0005-0000-0000-0000DF050000}"/>
    <cellStyle name="Comma 2 59 2 2" xfId="3261" xr:uid="{00000000-0005-0000-0000-0000E0050000}"/>
    <cellStyle name="Comma 2 59 3" xfId="3260" xr:uid="{00000000-0005-0000-0000-0000E1050000}"/>
    <cellStyle name="Comma 2 6" xfId="921" xr:uid="{00000000-0005-0000-0000-0000E2050000}"/>
    <cellStyle name="Comma 2 6 2" xfId="922" xr:uid="{00000000-0005-0000-0000-0000E3050000}"/>
    <cellStyle name="Comma 2 60" xfId="923" xr:uid="{00000000-0005-0000-0000-0000E4050000}"/>
    <cellStyle name="Comma 2 60 2" xfId="924" xr:uid="{00000000-0005-0000-0000-0000E5050000}"/>
    <cellStyle name="Comma 2 60 2 2" xfId="3263" xr:uid="{00000000-0005-0000-0000-0000E6050000}"/>
    <cellStyle name="Comma 2 60 3" xfId="3262" xr:uid="{00000000-0005-0000-0000-0000E7050000}"/>
    <cellStyle name="Comma 2 61" xfId="3120" xr:uid="{00000000-0005-0000-0000-0000E8050000}"/>
    <cellStyle name="Comma 2 7" xfId="925" xr:uid="{00000000-0005-0000-0000-0000E9050000}"/>
    <cellStyle name="Comma 2 7 2" xfId="926" xr:uid="{00000000-0005-0000-0000-0000EA050000}"/>
    <cellStyle name="Comma 2 7 2 2" xfId="927" xr:uid="{00000000-0005-0000-0000-0000EB050000}"/>
    <cellStyle name="Comma 2 7 2 2 2" xfId="928" xr:uid="{00000000-0005-0000-0000-0000EC050000}"/>
    <cellStyle name="Comma 2 7 2 3" xfId="929" xr:uid="{00000000-0005-0000-0000-0000ED050000}"/>
    <cellStyle name="Comma 2 7 2 3 2" xfId="930" xr:uid="{00000000-0005-0000-0000-0000EE050000}"/>
    <cellStyle name="Comma 2 7 2 4" xfId="931" xr:uid="{00000000-0005-0000-0000-0000EF050000}"/>
    <cellStyle name="Comma 2 7 2 4 2" xfId="932" xr:uid="{00000000-0005-0000-0000-0000F0050000}"/>
    <cellStyle name="Comma 2 7 2 5" xfId="933" xr:uid="{00000000-0005-0000-0000-0000F1050000}"/>
    <cellStyle name="Comma 2 7 3" xfId="934" xr:uid="{00000000-0005-0000-0000-0000F2050000}"/>
    <cellStyle name="Comma 2 7 3 2" xfId="935" xr:uid="{00000000-0005-0000-0000-0000F3050000}"/>
    <cellStyle name="Comma 2 7 4" xfId="936" xr:uid="{00000000-0005-0000-0000-0000F4050000}"/>
    <cellStyle name="Comma 2 7 4 2" xfId="937" xr:uid="{00000000-0005-0000-0000-0000F5050000}"/>
    <cellStyle name="Comma 2 7 5" xfId="938" xr:uid="{00000000-0005-0000-0000-0000F6050000}"/>
    <cellStyle name="Comma 2 7 5 2" xfId="939" xr:uid="{00000000-0005-0000-0000-0000F7050000}"/>
    <cellStyle name="Comma 2 7 6" xfId="940" xr:uid="{00000000-0005-0000-0000-0000F8050000}"/>
    <cellStyle name="Comma 2 7 6 2" xfId="941" xr:uid="{00000000-0005-0000-0000-0000F9050000}"/>
    <cellStyle name="Comma 2 7 7" xfId="942" xr:uid="{00000000-0005-0000-0000-0000FA050000}"/>
    <cellStyle name="Comma 2 7 7 2" xfId="943" xr:uid="{00000000-0005-0000-0000-0000FB050000}"/>
    <cellStyle name="Comma 2 7 8" xfId="944" xr:uid="{00000000-0005-0000-0000-0000FC050000}"/>
    <cellStyle name="Comma 2 7_RABAS_RABAS LT" xfId="945" xr:uid="{00000000-0005-0000-0000-0000FD050000}"/>
    <cellStyle name="Comma 2 8" xfId="946" xr:uid="{00000000-0005-0000-0000-0000FE050000}"/>
    <cellStyle name="Comma 2 8 2" xfId="947" xr:uid="{00000000-0005-0000-0000-0000FF050000}"/>
    <cellStyle name="Comma 2 8 2 2" xfId="3265" xr:uid="{00000000-0005-0000-0000-000000060000}"/>
    <cellStyle name="Comma 2 8 3" xfId="3264" xr:uid="{00000000-0005-0000-0000-000001060000}"/>
    <cellStyle name="Comma 2 9" xfId="948" xr:uid="{00000000-0005-0000-0000-000002060000}"/>
    <cellStyle name="Comma 2 9 2" xfId="949" xr:uid="{00000000-0005-0000-0000-000003060000}"/>
    <cellStyle name="Comma 2 9 2 2" xfId="3267" xr:uid="{00000000-0005-0000-0000-000004060000}"/>
    <cellStyle name="Comma 2 9 3" xfId="3266" xr:uid="{00000000-0005-0000-0000-000005060000}"/>
    <cellStyle name="Comma 20" xfId="950" xr:uid="{00000000-0005-0000-0000-000006060000}"/>
    <cellStyle name="Comma 20 2" xfId="951" xr:uid="{00000000-0005-0000-0000-000007060000}"/>
    <cellStyle name="Comma 20 2 2" xfId="952" xr:uid="{00000000-0005-0000-0000-000008060000}"/>
    <cellStyle name="Comma 20 2 2 2" xfId="3270" xr:uid="{00000000-0005-0000-0000-000009060000}"/>
    <cellStyle name="Comma 20 2 3" xfId="3269" xr:uid="{00000000-0005-0000-0000-00000A060000}"/>
    <cellStyle name="Comma 20 3" xfId="953" xr:uid="{00000000-0005-0000-0000-00000B060000}"/>
    <cellStyle name="Comma 20 3 2" xfId="3271" xr:uid="{00000000-0005-0000-0000-00000C060000}"/>
    <cellStyle name="Comma 20 4" xfId="3268" xr:uid="{00000000-0005-0000-0000-00000D060000}"/>
    <cellStyle name="Comma 21" xfId="954" xr:uid="{00000000-0005-0000-0000-00000E060000}"/>
    <cellStyle name="Comma 21 2" xfId="955" xr:uid="{00000000-0005-0000-0000-00000F060000}"/>
    <cellStyle name="Comma 21 2 2" xfId="956" xr:uid="{00000000-0005-0000-0000-000010060000}"/>
    <cellStyle name="Comma 21 2 2 2" xfId="3274" xr:uid="{00000000-0005-0000-0000-000011060000}"/>
    <cellStyle name="Comma 21 2 3" xfId="3273" xr:uid="{00000000-0005-0000-0000-000012060000}"/>
    <cellStyle name="Comma 21 3" xfId="957" xr:uid="{00000000-0005-0000-0000-000013060000}"/>
    <cellStyle name="Comma 21 3 2" xfId="3275" xr:uid="{00000000-0005-0000-0000-000014060000}"/>
    <cellStyle name="Comma 21 4" xfId="3272" xr:uid="{00000000-0005-0000-0000-000015060000}"/>
    <cellStyle name="Comma 22" xfId="958" xr:uid="{00000000-0005-0000-0000-000016060000}"/>
    <cellStyle name="Comma 22 2" xfId="959" xr:uid="{00000000-0005-0000-0000-000017060000}"/>
    <cellStyle name="Comma 22 2 2" xfId="960" xr:uid="{00000000-0005-0000-0000-000018060000}"/>
    <cellStyle name="Comma 22 2 2 2" xfId="3278" xr:uid="{00000000-0005-0000-0000-000019060000}"/>
    <cellStyle name="Comma 22 2 3" xfId="3277" xr:uid="{00000000-0005-0000-0000-00001A060000}"/>
    <cellStyle name="Comma 22 3" xfId="961" xr:uid="{00000000-0005-0000-0000-00001B060000}"/>
    <cellStyle name="Comma 22 3 2" xfId="3279" xr:uid="{00000000-0005-0000-0000-00001C060000}"/>
    <cellStyle name="Comma 22 4" xfId="3276" xr:uid="{00000000-0005-0000-0000-00001D060000}"/>
    <cellStyle name="Comma 23" xfId="962" xr:uid="{00000000-0005-0000-0000-00001E060000}"/>
    <cellStyle name="Comma 23 2" xfId="963" xr:uid="{00000000-0005-0000-0000-00001F060000}"/>
    <cellStyle name="Comma 23 2 2" xfId="3281" xr:uid="{00000000-0005-0000-0000-000020060000}"/>
    <cellStyle name="Comma 23 3" xfId="3280" xr:uid="{00000000-0005-0000-0000-000021060000}"/>
    <cellStyle name="Comma 24" xfId="964" xr:uid="{00000000-0005-0000-0000-000022060000}"/>
    <cellStyle name="Comma 24 2" xfId="965" xr:uid="{00000000-0005-0000-0000-000023060000}"/>
    <cellStyle name="Comma 24 2 2" xfId="3283" xr:uid="{00000000-0005-0000-0000-000024060000}"/>
    <cellStyle name="Comma 24 3" xfId="3282" xr:uid="{00000000-0005-0000-0000-000025060000}"/>
    <cellStyle name="Comma 25" xfId="966" xr:uid="{00000000-0005-0000-0000-000026060000}"/>
    <cellStyle name="Comma 25 2" xfId="967" xr:uid="{00000000-0005-0000-0000-000027060000}"/>
    <cellStyle name="Comma 25 2 2" xfId="3285" xr:uid="{00000000-0005-0000-0000-000028060000}"/>
    <cellStyle name="Comma 25 3" xfId="3284" xr:uid="{00000000-0005-0000-0000-000029060000}"/>
    <cellStyle name="Comma 26" xfId="968" xr:uid="{00000000-0005-0000-0000-00002A060000}"/>
    <cellStyle name="Comma 26 2" xfId="969" xr:uid="{00000000-0005-0000-0000-00002B060000}"/>
    <cellStyle name="Comma 26 2 2" xfId="3287" xr:uid="{00000000-0005-0000-0000-00002C060000}"/>
    <cellStyle name="Comma 26 3" xfId="3286" xr:uid="{00000000-0005-0000-0000-00002D060000}"/>
    <cellStyle name="Comma 27" xfId="970" xr:uid="{00000000-0005-0000-0000-00002E060000}"/>
    <cellStyle name="Comma 27 2" xfId="3288" xr:uid="{00000000-0005-0000-0000-00002F060000}"/>
    <cellStyle name="Comma 28" xfId="971" xr:uid="{00000000-0005-0000-0000-000030060000}"/>
    <cellStyle name="Comma 28 2" xfId="972" xr:uid="{00000000-0005-0000-0000-000031060000}"/>
    <cellStyle name="Comma 28 2 2" xfId="3290" xr:uid="{00000000-0005-0000-0000-000032060000}"/>
    <cellStyle name="Comma 28 3" xfId="3289" xr:uid="{00000000-0005-0000-0000-000033060000}"/>
    <cellStyle name="Comma 29" xfId="973" xr:uid="{00000000-0005-0000-0000-000034060000}"/>
    <cellStyle name="Comma 29 2" xfId="974" xr:uid="{00000000-0005-0000-0000-000035060000}"/>
    <cellStyle name="Comma 29 2 2" xfId="3292" xr:uid="{00000000-0005-0000-0000-000036060000}"/>
    <cellStyle name="Comma 29 3" xfId="3291" xr:uid="{00000000-0005-0000-0000-000037060000}"/>
    <cellStyle name="Comma 3" xfId="975" xr:uid="{00000000-0005-0000-0000-000038060000}"/>
    <cellStyle name="Comma 3 10" xfId="976" xr:uid="{00000000-0005-0000-0000-000039060000}"/>
    <cellStyle name="Comma 3 10 2" xfId="3294" xr:uid="{00000000-0005-0000-0000-00003A060000}"/>
    <cellStyle name="Comma 3 11" xfId="3293" xr:uid="{00000000-0005-0000-0000-00003B060000}"/>
    <cellStyle name="Comma 3 2" xfId="977" xr:uid="{00000000-0005-0000-0000-00003C060000}"/>
    <cellStyle name="Comma 3 2 2" xfId="978" xr:uid="{00000000-0005-0000-0000-00003D060000}"/>
    <cellStyle name="Comma 3 2 2 2" xfId="979" xr:uid="{00000000-0005-0000-0000-00003E060000}"/>
    <cellStyle name="Comma 3 2 2 2 2" xfId="980" xr:uid="{00000000-0005-0000-0000-00003F060000}"/>
    <cellStyle name="Comma 3 2 2 2 2 2" xfId="3298" xr:uid="{00000000-0005-0000-0000-000040060000}"/>
    <cellStyle name="Comma 3 2 2 2 3" xfId="981" xr:uid="{00000000-0005-0000-0000-000041060000}"/>
    <cellStyle name="Comma 3 2 2 2 3 2" xfId="3299" xr:uid="{00000000-0005-0000-0000-000042060000}"/>
    <cellStyle name="Comma 3 2 2 2 4" xfId="982" xr:uid="{00000000-0005-0000-0000-000043060000}"/>
    <cellStyle name="Comma 3 2 2 2 4 2" xfId="3300" xr:uid="{00000000-0005-0000-0000-000044060000}"/>
    <cellStyle name="Comma 3 2 2 2 5" xfId="3297" xr:uid="{00000000-0005-0000-0000-000045060000}"/>
    <cellStyle name="Comma 3 2 2 3" xfId="983" xr:uid="{00000000-0005-0000-0000-000046060000}"/>
    <cellStyle name="Comma 3 2 2 3 2" xfId="3301" xr:uid="{00000000-0005-0000-0000-000047060000}"/>
    <cellStyle name="Comma 3 2 2 4" xfId="984" xr:uid="{00000000-0005-0000-0000-000048060000}"/>
    <cellStyle name="Comma 3 2 2 4 2" xfId="3302" xr:uid="{00000000-0005-0000-0000-000049060000}"/>
    <cellStyle name="Comma 3 2 2 5" xfId="985" xr:uid="{00000000-0005-0000-0000-00004A060000}"/>
    <cellStyle name="Comma 3 2 2 5 2" xfId="3303" xr:uid="{00000000-0005-0000-0000-00004B060000}"/>
    <cellStyle name="Comma 3 2 2 6" xfId="3296" xr:uid="{00000000-0005-0000-0000-00004C060000}"/>
    <cellStyle name="Comma 3 2 3" xfId="986" xr:uid="{00000000-0005-0000-0000-00004D060000}"/>
    <cellStyle name="Comma 3 2 3 2" xfId="3304" xr:uid="{00000000-0005-0000-0000-00004E060000}"/>
    <cellStyle name="Comma 3 2 4" xfId="987" xr:uid="{00000000-0005-0000-0000-00004F060000}"/>
    <cellStyle name="Comma 3 2 4 2" xfId="3305" xr:uid="{00000000-0005-0000-0000-000050060000}"/>
    <cellStyle name="Comma 3 2 5" xfId="988" xr:uid="{00000000-0005-0000-0000-000051060000}"/>
    <cellStyle name="Comma 3 2 5 2" xfId="3306" xr:uid="{00000000-0005-0000-0000-000052060000}"/>
    <cellStyle name="Comma 3 2 6" xfId="989" xr:uid="{00000000-0005-0000-0000-000053060000}"/>
    <cellStyle name="Comma 3 2 6 2" xfId="3307" xr:uid="{00000000-0005-0000-0000-000054060000}"/>
    <cellStyle name="Comma 3 2 7" xfId="3295" xr:uid="{00000000-0005-0000-0000-000055060000}"/>
    <cellStyle name="Comma 3 3" xfId="990" xr:uid="{00000000-0005-0000-0000-000056060000}"/>
    <cellStyle name="Comma 3 3 2" xfId="991" xr:uid="{00000000-0005-0000-0000-000057060000}"/>
    <cellStyle name="Comma 3 3 2 2" xfId="3309" xr:uid="{00000000-0005-0000-0000-000058060000}"/>
    <cellStyle name="Comma 3 3 3" xfId="992" xr:uid="{00000000-0005-0000-0000-000059060000}"/>
    <cellStyle name="Comma 3 3 3 2" xfId="3310" xr:uid="{00000000-0005-0000-0000-00005A060000}"/>
    <cellStyle name="Comma 3 3 4" xfId="993" xr:uid="{00000000-0005-0000-0000-00005B060000}"/>
    <cellStyle name="Comma 3 3 4 2" xfId="3311" xr:uid="{00000000-0005-0000-0000-00005C060000}"/>
    <cellStyle name="Comma 3 3 5" xfId="3308" xr:uid="{00000000-0005-0000-0000-00005D060000}"/>
    <cellStyle name="Comma 3 4" xfId="994" xr:uid="{00000000-0005-0000-0000-00005E060000}"/>
    <cellStyle name="Comma 3 4 2" xfId="995" xr:uid="{00000000-0005-0000-0000-00005F060000}"/>
    <cellStyle name="Comma 3 4 2 2" xfId="3313" xr:uid="{00000000-0005-0000-0000-000060060000}"/>
    <cellStyle name="Comma 3 4 3" xfId="996" xr:uid="{00000000-0005-0000-0000-000061060000}"/>
    <cellStyle name="Comma 3 4 3 2" xfId="3314" xr:uid="{00000000-0005-0000-0000-000062060000}"/>
    <cellStyle name="Comma 3 4 4" xfId="997" xr:uid="{00000000-0005-0000-0000-000063060000}"/>
    <cellStyle name="Comma 3 4 4 2" xfId="3315" xr:uid="{00000000-0005-0000-0000-000064060000}"/>
    <cellStyle name="Comma 3 4 5" xfId="3312" xr:uid="{00000000-0005-0000-0000-000065060000}"/>
    <cellStyle name="Comma 3 5" xfId="998" xr:uid="{00000000-0005-0000-0000-000066060000}"/>
    <cellStyle name="Comma 3 5 2" xfId="999" xr:uid="{00000000-0005-0000-0000-000067060000}"/>
    <cellStyle name="Comma 3 5 2 2" xfId="1000" xr:uid="{00000000-0005-0000-0000-000068060000}"/>
    <cellStyle name="Comma 3 5 2 2 2" xfId="1001" xr:uid="{00000000-0005-0000-0000-000069060000}"/>
    <cellStyle name="Comma 3 5 2 2 2 2" xfId="1002" xr:uid="{00000000-0005-0000-0000-00006A060000}"/>
    <cellStyle name="Comma 3 5 2 2 2 2 2" xfId="1003" xr:uid="{00000000-0005-0000-0000-00006B060000}"/>
    <cellStyle name="Comma 3 5 2 2 2 2 2 2" xfId="3321" xr:uid="{00000000-0005-0000-0000-00006C060000}"/>
    <cellStyle name="Comma 3 5 2 2 2 2 3" xfId="1004" xr:uid="{00000000-0005-0000-0000-00006D060000}"/>
    <cellStyle name="Comma 3 5 2 2 2 2 3 2" xfId="3322" xr:uid="{00000000-0005-0000-0000-00006E060000}"/>
    <cellStyle name="Comma 3 5 2 2 2 2 4" xfId="1005" xr:uid="{00000000-0005-0000-0000-00006F060000}"/>
    <cellStyle name="Comma 3 5 2 2 2 2 4 2" xfId="3323" xr:uid="{00000000-0005-0000-0000-000070060000}"/>
    <cellStyle name="Comma 3 5 2 2 2 2 5" xfId="1006" xr:uid="{00000000-0005-0000-0000-000071060000}"/>
    <cellStyle name="Comma 3 5 2 2 2 2 5 2" xfId="3324" xr:uid="{00000000-0005-0000-0000-000072060000}"/>
    <cellStyle name="Comma 3 5 2 2 2 2 6" xfId="3320" xr:uid="{00000000-0005-0000-0000-000073060000}"/>
    <cellStyle name="Comma 3 5 2 2 2 3" xfId="1007" xr:uid="{00000000-0005-0000-0000-000074060000}"/>
    <cellStyle name="Comma 3 5 2 2 2 3 2" xfId="3325" xr:uid="{00000000-0005-0000-0000-000075060000}"/>
    <cellStyle name="Comma 3 5 2 2 2 4" xfId="1008" xr:uid="{00000000-0005-0000-0000-000076060000}"/>
    <cellStyle name="Comma 3 5 2 2 2 4 2" xfId="3326" xr:uid="{00000000-0005-0000-0000-000077060000}"/>
    <cellStyle name="Comma 3 5 2 2 2 5" xfId="1009" xr:uid="{00000000-0005-0000-0000-000078060000}"/>
    <cellStyle name="Comma 3 5 2 2 2 5 2" xfId="3327" xr:uid="{00000000-0005-0000-0000-000079060000}"/>
    <cellStyle name="Comma 3 5 2 2 2 6" xfId="3319" xr:uid="{00000000-0005-0000-0000-00007A060000}"/>
    <cellStyle name="Comma 3 5 2 2 3" xfId="1010" xr:uid="{00000000-0005-0000-0000-00007B060000}"/>
    <cellStyle name="Comma 3 5 2 2 3 2" xfId="3328" xr:uid="{00000000-0005-0000-0000-00007C060000}"/>
    <cellStyle name="Comma 3 5 2 2 4" xfId="1011" xr:uid="{00000000-0005-0000-0000-00007D060000}"/>
    <cellStyle name="Comma 3 5 2 2 4 2" xfId="3329" xr:uid="{00000000-0005-0000-0000-00007E060000}"/>
    <cellStyle name="Comma 3 5 2 2 5" xfId="1012" xr:uid="{00000000-0005-0000-0000-00007F060000}"/>
    <cellStyle name="Comma 3 5 2 2 5 2" xfId="3330" xr:uid="{00000000-0005-0000-0000-000080060000}"/>
    <cellStyle name="Comma 3 5 2 2 6" xfId="3318" xr:uid="{00000000-0005-0000-0000-000081060000}"/>
    <cellStyle name="Comma 3 5 2 3" xfId="1013" xr:uid="{00000000-0005-0000-0000-000082060000}"/>
    <cellStyle name="Comma 3 5 2 3 2" xfId="3331" xr:uid="{00000000-0005-0000-0000-000083060000}"/>
    <cellStyle name="Comma 3 5 2 4" xfId="1014" xr:uid="{00000000-0005-0000-0000-000084060000}"/>
    <cellStyle name="Comma 3 5 2 4 2" xfId="3332" xr:uid="{00000000-0005-0000-0000-000085060000}"/>
    <cellStyle name="Comma 3 5 2 5" xfId="1015" xr:uid="{00000000-0005-0000-0000-000086060000}"/>
    <cellStyle name="Comma 3 5 2 5 2" xfId="3333" xr:uid="{00000000-0005-0000-0000-000087060000}"/>
    <cellStyle name="Comma 3 5 2 6" xfId="3317" xr:uid="{00000000-0005-0000-0000-000088060000}"/>
    <cellStyle name="Comma 3 5 3" xfId="1016" xr:uid="{00000000-0005-0000-0000-000089060000}"/>
    <cellStyle name="Comma 3 5 3 2" xfId="1017" xr:uid="{00000000-0005-0000-0000-00008A060000}"/>
    <cellStyle name="Comma 3 5 3 2 2" xfId="3335" xr:uid="{00000000-0005-0000-0000-00008B060000}"/>
    <cellStyle name="Comma 3 5 3 3" xfId="1018" xr:uid="{00000000-0005-0000-0000-00008C060000}"/>
    <cellStyle name="Comma 3 5 3 3 2" xfId="3336" xr:uid="{00000000-0005-0000-0000-00008D060000}"/>
    <cellStyle name="Comma 3 5 3 4" xfId="1019" xr:uid="{00000000-0005-0000-0000-00008E060000}"/>
    <cellStyle name="Comma 3 5 3 4 2" xfId="3337" xr:uid="{00000000-0005-0000-0000-00008F060000}"/>
    <cellStyle name="Comma 3 5 3 5" xfId="3334" xr:uid="{00000000-0005-0000-0000-000090060000}"/>
    <cellStyle name="Comma 3 5 4" xfId="1020" xr:uid="{00000000-0005-0000-0000-000091060000}"/>
    <cellStyle name="Comma 3 5 4 2" xfId="3338" xr:uid="{00000000-0005-0000-0000-000092060000}"/>
    <cellStyle name="Comma 3 5 5" xfId="1021" xr:uid="{00000000-0005-0000-0000-000093060000}"/>
    <cellStyle name="Comma 3 5 5 2" xfId="3339" xr:uid="{00000000-0005-0000-0000-000094060000}"/>
    <cellStyle name="Comma 3 5 6" xfId="1022" xr:uid="{00000000-0005-0000-0000-000095060000}"/>
    <cellStyle name="Comma 3 5 6 2" xfId="3340" xr:uid="{00000000-0005-0000-0000-000096060000}"/>
    <cellStyle name="Comma 3 5 7" xfId="3316" xr:uid="{00000000-0005-0000-0000-000097060000}"/>
    <cellStyle name="Comma 3 6" xfId="1023" xr:uid="{00000000-0005-0000-0000-000098060000}"/>
    <cellStyle name="Comma 3 6 2" xfId="3341" xr:uid="{00000000-0005-0000-0000-000099060000}"/>
    <cellStyle name="Comma 3 7" xfId="1024" xr:uid="{00000000-0005-0000-0000-00009A060000}"/>
    <cellStyle name="Comma 3 7 2" xfId="3342" xr:uid="{00000000-0005-0000-0000-00009B060000}"/>
    <cellStyle name="Comma 3 8" xfId="1025" xr:uid="{00000000-0005-0000-0000-00009C060000}"/>
    <cellStyle name="Comma 3 8 2" xfId="3343" xr:uid="{00000000-0005-0000-0000-00009D060000}"/>
    <cellStyle name="Comma 3 9" xfId="1026" xr:uid="{00000000-0005-0000-0000-00009E060000}"/>
    <cellStyle name="Comma 3 9 2" xfId="2672" xr:uid="{00000000-0005-0000-0000-00009F060000}"/>
    <cellStyle name="Comma 3 9 2 2" xfId="3678" xr:uid="{00000000-0005-0000-0000-0000A0060000}"/>
    <cellStyle name="Comma 3 9 3" xfId="3344" xr:uid="{00000000-0005-0000-0000-0000A1060000}"/>
    <cellStyle name="Comma 3_(PRK 111601-111604) 20130401 Joint AAU - GJN 4 - BNL 5 - KTN 7" xfId="1027" xr:uid="{00000000-0005-0000-0000-0000A2060000}"/>
    <cellStyle name="Comma 30" xfId="1028" xr:uid="{00000000-0005-0000-0000-0000A3060000}"/>
    <cellStyle name="Comma 30 2" xfId="1029" xr:uid="{00000000-0005-0000-0000-0000A4060000}"/>
    <cellStyle name="Comma 30 2 2" xfId="3346" xr:uid="{00000000-0005-0000-0000-0000A5060000}"/>
    <cellStyle name="Comma 30 3" xfId="3345" xr:uid="{00000000-0005-0000-0000-0000A6060000}"/>
    <cellStyle name="Comma 31" xfId="1030" xr:uid="{00000000-0005-0000-0000-0000A7060000}"/>
    <cellStyle name="Comma 31 2" xfId="1031" xr:uid="{00000000-0005-0000-0000-0000A8060000}"/>
    <cellStyle name="Comma 31 2 2" xfId="3348" xr:uid="{00000000-0005-0000-0000-0000A9060000}"/>
    <cellStyle name="Comma 31 3" xfId="3347" xr:uid="{00000000-0005-0000-0000-0000AA060000}"/>
    <cellStyle name="Comma 32" xfId="1032" xr:uid="{00000000-0005-0000-0000-0000AB060000}"/>
    <cellStyle name="Comma 32 2" xfId="1033" xr:uid="{00000000-0005-0000-0000-0000AC060000}"/>
    <cellStyle name="Comma 33" xfId="1034" xr:uid="{00000000-0005-0000-0000-0000AD060000}"/>
    <cellStyle name="Comma 33 2" xfId="1035" xr:uid="{00000000-0005-0000-0000-0000AE060000}"/>
    <cellStyle name="Comma 33 2 2" xfId="1036" xr:uid="{00000000-0005-0000-0000-0000AF060000}"/>
    <cellStyle name="Comma 33 2 2 2" xfId="3351" xr:uid="{00000000-0005-0000-0000-0000B0060000}"/>
    <cellStyle name="Comma 33 2 3" xfId="3350" xr:uid="{00000000-0005-0000-0000-0000B1060000}"/>
    <cellStyle name="Comma 33 3" xfId="1037" xr:uid="{00000000-0005-0000-0000-0000B2060000}"/>
    <cellStyle name="Comma 33 3 2" xfId="3352" xr:uid="{00000000-0005-0000-0000-0000B3060000}"/>
    <cellStyle name="Comma 33 4" xfId="3349" xr:uid="{00000000-0005-0000-0000-0000B4060000}"/>
    <cellStyle name="Comma 34" xfId="1038" xr:uid="{00000000-0005-0000-0000-0000B5060000}"/>
    <cellStyle name="Comma 34 2" xfId="1039" xr:uid="{00000000-0005-0000-0000-0000B6060000}"/>
    <cellStyle name="Comma 34 2 2" xfId="3354" xr:uid="{00000000-0005-0000-0000-0000B7060000}"/>
    <cellStyle name="Comma 34 3" xfId="3353" xr:uid="{00000000-0005-0000-0000-0000B8060000}"/>
    <cellStyle name="Comma 35" xfId="1040" xr:uid="{00000000-0005-0000-0000-0000B9060000}"/>
    <cellStyle name="Comma 36" xfId="1041" xr:uid="{00000000-0005-0000-0000-0000BA060000}"/>
    <cellStyle name="Comma 37" xfId="1042" xr:uid="{00000000-0005-0000-0000-0000BB060000}"/>
    <cellStyle name="Comma 37 2" xfId="1043" xr:uid="{00000000-0005-0000-0000-0000BC060000}"/>
    <cellStyle name="Comma 37 2 2" xfId="3356" xr:uid="{00000000-0005-0000-0000-0000BD060000}"/>
    <cellStyle name="Comma 37 3" xfId="3355" xr:uid="{00000000-0005-0000-0000-0000BE060000}"/>
    <cellStyle name="Comma 38" xfId="1044" xr:uid="{00000000-0005-0000-0000-0000BF060000}"/>
    <cellStyle name="Comma 38 2" xfId="1045" xr:uid="{00000000-0005-0000-0000-0000C0060000}"/>
    <cellStyle name="Comma 38 2 2" xfId="3358" xr:uid="{00000000-0005-0000-0000-0000C1060000}"/>
    <cellStyle name="Comma 38 3" xfId="3357" xr:uid="{00000000-0005-0000-0000-0000C2060000}"/>
    <cellStyle name="Comma 39" xfId="1046" xr:uid="{00000000-0005-0000-0000-0000C3060000}"/>
    <cellStyle name="Comma 39 2" xfId="3359" xr:uid="{00000000-0005-0000-0000-0000C4060000}"/>
    <cellStyle name="Comma 4" xfId="1047" xr:uid="{00000000-0005-0000-0000-0000C5060000}"/>
    <cellStyle name="Comma 4 2" xfId="1048" xr:uid="{00000000-0005-0000-0000-0000C6060000}"/>
    <cellStyle name="Comma 4 2 2" xfId="1049" xr:uid="{00000000-0005-0000-0000-0000C7060000}"/>
    <cellStyle name="Comma 4 2 2 2" xfId="3362" xr:uid="{00000000-0005-0000-0000-0000C8060000}"/>
    <cellStyle name="Comma 4 2 3" xfId="3361" xr:uid="{00000000-0005-0000-0000-0000C9060000}"/>
    <cellStyle name="Comma 4 3" xfId="1050" xr:uid="{00000000-0005-0000-0000-0000CA060000}"/>
    <cellStyle name="Comma 4 3 2" xfId="3363" xr:uid="{00000000-0005-0000-0000-0000CB060000}"/>
    <cellStyle name="Comma 4 4" xfId="1051" xr:uid="{00000000-0005-0000-0000-0000CC060000}"/>
    <cellStyle name="Comma 4 4 2" xfId="3364" xr:uid="{00000000-0005-0000-0000-0000CD060000}"/>
    <cellStyle name="Comma 4 5" xfId="1052" xr:uid="{00000000-0005-0000-0000-0000CE060000}"/>
    <cellStyle name="Comma 4 5 2" xfId="3365" xr:uid="{00000000-0005-0000-0000-0000CF060000}"/>
    <cellStyle name="Comma 4 6" xfId="3360" xr:uid="{00000000-0005-0000-0000-0000D0060000}"/>
    <cellStyle name="Comma 40" xfId="1053" xr:uid="{00000000-0005-0000-0000-0000D1060000}"/>
    <cellStyle name="Comma 40 2" xfId="3366" xr:uid="{00000000-0005-0000-0000-0000D2060000}"/>
    <cellStyle name="Comma 41" xfId="2894" xr:uid="{00000000-0005-0000-0000-0000D3060000}"/>
    <cellStyle name="Comma 42" xfId="1054" xr:uid="{00000000-0005-0000-0000-0000D4060000}"/>
    <cellStyle name="Comma 42 2" xfId="1055" xr:uid="{00000000-0005-0000-0000-0000D5060000}"/>
    <cellStyle name="Comma 42 2 2" xfId="3368" xr:uid="{00000000-0005-0000-0000-0000D6060000}"/>
    <cellStyle name="Comma 42 3" xfId="3367" xr:uid="{00000000-0005-0000-0000-0000D7060000}"/>
    <cellStyle name="Comma 43" xfId="3485" xr:uid="{00000000-0005-0000-0000-0000D8060000}"/>
    <cellStyle name="Comma 44" xfId="3685" xr:uid="{00000000-0005-0000-0000-0000D9060000}"/>
    <cellStyle name="Comma 45" xfId="1056" xr:uid="{00000000-0005-0000-0000-0000DA060000}"/>
    <cellStyle name="Comma 45 2" xfId="1057" xr:uid="{00000000-0005-0000-0000-0000DB060000}"/>
    <cellStyle name="Comma 45 2 2" xfId="3370" xr:uid="{00000000-0005-0000-0000-0000DC060000}"/>
    <cellStyle name="Comma 45 3" xfId="3369" xr:uid="{00000000-0005-0000-0000-0000DD060000}"/>
    <cellStyle name="Comma 46" xfId="1058" xr:uid="{00000000-0005-0000-0000-0000DE060000}"/>
    <cellStyle name="Comma 46 2" xfId="1059" xr:uid="{00000000-0005-0000-0000-0000DF060000}"/>
    <cellStyle name="Comma 46 2 2" xfId="3372" xr:uid="{00000000-0005-0000-0000-0000E0060000}"/>
    <cellStyle name="Comma 46 3" xfId="3371" xr:uid="{00000000-0005-0000-0000-0000E1060000}"/>
    <cellStyle name="Comma 47" xfId="1060" xr:uid="{00000000-0005-0000-0000-0000E2060000}"/>
    <cellStyle name="Comma 47 2" xfId="1061" xr:uid="{00000000-0005-0000-0000-0000E3060000}"/>
    <cellStyle name="Comma 47 2 2" xfId="3374" xr:uid="{00000000-0005-0000-0000-0000E4060000}"/>
    <cellStyle name="Comma 47 3" xfId="3373" xr:uid="{00000000-0005-0000-0000-0000E5060000}"/>
    <cellStyle name="Comma 48" xfId="1062" xr:uid="{00000000-0005-0000-0000-0000E6060000}"/>
    <cellStyle name="Comma 48 2" xfId="1063" xr:uid="{00000000-0005-0000-0000-0000E7060000}"/>
    <cellStyle name="Comma 48 2 2" xfId="3376" xr:uid="{00000000-0005-0000-0000-0000E8060000}"/>
    <cellStyle name="Comma 48 3" xfId="3375" xr:uid="{00000000-0005-0000-0000-0000E9060000}"/>
    <cellStyle name="Comma 49" xfId="1064" xr:uid="{00000000-0005-0000-0000-0000EA060000}"/>
    <cellStyle name="Comma 49 2" xfId="1065" xr:uid="{00000000-0005-0000-0000-0000EB060000}"/>
    <cellStyle name="Comma 49 2 2" xfId="3378" xr:uid="{00000000-0005-0000-0000-0000EC060000}"/>
    <cellStyle name="Comma 49 3" xfId="3377" xr:uid="{00000000-0005-0000-0000-0000ED060000}"/>
    <cellStyle name="Comma 5" xfId="1066" xr:uid="{00000000-0005-0000-0000-0000EE060000}"/>
    <cellStyle name="Comma 5 2" xfId="1067" xr:uid="{00000000-0005-0000-0000-0000EF060000}"/>
    <cellStyle name="Comma 5 2 2" xfId="1068" xr:uid="{00000000-0005-0000-0000-0000F0060000}"/>
    <cellStyle name="Comma 5 2 2 2" xfId="3380" xr:uid="{00000000-0005-0000-0000-0000F1060000}"/>
    <cellStyle name="Comma 5 2 3" xfId="3379" xr:uid="{00000000-0005-0000-0000-0000F2060000}"/>
    <cellStyle name="Comma 5 3" xfId="1069" xr:uid="{00000000-0005-0000-0000-0000F3060000}"/>
    <cellStyle name="Comma 50" xfId="1070" xr:uid="{00000000-0005-0000-0000-0000F4060000}"/>
    <cellStyle name="Comma 50 2" xfId="1071" xr:uid="{00000000-0005-0000-0000-0000F5060000}"/>
    <cellStyle name="Comma 50 2 2" xfId="3382" xr:uid="{00000000-0005-0000-0000-0000F6060000}"/>
    <cellStyle name="Comma 50 3" xfId="3381" xr:uid="{00000000-0005-0000-0000-0000F7060000}"/>
    <cellStyle name="Comma 51" xfId="1072" xr:uid="{00000000-0005-0000-0000-0000F8060000}"/>
    <cellStyle name="Comma 51 2" xfId="1073" xr:uid="{00000000-0005-0000-0000-0000F9060000}"/>
    <cellStyle name="Comma 51 2 2" xfId="3384" xr:uid="{00000000-0005-0000-0000-0000FA060000}"/>
    <cellStyle name="Comma 51 3" xfId="3383" xr:uid="{00000000-0005-0000-0000-0000FB060000}"/>
    <cellStyle name="Comma 52" xfId="1074" xr:uid="{00000000-0005-0000-0000-0000FC060000}"/>
    <cellStyle name="Comma 52 2" xfId="1075" xr:uid="{00000000-0005-0000-0000-0000FD060000}"/>
    <cellStyle name="Comma 52 2 2" xfId="3386" xr:uid="{00000000-0005-0000-0000-0000FE060000}"/>
    <cellStyle name="Comma 52 3" xfId="3385" xr:uid="{00000000-0005-0000-0000-0000FF060000}"/>
    <cellStyle name="Comma 53" xfId="3484" xr:uid="{00000000-0005-0000-0000-000000070000}"/>
    <cellStyle name="Comma 54" xfId="3684" xr:uid="{00000000-0005-0000-0000-000001070000}"/>
    <cellStyle name="Comma 55" xfId="3481" xr:uid="{00000000-0005-0000-0000-000002070000}"/>
    <cellStyle name="Comma 56" xfId="3683" xr:uid="{00000000-0005-0000-0000-000003070000}"/>
    <cellStyle name="Comma 57" xfId="3694" xr:uid="{00000000-0005-0000-0000-000004070000}"/>
    <cellStyle name="Comma 58" xfId="1076" xr:uid="{00000000-0005-0000-0000-000005070000}"/>
    <cellStyle name="Comma 58 2" xfId="1077" xr:uid="{00000000-0005-0000-0000-000006070000}"/>
    <cellStyle name="Comma 58 2 2" xfId="3388" xr:uid="{00000000-0005-0000-0000-000007070000}"/>
    <cellStyle name="Comma 58 3" xfId="3387" xr:uid="{00000000-0005-0000-0000-000008070000}"/>
    <cellStyle name="Comma 59" xfId="1078" xr:uid="{00000000-0005-0000-0000-000009070000}"/>
    <cellStyle name="Comma 59 2" xfId="1079" xr:uid="{00000000-0005-0000-0000-00000A070000}"/>
    <cellStyle name="Comma 59 2 2" xfId="3390" xr:uid="{00000000-0005-0000-0000-00000B070000}"/>
    <cellStyle name="Comma 59 3" xfId="3389" xr:uid="{00000000-0005-0000-0000-00000C070000}"/>
    <cellStyle name="Comma 6" xfId="1080" xr:uid="{00000000-0005-0000-0000-00000D070000}"/>
    <cellStyle name="Comma 6 2" xfId="1081" xr:uid="{00000000-0005-0000-0000-00000E070000}"/>
    <cellStyle name="Comma 6 2 2" xfId="1082" xr:uid="{00000000-0005-0000-0000-00000F070000}"/>
    <cellStyle name="Comma 6 2 2 2" xfId="3393" xr:uid="{00000000-0005-0000-0000-000010070000}"/>
    <cellStyle name="Comma 6 2 3" xfId="3392" xr:uid="{00000000-0005-0000-0000-000011070000}"/>
    <cellStyle name="Comma 6 3" xfId="3391" xr:uid="{00000000-0005-0000-0000-000012070000}"/>
    <cellStyle name="Comma 60" xfId="3717" xr:uid="{00000000-0005-0000-0000-000013070000}"/>
    <cellStyle name="Comma 61" xfId="3692" xr:uid="{00000000-0005-0000-0000-000014070000}"/>
    <cellStyle name="Comma 62" xfId="1083" xr:uid="{00000000-0005-0000-0000-000015070000}"/>
    <cellStyle name="Comma 62 2" xfId="1084" xr:uid="{00000000-0005-0000-0000-000016070000}"/>
    <cellStyle name="Comma 62 2 2" xfId="3395" xr:uid="{00000000-0005-0000-0000-000017070000}"/>
    <cellStyle name="Comma 62 3" xfId="3394" xr:uid="{00000000-0005-0000-0000-000018070000}"/>
    <cellStyle name="Comma 63" xfId="1085" xr:uid="{00000000-0005-0000-0000-000019070000}"/>
    <cellStyle name="Comma 63 2" xfId="1086" xr:uid="{00000000-0005-0000-0000-00001A070000}"/>
    <cellStyle name="Comma 63 2 2" xfId="3397" xr:uid="{00000000-0005-0000-0000-00001B070000}"/>
    <cellStyle name="Comma 63 3" xfId="3396" xr:uid="{00000000-0005-0000-0000-00001C070000}"/>
    <cellStyle name="Comma 64" xfId="3716" xr:uid="{00000000-0005-0000-0000-00001D070000}"/>
    <cellStyle name="Comma 65" xfId="3693" xr:uid="{00000000-0005-0000-0000-00001E070000}"/>
    <cellStyle name="Comma 66" xfId="1087" xr:uid="{00000000-0005-0000-0000-00001F070000}"/>
    <cellStyle name="Comma 66 2" xfId="3398" xr:uid="{00000000-0005-0000-0000-000020070000}"/>
    <cellStyle name="Comma 67" xfId="1088" xr:uid="{00000000-0005-0000-0000-000021070000}"/>
    <cellStyle name="Comma 67 2" xfId="1089" xr:uid="{00000000-0005-0000-0000-000022070000}"/>
    <cellStyle name="Comma 67 2 2" xfId="3400" xr:uid="{00000000-0005-0000-0000-000023070000}"/>
    <cellStyle name="Comma 67 3" xfId="3399" xr:uid="{00000000-0005-0000-0000-000024070000}"/>
    <cellStyle name="Comma 68" xfId="3715" xr:uid="{00000000-0005-0000-0000-000025070000}"/>
    <cellStyle name="Comma 69" xfId="3695" xr:uid="{00000000-0005-0000-0000-000026070000}"/>
    <cellStyle name="Comma 7" xfId="1090" xr:uid="{00000000-0005-0000-0000-000027070000}"/>
    <cellStyle name="Comma 7 2" xfId="1091" xr:uid="{00000000-0005-0000-0000-000028070000}"/>
    <cellStyle name="Comma 7 2 2" xfId="1092" xr:uid="{00000000-0005-0000-0000-000029070000}"/>
    <cellStyle name="Comma 7 2 2 2" xfId="3403" xr:uid="{00000000-0005-0000-0000-00002A070000}"/>
    <cellStyle name="Comma 7 2 3" xfId="3402" xr:uid="{00000000-0005-0000-0000-00002B070000}"/>
    <cellStyle name="Comma 7 3" xfId="1093" xr:uid="{00000000-0005-0000-0000-00002C070000}"/>
    <cellStyle name="Comma 7 3 2" xfId="1094" xr:uid="{00000000-0005-0000-0000-00002D070000}"/>
    <cellStyle name="Comma 7 3 2 2" xfId="3405" xr:uid="{00000000-0005-0000-0000-00002E070000}"/>
    <cellStyle name="Comma 7 3 3" xfId="3404" xr:uid="{00000000-0005-0000-0000-00002F070000}"/>
    <cellStyle name="Comma 7 4" xfId="3401" xr:uid="{00000000-0005-0000-0000-000030070000}"/>
    <cellStyle name="Comma 70" xfId="3718" xr:uid="{00000000-0005-0000-0000-000031070000}"/>
    <cellStyle name="Comma 71" xfId="3696" xr:uid="{00000000-0005-0000-0000-000032070000}"/>
    <cellStyle name="Comma 72" xfId="1095" xr:uid="{00000000-0005-0000-0000-000033070000}"/>
    <cellStyle name="Comma 72 2" xfId="3406" xr:uid="{00000000-0005-0000-0000-000034070000}"/>
    <cellStyle name="Comma 74" xfId="1096" xr:uid="{00000000-0005-0000-0000-000035070000}"/>
    <cellStyle name="Comma 74 2" xfId="1097" xr:uid="{00000000-0005-0000-0000-000036070000}"/>
    <cellStyle name="Comma 74 2 2" xfId="3408" xr:uid="{00000000-0005-0000-0000-000037070000}"/>
    <cellStyle name="Comma 74 3" xfId="3407" xr:uid="{00000000-0005-0000-0000-000038070000}"/>
    <cellStyle name="Comma 75" xfId="1098" xr:uid="{00000000-0005-0000-0000-000039070000}"/>
    <cellStyle name="Comma 75 2" xfId="1099" xr:uid="{00000000-0005-0000-0000-00003A070000}"/>
    <cellStyle name="Comma 75 2 2" xfId="3410" xr:uid="{00000000-0005-0000-0000-00003B070000}"/>
    <cellStyle name="Comma 75 3" xfId="3409" xr:uid="{00000000-0005-0000-0000-00003C070000}"/>
    <cellStyle name="Comma 8" xfId="1100" xr:uid="{00000000-0005-0000-0000-00003D070000}"/>
    <cellStyle name="Comma 8 2" xfId="1101" xr:uid="{00000000-0005-0000-0000-00003E070000}"/>
    <cellStyle name="Comma 8 2 2" xfId="1102" xr:uid="{00000000-0005-0000-0000-00003F070000}"/>
    <cellStyle name="Comma 8 2 2 2" xfId="1103" xr:uid="{00000000-0005-0000-0000-000040070000}"/>
    <cellStyle name="Comma 8 2 2 2 2" xfId="3414" xr:uid="{00000000-0005-0000-0000-000041070000}"/>
    <cellStyle name="Comma 8 2 2 3" xfId="3413" xr:uid="{00000000-0005-0000-0000-000042070000}"/>
    <cellStyle name="Comma 8 2 3" xfId="1104" xr:uid="{00000000-0005-0000-0000-000043070000}"/>
    <cellStyle name="Comma 8 2 3 2" xfId="3415" xr:uid="{00000000-0005-0000-0000-000044070000}"/>
    <cellStyle name="Comma 8 2 4" xfId="3412" xr:uid="{00000000-0005-0000-0000-000045070000}"/>
    <cellStyle name="Comma 8 3" xfId="1105" xr:uid="{00000000-0005-0000-0000-000046070000}"/>
    <cellStyle name="Comma 8 3 2" xfId="3416" xr:uid="{00000000-0005-0000-0000-000047070000}"/>
    <cellStyle name="Comma 8 4" xfId="3411" xr:uid="{00000000-0005-0000-0000-000048070000}"/>
    <cellStyle name="Comma 82" xfId="1106" xr:uid="{00000000-0005-0000-0000-000049070000}"/>
    <cellStyle name="Comma 82 2" xfId="1107" xr:uid="{00000000-0005-0000-0000-00004A070000}"/>
    <cellStyle name="Comma 82 2 2" xfId="3418" xr:uid="{00000000-0005-0000-0000-00004B070000}"/>
    <cellStyle name="Comma 82 3" xfId="3417" xr:uid="{00000000-0005-0000-0000-00004C070000}"/>
    <cellStyle name="Comma 83" xfId="1108" xr:uid="{00000000-0005-0000-0000-00004D070000}"/>
    <cellStyle name="Comma 83 2" xfId="1109" xr:uid="{00000000-0005-0000-0000-00004E070000}"/>
    <cellStyle name="Comma 83 2 2" xfId="3420" xr:uid="{00000000-0005-0000-0000-00004F070000}"/>
    <cellStyle name="Comma 83 3" xfId="3419" xr:uid="{00000000-0005-0000-0000-000050070000}"/>
    <cellStyle name="Comma 85" xfId="1110" xr:uid="{00000000-0005-0000-0000-000051070000}"/>
    <cellStyle name="Comma 85 2" xfId="1111" xr:uid="{00000000-0005-0000-0000-000052070000}"/>
    <cellStyle name="Comma 85 2 2" xfId="3422" xr:uid="{00000000-0005-0000-0000-000053070000}"/>
    <cellStyle name="Comma 85 3" xfId="3421" xr:uid="{00000000-0005-0000-0000-000054070000}"/>
    <cellStyle name="Comma 86" xfId="1112" xr:uid="{00000000-0005-0000-0000-000055070000}"/>
    <cellStyle name="Comma 86 2" xfId="1113" xr:uid="{00000000-0005-0000-0000-000056070000}"/>
    <cellStyle name="Comma 86 2 2" xfId="3424" xr:uid="{00000000-0005-0000-0000-000057070000}"/>
    <cellStyle name="Comma 86 3" xfId="3423" xr:uid="{00000000-0005-0000-0000-000058070000}"/>
    <cellStyle name="Comma 89" xfId="1114" xr:uid="{00000000-0005-0000-0000-000059070000}"/>
    <cellStyle name="Comma 89 2" xfId="3425" xr:uid="{00000000-0005-0000-0000-00005A070000}"/>
    <cellStyle name="Comma 9" xfId="1115" xr:uid="{00000000-0005-0000-0000-00005B070000}"/>
    <cellStyle name="Comma 9 2" xfId="1116" xr:uid="{00000000-0005-0000-0000-00005C070000}"/>
    <cellStyle name="Comma 9 2 2" xfId="3427" xr:uid="{00000000-0005-0000-0000-00005D070000}"/>
    <cellStyle name="Comma 9 3" xfId="1117" xr:uid="{00000000-0005-0000-0000-00005E070000}"/>
    <cellStyle name="Comma 9 3 2" xfId="3428" xr:uid="{00000000-0005-0000-0000-00005F070000}"/>
    <cellStyle name="Comma 9 4" xfId="1118" xr:uid="{00000000-0005-0000-0000-000060070000}"/>
    <cellStyle name="Comma 9 4 2" xfId="3429" xr:uid="{00000000-0005-0000-0000-000061070000}"/>
    <cellStyle name="Comma 9 5" xfId="3426" xr:uid="{00000000-0005-0000-0000-000062070000}"/>
    <cellStyle name="Comma 98" xfId="1119" xr:uid="{00000000-0005-0000-0000-000063070000}"/>
    <cellStyle name="Comma 98 2" xfId="3430" xr:uid="{00000000-0005-0000-0000-000064070000}"/>
    <cellStyle name="Comma0" xfId="1120" xr:uid="{00000000-0005-0000-0000-000065070000}"/>
    <cellStyle name="Copied" xfId="1121" xr:uid="{00000000-0005-0000-0000-000066070000}"/>
    <cellStyle name="Curren - Style7" xfId="1122" xr:uid="{00000000-0005-0000-0000-000067070000}"/>
    <cellStyle name="Curren - Style8" xfId="1123" xr:uid="{00000000-0005-0000-0000-000068070000}"/>
    <cellStyle name="Currency (0.00)" xfId="1124" xr:uid="{00000000-0005-0000-0000-000069070000}"/>
    <cellStyle name="Currency (0.00) 2" xfId="1125" xr:uid="{00000000-0005-0000-0000-00006A070000}"/>
    <cellStyle name="Currency [0] 2" xfId="1126" xr:uid="{00000000-0005-0000-0000-00006B070000}"/>
    <cellStyle name="Currency [0] 2 2" xfId="3431" xr:uid="{00000000-0005-0000-0000-00006C070000}"/>
    <cellStyle name="Currency [0] 3" xfId="1127" xr:uid="{00000000-0005-0000-0000-00006D070000}"/>
    <cellStyle name="Currency [0] 3 2" xfId="3432" xr:uid="{00000000-0005-0000-0000-00006E070000}"/>
    <cellStyle name="Currency [00]" xfId="1128" xr:uid="{00000000-0005-0000-0000-00006F070000}"/>
    <cellStyle name="Currency [00] 2" xfId="1129" xr:uid="{00000000-0005-0000-0000-000070070000}"/>
    <cellStyle name="Currency 10" xfId="1130" xr:uid="{00000000-0005-0000-0000-000071070000}"/>
    <cellStyle name="Currency 11" xfId="1131" xr:uid="{00000000-0005-0000-0000-000072070000}"/>
    <cellStyle name="Currency 12" xfId="1132" xr:uid="{00000000-0005-0000-0000-000073070000}"/>
    <cellStyle name="Currency 13" xfId="1133" xr:uid="{00000000-0005-0000-0000-000074070000}"/>
    <cellStyle name="Currency 14" xfId="1134" xr:uid="{00000000-0005-0000-0000-000075070000}"/>
    <cellStyle name="Currency 15" xfId="1135" xr:uid="{00000000-0005-0000-0000-000076070000}"/>
    <cellStyle name="Currency 16" xfId="1136" xr:uid="{00000000-0005-0000-0000-000077070000}"/>
    <cellStyle name="Currency 17" xfId="1137" xr:uid="{00000000-0005-0000-0000-000078070000}"/>
    <cellStyle name="Currency 18" xfId="1138" xr:uid="{00000000-0005-0000-0000-000079070000}"/>
    <cellStyle name="Currency 19" xfId="1139" xr:uid="{00000000-0005-0000-0000-00007A070000}"/>
    <cellStyle name="Currency 2" xfId="1140" xr:uid="{00000000-0005-0000-0000-00007B070000}"/>
    <cellStyle name="Currency 2 2" xfId="1141" xr:uid="{00000000-0005-0000-0000-00007C070000}"/>
    <cellStyle name="Currency 20" xfId="1142" xr:uid="{00000000-0005-0000-0000-00007D070000}"/>
    <cellStyle name="Currency 21" xfId="1143" xr:uid="{00000000-0005-0000-0000-00007E070000}"/>
    <cellStyle name="Currency 22" xfId="1144" xr:uid="{00000000-0005-0000-0000-00007F070000}"/>
    <cellStyle name="Currency 23" xfId="1145" xr:uid="{00000000-0005-0000-0000-000080070000}"/>
    <cellStyle name="Currency 24" xfId="1146" xr:uid="{00000000-0005-0000-0000-000081070000}"/>
    <cellStyle name="Currency 25" xfId="1147" xr:uid="{00000000-0005-0000-0000-000082070000}"/>
    <cellStyle name="Currency 3" xfId="1148" xr:uid="{00000000-0005-0000-0000-000083070000}"/>
    <cellStyle name="Currency 4" xfId="1149" xr:uid="{00000000-0005-0000-0000-000084070000}"/>
    <cellStyle name="Currency 5" xfId="1150" xr:uid="{00000000-0005-0000-0000-000085070000}"/>
    <cellStyle name="Currency 6" xfId="1151" xr:uid="{00000000-0005-0000-0000-000086070000}"/>
    <cellStyle name="Currency 7" xfId="1152" xr:uid="{00000000-0005-0000-0000-000087070000}"/>
    <cellStyle name="Currency 8" xfId="1153" xr:uid="{00000000-0005-0000-0000-000088070000}"/>
    <cellStyle name="Currency 9" xfId="1154" xr:uid="{00000000-0005-0000-0000-000089070000}"/>
    <cellStyle name="Currency0" xfId="1155" xr:uid="{00000000-0005-0000-0000-00008A070000}"/>
    <cellStyle name="Date" xfId="1156" xr:uid="{00000000-0005-0000-0000-00008B070000}"/>
    <cellStyle name="Date Short" xfId="1157" xr:uid="{00000000-0005-0000-0000-00008C070000}"/>
    <cellStyle name="Date_Data Aset Jaringan APJ Yogyakarta 2009" xfId="1158" xr:uid="{00000000-0005-0000-0000-00008D070000}"/>
    <cellStyle name="Define your own named style" xfId="1159" xr:uid="{00000000-0005-0000-0000-00008E070000}"/>
    <cellStyle name="Draw lines around data in range" xfId="1160" xr:uid="{00000000-0005-0000-0000-00008F070000}"/>
    <cellStyle name="Draw lines around data in range 2" xfId="1161" xr:uid="{00000000-0005-0000-0000-000090070000}"/>
    <cellStyle name="Draw shadow and lines within range" xfId="1162" xr:uid="{00000000-0005-0000-0000-000091070000}"/>
    <cellStyle name="Draw shadow and lines within range 2" xfId="1163" xr:uid="{00000000-0005-0000-0000-000092070000}"/>
    <cellStyle name="Enlarge title text, yellow on blue" xfId="1164" xr:uid="{00000000-0005-0000-0000-000093070000}"/>
    <cellStyle name="Enter Currency (0)" xfId="1165" xr:uid="{00000000-0005-0000-0000-000094070000}"/>
    <cellStyle name="Enter Currency (0) 2" xfId="1166" xr:uid="{00000000-0005-0000-0000-000095070000}"/>
    <cellStyle name="Enter Currency (2)" xfId="1167" xr:uid="{00000000-0005-0000-0000-000096070000}"/>
    <cellStyle name="Enter Currency (2) 2" xfId="1168" xr:uid="{00000000-0005-0000-0000-000097070000}"/>
    <cellStyle name="Enter Units (0)" xfId="1169" xr:uid="{00000000-0005-0000-0000-000098070000}"/>
    <cellStyle name="Enter Units (0) 2" xfId="1170" xr:uid="{00000000-0005-0000-0000-000099070000}"/>
    <cellStyle name="Enter Units (1)" xfId="1171" xr:uid="{00000000-0005-0000-0000-00009A070000}"/>
    <cellStyle name="Enter Units (1) 2" xfId="1172" xr:uid="{00000000-0005-0000-0000-00009B070000}"/>
    <cellStyle name="Enter Units (2)" xfId="1173" xr:uid="{00000000-0005-0000-0000-00009C070000}"/>
    <cellStyle name="Enter Units (2) 2" xfId="1174" xr:uid="{00000000-0005-0000-0000-00009D070000}"/>
    <cellStyle name="Entered" xfId="1175" xr:uid="{00000000-0005-0000-0000-00009E070000}"/>
    <cellStyle name="Explanatory Text" xfId="1176" builtinId="53" customBuiltin="1"/>
    <cellStyle name="Explanatory Text 10" xfId="1177" xr:uid="{00000000-0005-0000-0000-0000A0070000}"/>
    <cellStyle name="Explanatory Text 11" xfId="1178" xr:uid="{00000000-0005-0000-0000-0000A1070000}"/>
    <cellStyle name="Explanatory Text 12" xfId="1179" xr:uid="{00000000-0005-0000-0000-0000A2070000}"/>
    <cellStyle name="Explanatory Text 13" xfId="1180" xr:uid="{00000000-0005-0000-0000-0000A3070000}"/>
    <cellStyle name="Explanatory Text 14" xfId="1181" xr:uid="{00000000-0005-0000-0000-0000A4070000}"/>
    <cellStyle name="Explanatory Text 15" xfId="1182" xr:uid="{00000000-0005-0000-0000-0000A5070000}"/>
    <cellStyle name="Explanatory Text 16" xfId="1183" xr:uid="{00000000-0005-0000-0000-0000A6070000}"/>
    <cellStyle name="Explanatory Text 17" xfId="1184" xr:uid="{00000000-0005-0000-0000-0000A7070000}"/>
    <cellStyle name="Explanatory Text 2" xfId="1185" xr:uid="{00000000-0005-0000-0000-0000A8070000}"/>
    <cellStyle name="Explanatory Text 2 2" xfId="1186" xr:uid="{00000000-0005-0000-0000-0000A9070000}"/>
    <cellStyle name="Explanatory Text 2 3" xfId="1187" xr:uid="{00000000-0005-0000-0000-0000AA070000}"/>
    <cellStyle name="Explanatory Text 3" xfId="1188" xr:uid="{00000000-0005-0000-0000-0000AB070000}"/>
    <cellStyle name="Explanatory Text 4" xfId="1189" xr:uid="{00000000-0005-0000-0000-0000AC070000}"/>
    <cellStyle name="Explanatory Text 5" xfId="1190" xr:uid="{00000000-0005-0000-0000-0000AD070000}"/>
    <cellStyle name="Explanatory Text 6" xfId="1191" xr:uid="{00000000-0005-0000-0000-0000AE070000}"/>
    <cellStyle name="Explanatory Text 7" xfId="1192" xr:uid="{00000000-0005-0000-0000-0000AF070000}"/>
    <cellStyle name="Explanatory Text 8" xfId="1193" xr:uid="{00000000-0005-0000-0000-0000B0070000}"/>
    <cellStyle name="Explanatory Text 9" xfId="1194" xr:uid="{00000000-0005-0000-0000-0000B1070000}"/>
    <cellStyle name="F2" xfId="1195" xr:uid="{00000000-0005-0000-0000-0000B2070000}"/>
    <cellStyle name="F3" xfId="1196" xr:uid="{00000000-0005-0000-0000-0000B3070000}"/>
    <cellStyle name="F4" xfId="1197" xr:uid="{00000000-0005-0000-0000-0000B4070000}"/>
    <cellStyle name="F5" xfId="1198" xr:uid="{00000000-0005-0000-0000-0000B5070000}"/>
    <cellStyle name="F6" xfId="1199" xr:uid="{00000000-0005-0000-0000-0000B6070000}"/>
    <cellStyle name="F7" xfId="1200" xr:uid="{00000000-0005-0000-0000-0000B7070000}"/>
    <cellStyle name="F8" xfId="1201" xr:uid="{00000000-0005-0000-0000-0000B8070000}"/>
    <cellStyle name="Fixed" xfId="1202" xr:uid="{00000000-0005-0000-0000-0000B9070000}"/>
    <cellStyle name="Format a column of totals" xfId="1203" xr:uid="{00000000-0005-0000-0000-0000BA070000}"/>
    <cellStyle name="Format a column of totals 2" xfId="1204" xr:uid="{00000000-0005-0000-0000-0000BB070000}"/>
    <cellStyle name="Format a column of totals 2 2" xfId="1205" xr:uid="{00000000-0005-0000-0000-0000BC070000}"/>
    <cellStyle name="Format a column of totals 3" xfId="1206" xr:uid="{00000000-0005-0000-0000-0000BD070000}"/>
    <cellStyle name="Format a row of totals" xfId="1207" xr:uid="{00000000-0005-0000-0000-0000BE070000}"/>
    <cellStyle name="Format a row of totals 2" xfId="1208" xr:uid="{00000000-0005-0000-0000-0000BF070000}"/>
    <cellStyle name="Format text as bold, black on yellow" xfId="1209" xr:uid="{00000000-0005-0000-0000-0000C0070000}"/>
    <cellStyle name="Format text as bold, black on yellow 2" xfId="1210" xr:uid="{00000000-0005-0000-0000-0000C1070000}"/>
    <cellStyle name="Good" xfId="1211" builtinId="26" customBuiltin="1"/>
    <cellStyle name="Good 10" xfId="1212" xr:uid="{00000000-0005-0000-0000-0000C3070000}"/>
    <cellStyle name="Good 11" xfId="1213" xr:uid="{00000000-0005-0000-0000-0000C4070000}"/>
    <cellStyle name="Good 12" xfId="1214" xr:uid="{00000000-0005-0000-0000-0000C5070000}"/>
    <cellStyle name="Good 13" xfId="1215" xr:uid="{00000000-0005-0000-0000-0000C6070000}"/>
    <cellStyle name="Good 14" xfId="1216" xr:uid="{00000000-0005-0000-0000-0000C7070000}"/>
    <cellStyle name="Good 15" xfId="1217" xr:uid="{00000000-0005-0000-0000-0000C8070000}"/>
    <cellStyle name="Good 16" xfId="1218" xr:uid="{00000000-0005-0000-0000-0000C9070000}"/>
    <cellStyle name="Good 2" xfId="1219" xr:uid="{00000000-0005-0000-0000-0000CA070000}"/>
    <cellStyle name="Good 2 2" xfId="1220" xr:uid="{00000000-0005-0000-0000-0000CB070000}"/>
    <cellStyle name="Good 2 3" xfId="1221" xr:uid="{00000000-0005-0000-0000-0000CC070000}"/>
    <cellStyle name="Good 3" xfId="1222" xr:uid="{00000000-0005-0000-0000-0000CD070000}"/>
    <cellStyle name="Good 4" xfId="1223" xr:uid="{00000000-0005-0000-0000-0000CE070000}"/>
    <cellStyle name="Good 5" xfId="1224" xr:uid="{00000000-0005-0000-0000-0000CF070000}"/>
    <cellStyle name="Good 6" xfId="1225" xr:uid="{00000000-0005-0000-0000-0000D0070000}"/>
    <cellStyle name="Good 7" xfId="1226" xr:uid="{00000000-0005-0000-0000-0000D1070000}"/>
    <cellStyle name="Good 8" xfId="1227" xr:uid="{00000000-0005-0000-0000-0000D2070000}"/>
    <cellStyle name="Good 9" xfId="1228" xr:uid="{00000000-0005-0000-0000-0000D3070000}"/>
    <cellStyle name="GrandTotal" xfId="1229" xr:uid="{00000000-0005-0000-0000-0000D4070000}"/>
    <cellStyle name="Grey" xfId="1230" xr:uid="{00000000-0005-0000-0000-0000D5070000}"/>
    <cellStyle name="Header1" xfId="1231" xr:uid="{00000000-0005-0000-0000-0000D6070000}"/>
    <cellStyle name="Header2" xfId="1232" xr:uid="{00000000-0005-0000-0000-0000D7070000}"/>
    <cellStyle name="Header2 2" xfId="1233" xr:uid="{00000000-0005-0000-0000-0000D8070000}"/>
    <cellStyle name="Heading 1" xfId="1234" builtinId="16" customBuiltin="1"/>
    <cellStyle name="Heading 1 10" xfId="1235" xr:uid="{00000000-0005-0000-0000-0000DA070000}"/>
    <cellStyle name="Heading 1 10 2" xfId="1236" xr:uid="{00000000-0005-0000-0000-0000DB070000}"/>
    <cellStyle name="Heading 1 11" xfId="1237" xr:uid="{00000000-0005-0000-0000-0000DC070000}"/>
    <cellStyle name="Heading 1 11 2" xfId="1238" xr:uid="{00000000-0005-0000-0000-0000DD070000}"/>
    <cellStyle name="Heading 1 12" xfId="1239" xr:uid="{00000000-0005-0000-0000-0000DE070000}"/>
    <cellStyle name="Heading 1 12 2" xfId="1240" xr:uid="{00000000-0005-0000-0000-0000DF070000}"/>
    <cellStyle name="Heading 1 13" xfId="1241" xr:uid="{00000000-0005-0000-0000-0000E0070000}"/>
    <cellStyle name="Heading 1 13 2" xfId="1242" xr:uid="{00000000-0005-0000-0000-0000E1070000}"/>
    <cellStyle name="Heading 1 14" xfId="1243" xr:uid="{00000000-0005-0000-0000-0000E2070000}"/>
    <cellStyle name="Heading 1 14 2" xfId="1244" xr:uid="{00000000-0005-0000-0000-0000E3070000}"/>
    <cellStyle name="Heading 1 15" xfId="1245" xr:uid="{00000000-0005-0000-0000-0000E4070000}"/>
    <cellStyle name="Heading 1 15 2" xfId="1246" xr:uid="{00000000-0005-0000-0000-0000E5070000}"/>
    <cellStyle name="Heading 1 16" xfId="1247" xr:uid="{00000000-0005-0000-0000-0000E6070000}"/>
    <cellStyle name="Heading 1 16 2" xfId="1248" xr:uid="{00000000-0005-0000-0000-0000E7070000}"/>
    <cellStyle name="Heading 1 2" xfId="1249" xr:uid="{00000000-0005-0000-0000-0000E8070000}"/>
    <cellStyle name="Heading 1 2 2" xfId="1250" xr:uid="{00000000-0005-0000-0000-0000E9070000}"/>
    <cellStyle name="Heading 1 2 2 2" xfId="1251" xr:uid="{00000000-0005-0000-0000-0000EA070000}"/>
    <cellStyle name="Heading 1 2 3" xfId="1252" xr:uid="{00000000-0005-0000-0000-0000EB070000}"/>
    <cellStyle name="Heading 1 2 3 2" xfId="1253" xr:uid="{00000000-0005-0000-0000-0000EC070000}"/>
    <cellStyle name="Heading 1 2 4" xfId="1254" xr:uid="{00000000-0005-0000-0000-0000ED070000}"/>
    <cellStyle name="Heading 1 3" xfId="1255" xr:uid="{00000000-0005-0000-0000-0000EE070000}"/>
    <cellStyle name="Heading 1 3 2" xfId="1256" xr:uid="{00000000-0005-0000-0000-0000EF070000}"/>
    <cellStyle name="Heading 1 4" xfId="1257" xr:uid="{00000000-0005-0000-0000-0000F0070000}"/>
    <cellStyle name="Heading 1 4 2" xfId="1258" xr:uid="{00000000-0005-0000-0000-0000F1070000}"/>
    <cellStyle name="Heading 1 5" xfId="1259" xr:uid="{00000000-0005-0000-0000-0000F2070000}"/>
    <cellStyle name="Heading 1 5 2" xfId="1260" xr:uid="{00000000-0005-0000-0000-0000F3070000}"/>
    <cellStyle name="Heading 1 6" xfId="1261" xr:uid="{00000000-0005-0000-0000-0000F4070000}"/>
    <cellStyle name="Heading 1 6 2" xfId="1262" xr:uid="{00000000-0005-0000-0000-0000F5070000}"/>
    <cellStyle name="Heading 1 7" xfId="1263" xr:uid="{00000000-0005-0000-0000-0000F6070000}"/>
    <cellStyle name="Heading 1 7 2" xfId="1264" xr:uid="{00000000-0005-0000-0000-0000F7070000}"/>
    <cellStyle name="Heading 1 8" xfId="1265" xr:uid="{00000000-0005-0000-0000-0000F8070000}"/>
    <cellStyle name="Heading 1 8 2" xfId="1266" xr:uid="{00000000-0005-0000-0000-0000F9070000}"/>
    <cellStyle name="Heading 1 9" xfId="1267" xr:uid="{00000000-0005-0000-0000-0000FA070000}"/>
    <cellStyle name="Heading 1 9 2" xfId="1268" xr:uid="{00000000-0005-0000-0000-0000FB070000}"/>
    <cellStyle name="Heading 2" xfId="1269" builtinId="17" customBuiltin="1"/>
    <cellStyle name="Heading 2 10" xfId="1270" xr:uid="{00000000-0005-0000-0000-0000FD070000}"/>
    <cellStyle name="Heading 2 10 2" xfId="1271" xr:uid="{00000000-0005-0000-0000-0000FE070000}"/>
    <cellStyle name="Heading 2 11" xfId="1272" xr:uid="{00000000-0005-0000-0000-0000FF070000}"/>
    <cellStyle name="Heading 2 11 2" xfId="1273" xr:uid="{00000000-0005-0000-0000-000000080000}"/>
    <cellStyle name="Heading 2 12" xfId="1274" xr:uid="{00000000-0005-0000-0000-000001080000}"/>
    <cellStyle name="Heading 2 12 2" xfId="1275" xr:uid="{00000000-0005-0000-0000-000002080000}"/>
    <cellStyle name="Heading 2 13" xfId="1276" xr:uid="{00000000-0005-0000-0000-000003080000}"/>
    <cellStyle name="Heading 2 13 2" xfId="1277" xr:uid="{00000000-0005-0000-0000-000004080000}"/>
    <cellStyle name="Heading 2 14" xfId="1278" xr:uid="{00000000-0005-0000-0000-000005080000}"/>
    <cellStyle name="Heading 2 14 2" xfId="1279" xr:uid="{00000000-0005-0000-0000-000006080000}"/>
    <cellStyle name="Heading 2 15" xfId="1280" xr:uid="{00000000-0005-0000-0000-000007080000}"/>
    <cellStyle name="Heading 2 15 2" xfId="1281" xr:uid="{00000000-0005-0000-0000-000008080000}"/>
    <cellStyle name="Heading 2 16" xfId="1282" xr:uid="{00000000-0005-0000-0000-000009080000}"/>
    <cellStyle name="Heading 2 16 2" xfId="1283" xr:uid="{00000000-0005-0000-0000-00000A080000}"/>
    <cellStyle name="Heading 2 2" xfId="1284" xr:uid="{00000000-0005-0000-0000-00000B080000}"/>
    <cellStyle name="Heading 2 2 2" xfId="1285" xr:uid="{00000000-0005-0000-0000-00000C080000}"/>
    <cellStyle name="Heading 2 2 2 2" xfId="1286" xr:uid="{00000000-0005-0000-0000-00000D080000}"/>
    <cellStyle name="Heading 2 2 3" xfId="1287" xr:uid="{00000000-0005-0000-0000-00000E080000}"/>
    <cellStyle name="Heading 2 2 3 2" xfId="1288" xr:uid="{00000000-0005-0000-0000-00000F080000}"/>
    <cellStyle name="Heading 2 2 4" xfId="1289" xr:uid="{00000000-0005-0000-0000-000010080000}"/>
    <cellStyle name="Heading 2 3" xfId="1290" xr:uid="{00000000-0005-0000-0000-000011080000}"/>
    <cellStyle name="Heading 2 3 2" xfId="1291" xr:uid="{00000000-0005-0000-0000-000012080000}"/>
    <cellStyle name="Heading 2 4" xfId="1292" xr:uid="{00000000-0005-0000-0000-000013080000}"/>
    <cellStyle name="Heading 2 4 2" xfId="1293" xr:uid="{00000000-0005-0000-0000-000014080000}"/>
    <cellStyle name="Heading 2 5" xfId="1294" xr:uid="{00000000-0005-0000-0000-000015080000}"/>
    <cellStyle name="Heading 2 5 2" xfId="1295" xr:uid="{00000000-0005-0000-0000-000016080000}"/>
    <cellStyle name="Heading 2 6" xfId="1296" xr:uid="{00000000-0005-0000-0000-000017080000}"/>
    <cellStyle name="Heading 2 6 2" xfId="1297" xr:uid="{00000000-0005-0000-0000-000018080000}"/>
    <cellStyle name="Heading 2 7" xfId="1298" xr:uid="{00000000-0005-0000-0000-000019080000}"/>
    <cellStyle name="Heading 2 7 2" xfId="1299" xr:uid="{00000000-0005-0000-0000-00001A080000}"/>
    <cellStyle name="Heading 2 8" xfId="1300" xr:uid="{00000000-0005-0000-0000-00001B080000}"/>
    <cellStyle name="Heading 2 8 2" xfId="1301" xr:uid="{00000000-0005-0000-0000-00001C080000}"/>
    <cellStyle name="Heading 2 9" xfId="1302" xr:uid="{00000000-0005-0000-0000-00001D080000}"/>
    <cellStyle name="Heading 2 9 2" xfId="1303" xr:uid="{00000000-0005-0000-0000-00001E080000}"/>
    <cellStyle name="Heading 3" xfId="1304" builtinId="18" customBuiltin="1"/>
    <cellStyle name="Heading 3 10" xfId="1305" xr:uid="{00000000-0005-0000-0000-000020080000}"/>
    <cellStyle name="Heading 3 11" xfId="1306" xr:uid="{00000000-0005-0000-0000-000021080000}"/>
    <cellStyle name="Heading 3 12" xfId="1307" xr:uid="{00000000-0005-0000-0000-000022080000}"/>
    <cellStyle name="Heading 3 13" xfId="1308" xr:uid="{00000000-0005-0000-0000-000023080000}"/>
    <cellStyle name="Heading 3 14" xfId="1309" xr:uid="{00000000-0005-0000-0000-000024080000}"/>
    <cellStyle name="Heading 3 15" xfId="1310" xr:uid="{00000000-0005-0000-0000-000025080000}"/>
    <cellStyle name="Heading 3 16" xfId="1311" xr:uid="{00000000-0005-0000-0000-000026080000}"/>
    <cellStyle name="Heading 3 2" xfId="1312" xr:uid="{00000000-0005-0000-0000-000027080000}"/>
    <cellStyle name="Heading 3 2 2" xfId="1313" xr:uid="{00000000-0005-0000-0000-000028080000}"/>
    <cellStyle name="Heading 3 2 3" xfId="1314" xr:uid="{00000000-0005-0000-0000-000029080000}"/>
    <cellStyle name="Heading 3 3" xfId="1315" xr:uid="{00000000-0005-0000-0000-00002A080000}"/>
    <cellStyle name="Heading 3 4" xfId="1316" xr:uid="{00000000-0005-0000-0000-00002B080000}"/>
    <cellStyle name="Heading 3 5" xfId="1317" xr:uid="{00000000-0005-0000-0000-00002C080000}"/>
    <cellStyle name="Heading 3 6" xfId="1318" xr:uid="{00000000-0005-0000-0000-00002D080000}"/>
    <cellStyle name="Heading 3 7" xfId="1319" xr:uid="{00000000-0005-0000-0000-00002E080000}"/>
    <cellStyle name="Heading 3 8" xfId="1320" xr:uid="{00000000-0005-0000-0000-00002F080000}"/>
    <cellStyle name="Heading 3 9" xfId="1321" xr:uid="{00000000-0005-0000-0000-000030080000}"/>
    <cellStyle name="Heading 4" xfId="1322" builtinId="19" customBuiltin="1"/>
    <cellStyle name="Heading 4 10" xfId="1323" xr:uid="{00000000-0005-0000-0000-000032080000}"/>
    <cellStyle name="Heading 4 11" xfId="1324" xr:uid="{00000000-0005-0000-0000-000033080000}"/>
    <cellStyle name="Heading 4 12" xfId="1325" xr:uid="{00000000-0005-0000-0000-000034080000}"/>
    <cellStyle name="Heading 4 13" xfId="1326" xr:uid="{00000000-0005-0000-0000-000035080000}"/>
    <cellStyle name="Heading 4 14" xfId="1327" xr:uid="{00000000-0005-0000-0000-000036080000}"/>
    <cellStyle name="Heading 4 15" xfId="1328" xr:uid="{00000000-0005-0000-0000-000037080000}"/>
    <cellStyle name="Heading 4 16" xfId="1329" xr:uid="{00000000-0005-0000-0000-000038080000}"/>
    <cellStyle name="Heading 4 2" xfId="1330" xr:uid="{00000000-0005-0000-0000-000039080000}"/>
    <cellStyle name="Heading 4 2 2" xfId="1331" xr:uid="{00000000-0005-0000-0000-00003A080000}"/>
    <cellStyle name="Heading 4 2 3" xfId="1332" xr:uid="{00000000-0005-0000-0000-00003B080000}"/>
    <cellStyle name="Heading 4 3" xfId="1333" xr:uid="{00000000-0005-0000-0000-00003C080000}"/>
    <cellStyle name="Heading 4 4" xfId="1334" xr:uid="{00000000-0005-0000-0000-00003D080000}"/>
    <cellStyle name="Heading 4 5" xfId="1335" xr:uid="{00000000-0005-0000-0000-00003E080000}"/>
    <cellStyle name="Heading 4 6" xfId="1336" xr:uid="{00000000-0005-0000-0000-00003F080000}"/>
    <cellStyle name="Heading 4 7" xfId="1337" xr:uid="{00000000-0005-0000-0000-000040080000}"/>
    <cellStyle name="Heading 4 8" xfId="1338" xr:uid="{00000000-0005-0000-0000-000041080000}"/>
    <cellStyle name="Heading 4 9" xfId="1339" xr:uid="{00000000-0005-0000-0000-000042080000}"/>
    <cellStyle name="Heading1" xfId="1340" xr:uid="{00000000-0005-0000-0000-000043080000}"/>
    <cellStyle name="Heading2" xfId="1341" xr:uid="{00000000-0005-0000-0000-000044080000}"/>
    <cellStyle name="Hyperlink 2" xfId="1342" xr:uid="{00000000-0005-0000-0000-000045080000}"/>
    <cellStyle name="Hyperlink 3" xfId="1343" xr:uid="{00000000-0005-0000-0000-000046080000}"/>
    <cellStyle name="Hyperlink 4" xfId="1344" xr:uid="{00000000-0005-0000-0000-000047080000}"/>
    <cellStyle name="Input" xfId="1345" builtinId="20" customBuiltin="1"/>
    <cellStyle name="Input [yellow]" xfId="1346" xr:uid="{00000000-0005-0000-0000-000049080000}"/>
    <cellStyle name="Input [yellow] 2" xfId="1347" xr:uid="{00000000-0005-0000-0000-00004A080000}"/>
    <cellStyle name="Input 10" xfId="1348" xr:uid="{00000000-0005-0000-0000-00004B080000}"/>
    <cellStyle name="Input 10 2" xfId="1349" xr:uid="{00000000-0005-0000-0000-00004C080000}"/>
    <cellStyle name="Input 11" xfId="1350" xr:uid="{00000000-0005-0000-0000-00004D080000}"/>
    <cellStyle name="Input 11 2" xfId="1351" xr:uid="{00000000-0005-0000-0000-00004E080000}"/>
    <cellStyle name="Input 12" xfId="1352" xr:uid="{00000000-0005-0000-0000-00004F080000}"/>
    <cellStyle name="Input 12 2" xfId="1353" xr:uid="{00000000-0005-0000-0000-000050080000}"/>
    <cellStyle name="Input 13" xfId="1354" xr:uid="{00000000-0005-0000-0000-000051080000}"/>
    <cellStyle name="Input 13 2" xfId="1355" xr:uid="{00000000-0005-0000-0000-000052080000}"/>
    <cellStyle name="Input 14" xfId="1356" xr:uid="{00000000-0005-0000-0000-000053080000}"/>
    <cellStyle name="Input 14 2" xfId="1357" xr:uid="{00000000-0005-0000-0000-000054080000}"/>
    <cellStyle name="Input 15" xfId="1358" xr:uid="{00000000-0005-0000-0000-000055080000}"/>
    <cellStyle name="Input 15 2" xfId="1359" xr:uid="{00000000-0005-0000-0000-000056080000}"/>
    <cellStyle name="Input 16" xfId="1360" xr:uid="{00000000-0005-0000-0000-000057080000}"/>
    <cellStyle name="Input 16 2" xfId="1361" xr:uid="{00000000-0005-0000-0000-000058080000}"/>
    <cellStyle name="Input 17" xfId="1362" xr:uid="{00000000-0005-0000-0000-000059080000}"/>
    <cellStyle name="Input 17 2" xfId="1363" xr:uid="{00000000-0005-0000-0000-00005A080000}"/>
    <cellStyle name="Input 18" xfId="1364" xr:uid="{00000000-0005-0000-0000-00005B080000}"/>
    <cellStyle name="Input 18 2" xfId="1365" xr:uid="{00000000-0005-0000-0000-00005C080000}"/>
    <cellStyle name="Input 19" xfId="1366" xr:uid="{00000000-0005-0000-0000-00005D080000}"/>
    <cellStyle name="Input 19 2" xfId="1367" xr:uid="{00000000-0005-0000-0000-00005E080000}"/>
    <cellStyle name="Input 2" xfId="1368" xr:uid="{00000000-0005-0000-0000-00005F080000}"/>
    <cellStyle name="Input 2 2" xfId="1369" xr:uid="{00000000-0005-0000-0000-000060080000}"/>
    <cellStyle name="Input 2 2 2" xfId="1370" xr:uid="{00000000-0005-0000-0000-000061080000}"/>
    <cellStyle name="Input 2 3" xfId="1371" xr:uid="{00000000-0005-0000-0000-000062080000}"/>
    <cellStyle name="Input 2 3 2" xfId="1372" xr:uid="{00000000-0005-0000-0000-000063080000}"/>
    <cellStyle name="Input 2 4" xfId="1373" xr:uid="{00000000-0005-0000-0000-000064080000}"/>
    <cellStyle name="Input 20" xfId="1374" xr:uid="{00000000-0005-0000-0000-000065080000}"/>
    <cellStyle name="Input 20 2" xfId="1375" xr:uid="{00000000-0005-0000-0000-000066080000}"/>
    <cellStyle name="Input 21" xfId="1376" xr:uid="{00000000-0005-0000-0000-000067080000}"/>
    <cellStyle name="Input 21 2" xfId="1377" xr:uid="{00000000-0005-0000-0000-000068080000}"/>
    <cellStyle name="Input 3" xfId="1378" xr:uid="{00000000-0005-0000-0000-000069080000}"/>
    <cellStyle name="Input 3 2" xfId="1379" xr:uid="{00000000-0005-0000-0000-00006A080000}"/>
    <cellStyle name="Input 3 2 2" xfId="1380" xr:uid="{00000000-0005-0000-0000-00006B080000}"/>
    <cellStyle name="Input 3 3" xfId="1381" xr:uid="{00000000-0005-0000-0000-00006C080000}"/>
    <cellStyle name="Input 4" xfId="1382" xr:uid="{00000000-0005-0000-0000-00006D080000}"/>
    <cellStyle name="Input 4 2" xfId="1383" xr:uid="{00000000-0005-0000-0000-00006E080000}"/>
    <cellStyle name="Input 4 2 2" xfId="1384" xr:uid="{00000000-0005-0000-0000-00006F080000}"/>
    <cellStyle name="Input 4 3" xfId="1385" xr:uid="{00000000-0005-0000-0000-000070080000}"/>
    <cellStyle name="Input 5" xfId="1386" xr:uid="{00000000-0005-0000-0000-000071080000}"/>
    <cellStyle name="Input 5 2" xfId="1387" xr:uid="{00000000-0005-0000-0000-000072080000}"/>
    <cellStyle name="Input 6" xfId="1388" xr:uid="{00000000-0005-0000-0000-000073080000}"/>
    <cellStyle name="Input 6 2" xfId="1389" xr:uid="{00000000-0005-0000-0000-000074080000}"/>
    <cellStyle name="Input 7" xfId="1390" xr:uid="{00000000-0005-0000-0000-000075080000}"/>
    <cellStyle name="Input 7 2" xfId="1391" xr:uid="{00000000-0005-0000-0000-000076080000}"/>
    <cellStyle name="Input 8" xfId="1392" xr:uid="{00000000-0005-0000-0000-000077080000}"/>
    <cellStyle name="Input 8 2" xfId="1393" xr:uid="{00000000-0005-0000-0000-000078080000}"/>
    <cellStyle name="Input 9" xfId="1394" xr:uid="{00000000-0005-0000-0000-000079080000}"/>
    <cellStyle name="Input 9 2" xfId="1395" xr:uid="{00000000-0005-0000-0000-00007A080000}"/>
    <cellStyle name="Link Currency (0)" xfId="1396" xr:uid="{00000000-0005-0000-0000-00007B080000}"/>
    <cellStyle name="Link Currency (0) 2" xfId="1397" xr:uid="{00000000-0005-0000-0000-00007C080000}"/>
    <cellStyle name="Link Currency (2)" xfId="1398" xr:uid="{00000000-0005-0000-0000-00007D080000}"/>
    <cellStyle name="Link Currency (2) 2" xfId="1399" xr:uid="{00000000-0005-0000-0000-00007E080000}"/>
    <cellStyle name="Link Units (0)" xfId="1400" xr:uid="{00000000-0005-0000-0000-00007F080000}"/>
    <cellStyle name="Link Units (0) 2" xfId="1401" xr:uid="{00000000-0005-0000-0000-000080080000}"/>
    <cellStyle name="Link Units (1)" xfId="1402" xr:uid="{00000000-0005-0000-0000-000081080000}"/>
    <cellStyle name="Link Units (1) 2" xfId="1403" xr:uid="{00000000-0005-0000-0000-000082080000}"/>
    <cellStyle name="Link Units (2)" xfId="1404" xr:uid="{00000000-0005-0000-0000-000083080000}"/>
    <cellStyle name="Link Units (2) 2" xfId="1405" xr:uid="{00000000-0005-0000-0000-000084080000}"/>
    <cellStyle name="Linked Cell" xfId="1406" builtinId="24" customBuiltin="1"/>
    <cellStyle name="Linked Cell 10" xfId="1407" xr:uid="{00000000-0005-0000-0000-000086080000}"/>
    <cellStyle name="Linked Cell 11" xfId="1408" xr:uid="{00000000-0005-0000-0000-000087080000}"/>
    <cellStyle name="Linked Cell 12" xfId="1409" xr:uid="{00000000-0005-0000-0000-000088080000}"/>
    <cellStyle name="Linked Cell 13" xfId="1410" xr:uid="{00000000-0005-0000-0000-000089080000}"/>
    <cellStyle name="Linked Cell 14" xfId="1411" xr:uid="{00000000-0005-0000-0000-00008A080000}"/>
    <cellStyle name="Linked Cell 15" xfId="1412" xr:uid="{00000000-0005-0000-0000-00008B080000}"/>
    <cellStyle name="Linked Cell 16" xfId="1413" xr:uid="{00000000-0005-0000-0000-00008C080000}"/>
    <cellStyle name="Linked Cell 2" xfId="1414" xr:uid="{00000000-0005-0000-0000-00008D080000}"/>
    <cellStyle name="Linked Cell 2 2" xfId="1415" xr:uid="{00000000-0005-0000-0000-00008E080000}"/>
    <cellStyle name="Linked Cell 2 3" xfId="1416" xr:uid="{00000000-0005-0000-0000-00008F080000}"/>
    <cellStyle name="Linked Cell 3" xfId="1417" xr:uid="{00000000-0005-0000-0000-000090080000}"/>
    <cellStyle name="Linked Cell 3 2" xfId="1418" xr:uid="{00000000-0005-0000-0000-000091080000}"/>
    <cellStyle name="Linked Cell 4" xfId="1419" xr:uid="{00000000-0005-0000-0000-000092080000}"/>
    <cellStyle name="Linked Cell 4 2" xfId="1420" xr:uid="{00000000-0005-0000-0000-000093080000}"/>
    <cellStyle name="Linked Cell 5" xfId="1421" xr:uid="{00000000-0005-0000-0000-000094080000}"/>
    <cellStyle name="Linked Cell 5 2" xfId="1422" xr:uid="{00000000-0005-0000-0000-000095080000}"/>
    <cellStyle name="Linked Cell 6" xfId="1423" xr:uid="{00000000-0005-0000-0000-000096080000}"/>
    <cellStyle name="Linked Cell 7" xfId="1424" xr:uid="{00000000-0005-0000-0000-000097080000}"/>
    <cellStyle name="Linked Cell 8" xfId="1425" xr:uid="{00000000-0005-0000-0000-000098080000}"/>
    <cellStyle name="Linked Cell 9" xfId="1426" xr:uid="{00000000-0005-0000-0000-000099080000}"/>
    <cellStyle name="Milliers [0]_Modèle" xfId="1427" xr:uid="{00000000-0005-0000-0000-00009A080000}"/>
    <cellStyle name="Neutral" xfId="1428" builtinId="28" customBuiltin="1"/>
    <cellStyle name="Neutral 10" xfId="1429" xr:uid="{00000000-0005-0000-0000-00009C080000}"/>
    <cellStyle name="Neutral 11" xfId="1430" xr:uid="{00000000-0005-0000-0000-00009D080000}"/>
    <cellStyle name="Neutral 12" xfId="1431" xr:uid="{00000000-0005-0000-0000-00009E080000}"/>
    <cellStyle name="Neutral 13" xfId="1432" xr:uid="{00000000-0005-0000-0000-00009F080000}"/>
    <cellStyle name="Neutral 14" xfId="1433" xr:uid="{00000000-0005-0000-0000-0000A0080000}"/>
    <cellStyle name="Neutral 15" xfId="1434" xr:uid="{00000000-0005-0000-0000-0000A1080000}"/>
    <cellStyle name="Neutral 16" xfId="1435" xr:uid="{00000000-0005-0000-0000-0000A2080000}"/>
    <cellStyle name="Neutral 2" xfId="1436" xr:uid="{00000000-0005-0000-0000-0000A3080000}"/>
    <cellStyle name="Neutral 2 2" xfId="1437" xr:uid="{00000000-0005-0000-0000-0000A4080000}"/>
    <cellStyle name="Neutral 2 3" xfId="1438" xr:uid="{00000000-0005-0000-0000-0000A5080000}"/>
    <cellStyle name="Neutral 3" xfId="1439" xr:uid="{00000000-0005-0000-0000-0000A6080000}"/>
    <cellStyle name="Neutral 4" xfId="1440" xr:uid="{00000000-0005-0000-0000-0000A7080000}"/>
    <cellStyle name="Neutral 5" xfId="1441" xr:uid="{00000000-0005-0000-0000-0000A8080000}"/>
    <cellStyle name="Neutral 6" xfId="1442" xr:uid="{00000000-0005-0000-0000-0000A9080000}"/>
    <cellStyle name="Neutral 7" xfId="1443" xr:uid="{00000000-0005-0000-0000-0000AA080000}"/>
    <cellStyle name="Neutral 8" xfId="1444" xr:uid="{00000000-0005-0000-0000-0000AB080000}"/>
    <cellStyle name="Neutral 9" xfId="1445" xr:uid="{00000000-0005-0000-0000-0000AC080000}"/>
    <cellStyle name="no dec" xfId="1446" xr:uid="{00000000-0005-0000-0000-0000AD080000}"/>
    <cellStyle name="Normal" xfId="0" builtinId="0"/>
    <cellStyle name="Normal - Style1" xfId="1447" xr:uid="{00000000-0005-0000-0000-0000AF080000}"/>
    <cellStyle name="Normal - Style1 10" xfId="2677" xr:uid="{00000000-0005-0000-0000-0000B0080000}"/>
    <cellStyle name="Normal - Style1 2" xfId="1448" xr:uid="{00000000-0005-0000-0000-0000B1080000}"/>
    <cellStyle name="Normal - Style1 2 2" xfId="1449" xr:uid="{00000000-0005-0000-0000-0000B2080000}"/>
    <cellStyle name="Normal - Style1 2 2 2" xfId="1450" xr:uid="{00000000-0005-0000-0000-0000B3080000}"/>
    <cellStyle name="Normal - Style1 2 3" xfId="1451" xr:uid="{00000000-0005-0000-0000-0000B4080000}"/>
    <cellStyle name="Normal - Style1 2 4" xfId="1452" xr:uid="{00000000-0005-0000-0000-0000B5080000}"/>
    <cellStyle name="Normal - Style1 3" xfId="1453" xr:uid="{00000000-0005-0000-0000-0000B6080000}"/>
    <cellStyle name="Normal - Style1 3 2" xfId="1454" xr:uid="{00000000-0005-0000-0000-0000B7080000}"/>
    <cellStyle name="Normal - Style1 4" xfId="1455" xr:uid="{00000000-0005-0000-0000-0000B8080000}"/>
    <cellStyle name="Normal - Style1 4 2" xfId="1456" xr:uid="{00000000-0005-0000-0000-0000B9080000}"/>
    <cellStyle name="Normal - Style1 5" xfId="1457" xr:uid="{00000000-0005-0000-0000-0000BA080000}"/>
    <cellStyle name="Normal - Style1 5 2" xfId="1458" xr:uid="{00000000-0005-0000-0000-0000BB080000}"/>
    <cellStyle name="Normal - Style1 6" xfId="1459" xr:uid="{00000000-0005-0000-0000-0000BC080000}"/>
    <cellStyle name="Normal - Style1_4_Pembangunan JTM Baru Penyulang CPU 5" xfId="1460" xr:uid="{00000000-0005-0000-0000-0000BD080000}"/>
    <cellStyle name="Normal - Style2" xfId="1461" xr:uid="{00000000-0005-0000-0000-0000BE080000}"/>
    <cellStyle name="Normal - Style3" xfId="1462" xr:uid="{00000000-0005-0000-0000-0000BF080000}"/>
    <cellStyle name="Normal - Style6" xfId="1463" xr:uid="{00000000-0005-0000-0000-0000C0080000}"/>
    <cellStyle name="Normal 10" xfId="1464" xr:uid="{00000000-0005-0000-0000-0000C1080000}"/>
    <cellStyle name="Normal 10 2" xfId="1465" xr:uid="{00000000-0005-0000-0000-0000C2080000}"/>
    <cellStyle name="Normal 10 2 2" xfId="1466" xr:uid="{00000000-0005-0000-0000-0000C3080000}"/>
    <cellStyle name="Normal 10 2 2 2" xfId="1467" xr:uid="{00000000-0005-0000-0000-0000C4080000}"/>
    <cellStyle name="Normal 10 3" xfId="1468" xr:uid="{00000000-0005-0000-0000-0000C5080000}"/>
    <cellStyle name="Normal 10_4_Pembangunan JTM Baru Penyulang CPU 5" xfId="1469" xr:uid="{00000000-0005-0000-0000-0000C6080000}"/>
    <cellStyle name="Normal 100" xfId="1470" xr:uid="{00000000-0005-0000-0000-0000C7080000}"/>
    <cellStyle name="Normal 100 2" xfId="1471" xr:uid="{00000000-0005-0000-0000-0000C8080000}"/>
    <cellStyle name="Normal 101" xfId="1472" xr:uid="{00000000-0005-0000-0000-0000C9080000}"/>
    <cellStyle name="Normal 101 2" xfId="1473" xr:uid="{00000000-0005-0000-0000-0000CA080000}"/>
    <cellStyle name="Normal 101 2 2" xfId="1474" xr:uid="{00000000-0005-0000-0000-0000CB080000}"/>
    <cellStyle name="Normal 101_FORMAT SKK luncuran" xfId="1475" xr:uid="{00000000-0005-0000-0000-0000CC080000}"/>
    <cellStyle name="Normal 102" xfId="1476" xr:uid="{00000000-0005-0000-0000-0000CD080000}"/>
    <cellStyle name="Normal 103" xfId="1477" xr:uid="{00000000-0005-0000-0000-0000CE080000}"/>
    <cellStyle name="Normal 104" xfId="1478" xr:uid="{00000000-0005-0000-0000-0000CF080000}"/>
    <cellStyle name="Normal 105" xfId="1479" xr:uid="{00000000-0005-0000-0000-0000D0080000}"/>
    <cellStyle name="Normal 106" xfId="1480" xr:uid="{00000000-0005-0000-0000-0000D1080000}"/>
    <cellStyle name="Normal 107" xfId="1481" xr:uid="{00000000-0005-0000-0000-0000D2080000}"/>
    <cellStyle name="Normal 108" xfId="1482" xr:uid="{00000000-0005-0000-0000-0000D3080000}"/>
    <cellStyle name="Normal 109" xfId="1483" xr:uid="{00000000-0005-0000-0000-0000D4080000}"/>
    <cellStyle name="Normal 11" xfId="1484" xr:uid="{00000000-0005-0000-0000-0000D5080000}"/>
    <cellStyle name="Normal 11 2" xfId="1485" xr:uid="{00000000-0005-0000-0000-0000D6080000}"/>
    <cellStyle name="Normal 11 2 2" xfId="1486" xr:uid="{00000000-0005-0000-0000-0000D7080000}"/>
    <cellStyle name="Normal 11 3" xfId="1487" xr:uid="{00000000-0005-0000-0000-0000D8080000}"/>
    <cellStyle name="Normal 11 3 2" xfId="1488" xr:uid="{00000000-0005-0000-0000-0000D9080000}"/>
    <cellStyle name="Normal 11 4" xfId="1489" xr:uid="{00000000-0005-0000-0000-0000DA080000}"/>
    <cellStyle name="Normal 11 4 2" xfId="1490" xr:uid="{00000000-0005-0000-0000-0000DB080000}"/>
    <cellStyle name="Normal 11 5" xfId="1491" xr:uid="{00000000-0005-0000-0000-0000DC080000}"/>
    <cellStyle name="Normal 11 5 2" xfId="1492" xr:uid="{00000000-0005-0000-0000-0000DD080000}"/>
    <cellStyle name="Normal 11 6" xfId="1493" xr:uid="{00000000-0005-0000-0000-0000DE080000}"/>
    <cellStyle name="Normal 11 6 2" xfId="1494" xr:uid="{00000000-0005-0000-0000-0000DF080000}"/>
    <cellStyle name="Normal 11_Book3" xfId="1495" xr:uid="{00000000-0005-0000-0000-0000E0080000}"/>
    <cellStyle name="Normal 110" xfId="1496" xr:uid="{00000000-0005-0000-0000-0000E1080000}"/>
    <cellStyle name="Normal 111" xfId="1497" xr:uid="{00000000-0005-0000-0000-0000E2080000}"/>
    <cellStyle name="Normal 112" xfId="1498" xr:uid="{00000000-0005-0000-0000-0000E3080000}"/>
    <cellStyle name="Normal 113" xfId="1499" xr:uid="{00000000-0005-0000-0000-0000E4080000}"/>
    <cellStyle name="Normal 114" xfId="1500" xr:uid="{00000000-0005-0000-0000-0000E5080000}"/>
    <cellStyle name="Normal 115" xfId="1501" xr:uid="{00000000-0005-0000-0000-0000E6080000}"/>
    <cellStyle name="Normal 116" xfId="1502" xr:uid="{00000000-0005-0000-0000-0000E7080000}"/>
    <cellStyle name="Normal 117" xfId="1503" xr:uid="{00000000-0005-0000-0000-0000E8080000}"/>
    <cellStyle name="Normal 117 2" xfId="1504" xr:uid="{00000000-0005-0000-0000-0000E9080000}"/>
    <cellStyle name="Normal 117 2 2" xfId="1505" xr:uid="{00000000-0005-0000-0000-0000EA080000}"/>
    <cellStyle name="Normal 118" xfId="1506" xr:uid="{00000000-0005-0000-0000-0000EB080000}"/>
    <cellStyle name="Normal 119" xfId="1507" xr:uid="{00000000-0005-0000-0000-0000EC080000}"/>
    <cellStyle name="Normal 12" xfId="1508" xr:uid="{00000000-0005-0000-0000-0000ED080000}"/>
    <cellStyle name="Normal 12 2" xfId="1509" xr:uid="{00000000-0005-0000-0000-0000EE080000}"/>
    <cellStyle name="Normal 12 2 2" xfId="1510" xr:uid="{00000000-0005-0000-0000-0000EF080000}"/>
    <cellStyle name="Normal 12 3" xfId="2669" xr:uid="{00000000-0005-0000-0000-0000F0080000}"/>
    <cellStyle name="Normal 12_Book3" xfId="1511" xr:uid="{00000000-0005-0000-0000-0000F1080000}"/>
    <cellStyle name="Normal 120" xfId="1512" xr:uid="{00000000-0005-0000-0000-0000F2080000}"/>
    <cellStyle name="Normal 121" xfId="1513" xr:uid="{00000000-0005-0000-0000-0000F3080000}"/>
    <cellStyle name="Normal 122" xfId="1514" xr:uid="{00000000-0005-0000-0000-0000F4080000}"/>
    <cellStyle name="Normal 123" xfId="1515" xr:uid="{00000000-0005-0000-0000-0000F5080000}"/>
    <cellStyle name="Normal 124" xfId="1516" xr:uid="{00000000-0005-0000-0000-0000F6080000}"/>
    <cellStyle name="Normal 125" xfId="1517" xr:uid="{00000000-0005-0000-0000-0000F7080000}"/>
    <cellStyle name="Normal 126" xfId="1518" xr:uid="{00000000-0005-0000-0000-0000F8080000}"/>
    <cellStyle name="Normal 126 2" xfId="1519" xr:uid="{00000000-0005-0000-0000-0000F9080000}"/>
    <cellStyle name="Normal 126 2 2" xfId="3434" xr:uid="{00000000-0005-0000-0000-0000FA080000}"/>
    <cellStyle name="Normal 126 2 3" xfId="3698" xr:uid="{00000000-0005-0000-0000-0000FB080000}"/>
    <cellStyle name="Normal 126 3" xfId="3433" xr:uid="{00000000-0005-0000-0000-0000FC080000}"/>
    <cellStyle name="Normal 126 4" xfId="3697" xr:uid="{00000000-0005-0000-0000-0000FD080000}"/>
    <cellStyle name="Normal 127" xfId="1520" xr:uid="{00000000-0005-0000-0000-0000FE080000}"/>
    <cellStyle name="Normal 128" xfId="1521" xr:uid="{00000000-0005-0000-0000-0000FF080000}"/>
    <cellStyle name="Normal 129" xfId="1522" xr:uid="{00000000-0005-0000-0000-000000090000}"/>
    <cellStyle name="Normal 13" xfId="1523" xr:uid="{00000000-0005-0000-0000-000001090000}"/>
    <cellStyle name="Normal 13 2" xfId="1524" xr:uid="{00000000-0005-0000-0000-000002090000}"/>
    <cellStyle name="Normal 13 2 2" xfId="1525" xr:uid="{00000000-0005-0000-0000-000003090000}"/>
    <cellStyle name="Normal 13 3" xfId="1526" xr:uid="{00000000-0005-0000-0000-000004090000}"/>
    <cellStyle name="Normal 13 3 2" xfId="1527" xr:uid="{00000000-0005-0000-0000-000005090000}"/>
    <cellStyle name="Normal 13 4" xfId="1528" xr:uid="{00000000-0005-0000-0000-000006090000}"/>
    <cellStyle name="Normal 13_Book3" xfId="1529" xr:uid="{00000000-0005-0000-0000-000007090000}"/>
    <cellStyle name="Normal 130" xfId="1530" xr:uid="{00000000-0005-0000-0000-000008090000}"/>
    <cellStyle name="Normal 131" xfId="1531" xr:uid="{00000000-0005-0000-0000-000009090000}"/>
    <cellStyle name="Normal 132" xfId="1532" xr:uid="{00000000-0005-0000-0000-00000A090000}"/>
    <cellStyle name="Normal 133" xfId="1533" xr:uid="{00000000-0005-0000-0000-00000B090000}"/>
    <cellStyle name="Normal 134" xfId="1534" xr:uid="{00000000-0005-0000-0000-00000C090000}"/>
    <cellStyle name="Normal 134 2" xfId="1535" xr:uid="{00000000-0005-0000-0000-00000D090000}"/>
    <cellStyle name="Normal 134 2 2" xfId="3436" xr:uid="{00000000-0005-0000-0000-00000E090000}"/>
    <cellStyle name="Normal 134 2 3" xfId="3700" xr:uid="{00000000-0005-0000-0000-00000F090000}"/>
    <cellStyle name="Normal 134 3" xfId="3435" xr:uid="{00000000-0005-0000-0000-000010090000}"/>
    <cellStyle name="Normal 134 4" xfId="3699" xr:uid="{00000000-0005-0000-0000-000011090000}"/>
    <cellStyle name="Normal 135" xfId="1536" xr:uid="{00000000-0005-0000-0000-000012090000}"/>
    <cellStyle name="Normal 135 2" xfId="3437" xr:uid="{00000000-0005-0000-0000-000013090000}"/>
    <cellStyle name="Normal 135 3" xfId="3701" xr:uid="{00000000-0005-0000-0000-000014090000}"/>
    <cellStyle name="Normal 136" xfId="1537" xr:uid="{00000000-0005-0000-0000-000015090000}"/>
    <cellStyle name="Normal 136 2" xfId="3438" xr:uid="{00000000-0005-0000-0000-000016090000}"/>
    <cellStyle name="Normal 136 3" xfId="3702" xr:uid="{00000000-0005-0000-0000-000017090000}"/>
    <cellStyle name="Normal 137" xfId="1538" xr:uid="{00000000-0005-0000-0000-000018090000}"/>
    <cellStyle name="Normal 137 2" xfId="1539" xr:uid="{00000000-0005-0000-0000-000019090000}"/>
    <cellStyle name="Normal 137 2 2" xfId="2673" xr:uid="{00000000-0005-0000-0000-00001A090000}"/>
    <cellStyle name="Normal 137 2 2 2" xfId="3679" xr:uid="{00000000-0005-0000-0000-00001B090000}"/>
    <cellStyle name="Normal 137 2 2 3" xfId="3720" xr:uid="{00000000-0005-0000-0000-00001C090000}"/>
    <cellStyle name="Normal 137 2 3" xfId="3440" xr:uid="{00000000-0005-0000-0000-00001D090000}"/>
    <cellStyle name="Normal 137 2 4" xfId="3704" xr:uid="{00000000-0005-0000-0000-00001E090000}"/>
    <cellStyle name="Normal 137 3" xfId="2670" xr:uid="{00000000-0005-0000-0000-00001F090000}"/>
    <cellStyle name="Normal 137 3 2" xfId="3677" xr:uid="{00000000-0005-0000-0000-000020090000}"/>
    <cellStyle name="Normal 137 3 3" xfId="3719" xr:uid="{00000000-0005-0000-0000-000021090000}"/>
    <cellStyle name="Normal 137 4" xfId="3439" xr:uid="{00000000-0005-0000-0000-000022090000}"/>
    <cellStyle name="Normal 137 5" xfId="3703" xr:uid="{00000000-0005-0000-0000-000023090000}"/>
    <cellStyle name="Normal 14" xfId="1540" xr:uid="{00000000-0005-0000-0000-000024090000}"/>
    <cellStyle name="Normal 14 2" xfId="1541" xr:uid="{00000000-0005-0000-0000-000025090000}"/>
    <cellStyle name="Normal 14 2 2" xfId="1542" xr:uid="{00000000-0005-0000-0000-000026090000}"/>
    <cellStyle name="Normal 14 2 2 2" xfId="1543" xr:uid="{00000000-0005-0000-0000-000027090000}"/>
    <cellStyle name="Normal 14 2 2 2 2" xfId="1544" xr:uid="{00000000-0005-0000-0000-000028090000}"/>
    <cellStyle name="Normal 14 2 2 2 2 2" xfId="1545" xr:uid="{00000000-0005-0000-0000-000029090000}"/>
    <cellStyle name="Normal 14 2 2 2 2 2 2" xfId="1546" xr:uid="{00000000-0005-0000-0000-00002A090000}"/>
    <cellStyle name="Normal 14 2 2 2 2 2 2 2" xfId="1547" xr:uid="{00000000-0005-0000-0000-00002B090000}"/>
    <cellStyle name="Normal 14 2 2 2 2 2_4_Pembangunan JTM Baru Penyulang CPU 5" xfId="1548" xr:uid="{00000000-0005-0000-0000-00002C090000}"/>
    <cellStyle name="Normal 14 2 2 2 2 3" xfId="1549" xr:uid="{00000000-0005-0000-0000-00002D090000}"/>
    <cellStyle name="Normal 14 2 2 2 3" xfId="1550" xr:uid="{00000000-0005-0000-0000-00002E090000}"/>
    <cellStyle name="Normal 14 2 2 2 3 2" xfId="1551" xr:uid="{00000000-0005-0000-0000-00002F090000}"/>
    <cellStyle name="Normal 14 2 2 2_4_Pembangunan JTM Baru Penyulang CPU 5" xfId="1552" xr:uid="{00000000-0005-0000-0000-000030090000}"/>
    <cellStyle name="Normal 14 2 2 3" xfId="1553" xr:uid="{00000000-0005-0000-0000-000031090000}"/>
    <cellStyle name="Normal 14 2 2 3 2" xfId="1554" xr:uid="{00000000-0005-0000-0000-000032090000}"/>
    <cellStyle name="Normal 14 2 2 3 2 2" xfId="1555" xr:uid="{00000000-0005-0000-0000-000033090000}"/>
    <cellStyle name="Normal 14 2 2 3_4_Pembangunan JTM Baru Penyulang CPU 5" xfId="1556" xr:uid="{00000000-0005-0000-0000-000034090000}"/>
    <cellStyle name="Normal 14 2 2 4" xfId="1557" xr:uid="{00000000-0005-0000-0000-000035090000}"/>
    <cellStyle name="Normal 14 2 3" xfId="1558" xr:uid="{00000000-0005-0000-0000-000036090000}"/>
    <cellStyle name="Normal 14 2 3 2" xfId="1559" xr:uid="{00000000-0005-0000-0000-000037090000}"/>
    <cellStyle name="Normal 14 2 3 2 2" xfId="1560" xr:uid="{00000000-0005-0000-0000-000038090000}"/>
    <cellStyle name="Normal 14 2 3 2 2 2" xfId="1561" xr:uid="{00000000-0005-0000-0000-000039090000}"/>
    <cellStyle name="Normal 14 2 3 2_4_Pembangunan JTM Baru Penyulang CPU 5" xfId="1562" xr:uid="{00000000-0005-0000-0000-00003A090000}"/>
    <cellStyle name="Normal 14 2 3 3" xfId="1563" xr:uid="{00000000-0005-0000-0000-00003B090000}"/>
    <cellStyle name="Normal 14 2 4" xfId="1564" xr:uid="{00000000-0005-0000-0000-00003C090000}"/>
    <cellStyle name="Normal 14 2 4 2" xfId="1565" xr:uid="{00000000-0005-0000-0000-00003D090000}"/>
    <cellStyle name="Normal 14 3" xfId="1566" xr:uid="{00000000-0005-0000-0000-00003E090000}"/>
    <cellStyle name="Normal 14 4" xfId="1567" xr:uid="{00000000-0005-0000-0000-00003F090000}"/>
    <cellStyle name="Normal 14 5" xfId="1568" xr:uid="{00000000-0005-0000-0000-000040090000}"/>
    <cellStyle name="Normal 15" xfId="1569" xr:uid="{00000000-0005-0000-0000-000041090000}"/>
    <cellStyle name="Normal 15 2" xfId="1570" xr:uid="{00000000-0005-0000-0000-000042090000}"/>
    <cellStyle name="Normal 16" xfId="1571" xr:uid="{00000000-0005-0000-0000-000043090000}"/>
    <cellStyle name="Normal 16 2" xfId="1572" xr:uid="{00000000-0005-0000-0000-000044090000}"/>
    <cellStyle name="Normal 16 2 2" xfId="3441" xr:uid="{00000000-0005-0000-0000-000045090000}"/>
    <cellStyle name="Normal 16 3" xfId="1573" xr:uid="{00000000-0005-0000-0000-000046090000}"/>
    <cellStyle name="Normal 16 3 2" xfId="1574" xr:uid="{00000000-0005-0000-0000-000047090000}"/>
    <cellStyle name="Normal 16 3 2 2" xfId="3443" xr:uid="{00000000-0005-0000-0000-000048090000}"/>
    <cellStyle name="Normal 16 3 3" xfId="3442" xr:uid="{00000000-0005-0000-0000-000049090000}"/>
    <cellStyle name="Normal 16 4" xfId="1575" xr:uid="{00000000-0005-0000-0000-00004A090000}"/>
    <cellStyle name="Normal 16 4 2" xfId="1576" xr:uid="{00000000-0005-0000-0000-00004B090000}"/>
    <cellStyle name="Normal 16 5" xfId="1577" xr:uid="{00000000-0005-0000-0000-00004C090000}"/>
    <cellStyle name="Normal 16_4_Pembangunan JTM Baru Penyulang CPU 5" xfId="1578" xr:uid="{00000000-0005-0000-0000-00004D090000}"/>
    <cellStyle name="Normal 17" xfId="1579" xr:uid="{00000000-0005-0000-0000-00004E090000}"/>
    <cellStyle name="Normal 17 2" xfId="1580" xr:uid="{00000000-0005-0000-0000-00004F090000}"/>
    <cellStyle name="Normal 17 3" xfId="1581" xr:uid="{00000000-0005-0000-0000-000050090000}"/>
    <cellStyle name="Normal 17 3 2" xfId="1582" xr:uid="{00000000-0005-0000-0000-000051090000}"/>
    <cellStyle name="Normal 17 4" xfId="1583" xr:uid="{00000000-0005-0000-0000-000052090000}"/>
    <cellStyle name="Normal 17 4 2" xfId="1584" xr:uid="{00000000-0005-0000-0000-000053090000}"/>
    <cellStyle name="Normal 17 5" xfId="1585" xr:uid="{00000000-0005-0000-0000-000054090000}"/>
    <cellStyle name="Normal 17 5 2" xfId="1586" xr:uid="{00000000-0005-0000-0000-000055090000}"/>
    <cellStyle name="Normal 17 6" xfId="1587" xr:uid="{00000000-0005-0000-0000-000056090000}"/>
    <cellStyle name="Normal 17 7" xfId="1588" xr:uid="{00000000-0005-0000-0000-000057090000}"/>
    <cellStyle name="Normal 17_B2-Ds. Pakis Putih" xfId="1589" xr:uid="{00000000-0005-0000-0000-000058090000}"/>
    <cellStyle name="Normal 18" xfId="1590" xr:uid="{00000000-0005-0000-0000-000059090000}"/>
    <cellStyle name="Normal 18 2" xfId="1591" xr:uid="{00000000-0005-0000-0000-00005A090000}"/>
    <cellStyle name="Normal 18 2 2" xfId="1592" xr:uid="{00000000-0005-0000-0000-00005B090000}"/>
    <cellStyle name="Normal 18 3" xfId="1593" xr:uid="{00000000-0005-0000-0000-00005C090000}"/>
    <cellStyle name="Normal 18 3 2" xfId="1594" xr:uid="{00000000-0005-0000-0000-00005D090000}"/>
    <cellStyle name="Normal 18 4" xfId="1595" xr:uid="{00000000-0005-0000-0000-00005E090000}"/>
    <cellStyle name="Normal 18 5" xfId="3444" xr:uid="{00000000-0005-0000-0000-00005F090000}"/>
    <cellStyle name="Normal 18_4_Pembangunan JTM Baru Penyulang CPU 5" xfId="1596" xr:uid="{00000000-0005-0000-0000-000060090000}"/>
    <cellStyle name="Normal 19" xfId="1597" xr:uid="{00000000-0005-0000-0000-000061090000}"/>
    <cellStyle name="Normal 19 2" xfId="3445" xr:uid="{00000000-0005-0000-0000-000062090000}"/>
    <cellStyle name="Normal 2" xfId="1598" xr:uid="{00000000-0005-0000-0000-000063090000}"/>
    <cellStyle name="Normal 2 10" xfId="1599" xr:uid="{00000000-0005-0000-0000-000064090000}"/>
    <cellStyle name="Normal 2 10 2" xfId="1600" xr:uid="{00000000-0005-0000-0000-000065090000}"/>
    <cellStyle name="Normal 2 10 2 2" xfId="1601" xr:uid="{00000000-0005-0000-0000-000066090000}"/>
    <cellStyle name="Normal 2 100" xfId="1602" xr:uid="{00000000-0005-0000-0000-000067090000}"/>
    <cellStyle name="Normal 2 100 2" xfId="1603" xr:uid="{00000000-0005-0000-0000-000068090000}"/>
    <cellStyle name="Normal 2 101" xfId="1604" xr:uid="{00000000-0005-0000-0000-000069090000}"/>
    <cellStyle name="Normal 2 101 2" xfId="1605" xr:uid="{00000000-0005-0000-0000-00006A090000}"/>
    <cellStyle name="Normal 2 102" xfId="1606" xr:uid="{00000000-0005-0000-0000-00006B090000}"/>
    <cellStyle name="Normal 2 102 2" xfId="1607" xr:uid="{00000000-0005-0000-0000-00006C090000}"/>
    <cellStyle name="Normal 2 103" xfId="1608" xr:uid="{00000000-0005-0000-0000-00006D090000}"/>
    <cellStyle name="Normal 2 103 2" xfId="1609" xr:uid="{00000000-0005-0000-0000-00006E090000}"/>
    <cellStyle name="Normal 2 104" xfId="1610" xr:uid="{00000000-0005-0000-0000-00006F090000}"/>
    <cellStyle name="Normal 2 105" xfId="1611" xr:uid="{00000000-0005-0000-0000-000070090000}"/>
    <cellStyle name="Normal 2 106" xfId="1612" xr:uid="{00000000-0005-0000-0000-000071090000}"/>
    <cellStyle name="Normal 2 106 2" xfId="3446" xr:uid="{00000000-0005-0000-0000-000072090000}"/>
    <cellStyle name="Normal 2 107" xfId="1613" xr:uid="{00000000-0005-0000-0000-000073090000}"/>
    <cellStyle name="Normal 2 108" xfId="1614" xr:uid="{00000000-0005-0000-0000-000074090000}"/>
    <cellStyle name="Normal 2 108 2" xfId="1615" xr:uid="{00000000-0005-0000-0000-000075090000}"/>
    <cellStyle name="Normal 2 11" xfId="1616" xr:uid="{00000000-0005-0000-0000-000076090000}"/>
    <cellStyle name="Normal 2 11 2" xfId="1617" xr:uid="{00000000-0005-0000-0000-000077090000}"/>
    <cellStyle name="Normal 2 11 2 2" xfId="3448" xr:uid="{00000000-0005-0000-0000-000078090000}"/>
    <cellStyle name="Normal 2 11 3" xfId="1618" xr:uid="{00000000-0005-0000-0000-000079090000}"/>
    <cellStyle name="Normal 2 11 3 2" xfId="3449" xr:uid="{00000000-0005-0000-0000-00007A090000}"/>
    <cellStyle name="Normal 2 11 4" xfId="1619" xr:uid="{00000000-0005-0000-0000-00007B090000}"/>
    <cellStyle name="Normal 2 11 4 2" xfId="3450" xr:uid="{00000000-0005-0000-0000-00007C090000}"/>
    <cellStyle name="Normal 2 11 5" xfId="3447" xr:uid="{00000000-0005-0000-0000-00007D090000}"/>
    <cellStyle name="Normal 2 12" xfId="1620" xr:uid="{00000000-0005-0000-0000-00007E090000}"/>
    <cellStyle name="Normal 2 12 2" xfId="1621" xr:uid="{00000000-0005-0000-0000-00007F090000}"/>
    <cellStyle name="Normal 2 12 2 2" xfId="3452" xr:uid="{00000000-0005-0000-0000-000080090000}"/>
    <cellStyle name="Normal 2 12 3" xfId="3451" xr:uid="{00000000-0005-0000-0000-000081090000}"/>
    <cellStyle name="Normal 2 12_SR DERET_ASLI" xfId="1622" xr:uid="{00000000-0005-0000-0000-000082090000}"/>
    <cellStyle name="Normal 2 13" xfId="1623" xr:uid="{00000000-0005-0000-0000-000083090000}"/>
    <cellStyle name="Normal 2 13 2" xfId="3453" xr:uid="{00000000-0005-0000-0000-000084090000}"/>
    <cellStyle name="Normal 2 14" xfId="1624" xr:uid="{00000000-0005-0000-0000-000085090000}"/>
    <cellStyle name="Normal 2 15" xfId="1625" xr:uid="{00000000-0005-0000-0000-000086090000}"/>
    <cellStyle name="Normal 2 15 2" xfId="3454" xr:uid="{00000000-0005-0000-0000-000087090000}"/>
    <cellStyle name="Normal 2 16" xfId="1626" xr:uid="{00000000-0005-0000-0000-000088090000}"/>
    <cellStyle name="Normal 2 16 2" xfId="1627" xr:uid="{00000000-0005-0000-0000-000089090000}"/>
    <cellStyle name="Normal 2 17" xfId="1628" xr:uid="{00000000-0005-0000-0000-00008A090000}"/>
    <cellStyle name="Normal 2 17 2" xfId="1629" xr:uid="{00000000-0005-0000-0000-00008B090000}"/>
    <cellStyle name="Normal 2 18" xfId="1630" xr:uid="{00000000-0005-0000-0000-00008C090000}"/>
    <cellStyle name="Normal 2 18 2" xfId="1631" xr:uid="{00000000-0005-0000-0000-00008D090000}"/>
    <cellStyle name="Normal 2 19" xfId="1632" xr:uid="{00000000-0005-0000-0000-00008E090000}"/>
    <cellStyle name="Normal 2 19 2" xfId="1633" xr:uid="{00000000-0005-0000-0000-00008F090000}"/>
    <cellStyle name="Normal 2 2" xfId="1634" xr:uid="{00000000-0005-0000-0000-000090090000}"/>
    <cellStyle name="Normal 2 2 10" xfId="1635" xr:uid="{00000000-0005-0000-0000-000091090000}"/>
    <cellStyle name="Normal 2 2 10 2" xfId="3455" xr:uid="{00000000-0005-0000-0000-000092090000}"/>
    <cellStyle name="Normal 2 2 11" xfId="1636" xr:uid="{00000000-0005-0000-0000-000093090000}"/>
    <cellStyle name="Normal 2 2 11 2" xfId="3456" xr:uid="{00000000-0005-0000-0000-000094090000}"/>
    <cellStyle name="Normal 2 2 12" xfId="1637" xr:uid="{00000000-0005-0000-0000-000095090000}"/>
    <cellStyle name="Normal 2 2 12 2" xfId="3457" xr:uid="{00000000-0005-0000-0000-000096090000}"/>
    <cellStyle name="Normal 2 2 13" xfId="1638" xr:uid="{00000000-0005-0000-0000-000097090000}"/>
    <cellStyle name="Normal 2 2 13 2" xfId="3458" xr:uid="{00000000-0005-0000-0000-000098090000}"/>
    <cellStyle name="Normal 2 2 14" xfId="1639" xr:uid="{00000000-0005-0000-0000-000099090000}"/>
    <cellStyle name="Normal 2 2 14 2" xfId="3459" xr:uid="{00000000-0005-0000-0000-00009A090000}"/>
    <cellStyle name="Normal 2 2 15" xfId="1640" xr:uid="{00000000-0005-0000-0000-00009B090000}"/>
    <cellStyle name="Normal 2 2 15 2" xfId="3460" xr:uid="{00000000-0005-0000-0000-00009C090000}"/>
    <cellStyle name="Normal 2 2 16" xfId="1641" xr:uid="{00000000-0005-0000-0000-00009D090000}"/>
    <cellStyle name="Normal 2 2 16 2" xfId="3461" xr:uid="{00000000-0005-0000-0000-00009E090000}"/>
    <cellStyle name="Normal 2 2 17" xfId="1642" xr:uid="{00000000-0005-0000-0000-00009F090000}"/>
    <cellStyle name="Normal 2 2 17 2" xfId="1643" xr:uid="{00000000-0005-0000-0000-0000A0090000}"/>
    <cellStyle name="Normal 2 2 18" xfId="1644" xr:uid="{00000000-0005-0000-0000-0000A1090000}"/>
    <cellStyle name="Normal 2 2 19" xfId="1645" xr:uid="{00000000-0005-0000-0000-0000A2090000}"/>
    <cellStyle name="Normal 2 2 2" xfId="1646" xr:uid="{00000000-0005-0000-0000-0000A3090000}"/>
    <cellStyle name="Normal 2 2 2 2" xfId="1647" xr:uid="{00000000-0005-0000-0000-0000A4090000}"/>
    <cellStyle name="Normal 2 2 2 2 2" xfId="1648" xr:uid="{00000000-0005-0000-0000-0000A5090000}"/>
    <cellStyle name="Normal 2 2 2 2 2 2" xfId="1649" xr:uid="{00000000-0005-0000-0000-0000A6090000}"/>
    <cellStyle name="Normal 2 2 2 2 3" xfId="1650" xr:uid="{00000000-0005-0000-0000-0000A7090000}"/>
    <cellStyle name="Normal 2 2 2 2 3 2" xfId="1651" xr:uid="{00000000-0005-0000-0000-0000A8090000}"/>
    <cellStyle name="Normal 2 2 2 2 3 3" xfId="1652" xr:uid="{00000000-0005-0000-0000-0000A9090000}"/>
    <cellStyle name="Normal 2 2 2 2 3 3 2" xfId="1653" xr:uid="{00000000-0005-0000-0000-0000AA090000}"/>
    <cellStyle name="Normal 2 2 2 2 4" xfId="1654" xr:uid="{00000000-0005-0000-0000-0000AB090000}"/>
    <cellStyle name="Normal 2 2 2 3" xfId="1655" xr:uid="{00000000-0005-0000-0000-0000AC090000}"/>
    <cellStyle name="Normal 2 2 2 4" xfId="1656" xr:uid="{00000000-0005-0000-0000-0000AD090000}"/>
    <cellStyle name="Normal 2 2 2 5" xfId="1657" xr:uid="{00000000-0005-0000-0000-0000AE090000}"/>
    <cellStyle name="Normal 2 2 2_4_Pembangunan JTM Baru Penyulang CPU 5" xfId="1658" xr:uid="{00000000-0005-0000-0000-0000AF090000}"/>
    <cellStyle name="Normal 2 2 3" xfId="1659" xr:uid="{00000000-0005-0000-0000-0000B0090000}"/>
    <cellStyle name="Normal 2 2 3 2" xfId="1660" xr:uid="{00000000-0005-0000-0000-0000B1090000}"/>
    <cellStyle name="Normal 2 2 3 2 2" xfId="1661" xr:uid="{00000000-0005-0000-0000-0000B2090000}"/>
    <cellStyle name="Normal 2 2 3 2 2 2" xfId="1662" xr:uid="{00000000-0005-0000-0000-0000B3090000}"/>
    <cellStyle name="Normal 2 2 3 2 2 3" xfId="1663" xr:uid="{00000000-0005-0000-0000-0000B4090000}"/>
    <cellStyle name="Normal 2 2 3 2 2 4" xfId="1664" xr:uid="{00000000-0005-0000-0000-0000B5090000}"/>
    <cellStyle name="Normal 2 2 3 2 2 5" xfId="1665" xr:uid="{00000000-0005-0000-0000-0000B6090000}"/>
    <cellStyle name="Normal 2 2 3 2 2 6" xfId="1666" xr:uid="{00000000-0005-0000-0000-0000B7090000}"/>
    <cellStyle name="Normal 2 2 3 2 2 7" xfId="1667" xr:uid="{00000000-0005-0000-0000-0000B8090000}"/>
    <cellStyle name="Normal 2 2 3 2 2 8" xfId="1668" xr:uid="{00000000-0005-0000-0000-0000B9090000}"/>
    <cellStyle name="Normal 2 2 3 2 2_Book2" xfId="1669" xr:uid="{00000000-0005-0000-0000-0000BA090000}"/>
    <cellStyle name="Normal 2 2 3 2 3" xfId="1670" xr:uid="{00000000-0005-0000-0000-0000BB090000}"/>
    <cellStyle name="Normal 2 2 3 2 3 2" xfId="1671" xr:uid="{00000000-0005-0000-0000-0000BC090000}"/>
    <cellStyle name="Normal 2 2 3 3" xfId="1672" xr:uid="{00000000-0005-0000-0000-0000BD090000}"/>
    <cellStyle name="Normal 2 2 4" xfId="1673" xr:uid="{00000000-0005-0000-0000-0000BE090000}"/>
    <cellStyle name="Normal 2 2 4 2" xfId="3462" xr:uid="{00000000-0005-0000-0000-0000BF090000}"/>
    <cellStyle name="Normal 2 2 5" xfId="1674" xr:uid="{00000000-0005-0000-0000-0000C0090000}"/>
    <cellStyle name="Normal 2 2 5 2" xfId="3463" xr:uid="{00000000-0005-0000-0000-0000C1090000}"/>
    <cellStyle name="Normal 2 2 6" xfId="1675" xr:uid="{00000000-0005-0000-0000-0000C2090000}"/>
    <cellStyle name="Normal 2 2 6 2" xfId="3464" xr:uid="{00000000-0005-0000-0000-0000C3090000}"/>
    <cellStyle name="Normal 2 2 7" xfId="1676" xr:uid="{00000000-0005-0000-0000-0000C4090000}"/>
    <cellStyle name="Normal 2 2 7 2" xfId="3465" xr:uid="{00000000-0005-0000-0000-0000C5090000}"/>
    <cellStyle name="Normal 2 2 8" xfId="1677" xr:uid="{00000000-0005-0000-0000-0000C6090000}"/>
    <cellStyle name="Normal 2 2 8 2" xfId="3466" xr:uid="{00000000-0005-0000-0000-0000C7090000}"/>
    <cellStyle name="Normal 2 2 9" xfId="1678" xr:uid="{00000000-0005-0000-0000-0000C8090000}"/>
    <cellStyle name="Normal 2 2 9 2" xfId="3467" xr:uid="{00000000-0005-0000-0000-0000C9090000}"/>
    <cellStyle name="Normal 2 2_1.2.2.1 SLM Pembangunan FEEDER BARU MDI 9 dan 10 2052011" xfId="1679" xr:uid="{00000000-0005-0000-0000-0000CA090000}"/>
    <cellStyle name="Normal 2 20" xfId="1680" xr:uid="{00000000-0005-0000-0000-0000CB090000}"/>
    <cellStyle name="Normal 2 20 2" xfId="1681" xr:uid="{00000000-0005-0000-0000-0000CC090000}"/>
    <cellStyle name="Normal 2 21" xfId="1682" xr:uid="{00000000-0005-0000-0000-0000CD090000}"/>
    <cellStyle name="Normal 2 21 2" xfId="1683" xr:uid="{00000000-0005-0000-0000-0000CE090000}"/>
    <cellStyle name="Normal 2 22" xfId="1684" xr:uid="{00000000-0005-0000-0000-0000CF090000}"/>
    <cellStyle name="Normal 2 22 2" xfId="1685" xr:uid="{00000000-0005-0000-0000-0000D0090000}"/>
    <cellStyle name="Normal 2 23" xfId="1686" xr:uid="{00000000-0005-0000-0000-0000D1090000}"/>
    <cellStyle name="Normal 2 23 2" xfId="1687" xr:uid="{00000000-0005-0000-0000-0000D2090000}"/>
    <cellStyle name="Normal 2 24" xfId="1688" xr:uid="{00000000-0005-0000-0000-0000D3090000}"/>
    <cellStyle name="Normal 2 25" xfId="1689" xr:uid="{00000000-0005-0000-0000-0000D4090000}"/>
    <cellStyle name="Normal 2 25 2" xfId="1690" xr:uid="{00000000-0005-0000-0000-0000D5090000}"/>
    <cellStyle name="Normal 2 26" xfId="1691" xr:uid="{00000000-0005-0000-0000-0000D6090000}"/>
    <cellStyle name="Normal 2 26 2" xfId="1692" xr:uid="{00000000-0005-0000-0000-0000D7090000}"/>
    <cellStyle name="Normal 2 27" xfId="1693" xr:uid="{00000000-0005-0000-0000-0000D8090000}"/>
    <cellStyle name="Normal 2 27 2" xfId="1694" xr:uid="{00000000-0005-0000-0000-0000D9090000}"/>
    <cellStyle name="Normal 2 28" xfId="1695" xr:uid="{00000000-0005-0000-0000-0000DA090000}"/>
    <cellStyle name="Normal 2 28 2" xfId="1696" xr:uid="{00000000-0005-0000-0000-0000DB090000}"/>
    <cellStyle name="Normal 2 29" xfId="1697" xr:uid="{00000000-0005-0000-0000-0000DC090000}"/>
    <cellStyle name="Normal 2 29 2" xfId="1698" xr:uid="{00000000-0005-0000-0000-0000DD090000}"/>
    <cellStyle name="Normal 2 3" xfId="1699" xr:uid="{00000000-0005-0000-0000-0000DE090000}"/>
    <cellStyle name="Normal 2 3 2" xfId="1700" xr:uid="{00000000-0005-0000-0000-0000DF090000}"/>
    <cellStyle name="Normal 2 3 2 2" xfId="1701" xr:uid="{00000000-0005-0000-0000-0000E0090000}"/>
    <cellStyle name="Normal 2 3 2 3" xfId="1702" xr:uid="{00000000-0005-0000-0000-0000E1090000}"/>
    <cellStyle name="Normal 2 3 3" xfId="1703" xr:uid="{00000000-0005-0000-0000-0000E2090000}"/>
    <cellStyle name="Normal 2 3 3 2" xfId="1704" xr:uid="{00000000-0005-0000-0000-0000E3090000}"/>
    <cellStyle name="Normal 2 3 4" xfId="1705" xr:uid="{00000000-0005-0000-0000-0000E4090000}"/>
    <cellStyle name="Normal 2 3 5" xfId="1706" xr:uid="{00000000-0005-0000-0000-0000E5090000}"/>
    <cellStyle name="Normal 2 3_1001 -Batur Jaya I.3-555KVA" xfId="1707" xr:uid="{00000000-0005-0000-0000-0000E6090000}"/>
    <cellStyle name="Normal 2 30" xfId="1708" xr:uid="{00000000-0005-0000-0000-0000E7090000}"/>
    <cellStyle name="Normal 2 30 2" xfId="1709" xr:uid="{00000000-0005-0000-0000-0000E8090000}"/>
    <cellStyle name="Normal 2 31" xfId="1710" xr:uid="{00000000-0005-0000-0000-0000E9090000}"/>
    <cellStyle name="Normal 2 31 2" xfId="1711" xr:uid="{00000000-0005-0000-0000-0000EA090000}"/>
    <cellStyle name="Normal 2 32" xfId="1712" xr:uid="{00000000-0005-0000-0000-0000EB090000}"/>
    <cellStyle name="Normal 2 32 2" xfId="1713" xr:uid="{00000000-0005-0000-0000-0000EC090000}"/>
    <cellStyle name="Normal 2 33" xfId="1714" xr:uid="{00000000-0005-0000-0000-0000ED090000}"/>
    <cellStyle name="Normal 2 33 2" xfId="1715" xr:uid="{00000000-0005-0000-0000-0000EE090000}"/>
    <cellStyle name="Normal 2 34" xfId="1716" xr:uid="{00000000-0005-0000-0000-0000EF090000}"/>
    <cellStyle name="Normal 2 34 2" xfId="1717" xr:uid="{00000000-0005-0000-0000-0000F0090000}"/>
    <cellStyle name="Normal 2 35" xfId="1718" xr:uid="{00000000-0005-0000-0000-0000F1090000}"/>
    <cellStyle name="Normal 2 35 2" xfId="1719" xr:uid="{00000000-0005-0000-0000-0000F2090000}"/>
    <cellStyle name="Normal 2 36" xfId="1720" xr:uid="{00000000-0005-0000-0000-0000F3090000}"/>
    <cellStyle name="Normal 2 36 2" xfId="1721" xr:uid="{00000000-0005-0000-0000-0000F4090000}"/>
    <cellStyle name="Normal 2 37" xfId="1722" xr:uid="{00000000-0005-0000-0000-0000F5090000}"/>
    <cellStyle name="Normal 2 37 2" xfId="1723" xr:uid="{00000000-0005-0000-0000-0000F6090000}"/>
    <cellStyle name="Normal 2 38" xfId="1724" xr:uid="{00000000-0005-0000-0000-0000F7090000}"/>
    <cellStyle name="Normal 2 39" xfId="1725" xr:uid="{00000000-0005-0000-0000-0000F8090000}"/>
    <cellStyle name="Normal 2 4" xfId="1726" xr:uid="{00000000-0005-0000-0000-0000F9090000}"/>
    <cellStyle name="Normal 2 4 2" xfId="1727" xr:uid="{00000000-0005-0000-0000-0000FA090000}"/>
    <cellStyle name="Normal 2 4 2 2" xfId="1728" xr:uid="{00000000-0005-0000-0000-0000FB090000}"/>
    <cellStyle name="Normal 2 4 3" xfId="1729" xr:uid="{00000000-0005-0000-0000-0000FC090000}"/>
    <cellStyle name="Normal 2 4 3 2" xfId="1730" xr:uid="{00000000-0005-0000-0000-0000FD090000}"/>
    <cellStyle name="Normal 2 4 4" xfId="1731" xr:uid="{00000000-0005-0000-0000-0000FE090000}"/>
    <cellStyle name="Normal 2 40" xfId="1732" xr:uid="{00000000-0005-0000-0000-0000FF090000}"/>
    <cellStyle name="Normal 2 41" xfId="1733" xr:uid="{00000000-0005-0000-0000-0000000A0000}"/>
    <cellStyle name="Normal 2 41 2" xfId="1734" xr:uid="{00000000-0005-0000-0000-0000010A0000}"/>
    <cellStyle name="Normal 2 42" xfId="1735" xr:uid="{00000000-0005-0000-0000-0000020A0000}"/>
    <cellStyle name="Normal 2 42 2" xfId="1736" xr:uid="{00000000-0005-0000-0000-0000030A0000}"/>
    <cellStyle name="Normal 2 43" xfId="1737" xr:uid="{00000000-0005-0000-0000-0000040A0000}"/>
    <cellStyle name="Normal 2 43 2" xfId="1738" xr:uid="{00000000-0005-0000-0000-0000050A0000}"/>
    <cellStyle name="Normal 2 44" xfId="1739" xr:uid="{00000000-0005-0000-0000-0000060A0000}"/>
    <cellStyle name="Normal 2 44 2" xfId="1740" xr:uid="{00000000-0005-0000-0000-0000070A0000}"/>
    <cellStyle name="Normal 2 45" xfId="1741" xr:uid="{00000000-0005-0000-0000-0000080A0000}"/>
    <cellStyle name="Normal 2 45 2" xfId="1742" xr:uid="{00000000-0005-0000-0000-0000090A0000}"/>
    <cellStyle name="Normal 2 46" xfId="1743" xr:uid="{00000000-0005-0000-0000-00000A0A0000}"/>
    <cellStyle name="Normal 2 46 2" xfId="1744" xr:uid="{00000000-0005-0000-0000-00000B0A0000}"/>
    <cellStyle name="Normal 2 47" xfId="1745" xr:uid="{00000000-0005-0000-0000-00000C0A0000}"/>
    <cellStyle name="Normal 2 47 2" xfId="1746" xr:uid="{00000000-0005-0000-0000-00000D0A0000}"/>
    <cellStyle name="Normal 2 48" xfId="1747" xr:uid="{00000000-0005-0000-0000-00000E0A0000}"/>
    <cellStyle name="Normal 2 48 2" xfId="1748" xr:uid="{00000000-0005-0000-0000-00000F0A0000}"/>
    <cellStyle name="Normal 2 49" xfId="1749" xr:uid="{00000000-0005-0000-0000-0000100A0000}"/>
    <cellStyle name="Normal 2 49 2" xfId="1750" xr:uid="{00000000-0005-0000-0000-0000110A0000}"/>
    <cellStyle name="Normal 2 5" xfId="1751" xr:uid="{00000000-0005-0000-0000-0000120A0000}"/>
    <cellStyle name="Normal 2 5 2" xfId="1752" xr:uid="{00000000-0005-0000-0000-0000130A0000}"/>
    <cellStyle name="Normal 2 5 2 2" xfId="1753" xr:uid="{00000000-0005-0000-0000-0000140A0000}"/>
    <cellStyle name="Normal 2 5 2 2 2" xfId="3470" xr:uid="{00000000-0005-0000-0000-0000150A0000}"/>
    <cellStyle name="Normal 2 5 2 2 3" xfId="3707" xr:uid="{00000000-0005-0000-0000-0000160A0000}"/>
    <cellStyle name="Normal 2 5 2 3" xfId="3469" xr:uid="{00000000-0005-0000-0000-0000170A0000}"/>
    <cellStyle name="Normal 2 5 2 4" xfId="3706" xr:uid="{00000000-0005-0000-0000-0000180A0000}"/>
    <cellStyle name="Normal 2 5 3" xfId="1754" xr:uid="{00000000-0005-0000-0000-0000190A0000}"/>
    <cellStyle name="Normal 2 5 3 2" xfId="3471" xr:uid="{00000000-0005-0000-0000-00001A0A0000}"/>
    <cellStyle name="Normal 2 5 3 3" xfId="3708" xr:uid="{00000000-0005-0000-0000-00001B0A0000}"/>
    <cellStyle name="Normal 2 5 4" xfId="3468" xr:uid="{00000000-0005-0000-0000-00001C0A0000}"/>
    <cellStyle name="Normal 2 5 5" xfId="3705" xr:uid="{00000000-0005-0000-0000-00001D0A0000}"/>
    <cellStyle name="Normal 2 50" xfId="1755" xr:uid="{00000000-0005-0000-0000-00001E0A0000}"/>
    <cellStyle name="Normal 2 50 2" xfId="1756" xr:uid="{00000000-0005-0000-0000-00001F0A0000}"/>
    <cellStyle name="Normal 2 51" xfId="1757" xr:uid="{00000000-0005-0000-0000-0000200A0000}"/>
    <cellStyle name="Normal 2 51 2" xfId="1758" xr:uid="{00000000-0005-0000-0000-0000210A0000}"/>
    <cellStyle name="Normal 2 52" xfId="1759" xr:uid="{00000000-0005-0000-0000-0000220A0000}"/>
    <cellStyle name="Normal 2 52 2" xfId="1760" xr:uid="{00000000-0005-0000-0000-0000230A0000}"/>
    <cellStyle name="Normal 2 53" xfId="1761" xr:uid="{00000000-0005-0000-0000-0000240A0000}"/>
    <cellStyle name="Normal 2 53 2" xfId="1762" xr:uid="{00000000-0005-0000-0000-0000250A0000}"/>
    <cellStyle name="Normal 2 54" xfId="1763" xr:uid="{00000000-0005-0000-0000-0000260A0000}"/>
    <cellStyle name="Normal 2 54 2" xfId="1764" xr:uid="{00000000-0005-0000-0000-0000270A0000}"/>
    <cellStyle name="Normal 2 55" xfId="1765" xr:uid="{00000000-0005-0000-0000-0000280A0000}"/>
    <cellStyle name="Normal 2 55 2" xfId="1766" xr:uid="{00000000-0005-0000-0000-0000290A0000}"/>
    <cellStyle name="Normal 2 56" xfId="1767" xr:uid="{00000000-0005-0000-0000-00002A0A0000}"/>
    <cellStyle name="Normal 2 56 2" xfId="1768" xr:uid="{00000000-0005-0000-0000-00002B0A0000}"/>
    <cellStyle name="Normal 2 57" xfId="1769" xr:uid="{00000000-0005-0000-0000-00002C0A0000}"/>
    <cellStyle name="Normal 2 57 2" xfId="1770" xr:uid="{00000000-0005-0000-0000-00002D0A0000}"/>
    <cellStyle name="Normal 2 58" xfId="1771" xr:uid="{00000000-0005-0000-0000-00002E0A0000}"/>
    <cellStyle name="Normal 2 58 2" xfId="1772" xr:uid="{00000000-0005-0000-0000-00002F0A0000}"/>
    <cellStyle name="Normal 2 59" xfId="1773" xr:uid="{00000000-0005-0000-0000-0000300A0000}"/>
    <cellStyle name="Normal 2 59 2" xfId="1774" xr:uid="{00000000-0005-0000-0000-0000310A0000}"/>
    <cellStyle name="Normal 2 6" xfId="1775" xr:uid="{00000000-0005-0000-0000-0000320A0000}"/>
    <cellStyle name="Normal 2 6 2" xfId="1776" xr:uid="{00000000-0005-0000-0000-0000330A0000}"/>
    <cellStyle name="Normal 2 6 3" xfId="3472" xr:uid="{00000000-0005-0000-0000-0000340A0000}"/>
    <cellStyle name="Normal 2 60" xfId="1777" xr:uid="{00000000-0005-0000-0000-0000350A0000}"/>
    <cellStyle name="Normal 2 60 2" xfId="1778" xr:uid="{00000000-0005-0000-0000-0000360A0000}"/>
    <cellStyle name="Normal 2 61" xfId="1779" xr:uid="{00000000-0005-0000-0000-0000370A0000}"/>
    <cellStyle name="Normal 2 61 2" xfId="1780" xr:uid="{00000000-0005-0000-0000-0000380A0000}"/>
    <cellStyle name="Normal 2 62" xfId="1781" xr:uid="{00000000-0005-0000-0000-0000390A0000}"/>
    <cellStyle name="Normal 2 62 2" xfId="1782" xr:uid="{00000000-0005-0000-0000-00003A0A0000}"/>
    <cellStyle name="Normal 2 63" xfId="1783" xr:uid="{00000000-0005-0000-0000-00003B0A0000}"/>
    <cellStyle name="Normal 2 63 2" xfId="1784" xr:uid="{00000000-0005-0000-0000-00003C0A0000}"/>
    <cellStyle name="Normal 2 64" xfId="1785" xr:uid="{00000000-0005-0000-0000-00003D0A0000}"/>
    <cellStyle name="Normal 2 64 2" xfId="1786" xr:uid="{00000000-0005-0000-0000-00003E0A0000}"/>
    <cellStyle name="Normal 2 65" xfId="1787" xr:uid="{00000000-0005-0000-0000-00003F0A0000}"/>
    <cellStyle name="Normal 2 65 2" xfId="1788" xr:uid="{00000000-0005-0000-0000-0000400A0000}"/>
    <cellStyle name="Normal 2 66" xfId="1789" xr:uid="{00000000-0005-0000-0000-0000410A0000}"/>
    <cellStyle name="Normal 2 66 2" xfId="1790" xr:uid="{00000000-0005-0000-0000-0000420A0000}"/>
    <cellStyle name="Normal 2 67" xfId="1791" xr:uid="{00000000-0005-0000-0000-0000430A0000}"/>
    <cellStyle name="Normal 2 67 2" xfId="1792" xr:uid="{00000000-0005-0000-0000-0000440A0000}"/>
    <cellStyle name="Normal 2 68" xfId="1793" xr:uid="{00000000-0005-0000-0000-0000450A0000}"/>
    <cellStyle name="Normal 2 68 2" xfId="1794" xr:uid="{00000000-0005-0000-0000-0000460A0000}"/>
    <cellStyle name="Normal 2 69" xfId="1795" xr:uid="{00000000-0005-0000-0000-0000470A0000}"/>
    <cellStyle name="Normal 2 69 2" xfId="1796" xr:uid="{00000000-0005-0000-0000-0000480A0000}"/>
    <cellStyle name="Normal 2 7" xfId="1797" xr:uid="{00000000-0005-0000-0000-0000490A0000}"/>
    <cellStyle name="Normal 2 7 2" xfId="3473" xr:uid="{00000000-0005-0000-0000-00004A0A0000}"/>
    <cellStyle name="Normal 2 70" xfId="1798" xr:uid="{00000000-0005-0000-0000-00004B0A0000}"/>
    <cellStyle name="Normal 2 70 2" xfId="1799" xr:uid="{00000000-0005-0000-0000-00004C0A0000}"/>
    <cellStyle name="Normal 2 71" xfId="1800" xr:uid="{00000000-0005-0000-0000-00004D0A0000}"/>
    <cellStyle name="Normal 2 71 2" xfId="1801" xr:uid="{00000000-0005-0000-0000-00004E0A0000}"/>
    <cellStyle name="Normal 2 72" xfId="1802" xr:uid="{00000000-0005-0000-0000-00004F0A0000}"/>
    <cellStyle name="Normal 2 72 2" xfId="1803" xr:uid="{00000000-0005-0000-0000-0000500A0000}"/>
    <cellStyle name="Normal 2 73" xfId="1804" xr:uid="{00000000-0005-0000-0000-0000510A0000}"/>
    <cellStyle name="Normal 2 73 2" xfId="1805" xr:uid="{00000000-0005-0000-0000-0000520A0000}"/>
    <cellStyle name="Normal 2 74" xfId="1806" xr:uid="{00000000-0005-0000-0000-0000530A0000}"/>
    <cellStyle name="Normal 2 74 2" xfId="1807" xr:uid="{00000000-0005-0000-0000-0000540A0000}"/>
    <cellStyle name="Normal 2 75" xfId="1808" xr:uid="{00000000-0005-0000-0000-0000550A0000}"/>
    <cellStyle name="Normal 2 75 2" xfId="1809" xr:uid="{00000000-0005-0000-0000-0000560A0000}"/>
    <cellStyle name="Normal 2 76" xfId="1810" xr:uid="{00000000-0005-0000-0000-0000570A0000}"/>
    <cellStyle name="Normal 2 76 2" xfId="1811" xr:uid="{00000000-0005-0000-0000-0000580A0000}"/>
    <cellStyle name="Normal 2 77" xfId="1812" xr:uid="{00000000-0005-0000-0000-0000590A0000}"/>
    <cellStyle name="Normal 2 77 2" xfId="1813" xr:uid="{00000000-0005-0000-0000-00005A0A0000}"/>
    <cellStyle name="Normal 2 78" xfId="1814" xr:uid="{00000000-0005-0000-0000-00005B0A0000}"/>
    <cellStyle name="Normal 2 78 2" xfId="1815" xr:uid="{00000000-0005-0000-0000-00005C0A0000}"/>
    <cellStyle name="Normal 2 79" xfId="1816" xr:uid="{00000000-0005-0000-0000-00005D0A0000}"/>
    <cellStyle name="Normal 2 79 2" xfId="1817" xr:uid="{00000000-0005-0000-0000-00005E0A0000}"/>
    <cellStyle name="Normal 2 8" xfId="1818" xr:uid="{00000000-0005-0000-0000-00005F0A0000}"/>
    <cellStyle name="Normal 2 8 10" xfId="3474" xr:uid="{00000000-0005-0000-0000-0000600A0000}"/>
    <cellStyle name="Normal 2 8 2" xfId="1819" xr:uid="{00000000-0005-0000-0000-0000610A0000}"/>
    <cellStyle name="Normal 2 8 3" xfId="1820" xr:uid="{00000000-0005-0000-0000-0000620A0000}"/>
    <cellStyle name="Normal 2 8 4" xfId="1821" xr:uid="{00000000-0005-0000-0000-0000630A0000}"/>
    <cellStyle name="Normal 2 8 5" xfId="1822" xr:uid="{00000000-0005-0000-0000-0000640A0000}"/>
    <cellStyle name="Normal 2 8 6" xfId="1823" xr:uid="{00000000-0005-0000-0000-0000650A0000}"/>
    <cellStyle name="Normal 2 8 7" xfId="1824" xr:uid="{00000000-0005-0000-0000-0000660A0000}"/>
    <cellStyle name="Normal 2 8 8" xfId="1825" xr:uid="{00000000-0005-0000-0000-0000670A0000}"/>
    <cellStyle name="Normal 2 8 9" xfId="1826" xr:uid="{00000000-0005-0000-0000-0000680A0000}"/>
    <cellStyle name="Normal 2 8_lap ALL" xfId="1827" xr:uid="{00000000-0005-0000-0000-0000690A0000}"/>
    <cellStyle name="Normal 2 80" xfId="1828" xr:uid="{00000000-0005-0000-0000-00006A0A0000}"/>
    <cellStyle name="Normal 2 80 2" xfId="1829" xr:uid="{00000000-0005-0000-0000-00006B0A0000}"/>
    <cellStyle name="Normal 2 81" xfId="1830" xr:uid="{00000000-0005-0000-0000-00006C0A0000}"/>
    <cellStyle name="Normal 2 81 2" xfId="1831" xr:uid="{00000000-0005-0000-0000-00006D0A0000}"/>
    <cellStyle name="Normal 2 82" xfId="1832" xr:uid="{00000000-0005-0000-0000-00006E0A0000}"/>
    <cellStyle name="Normal 2 82 2" xfId="1833" xr:uid="{00000000-0005-0000-0000-00006F0A0000}"/>
    <cellStyle name="Normal 2 83" xfId="1834" xr:uid="{00000000-0005-0000-0000-0000700A0000}"/>
    <cellStyle name="Normal 2 83 2" xfId="1835" xr:uid="{00000000-0005-0000-0000-0000710A0000}"/>
    <cellStyle name="Normal 2 84" xfId="1836" xr:uid="{00000000-0005-0000-0000-0000720A0000}"/>
    <cellStyle name="Normal 2 84 2" xfId="1837" xr:uid="{00000000-0005-0000-0000-0000730A0000}"/>
    <cellStyle name="Normal 2 85" xfId="1838" xr:uid="{00000000-0005-0000-0000-0000740A0000}"/>
    <cellStyle name="Normal 2 85 2" xfId="1839" xr:uid="{00000000-0005-0000-0000-0000750A0000}"/>
    <cellStyle name="Normal 2 86" xfId="1840" xr:uid="{00000000-0005-0000-0000-0000760A0000}"/>
    <cellStyle name="Normal 2 86 2" xfId="1841" xr:uid="{00000000-0005-0000-0000-0000770A0000}"/>
    <cellStyle name="Normal 2 87" xfId="1842" xr:uid="{00000000-0005-0000-0000-0000780A0000}"/>
    <cellStyle name="Normal 2 87 2" xfId="1843" xr:uid="{00000000-0005-0000-0000-0000790A0000}"/>
    <cellStyle name="Normal 2 88" xfId="1844" xr:uid="{00000000-0005-0000-0000-00007A0A0000}"/>
    <cellStyle name="Normal 2 88 2" xfId="1845" xr:uid="{00000000-0005-0000-0000-00007B0A0000}"/>
    <cellStyle name="Normal 2 89" xfId="1846" xr:uid="{00000000-0005-0000-0000-00007C0A0000}"/>
    <cellStyle name="Normal 2 89 2" xfId="1847" xr:uid="{00000000-0005-0000-0000-00007D0A0000}"/>
    <cellStyle name="Normal 2 9" xfId="1848" xr:uid="{00000000-0005-0000-0000-00007E0A0000}"/>
    <cellStyle name="Normal 2 9 2" xfId="3476" xr:uid="{00000000-0005-0000-0000-00007F0A0000}"/>
    <cellStyle name="Normal 2 90" xfId="1849" xr:uid="{00000000-0005-0000-0000-0000800A0000}"/>
    <cellStyle name="Normal 2 90 2" xfId="1850" xr:uid="{00000000-0005-0000-0000-0000810A0000}"/>
    <cellStyle name="Normal 2 91" xfId="1851" xr:uid="{00000000-0005-0000-0000-0000820A0000}"/>
    <cellStyle name="Normal 2 91 2" xfId="1852" xr:uid="{00000000-0005-0000-0000-0000830A0000}"/>
    <cellStyle name="Normal 2 92" xfId="1853" xr:uid="{00000000-0005-0000-0000-0000840A0000}"/>
    <cellStyle name="Normal 2 92 2" xfId="1854" xr:uid="{00000000-0005-0000-0000-0000850A0000}"/>
    <cellStyle name="Normal 2 93" xfId="1855" xr:uid="{00000000-0005-0000-0000-0000860A0000}"/>
    <cellStyle name="Normal 2 93 2" xfId="1856" xr:uid="{00000000-0005-0000-0000-0000870A0000}"/>
    <cellStyle name="Normal 2 94" xfId="1857" xr:uid="{00000000-0005-0000-0000-0000880A0000}"/>
    <cellStyle name="Normal 2 94 2" xfId="1858" xr:uid="{00000000-0005-0000-0000-0000890A0000}"/>
    <cellStyle name="Normal 2 95" xfId="1859" xr:uid="{00000000-0005-0000-0000-00008A0A0000}"/>
    <cellStyle name="Normal 2 95 2" xfId="1860" xr:uid="{00000000-0005-0000-0000-00008B0A0000}"/>
    <cellStyle name="Normal 2 96" xfId="1861" xr:uid="{00000000-0005-0000-0000-00008C0A0000}"/>
    <cellStyle name="Normal 2 96 2" xfId="1862" xr:uid="{00000000-0005-0000-0000-00008D0A0000}"/>
    <cellStyle name="Normal 2 97" xfId="1863" xr:uid="{00000000-0005-0000-0000-00008E0A0000}"/>
    <cellStyle name="Normal 2 97 2" xfId="1864" xr:uid="{00000000-0005-0000-0000-00008F0A0000}"/>
    <cellStyle name="Normal 2 98" xfId="1865" xr:uid="{00000000-0005-0000-0000-0000900A0000}"/>
    <cellStyle name="Normal 2 98 2" xfId="1866" xr:uid="{00000000-0005-0000-0000-0000910A0000}"/>
    <cellStyle name="Normal 2 99" xfId="1867" xr:uid="{00000000-0005-0000-0000-0000920A0000}"/>
    <cellStyle name="Normal 2 99 2" xfId="1868" xr:uid="{00000000-0005-0000-0000-0000930A0000}"/>
    <cellStyle name="Normal 2_(PRK 111601-111604) 20130401 Joint AAU - GJN 4 - BNL 5 - KTN 7" xfId="1869" xr:uid="{00000000-0005-0000-0000-0000940A0000}"/>
    <cellStyle name="Normal 20" xfId="1870" xr:uid="{00000000-0005-0000-0000-0000950A0000}"/>
    <cellStyle name="Normal 20 2" xfId="1871" xr:uid="{00000000-0005-0000-0000-0000960A0000}"/>
    <cellStyle name="Normal 20 2 2" xfId="1872" xr:uid="{00000000-0005-0000-0000-0000970A0000}"/>
    <cellStyle name="Normal 20 2 3" xfId="1873" xr:uid="{00000000-0005-0000-0000-0000980A0000}"/>
    <cellStyle name="Normal 20 2 4" xfId="1874" xr:uid="{00000000-0005-0000-0000-0000990A0000}"/>
    <cellStyle name="Normal 20 3" xfId="1875" xr:uid="{00000000-0005-0000-0000-00009A0A0000}"/>
    <cellStyle name="Normal 20 3 2" xfId="1876" xr:uid="{00000000-0005-0000-0000-00009B0A0000}"/>
    <cellStyle name="Normal 20 4" xfId="1877" xr:uid="{00000000-0005-0000-0000-00009C0A0000}"/>
    <cellStyle name="Normal 20 5" xfId="1878" xr:uid="{00000000-0005-0000-0000-00009D0A0000}"/>
    <cellStyle name="Normal 20 6" xfId="1879" xr:uid="{00000000-0005-0000-0000-00009E0A0000}"/>
    <cellStyle name="Normal 20 7" xfId="3477" xr:uid="{00000000-0005-0000-0000-00009F0A0000}"/>
    <cellStyle name="Normal 20_RAB_LOK_SPK_Tw_II_2010-2" xfId="1880" xr:uid="{00000000-0005-0000-0000-0000A00A0000}"/>
    <cellStyle name="Normal 21" xfId="1881" xr:uid="{00000000-0005-0000-0000-0000A10A0000}"/>
    <cellStyle name="Normal 21 2" xfId="1882" xr:uid="{00000000-0005-0000-0000-0000A20A0000}"/>
    <cellStyle name="Normal 21 2 2" xfId="1883" xr:uid="{00000000-0005-0000-0000-0000A30A0000}"/>
    <cellStyle name="Normal 21 3" xfId="3478" xr:uid="{00000000-0005-0000-0000-0000A40A0000}"/>
    <cellStyle name="Normal 21_DATA DINGO &amp; IMG _OK" xfId="1884" xr:uid="{00000000-0005-0000-0000-0000A50A0000}"/>
    <cellStyle name="Normal 22" xfId="1885" xr:uid="{00000000-0005-0000-0000-0000A60A0000}"/>
    <cellStyle name="Normal 22 2" xfId="3479" xr:uid="{00000000-0005-0000-0000-0000A70A0000}"/>
    <cellStyle name="Normal 23" xfId="1886" xr:uid="{00000000-0005-0000-0000-0000A80A0000}"/>
    <cellStyle name="Normal 23 2" xfId="3480" xr:uid="{00000000-0005-0000-0000-0000A90A0000}"/>
    <cellStyle name="Normal 24" xfId="1887" xr:uid="{00000000-0005-0000-0000-0000AA0A0000}"/>
    <cellStyle name="Normal 24 2" xfId="1888" xr:uid="{00000000-0005-0000-0000-0000AB0A0000}"/>
    <cellStyle name="Normal 24 2 2" xfId="1889" xr:uid="{00000000-0005-0000-0000-0000AC0A0000}"/>
    <cellStyle name="Normal 25" xfId="1890" xr:uid="{00000000-0005-0000-0000-0000AD0A0000}"/>
    <cellStyle name="Normal 25 2" xfId="1891" xr:uid="{00000000-0005-0000-0000-0000AE0A0000}"/>
    <cellStyle name="Normal 26" xfId="1892" xr:uid="{00000000-0005-0000-0000-0000AF0A0000}"/>
    <cellStyle name="Normal 27" xfId="1893" xr:uid="{00000000-0005-0000-0000-0000B00A0000}"/>
    <cellStyle name="Normal 27 2" xfId="1894" xr:uid="{00000000-0005-0000-0000-0000B10A0000}"/>
    <cellStyle name="Normal 27 2 2" xfId="1895" xr:uid="{00000000-0005-0000-0000-0000B20A0000}"/>
    <cellStyle name="Normal 27 3" xfId="1896" xr:uid="{00000000-0005-0000-0000-0000B30A0000}"/>
    <cellStyle name="Normal 28" xfId="1897" xr:uid="{00000000-0005-0000-0000-0000B40A0000}"/>
    <cellStyle name="Normal 28 2" xfId="1898" xr:uid="{00000000-0005-0000-0000-0000B50A0000}"/>
    <cellStyle name="Normal 28 2 2" xfId="1899" xr:uid="{00000000-0005-0000-0000-0000B60A0000}"/>
    <cellStyle name="Normal 28_Book2" xfId="1900" xr:uid="{00000000-0005-0000-0000-0000B70A0000}"/>
    <cellStyle name="Normal 29" xfId="1901" xr:uid="{00000000-0005-0000-0000-0000B80A0000}"/>
    <cellStyle name="Normal 3" xfId="1902" xr:uid="{00000000-0005-0000-0000-0000B90A0000}"/>
    <cellStyle name="Normal 3 2" xfId="1903" xr:uid="{00000000-0005-0000-0000-0000BA0A0000}"/>
    <cellStyle name="Normal 3 2 2" xfId="1904" xr:uid="{00000000-0005-0000-0000-0000BB0A0000}"/>
    <cellStyle name="Normal 3 2 2 2" xfId="1905" xr:uid="{00000000-0005-0000-0000-0000BC0A0000}"/>
    <cellStyle name="Normal 3 2_4_Pembangunan JTM Baru Penyulang CPU 5" xfId="1906" xr:uid="{00000000-0005-0000-0000-0000BD0A0000}"/>
    <cellStyle name="Normal 3 3" xfId="1907" xr:uid="{00000000-0005-0000-0000-0000BE0A0000}"/>
    <cellStyle name="Normal 3 3 2" xfId="1908" xr:uid="{00000000-0005-0000-0000-0000BF0A0000}"/>
    <cellStyle name="Normal 3 4" xfId="1909" xr:uid="{00000000-0005-0000-0000-0000C00A0000}"/>
    <cellStyle name="Normal 3 4 2" xfId="1910" xr:uid="{00000000-0005-0000-0000-0000C10A0000}"/>
    <cellStyle name="Normal 3 4 3" xfId="1911" xr:uid="{00000000-0005-0000-0000-0000C20A0000}"/>
    <cellStyle name="Normal 3 48" xfId="1912" xr:uid="{00000000-0005-0000-0000-0000C30A0000}"/>
    <cellStyle name="Normal 3 5" xfId="1913" xr:uid="{00000000-0005-0000-0000-0000C40A0000}"/>
    <cellStyle name="Normal 3 5 2" xfId="1914" xr:uid="{00000000-0005-0000-0000-0000C50A0000}"/>
    <cellStyle name="Normal 3 6" xfId="1915" xr:uid="{00000000-0005-0000-0000-0000C60A0000}"/>
    <cellStyle name="Normal 3 7" xfId="1916" xr:uid="{00000000-0005-0000-0000-0000C70A0000}"/>
    <cellStyle name="Normal 3 8" xfId="1917" xr:uid="{00000000-0005-0000-0000-0000C80A0000}"/>
    <cellStyle name="Normal 3_1.2.1 SLM Pembangunan FEEDER BARU MDI 9 dan 10 2052011" xfId="1918" xr:uid="{00000000-0005-0000-0000-0000C90A0000}"/>
    <cellStyle name="Normal 30" xfId="1919" xr:uid="{00000000-0005-0000-0000-0000CA0A0000}"/>
    <cellStyle name="Normal 30 2" xfId="1920" xr:uid="{00000000-0005-0000-0000-0000CB0A0000}"/>
    <cellStyle name="Normal 31" xfId="1921" xr:uid="{00000000-0005-0000-0000-0000CC0A0000}"/>
    <cellStyle name="Normal 31 2" xfId="1922" xr:uid="{00000000-0005-0000-0000-0000CD0A0000}"/>
    <cellStyle name="Normal 32" xfId="1923" xr:uid="{00000000-0005-0000-0000-0000CE0A0000}"/>
    <cellStyle name="Normal 32 2" xfId="1924" xr:uid="{00000000-0005-0000-0000-0000CF0A0000}"/>
    <cellStyle name="Normal 33" xfId="1925" xr:uid="{00000000-0005-0000-0000-0000D00A0000}"/>
    <cellStyle name="Normal 34" xfId="1926" xr:uid="{00000000-0005-0000-0000-0000D10A0000}"/>
    <cellStyle name="Normal 35" xfId="1927" xr:uid="{00000000-0005-0000-0000-0000D20A0000}"/>
    <cellStyle name="Normal 35 2" xfId="1928" xr:uid="{00000000-0005-0000-0000-0000D30A0000}"/>
    <cellStyle name="Normal 36" xfId="1929" xr:uid="{00000000-0005-0000-0000-0000D40A0000}"/>
    <cellStyle name="Normal 36 2" xfId="1930" xr:uid="{00000000-0005-0000-0000-0000D50A0000}"/>
    <cellStyle name="Normal 37" xfId="1931" xr:uid="{00000000-0005-0000-0000-0000D60A0000}"/>
    <cellStyle name="Normal 37 2" xfId="1932" xr:uid="{00000000-0005-0000-0000-0000D70A0000}"/>
    <cellStyle name="Normal 38" xfId="1933" xr:uid="{00000000-0005-0000-0000-0000D80A0000}"/>
    <cellStyle name="Normal 38 2" xfId="1934" xr:uid="{00000000-0005-0000-0000-0000D90A0000}"/>
    <cellStyle name="Normal 39" xfId="1935" xr:uid="{00000000-0005-0000-0000-0000DA0A0000}"/>
    <cellStyle name="Normal 39 2" xfId="1936" xr:uid="{00000000-0005-0000-0000-0000DB0A0000}"/>
    <cellStyle name="Normal 4" xfId="1937" xr:uid="{00000000-0005-0000-0000-0000DC0A0000}"/>
    <cellStyle name="Normal 4 2" xfId="1938" xr:uid="{00000000-0005-0000-0000-0000DD0A0000}"/>
    <cellStyle name="Normal 4 2 2" xfId="1939" xr:uid="{00000000-0005-0000-0000-0000DE0A0000}"/>
    <cellStyle name="Normal 4 3" xfId="1940" xr:uid="{00000000-0005-0000-0000-0000DF0A0000}"/>
    <cellStyle name="Normal 4 4" xfId="1941" xr:uid="{00000000-0005-0000-0000-0000E00A0000}"/>
    <cellStyle name="Normal 4 4 2" xfId="3483" xr:uid="{00000000-0005-0000-0000-0000E10A0000}"/>
    <cellStyle name="Normal 4 4 3" xfId="3710" xr:uid="{00000000-0005-0000-0000-0000E20A0000}"/>
    <cellStyle name="Normal 4 5" xfId="3482" xr:uid="{00000000-0005-0000-0000-0000E30A0000}"/>
    <cellStyle name="Normal 4 6" xfId="3709" xr:uid="{00000000-0005-0000-0000-0000E40A0000}"/>
    <cellStyle name="Normal 4_4_Pembangunan JTM Baru Penyulang CPU 5" xfId="1942" xr:uid="{00000000-0005-0000-0000-0000E50A0000}"/>
    <cellStyle name="Normal 40" xfId="1943" xr:uid="{00000000-0005-0000-0000-0000E60A0000}"/>
    <cellStyle name="Normal 40 2" xfId="1944" xr:uid="{00000000-0005-0000-0000-0000E70A0000}"/>
    <cellStyle name="Normal 41" xfId="1945" xr:uid="{00000000-0005-0000-0000-0000E80A0000}"/>
    <cellStyle name="Normal 41 2" xfId="1946" xr:uid="{00000000-0005-0000-0000-0000E90A0000}"/>
    <cellStyle name="Normal 42" xfId="1947" xr:uid="{00000000-0005-0000-0000-0000EA0A0000}"/>
    <cellStyle name="Normal 42 2" xfId="1948" xr:uid="{00000000-0005-0000-0000-0000EB0A0000}"/>
    <cellStyle name="Normal 43" xfId="1949" xr:uid="{00000000-0005-0000-0000-0000EC0A0000}"/>
    <cellStyle name="Normal 44" xfId="1950" xr:uid="{00000000-0005-0000-0000-0000ED0A0000}"/>
    <cellStyle name="Normal 44 2" xfId="1951" xr:uid="{00000000-0005-0000-0000-0000EE0A0000}"/>
    <cellStyle name="Normal 45" xfId="1952" xr:uid="{00000000-0005-0000-0000-0000EF0A0000}"/>
    <cellStyle name="Normal 45 2" xfId="1953" xr:uid="{00000000-0005-0000-0000-0000F00A0000}"/>
    <cellStyle name="Normal 46" xfId="1954" xr:uid="{00000000-0005-0000-0000-0000F10A0000}"/>
    <cellStyle name="Normal 46 2" xfId="1955" xr:uid="{00000000-0005-0000-0000-0000F20A0000}"/>
    <cellStyle name="Normal 47" xfId="1956" xr:uid="{00000000-0005-0000-0000-0000F30A0000}"/>
    <cellStyle name="Normal 47 2" xfId="1957" xr:uid="{00000000-0005-0000-0000-0000F40A0000}"/>
    <cellStyle name="Normal 48" xfId="1958" xr:uid="{00000000-0005-0000-0000-0000F50A0000}"/>
    <cellStyle name="Normal 48 2" xfId="1959" xr:uid="{00000000-0005-0000-0000-0000F60A0000}"/>
    <cellStyle name="Normal 49" xfId="1960" xr:uid="{00000000-0005-0000-0000-0000F70A0000}"/>
    <cellStyle name="Normal 49 2" xfId="1961" xr:uid="{00000000-0005-0000-0000-0000F80A0000}"/>
    <cellStyle name="Normal 5" xfId="1962" xr:uid="{00000000-0005-0000-0000-0000F90A0000}"/>
    <cellStyle name="Normal 5 2" xfId="1963" xr:uid="{00000000-0005-0000-0000-0000FA0A0000}"/>
    <cellStyle name="Normal 5 2 2" xfId="1964" xr:uid="{00000000-0005-0000-0000-0000FB0A0000}"/>
    <cellStyle name="Normal 5 3" xfId="1965" xr:uid="{00000000-0005-0000-0000-0000FC0A0000}"/>
    <cellStyle name="Normal 5 4" xfId="1966" xr:uid="{00000000-0005-0000-0000-0000FD0A0000}"/>
    <cellStyle name="Normal 5 5" xfId="1967" xr:uid="{00000000-0005-0000-0000-0000FE0A0000}"/>
    <cellStyle name="Normal 5 6" xfId="1968" xr:uid="{00000000-0005-0000-0000-0000FF0A0000}"/>
    <cellStyle name="Normal 5 7" xfId="1969" xr:uid="{00000000-0005-0000-0000-0000000B0000}"/>
    <cellStyle name="Normal 5 8" xfId="1970" xr:uid="{00000000-0005-0000-0000-0000010B0000}"/>
    <cellStyle name="Normal 5 9" xfId="1971" xr:uid="{00000000-0005-0000-0000-0000020B0000}"/>
    <cellStyle name="Normal 5_1.2.2.1 SLM Pembangunan FEEDER BARU MDI 9 dan 10 2052011" xfId="1972" xr:uid="{00000000-0005-0000-0000-0000030B0000}"/>
    <cellStyle name="Normal 50" xfId="1973" xr:uid="{00000000-0005-0000-0000-0000040B0000}"/>
    <cellStyle name="Normal 50 2" xfId="1974" xr:uid="{00000000-0005-0000-0000-0000050B0000}"/>
    <cellStyle name="Normal 51" xfId="1975" xr:uid="{00000000-0005-0000-0000-0000060B0000}"/>
    <cellStyle name="Normal 52" xfId="1976" xr:uid="{00000000-0005-0000-0000-0000070B0000}"/>
    <cellStyle name="Normal 52 2" xfId="1977" xr:uid="{00000000-0005-0000-0000-0000080B0000}"/>
    <cellStyle name="Normal 53" xfId="1978" xr:uid="{00000000-0005-0000-0000-0000090B0000}"/>
    <cellStyle name="Normal 53 2" xfId="1979" xr:uid="{00000000-0005-0000-0000-00000A0B0000}"/>
    <cellStyle name="Normal 54" xfId="1980" xr:uid="{00000000-0005-0000-0000-00000B0B0000}"/>
    <cellStyle name="Normal 54 2" xfId="1981" xr:uid="{00000000-0005-0000-0000-00000C0B0000}"/>
    <cellStyle name="Normal 55" xfId="1982" xr:uid="{00000000-0005-0000-0000-00000D0B0000}"/>
    <cellStyle name="Normal 56" xfId="1983" xr:uid="{00000000-0005-0000-0000-00000E0B0000}"/>
    <cellStyle name="Normal 56 2" xfId="1984" xr:uid="{00000000-0005-0000-0000-00000F0B0000}"/>
    <cellStyle name="Normal 57" xfId="1985" xr:uid="{00000000-0005-0000-0000-0000100B0000}"/>
    <cellStyle name="Normal 58" xfId="1986" xr:uid="{00000000-0005-0000-0000-0000110B0000}"/>
    <cellStyle name="Normal 59" xfId="1987" xr:uid="{00000000-0005-0000-0000-0000120B0000}"/>
    <cellStyle name="Normal 6" xfId="1988" xr:uid="{00000000-0005-0000-0000-0000130B0000}"/>
    <cellStyle name="Normal 6 2" xfId="1989" xr:uid="{00000000-0005-0000-0000-0000140B0000}"/>
    <cellStyle name="Normal 6 2 2" xfId="1990" xr:uid="{00000000-0005-0000-0000-0000150B0000}"/>
    <cellStyle name="Normal 6 3" xfId="1991" xr:uid="{00000000-0005-0000-0000-0000160B0000}"/>
    <cellStyle name="Normal 6 3 2" xfId="1992" xr:uid="{00000000-0005-0000-0000-0000170B0000}"/>
    <cellStyle name="Normal 6 4" xfId="1993" xr:uid="{00000000-0005-0000-0000-0000180B0000}"/>
    <cellStyle name="Normal 6_1.2.2.1 SLM Pembangunan FEEDER BARU MDI 9 dan 10 2052011" xfId="1994" xr:uid="{00000000-0005-0000-0000-0000190B0000}"/>
    <cellStyle name="Normal 60" xfId="1995" xr:uid="{00000000-0005-0000-0000-00001A0B0000}"/>
    <cellStyle name="Normal 61" xfId="1996" xr:uid="{00000000-0005-0000-0000-00001B0B0000}"/>
    <cellStyle name="Normal 62" xfId="1997" xr:uid="{00000000-0005-0000-0000-00001C0B0000}"/>
    <cellStyle name="Normal 63" xfId="1998" xr:uid="{00000000-0005-0000-0000-00001D0B0000}"/>
    <cellStyle name="Normal 64" xfId="1999" xr:uid="{00000000-0005-0000-0000-00001E0B0000}"/>
    <cellStyle name="Normal 65" xfId="2000" xr:uid="{00000000-0005-0000-0000-00001F0B0000}"/>
    <cellStyle name="Normal 66" xfId="2001" xr:uid="{00000000-0005-0000-0000-0000200B0000}"/>
    <cellStyle name="Normal 67" xfId="2002" xr:uid="{00000000-0005-0000-0000-0000210B0000}"/>
    <cellStyle name="Normal 68" xfId="2003" xr:uid="{00000000-0005-0000-0000-0000220B0000}"/>
    <cellStyle name="Normal 69" xfId="2004" xr:uid="{00000000-0005-0000-0000-0000230B0000}"/>
    <cellStyle name="Normal 7" xfId="2005" xr:uid="{00000000-0005-0000-0000-0000240B0000}"/>
    <cellStyle name="Normal 7 2" xfId="2006" xr:uid="{00000000-0005-0000-0000-0000250B0000}"/>
    <cellStyle name="Normal 7 2 2" xfId="2007" xr:uid="{00000000-0005-0000-0000-0000260B0000}"/>
    <cellStyle name="Normal 7 3" xfId="2008" xr:uid="{00000000-0005-0000-0000-0000270B0000}"/>
    <cellStyle name="Normal 7 4" xfId="2009" xr:uid="{00000000-0005-0000-0000-0000280B0000}"/>
    <cellStyle name="Normal 7 5" xfId="2010" xr:uid="{00000000-0005-0000-0000-0000290B0000}"/>
    <cellStyle name="Normal 7_1.2.2.1 SLM Pembangunan FEEDER BARU MDI 9 dan 10 2052011" xfId="2011" xr:uid="{00000000-0005-0000-0000-00002A0B0000}"/>
    <cellStyle name="Normal 70" xfId="2012" xr:uid="{00000000-0005-0000-0000-00002B0B0000}"/>
    <cellStyle name="Normal 71" xfId="2013" xr:uid="{00000000-0005-0000-0000-00002C0B0000}"/>
    <cellStyle name="Normal 72" xfId="2014" xr:uid="{00000000-0005-0000-0000-00002D0B0000}"/>
    <cellStyle name="Normal 73" xfId="2015" xr:uid="{00000000-0005-0000-0000-00002E0B0000}"/>
    <cellStyle name="Normal 74" xfId="2016" xr:uid="{00000000-0005-0000-0000-00002F0B0000}"/>
    <cellStyle name="Normal 75" xfId="2017" xr:uid="{00000000-0005-0000-0000-0000300B0000}"/>
    <cellStyle name="Normal 76" xfId="2018" xr:uid="{00000000-0005-0000-0000-0000310B0000}"/>
    <cellStyle name="Normal 77" xfId="2019" xr:uid="{00000000-0005-0000-0000-0000320B0000}"/>
    <cellStyle name="Normal 78" xfId="2020" xr:uid="{00000000-0005-0000-0000-0000330B0000}"/>
    <cellStyle name="Normal 79" xfId="2021" xr:uid="{00000000-0005-0000-0000-0000340B0000}"/>
    <cellStyle name="Normal 8" xfId="2022" xr:uid="{00000000-0005-0000-0000-0000350B0000}"/>
    <cellStyle name="Normal 8 2" xfId="2023" xr:uid="{00000000-0005-0000-0000-0000360B0000}"/>
    <cellStyle name="Normal 8 2 2" xfId="3487" xr:uid="{00000000-0005-0000-0000-0000370B0000}"/>
    <cellStyle name="Normal 8 3" xfId="2024" xr:uid="{00000000-0005-0000-0000-0000380B0000}"/>
    <cellStyle name="Normal 8 3 2" xfId="3488" xr:uid="{00000000-0005-0000-0000-0000390B0000}"/>
    <cellStyle name="Normal 8 3 3" xfId="3712" xr:uid="{00000000-0005-0000-0000-00003A0B0000}"/>
    <cellStyle name="Normal 8 4" xfId="3486" xr:uid="{00000000-0005-0000-0000-00003B0B0000}"/>
    <cellStyle name="Normal 8 5" xfId="3711" xr:uid="{00000000-0005-0000-0000-00003C0B0000}"/>
    <cellStyle name="Normal 8_(PRK 111601-111604) 20130401 Joint AAU - GJN 4 - BNL 5 - KTN 7" xfId="2025" xr:uid="{00000000-0005-0000-0000-00003D0B0000}"/>
    <cellStyle name="Normal 80" xfId="2026" xr:uid="{00000000-0005-0000-0000-00003E0B0000}"/>
    <cellStyle name="Normal 81" xfId="2027" xr:uid="{00000000-0005-0000-0000-00003F0B0000}"/>
    <cellStyle name="Normal 82" xfId="2028" xr:uid="{00000000-0005-0000-0000-0000400B0000}"/>
    <cellStyle name="Normal 83" xfId="2029" xr:uid="{00000000-0005-0000-0000-0000410B0000}"/>
    <cellStyle name="Normal 84" xfId="2030" xr:uid="{00000000-0005-0000-0000-0000420B0000}"/>
    <cellStyle name="Normal 85" xfId="2031" xr:uid="{00000000-0005-0000-0000-0000430B0000}"/>
    <cellStyle name="Normal 86" xfId="2032" xr:uid="{00000000-0005-0000-0000-0000440B0000}"/>
    <cellStyle name="Normal 86 2" xfId="2033" xr:uid="{00000000-0005-0000-0000-0000450B0000}"/>
    <cellStyle name="Normal 87" xfId="2034" xr:uid="{00000000-0005-0000-0000-0000460B0000}"/>
    <cellStyle name="Normal 87 2" xfId="2035" xr:uid="{00000000-0005-0000-0000-0000470B0000}"/>
    <cellStyle name="Normal 87 2 2" xfId="2036" xr:uid="{00000000-0005-0000-0000-0000480B0000}"/>
    <cellStyle name="Normal 87 3" xfId="2037" xr:uid="{00000000-0005-0000-0000-0000490B0000}"/>
    <cellStyle name="Normal 88" xfId="2038" xr:uid="{00000000-0005-0000-0000-00004A0B0000}"/>
    <cellStyle name="Normal 88 2" xfId="2039" xr:uid="{00000000-0005-0000-0000-00004B0B0000}"/>
    <cellStyle name="Normal 89" xfId="2040" xr:uid="{00000000-0005-0000-0000-00004C0B0000}"/>
    <cellStyle name="Normal 89 2" xfId="2041" xr:uid="{00000000-0005-0000-0000-00004D0B0000}"/>
    <cellStyle name="Normal 9" xfId="2042" xr:uid="{00000000-0005-0000-0000-00004E0B0000}"/>
    <cellStyle name="Normal 9 10" xfId="3475" xr:uid="{00000000-0005-0000-0000-00004F0B0000}"/>
    <cellStyle name="Normal 9 11" xfId="3713" xr:uid="{00000000-0005-0000-0000-0000500B0000}"/>
    <cellStyle name="Normal 9 2" xfId="2043" xr:uid="{00000000-0005-0000-0000-0000510B0000}"/>
    <cellStyle name="Normal 9 2 2" xfId="2044" xr:uid="{00000000-0005-0000-0000-0000520B0000}"/>
    <cellStyle name="Normal 9 2 2 2" xfId="2045" xr:uid="{00000000-0005-0000-0000-0000530B0000}"/>
    <cellStyle name="Normal 9 2 2 2 2" xfId="3492" xr:uid="{00000000-0005-0000-0000-0000540B0000}"/>
    <cellStyle name="Normal 9 2 2 3" xfId="2046" xr:uid="{00000000-0005-0000-0000-0000550B0000}"/>
    <cellStyle name="Normal 9 2 2 3 2" xfId="3493" xr:uid="{00000000-0005-0000-0000-0000560B0000}"/>
    <cellStyle name="Normal 9 2 2 4" xfId="2047" xr:uid="{00000000-0005-0000-0000-0000570B0000}"/>
    <cellStyle name="Normal 9 2 2 4 2" xfId="3494" xr:uid="{00000000-0005-0000-0000-0000580B0000}"/>
    <cellStyle name="Normal 9 2 2 5" xfId="3491" xr:uid="{00000000-0005-0000-0000-0000590B0000}"/>
    <cellStyle name="Normal 9 2 3" xfId="2048" xr:uid="{00000000-0005-0000-0000-00005A0B0000}"/>
    <cellStyle name="Normal 9 2 3 2" xfId="2049" xr:uid="{00000000-0005-0000-0000-00005B0B0000}"/>
    <cellStyle name="Normal 9 2 3 2 2" xfId="2050" xr:uid="{00000000-0005-0000-0000-00005C0B0000}"/>
    <cellStyle name="Normal 9 2 3 2 2 2" xfId="2051" xr:uid="{00000000-0005-0000-0000-00005D0B0000}"/>
    <cellStyle name="Normal 9 2 3 2 2 2 2" xfId="3498" xr:uid="{00000000-0005-0000-0000-00005E0B0000}"/>
    <cellStyle name="Normal 9 2 3 2 2 3" xfId="2052" xr:uid="{00000000-0005-0000-0000-00005F0B0000}"/>
    <cellStyle name="Normal 9 2 3 2 2 3 2" xfId="3499" xr:uid="{00000000-0005-0000-0000-0000600B0000}"/>
    <cellStyle name="Normal 9 2 3 2 2 4" xfId="2053" xr:uid="{00000000-0005-0000-0000-0000610B0000}"/>
    <cellStyle name="Normal 9 2 3 2 2 4 2" xfId="3500" xr:uid="{00000000-0005-0000-0000-0000620B0000}"/>
    <cellStyle name="Normal 9 2 3 2 2 5" xfId="2054" xr:uid="{00000000-0005-0000-0000-0000630B0000}"/>
    <cellStyle name="Normal 9 2 3 2 2 5 2" xfId="3501" xr:uid="{00000000-0005-0000-0000-0000640B0000}"/>
    <cellStyle name="Normal 9 2 3 2 2 6" xfId="3497" xr:uid="{00000000-0005-0000-0000-0000650B0000}"/>
    <cellStyle name="Normal 9 2 3 2 3" xfId="2055" xr:uid="{00000000-0005-0000-0000-0000660B0000}"/>
    <cellStyle name="Normal 9 2 3 2 3 2" xfId="2056" xr:uid="{00000000-0005-0000-0000-0000670B0000}"/>
    <cellStyle name="Normal 9 2 3 2 3 2 2" xfId="3503" xr:uid="{00000000-0005-0000-0000-0000680B0000}"/>
    <cellStyle name="Normal 9 2 3 2 3 3" xfId="2057" xr:uid="{00000000-0005-0000-0000-0000690B0000}"/>
    <cellStyle name="Normal 9 2 3 2 3 3 2" xfId="3504" xr:uid="{00000000-0005-0000-0000-00006A0B0000}"/>
    <cellStyle name="Normal 9 2 3 2 3 4" xfId="2058" xr:uid="{00000000-0005-0000-0000-00006B0B0000}"/>
    <cellStyle name="Normal 9 2 3 2 3 4 2" xfId="3505" xr:uid="{00000000-0005-0000-0000-00006C0B0000}"/>
    <cellStyle name="Normal 9 2 3 2 3 5" xfId="3502" xr:uid="{00000000-0005-0000-0000-00006D0B0000}"/>
    <cellStyle name="Normal 9 2 3 2 4" xfId="2059" xr:uid="{00000000-0005-0000-0000-00006E0B0000}"/>
    <cellStyle name="Normal 9 2 3 2 4 2" xfId="3506" xr:uid="{00000000-0005-0000-0000-00006F0B0000}"/>
    <cellStyle name="Normal 9 2 3 2 5" xfId="2060" xr:uid="{00000000-0005-0000-0000-0000700B0000}"/>
    <cellStyle name="Normal 9 2 3 2 5 2" xfId="3507" xr:uid="{00000000-0005-0000-0000-0000710B0000}"/>
    <cellStyle name="Normal 9 2 3 2 6" xfId="2061" xr:uid="{00000000-0005-0000-0000-0000720B0000}"/>
    <cellStyle name="Normal 9 2 3 2 6 2" xfId="3508" xr:uid="{00000000-0005-0000-0000-0000730B0000}"/>
    <cellStyle name="Normal 9 2 3 2 7" xfId="3496" xr:uid="{00000000-0005-0000-0000-0000740B0000}"/>
    <cellStyle name="Normal 9 2 3 2_PETA POHON LITA TRW I 2010" xfId="2062" xr:uid="{00000000-0005-0000-0000-0000750B0000}"/>
    <cellStyle name="Normal 9 2 3 3" xfId="2063" xr:uid="{00000000-0005-0000-0000-0000760B0000}"/>
    <cellStyle name="Normal 9 2 3 3 2" xfId="3509" xr:uid="{00000000-0005-0000-0000-0000770B0000}"/>
    <cellStyle name="Normal 9 2 3 4" xfId="2064" xr:uid="{00000000-0005-0000-0000-0000780B0000}"/>
    <cellStyle name="Normal 9 2 3 4 2" xfId="3510" xr:uid="{00000000-0005-0000-0000-0000790B0000}"/>
    <cellStyle name="Normal 9 2 3 5" xfId="2065" xr:uid="{00000000-0005-0000-0000-00007A0B0000}"/>
    <cellStyle name="Normal 9 2 3 5 2" xfId="3511" xr:uid="{00000000-0005-0000-0000-00007B0B0000}"/>
    <cellStyle name="Normal 9 2 3 6" xfId="3495" xr:uid="{00000000-0005-0000-0000-00007C0B0000}"/>
    <cellStyle name="Normal 9 2 3_FORMAT PETA&amp;LOKASI RABAS2 JUNI 2010" xfId="2066" xr:uid="{00000000-0005-0000-0000-00007D0B0000}"/>
    <cellStyle name="Normal 9 2 4" xfId="2067" xr:uid="{00000000-0005-0000-0000-00007E0B0000}"/>
    <cellStyle name="Normal 9 2 4 2" xfId="3512" xr:uid="{00000000-0005-0000-0000-00007F0B0000}"/>
    <cellStyle name="Normal 9 2 5" xfId="2068" xr:uid="{00000000-0005-0000-0000-0000800B0000}"/>
    <cellStyle name="Normal 9 2 5 2" xfId="3513" xr:uid="{00000000-0005-0000-0000-0000810B0000}"/>
    <cellStyle name="Normal 9 2 6" xfId="2069" xr:uid="{00000000-0005-0000-0000-0000820B0000}"/>
    <cellStyle name="Normal 9 2 6 2" xfId="3514" xr:uid="{00000000-0005-0000-0000-0000830B0000}"/>
    <cellStyle name="Normal 9 2 7" xfId="3490" xr:uid="{00000000-0005-0000-0000-0000840B0000}"/>
    <cellStyle name="Normal 9 2_ENTRI RABAS-RABAS TRW IV_LT_qq" xfId="2070" xr:uid="{00000000-0005-0000-0000-0000850B0000}"/>
    <cellStyle name="Normal 9 3" xfId="2071" xr:uid="{00000000-0005-0000-0000-0000860B0000}"/>
    <cellStyle name="Normal 9 3 2" xfId="3515" xr:uid="{00000000-0005-0000-0000-0000870B0000}"/>
    <cellStyle name="Normal 9 4" xfId="2072" xr:uid="{00000000-0005-0000-0000-0000880B0000}"/>
    <cellStyle name="Normal 9 4 2" xfId="3516" xr:uid="{00000000-0005-0000-0000-0000890B0000}"/>
    <cellStyle name="Normal 9 5" xfId="2073" xr:uid="{00000000-0005-0000-0000-00008A0B0000}"/>
    <cellStyle name="Normal 9 5 2" xfId="3517" xr:uid="{00000000-0005-0000-0000-00008B0B0000}"/>
    <cellStyle name="Normal 9 6" xfId="2074" xr:uid="{00000000-0005-0000-0000-00008C0B0000}"/>
    <cellStyle name="Normal 9 6 2" xfId="2075" xr:uid="{00000000-0005-0000-0000-00008D0B0000}"/>
    <cellStyle name="Normal 9 7" xfId="2076" xr:uid="{00000000-0005-0000-0000-00008E0B0000}"/>
    <cellStyle name="Normal 9 7 2" xfId="3518" xr:uid="{00000000-0005-0000-0000-00008F0B0000}"/>
    <cellStyle name="Normal 9 7 3" xfId="3714" xr:uid="{00000000-0005-0000-0000-0000900B0000}"/>
    <cellStyle name="Normal 9 8" xfId="3489" xr:uid="{00000000-0005-0000-0000-0000910B0000}"/>
    <cellStyle name="Normal 9 9" xfId="3682" xr:uid="{00000000-0005-0000-0000-0000920B0000}"/>
    <cellStyle name="Normal 9_4_Pembangunan JTM Baru Penyulang CPU 5" xfId="2077" xr:uid="{00000000-0005-0000-0000-0000930B0000}"/>
    <cellStyle name="Normal 90" xfId="2078" xr:uid="{00000000-0005-0000-0000-0000940B0000}"/>
    <cellStyle name="Normal 90 2" xfId="2079" xr:uid="{00000000-0005-0000-0000-0000950B0000}"/>
    <cellStyle name="Normal 91" xfId="2080" xr:uid="{00000000-0005-0000-0000-0000960B0000}"/>
    <cellStyle name="Normal 91 2" xfId="2081" xr:uid="{00000000-0005-0000-0000-0000970B0000}"/>
    <cellStyle name="Normal 92" xfId="2082" xr:uid="{00000000-0005-0000-0000-0000980B0000}"/>
    <cellStyle name="Normal 93" xfId="2083" xr:uid="{00000000-0005-0000-0000-0000990B0000}"/>
    <cellStyle name="Normal 94" xfId="2084" xr:uid="{00000000-0005-0000-0000-00009A0B0000}"/>
    <cellStyle name="Normal 94 2" xfId="2085" xr:uid="{00000000-0005-0000-0000-00009B0B0000}"/>
    <cellStyle name="Normal 95" xfId="2086" xr:uid="{00000000-0005-0000-0000-00009C0B0000}"/>
    <cellStyle name="Normal 96" xfId="2087" xr:uid="{00000000-0005-0000-0000-00009D0B0000}"/>
    <cellStyle name="Normal 97" xfId="2088" xr:uid="{00000000-0005-0000-0000-00009E0B0000}"/>
    <cellStyle name="Normal 98" xfId="2089" xr:uid="{00000000-0005-0000-0000-00009F0B0000}"/>
    <cellStyle name="Normal 99" xfId="2090" xr:uid="{00000000-0005-0000-0000-0000A00B0000}"/>
    <cellStyle name="Note" xfId="2091" builtinId="10" customBuiltin="1"/>
    <cellStyle name="Note 10" xfId="2092" xr:uid="{00000000-0005-0000-0000-0000A20B0000}"/>
    <cellStyle name="Note 10 2" xfId="2093" xr:uid="{00000000-0005-0000-0000-0000A30B0000}"/>
    <cellStyle name="Note 10 2 2" xfId="2094" xr:uid="{00000000-0005-0000-0000-0000A40B0000}"/>
    <cellStyle name="Note 10 3" xfId="2095" xr:uid="{00000000-0005-0000-0000-0000A50B0000}"/>
    <cellStyle name="Note 10_TRAFO" xfId="2096" xr:uid="{00000000-0005-0000-0000-0000A60B0000}"/>
    <cellStyle name="Note 11" xfId="2097" xr:uid="{00000000-0005-0000-0000-0000A70B0000}"/>
    <cellStyle name="Note 11 2" xfId="2098" xr:uid="{00000000-0005-0000-0000-0000A80B0000}"/>
    <cellStyle name="Note 11 2 2" xfId="2099" xr:uid="{00000000-0005-0000-0000-0000A90B0000}"/>
    <cellStyle name="Note 11 3" xfId="2100" xr:uid="{00000000-0005-0000-0000-0000AA0B0000}"/>
    <cellStyle name="Note 11_TRAFO" xfId="2101" xr:uid="{00000000-0005-0000-0000-0000AB0B0000}"/>
    <cellStyle name="Note 12" xfId="2102" xr:uid="{00000000-0005-0000-0000-0000AC0B0000}"/>
    <cellStyle name="Note 12 2" xfId="2103" xr:uid="{00000000-0005-0000-0000-0000AD0B0000}"/>
    <cellStyle name="Note 12 2 2" xfId="2104" xr:uid="{00000000-0005-0000-0000-0000AE0B0000}"/>
    <cellStyle name="Note 12 3" xfId="2105" xr:uid="{00000000-0005-0000-0000-0000AF0B0000}"/>
    <cellStyle name="Note 12_TRAFO" xfId="2106" xr:uid="{00000000-0005-0000-0000-0000B00B0000}"/>
    <cellStyle name="Note 13" xfId="2107" xr:uid="{00000000-0005-0000-0000-0000B10B0000}"/>
    <cellStyle name="Note 13 2" xfId="2108" xr:uid="{00000000-0005-0000-0000-0000B20B0000}"/>
    <cellStyle name="Note 13 2 2" xfId="2109" xr:uid="{00000000-0005-0000-0000-0000B30B0000}"/>
    <cellStyle name="Note 13 3" xfId="2110" xr:uid="{00000000-0005-0000-0000-0000B40B0000}"/>
    <cellStyle name="Note 13_TRAFO" xfId="2111" xr:uid="{00000000-0005-0000-0000-0000B50B0000}"/>
    <cellStyle name="Note 14" xfId="2112" xr:uid="{00000000-0005-0000-0000-0000B60B0000}"/>
    <cellStyle name="Note 14 2" xfId="2113" xr:uid="{00000000-0005-0000-0000-0000B70B0000}"/>
    <cellStyle name="Note 14 2 2" xfId="2114" xr:uid="{00000000-0005-0000-0000-0000B80B0000}"/>
    <cellStyle name="Note 14 3" xfId="2115" xr:uid="{00000000-0005-0000-0000-0000B90B0000}"/>
    <cellStyle name="Note 14_TRAFO" xfId="2116" xr:uid="{00000000-0005-0000-0000-0000BA0B0000}"/>
    <cellStyle name="Note 15" xfId="2117" xr:uid="{00000000-0005-0000-0000-0000BB0B0000}"/>
    <cellStyle name="Note 15 2" xfId="2118" xr:uid="{00000000-0005-0000-0000-0000BC0B0000}"/>
    <cellStyle name="Note 15 2 2" xfId="2119" xr:uid="{00000000-0005-0000-0000-0000BD0B0000}"/>
    <cellStyle name="Note 15 3" xfId="2120" xr:uid="{00000000-0005-0000-0000-0000BE0B0000}"/>
    <cellStyle name="Note 15_TRAFO" xfId="2121" xr:uid="{00000000-0005-0000-0000-0000BF0B0000}"/>
    <cellStyle name="Note 16" xfId="2122" xr:uid="{00000000-0005-0000-0000-0000C00B0000}"/>
    <cellStyle name="Note 16 2" xfId="2123" xr:uid="{00000000-0005-0000-0000-0000C10B0000}"/>
    <cellStyle name="Note 16 2 2" xfId="2124" xr:uid="{00000000-0005-0000-0000-0000C20B0000}"/>
    <cellStyle name="Note 16 3" xfId="2125" xr:uid="{00000000-0005-0000-0000-0000C30B0000}"/>
    <cellStyle name="Note 16 3 2" xfId="3520" xr:uid="{00000000-0005-0000-0000-0000C40B0000}"/>
    <cellStyle name="Note 16 4" xfId="3519" xr:uid="{00000000-0005-0000-0000-0000C50B0000}"/>
    <cellStyle name="Note 16_TRAFO" xfId="2126" xr:uid="{00000000-0005-0000-0000-0000C60B0000}"/>
    <cellStyle name="Note 17" xfId="2127" xr:uid="{00000000-0005-0000-0000-0000C70B0000}"/>
    <cellStyle name="Note 17 2" xfId="2128" xr:uid="{00000000-0005-0000-0000-0000C80B0000}"/>
    <cellStyle name="Note 17 2 2" xfId="2129" xr:uid="{00000000-0005-0000-0000-0000C90B0000}"/>
    <cellStyle name="Note 17 3" xfId="2130" xr:uid="{00000000-0005-0000-0000-0000CA0B0000}"/>
    <cellStyle name="Note 17 3 2" xfId="3522" xr:uid="{00000000-0005-0000-0000-0000CB0B0000}"/>
    <cellStyle name="Note 17 4" xfId="3521" xr:uid="{00000000-0005-0000-0000-0000CC0B0000}"/>
    <cellStyle name="Note 17_TRAFO" xfId="2131" xr:uid="{00000000-0005-0000-0000-0000CD0B0000}"/>
    <cellStyle name="Note 18" xfId="2132" xr:uid="{00000000-0005-0000-0000-0000CE0B0000}"/>
    <cellStyle name="Note 18 2" xfId="2133" xr:uid="{00000000-0005-0000-0000-0000CF0B0000}"/>
    <cellStyle name="Note 18 2 2" xfId="2134" xr:uid="{00000000-0005-0000-0000-0000D00B0000}"/>
    <cellStyle name="Note 18 3" xfId="2135" xr:uid="{00000000-0005-0000-0000-0000D10B0000}"/>
    <cellStyle name="Note 18 3 2" xfId="3524" xr:uid="{00000000-0005-0000-0000-0000D20B0000}"/>
    <cellStyle name="Note 18 4" xfId="3523" xr:uid="{00000000-0005-0000-0000-0000D30B0000}"/>
    <cellStyle name="Note 18_TRAFO" xfId="2136" xr:uid="{00000000-0005-0000-0000-0000D40B0000}"/>
    <cellStyle name="Note 19" xfId="2137" xr:uid="{00000000-0005-0000-0000-0000D50B0000}"/>
    <cellStyle name="Note 19 2" xfId="2138" xr:uid="{00000000-0005-0000-0000-0000D60B0000}"/>
    <cellStyle name="Note 19 2 2" xfId="2139" xr:uid="{00000000-0005-0000-0000-0000D70B0000}"/>
    <cellStyle name="Note 19 3" xfId="2140" xr:uid="{00000000-0005-0000-0000-0000D80B0000}"/>
    <cellStyle name="Note 19 3 2" xfId="3526" xr:uid="{00000000-0005-0000-0000-0000D90B0000}"/>
    <cellStyle name="Note 19 4" xfId="3525" xr:uid="{00000000-0005-0000-0000-0000DA0B0000}"/>
    <cellStyle name="Note 19_TRAFO" xfId="2141" xr:uid="{00000000-0005-0000-0000-0000DB0B0000}"/>
    <cellStyle name="Note 2" xfId="2142" xr:uid="{00000000-0005-0000-0000-0000DC0B0000}"/>
    <cellStyle name="Note 2 2" xfId="2143" xr:uid="{00000000-0005-0000-0000-0000DD0B0000}"/>
    <cellStyle name="Note 2 2 2" xfId="2144" xr:uid="{00000000-0005-0000-0000-0000DE0B0000}"/>
    <cellStyle name="Note 2 3" xfId="2145" xr:uid="{00000000-0005-0000-0000-0000DF0B0000}"/>
    <cellStyle name="Note 2 3 2" xfId="2146" xr:uid="{00000000-0005-0000-0000-0000E00B0000}"/>
    <cellStyle name="Note 2 4" xfId="2147" xr:uid="{00000000-0005-0000-0000-0000E10B0000}"/>
    <cellStyle name="Note 2_TRAFO" xfId="2148" xr:uid="{00000000-0005-0000-0000-0000E20B0000}"/>
    <cellStyle name="Note 20" xfId="2149" xr:uid="{00000000-0005-0000-0000-0000E30B0000}"/>
    <cellStyle name="Note 20 2" xfId="2150" xr:uid="{00000000-0005-0000-0000-0000E40B0000}"/>
    <cellStyle name="Note 20 2 2" xfId="2151" xr:uid="{00000000-0005-0000-0000-0000E50B0000}"/>
    <cellStyle name="Note 20 3" xfId="2152" xr:uid="{00000000-0005-0000-0000-0000E60B0000}"/>
    <cellStyle name="Note 20 3 2" xfId="3528" xr:uid="{00000000-0005-0000-0000-0000E70B0000}"/>
    <cellStyle name="Note 20 4" xfId="3527" xr:uid="{00000000-0005-0000-0000-0000E80B0000}"/>
    <cellStyle name="Note 20_TRAFO" xfId="2153" xr:uid="{00000000-0005-0000-0000-0000E90B0000}"/>
    <cellStyle name="Note 21" xfId="2154" xr:uid="{00000000-0005-0000-0000-0000EA0B0000}"/>
    <cellStyle name="Note 21 2" xfId="2155" xr:uid="{00000000-0005-0000-0000-0000EB0B0000}"/>
    <cellStyle name="Note 21 2 2" xfId="2156" xr:uid="{00000000-0005-0000-0000-0000EC0B0000}"/>
    <cellStyle name="Note 21 3" xfId="2157" xr:uid="{00000000-0005-0000-0000-0000ED0B0000}"/>
    <cellStyle name="Note 21 3 2" xfId="3530" xr:uid="{00000000-0005-0000-0000-0000EE0B0000}"/>
    <cellStyle name="Note 21 4" xfId="3529" xr:uid="{00000000-0005-0000-0000-0000EF0B0000}"/>
    <cellStyle name="Note 21_TRAFO" xfId="2158" xr:uid="{00000000-0005-0000-0000-0000F00B0000}"/>
    <cellStyle name="Note 22" xfId="2159" xr:uid="{00000000-0005-0000-0000-0000F10B0000}"/>
    <cellStyle name="Note 22 2" xfId="2160" xr:uid="{00000000-0005-0000-0000-0000F20B0000}"/>
    <cellStyle name="Note 22 2 2" xfId="2161" xr:uid="{00000000-0005-0000-0000-0000F30B0000}"/>
    <cellStyle name="Note 22 3" xfId="2162" xr:uid="{00000000-0005-0000-0000-0000F40B0000}"/>
    <cellStyle name="Note 22 3 2" xfId="3532" xr:uid="{00000000-0005-0000-0000-0000F50B0000}"/>
    <cellStyle name="Note 22 4" xfId="3531" xr:uid="{00000000-0005-0000-0000-0000F60B0000}"/>
    <cellStyle name="Note 22_TRAFO" xfId="2163" xr:uid="{00000000-0005-0000-0000-0000F70B0000}"/>
    <cellStyle name="Note 23" xfId="2164" xr:uid="{00000000-0005-0000-0000-0000F80B0000}"/>
    <cellStyle name="Note 23 2" xfId="2165" xr:uid="{00000000-0005-0000-0000-0000F90B0000}"/>
    <cellStyle name="Note 23 2 2" xfId="2166" xr:uid="{00000000-0005-0000-0000-0000FA0B0000}"/>
    <cellStyle name="Note 23 3" xfId="2167" xr:uid="{00000000-0005-0000-0000-0000FB0B0000}"/>
    <cellStyle name="Note 23 3 2" xfId="3534" xr:uid="{00000000-0005-0000-0000-0000FC0B0000}"/>
    <cellStyle name="Note 23 4" xfId="3533" xr:uid="{00000000-0005-0000-0000-0000FD0B0000}"/>
    <cellStyle name="Note 23_TRAFO" xfId="2168" xr:uid="{00000000-0005-0000-0000-0000FE0B0000}"/>
    <cellStyle name="Note 24" xfId="2169" xr:uid="{00000000-0005-0000-0000-0000FF0B0000}"/>
    <cellStyle name="Note 24 2" xfId="2170" xr:uid="{00000000-0005-0000-0000-0000000C0000}"/>
    <cellStyle name="Note 24 2 2" xfId="2171" xr:uid="{00000000-0005-0000-0000-0000010C0000}"/>
    <cellStyle name="Note 24 3" xfId="2172" xr:uid="{00000000-0005-0000-0000-0000020C0000}"/>
    <cellStyle name="Note 24 3 2" xfId="3536" xr:uid="{00000000-0005-0000-0000-0000030C0000}"/>
    <cellStyle name="Note 24 4" xfId="3535" xr:uid="{00000000-0005-0000-0000-0000040C0000}"/>
    <cellStyle name="Note 24_TRAFO" xfId="2173" xr:uid="{00000000-0005-0000-0000-0000050C0000}"/>
    <cellStyle name="Note 25" xfId="2174" xr:uid="{00000000-0005-0000-0000-0000060C0000}"/>
    <cellStyle name="Note 25 2" xfId="2175" xr:uid="{00000000-0005-0000-0000-0000070C0000}"/>
    <cellStyle name="Note 25 2 2" xfId="2176" xr:uid="{00000000-0005-0000-0000-0000080C0000}"/>
    <cellStyle name="Note 25 3" xfId="2177" xr:uid="{00000000-0005-0000-0000-0000090C0000}"/>
    <cellStyle name="Note 25 3 2" xfId="3538" xr:uid="{00000000-0005-0000-0000-00000A0C0000}"/>
    <cellStyle name="Note 25 4" xfId="3537" xr:uid="{00000000-0005-0000-0000-00000B0C0000}"/>
    <cellStyle name="Note 25_TRAFO" xfId="2178" xr:uid="{00000000-0005-0000-0000-00000C0C0000}"/>
    <cellStyle name="Note 26" xfId="2179" xr:uid="{00000000-0005-0000-0000-00000D0C0000}"/>
    <cellStyle name="Note 26 2" xfId="2180" xr:uid="{00000000-0005-0000-0000-00000E0C0000}"/>
    <cellStyle name="Note 26 2 2" xfId="2181" xr:uid="{00000000-0005-0000-0000-00000F0C0000}"/>
    <cellStyle name="Note 26 3" xfId="2182" xr:uid="{00000000-0005-0000-0000-0000100C0000}"/>
    <cellStyle name="Note 26 3 2" xfId="3540" xr:uid="{00000000-0005-0000-0000-0000110C0000}"/>
    <cellStyle name="Note 26 4" xfId="3539" xr:uid="{00000000-0005-0000-0000-0000120C0000}"/>
    <cellStyle name="Note 26_TRAFO" xfId="2183" xr:uid="{00000000-0005-0000-0000-0000130C0000}"/>
    <cellStyle name="Note 27" xfId="2184" xr:uid="{00000000-0005-0000-0000-0000140C0000}"/>
    <cellStyle name="Note 27 2" xfId="2185" xr:uid="{00000000-0005-0000-0000-0000150C0000}"/>
    <cellStyle name="Note 27 2 2" xfId="2186" xr:uid="{00000000-0005-0000-0000-0000160C0000}"/>
    <cellStyle name="Note 27 3" xfId="2187" xr:uid="{00000000-0005-0000-0000-0000170C0000}"/>
    <cellStyle name="Note 27 3 2" xfId="3542" xr:uid="{00000000-0005-0000-0000-0000180C0000}"/>
    <cellStyle name="Note 27 4" xfId="3541" xr:uid="{00000000-0005-0000-0000-0000190C0000}"/>
    <cellStyle name="Note 27_TRAFO" xfId="2188" xr:uid="{00000000-0005-0000-0000-00001A0C0000}"/>
    <cellStyle name="Note 28" xfId="2189" xr:uid="{00000000-0005-0000-0000-00001B0C0000}"/>
    <cellStyle name="Note 28 2" xfId="2190" xr:uid="{00000000-0005-0000-0000-00001C0C0000}"/>
    <cellStyle name="Note 28 2 2" xfId="2191" xr:uid="{00000000-0005-0000-0000-00001D0C0000}"/>
    <cellStyle name="Note 28 3" xfId="2192" xr:uid="{00000000-0005-0000-0000-00001E0C0000}"/>
    <cellStyle name="Note 28 3 2" xfId="3544" xr:uid="{00000000-0005-0000-0000-00001F0C0000}"/>
    <cellStyle name="Note 28 4" xfId="3543" xr:uid="{00000000-0005-0000-0000-0000200C0000}"/>
    <cellStyle name="Note 28_TRAFO" xfId="2193" xr:uid="{00000000-0005-0000-0000-0000210C0000}"/>
    <cellStyle name="Note 29" xfId="2194" xr:uid="{00000000-0005-0000-0000-0000220C0000}"/>
    <cellStyle name="Note 29 2" xfId="2195" xr:uid="{00000000-0005-0000-0000-0000230C0000}"/>
    <cellStyle name="Note 29 2 2" xfId="2196" xr:uid="{00000000-0005-0000-0000-0000240C0000}"/>
    <cellStyle name="Note 29 3" xfId="2197" xr:uid="{00000000-0005-0000-0000-0000250C0000}"/>
    <cellStyle name="Note 29 3 2" xfId="3546" xr:uid="{00000000-0005-0000-0000-0000260C0000}"/>
    <cellStyle name="Note 29 4" xfId="3545" xr:uid="{00000000-0005-0000-0000-0000270C0000}"/>
    <cellStyle name="Note 29_TRAFO" xfId="2198" xr:uid="{00000000-0005-0000-0000-0000280C0000}"/>
    <cellStyle name="Note 3" xfId="2199" xr:uid="{00000000-0005-0000-0000-0000290C0000}"/>
    <cellStyle name="Note 3 2" xfId="2200" xr:uid="{00000000-0005-0000-0000-00002A0C0000}"/>
    <cellStyle name="Note 3 2 2" xfId="2201" xr:uid="{00000000-0005-0000-0000-00002B0C0000}"/>
    <cellStyle name="Note 3 3" xfId="2202" xr:uid="{00000000-0005-0000-0000-00002C0C0000}"/>
    <cellStyle name="Note 3_TRAFO" xfId="2203" xr:uid="{00000000-0005-0000-0000-00002D0C0000}"/>
    <cellStyle name="Note 30" xfId="2204" xr:uid="{00000000-0005-0000-0000-00002E0C0000}"/>
    <cellStyle name="Note 30 2" xfId="2205" xr:uid="{00000000-0005-0000-0000-00002F0C0000}"/>
    <cellStyle name="Note 30 2 2" xfId="2206" xr:uid="{00000000-0005-0000-0000-0000300C0000}"/>
    <cellStyle name="Note 30 3" xfId="2207" xr:uid="{00000000-0005-0000-0000-0000310C0000}"/>
    <cellStyle name="Note 30 3 2" xfId="3548" xr:uid="{00000000-0005-0000-0000-0000320C0000}"/>
    <cellStyle name="Note 30 4" xfId="3547" xr:uid="{00000000-0005-0000-0000-0000330C0000}"/>
    <cellStyle name="Note 30_TRAFO" xfId="2208" xr:uid="{00000000-0005-0000-0000-0000340C0000}"/>
    <cellStyle name="Note 31" xfId="2209" xr:uid="{00000000-0005-0000-0000-0000350C0000}"/>
    <cellStyle name="Note 31 2" xfId="2210" xr:uid="{00000000-0005-0000-0000-0000360C0000}"/>
    <cellStyle name="Note 31 2 2" xfId="2211" xr:uid="{00000000-0005-0000-0000-0000370C0000}"/>
    <cellStyle name="Note 31 3" xfId="2212" xr:uid="{00000000-0005-0000-0000-0000380C0000}"/>
    <cellStyle name="Note 31 3 2" xfId="3550" xr:uid="{00000000-0005-0000-0000-0000390C0000}"/>
    <cellStyle name="Note 31 4" xfId="3549" xr:uid="{00000000-0005-0000-0000-00003A0C0000}"/>
    <cellStyle name="Note 31_TRAFO" xfId="2213" xr:uid="{00000000-0005-0000-0000-00003B0C0000}"/>
    <cellStyle name="Note 32" xfId="2214" xr:uid="{00000000-0005-0000-0000-00003C0C0000}"/>
    <cellStyle name="Note 32 2" xfId="2215" xr:uid="{00000000-0005-0000-0000-00003D0C0000}"/>
    <cellStyle name="Note 32 2 2" xfId="2216" xr:uid="{00000000-0005-0000-0000-00003E0C0000}"/>
    <cellStyle name="Note 32 3" xfId="2217" xr:uid="{00000000-0005-0000-0000-00003F0C0000}"/>
    <cellStyle name="Note 32 3 2" xfId="3552" xr:uid="{00000000-0005-0000-0000-0000400C0000}"/>
    <cellStyle name="Note 32 4" xfId="3551" xr:uid="{00000000-0005-0000-0000-0000410C0000}"/>
    <cellStyle name="Note 32_TRAFO" xfId="2218" xr:uid="{00000000-0005-0000-0000-0000420C0000}"/>
    <cellStyle name="Note 33" xfId="2219" xr:uid="{00000000-0005-0000-0000-0000430C0000}"/>
    <cellStyle name="Note 33 2" xfId="2220" xr:uid="{00000000-0005-0000-0000-0000440C0000}"/>
    <cellStyle name="Note 33 2 2" xfId="2221" xr:uid="{00000000-0005-0000-0000-0000450C0000}"/>
    <cellStyle name="Note 33 3" xfId="2222" xr:uid="{00000000-0005-0000-0000-0000460C0000}"/>
    <cellStyle name="Note 33 3 2" xfId="3554" xr:uid="{00000000-0005-0000-0000-0000470C0000}"/>
    <cellStyle name="Note 33 4" xfId="3553" xr:uid="{00000000-0005-0000-0000-0000480C0000}"/>
    <cellStyle name="Note 33_TRAFO" xfId="2223" xr:uid="{00000000-0005-0000-0000-0000490C0000}"/>
    <cellStyle name="Note 34" xfId="2224" xr:uid="{00000000-0005-0000-0000-00004A0C0000}"/>
    <cellStyle name="Note 34 2" xfId="2225" xr:uid="{00000000-0005-0000-0000-00004B0C0000}"/>
    <cellStyle name="Note 34 2 2" xfId="2226" xr:uid="{00000000-0005-0000-0000-00004C0C0000}"/>
    <cellStyle name="Note 34 3" xfId="2227" xr:uid="{00000000-0005-0000-0000-00004D0C0000}"/>
    <cellStyle name="Note 34 3 2" xfId="3556" xr:uid="{00000000-0005-0000-0000-00004E0C0000}"/>
    <cellStyle name="Note 34 4" xfId="3555" xr:uid="{00000000-0005-0000-0000-00004F0C0000}"/>
    <cellStyle name="Note 34_TRAFO" xfId="2228" xr:uid="{00000000-0005-0000-0000-0000500C0000}"/>
    <cellStyle name="Note 35" xfId="2229" xr:uid="{00000000-0005-0000-0000-0000510C0000}"/>
    <cellStyle name="Note 35 2" xfId="2230" xr:uid="{00000000-0005-0000-0000-0000520C0000}"/>
    <cellStyle name="Note 35 2 2" xfId="2231" xr:uid="{00000000-0005-0000-0000-0000530C0000}"/>
    <cellStyle name="Note 35 3" xfId="2232" xr:uid="{00000000-0005-0000-0000-0000540C0000}"/>
    <cellStyle name="Note 35 3 2" xfId="3558" xr:uid="{00000000-0005-0000-0000-0000550C0000}"/>
    <cellStyle name="Note 35 4" xfId="3557" xr:uid="{00000000-0005-0000-0000-0000560C0000}"/>
    <cellStyle name="Note 35_TRAFO" xfId="2233" xr:uid="{00000000-0005-0000-0000-0000570C0000}"/>
    <cellStyle name="Note 36" xfId="2234" xr:uid="{00000000-0005-0000-0000-0000580C0000}"/>
    <cellStyle name="Note 36 2" xfId="2235" xr:uid="{00000000-0005-0000-0000-0000590C0000}"/>
    <cellStyle name="Note 36 2 2" xfId="2236" xr:uid="{00000000-0005-0000-0000-00005A0C0000}"/>
    <cellStyle name="Note 36 3" xfId="2237" xr:uid="{00000000-0005-0000-0000-00005B0C0000}"/>
    <cellStyle name="Note 36 3 2" xfId="3560" xr:uid="{00000000-0005-0000-0000-00005C0C0000}"/>
    <cellStyle name="Note 36 4" xfId="3559" xr:uid="{00000000-0005-0000-0000-00005D0C0000}"/>
    <cellStyle name="Note 36_TRAFO" xfId="2238" xr:uid="{00000000-0005-0000-0000-00005E0C0000}"/>
    <cellStyle name="Note 37" xfId="2239" xr:uid="{00000000-0005-0000-0000-00005F0C0000}"/>
    <cellStyle name="Note 37 2" xfId="2240" xr:uid="{00000000-0005-0000-0000-0000600C0000}"/>
    <cellStyle name="Note 37 2 2" xfId="2241" xr:uid="{00000000-0005-0000-0000-0000610C0000}"/>
    <cellStyle name="Note 37 3" xfId="2242" xr:uid="{00000000-0005-0000-0000-0000620C0000}"/>
    <cellStyle name="Note 37 3 2" xfId="3562" xr:uid="{00000000-0005-0000-0000-0000630C0000}"/>
    <cellStyle name="Note 37 4" xfId="3561" xr:uid="{00000000-0005-0000-0000-0000640C0000}"/>
    <cellStyle name="Note 37_TRAFO" xfId="2243" xr:uid="{00000000-0005-0000-0000-0000650C0000}"/>
    <cellStyle name="Note 38" xfId="2244" xr:uid="{00000000-0005-0000-0000-0000660C0000}"/>
    <cellStyle name="Note 38 2" xfId="2245" xr:uid="{00000000-0005-0000-0000-0000670C0000}"/>
    <cellStyle name="Note 38 2 2" xfId="2246" xr:uid="{00000000-0005-0000-0000-0000680C0000}"/>
    <cellStyle name="Note 38 3" xfId="2247" xr:uid="{00000000-0005-0000-0000-0000690C0000}"/>
    <cellStyle name="Note 38 3 2" xfId="3564" xr:uid="{00000000-0005-0000-0000-00006A0C0000}"/>
    <cellStyle name="Note 38 4" xfId="3563" xr:uid="{00000000-0005-0000-0000-00006B0C0000}"/>
    <cellStyle name="Note 38_TRAFO" xfId="2248" xr:uid="{00000000-0005-0000-0000-00006C0C0000}"/>
    <cellStyle name="Note 39" xfId="2249" xr:uid="{00000000-0005-0000-0000-00006D0C0000}"/>
    <cellStyle name="Note 39 2" xfId="2250" xr:uid="{00000000-0005-0000-0000-00006E0C0000}"/>
    <cellStyle name="Note 39 2 2" xfId="2251" xr:uid="{00000000-0005-0000-0000-00006F0C0000}"/>
    <cellStyle name="Note 39 3" xfId="2252" xr:uid="{00000000-0005-0000-0000-0000700C0000}"/>
    <cellStyle name="Note 39 3 2" xfId="3566" xr:uid="{00000000-0005-0000-0000-0000710C0000}"/>
    <cellStyle name="Note 39 4" xfId="3565" xr:uid="{00000000-0005-0000-0000-0000720C0000}"/>
    <cellStyle name="Note 39_TRAFO" xfId="2253" xr:uid="{00000000-0005-0000-0000-0000730C0000}"/>
    <cellStyle name="Note 4" xfId="2254" xr:uid="{00000000-0005-0000-0000-0000740C0000}"/>
    <cellStyle name="Note 4 2" xfId="2255" xr:uid="{00000000-0005-0000-0000-0000750C0000}"/>
    <cellStyle name="Note 4 2 2" xfId="2256" xr:uid="{00000000-0005-0000-0000-0000760C0000}"/>
    <cellStyle name="Note 4 3" xfId="2257" xr:uid="{00000000-0005-0000-0000-0000770C0000}"/>
    <cellStyle name="Note 4_TRAFO" xfId="2258" xr:uid="{00000000-0005-0000-0000-0000780C0000}"/>
    <cellStyle name="Note 40" xfId="2259" xr:uid="{00000000-0005-0000-0000-0000790C0000}"/>
    <cellStyle name="Note 40 2" xfId="2260" xr:uid="{00000000-0005-0000-0000-00007A0C0000}"/>
    <cellStyle name="Note 40 2 2" xfId="2261" xr:uid="{00000000-0005-0000-0000-00007B0C0000}"/>
    <cellStyle name="Note 40 3" xfId="2262" xr:uid="{00000000-0005-0000-0000-00007C0C0000}"/>
    <cellStyle name="Note 40 3 2" xfId="3568" xr:uid="{00000000-0005-0000-0000-00007D0C0000}"/>
    <cellStyle name="Note 40 4" xfId="3567" xr:uid="{00000000-0005-0000-0000-00007E0C0000}"/>
    <cellStyle name="Note 40_TRAFO" xfId="2263" xr:uid="{00000000-0005-0000-0000-00007F0C0000}"/>
    <cellStyle name="Note 41" xfId="2264" xr:uid="{00000000-0005-0000-0000-0000800C0000}"/>
    <cellStyle name="Note 41 2" xfId="2265" xr:uid="{00000000-0005-0000-0000-0000810C0000}"/>
    <cellStyle name="Note 41 2 2" xfId="2266" xr:uid="{00000000-0005-0000-0000-0000820C0000}"/>
    <cellStyle name="Note 41 3" xfId="2267" xr:uid="{00000000-0005-0000-0000-0000830C0000}"/>
    <cellStyle name="Note 41 3 2" xfId="3570" xr:uid="{00000000-0005-0000-0000-0000840C0000}"/>
    <cellStyle name="Note 41 4" xfId="3569" xr:uid="{00000000-0005-0000-0000-0000850C0000}"/>
    <cellStyle name="Note 41_TRAFO" xfId="2268" xr:uid="{00000000-0005-0000-0000-0000860C0000}"/>
    <cellStyle name="Note 42" xfId="2269" xr:uid="{00000000-0005-0000-0000-0000870C0000}"/>
    <cellStyle name="Note 42 2" xfId="2270" xr:uid="{00000000-0005-0000-0000-0000880C0000}"/>
    <cellStyle name="Note 42 2 2" xfId="2271" xr:uid="{00000000-0005-0000-0000-0000890C0000}"/>
    <cellStyle name="Note 42 3" xfId="2272" xr:uid="{00000000-0005-0000-0000-00008A0C0000}"/>
    <cellStyle name="Note 42 3 2" xfId="3572" xr:uid="{00000000-0005-0000-0000-00008B0C0000}"/>
    <cellStyle name="Note 42 4" xfId="3571" xr:uid="{00000000-0005-0000-0000-00008C0C0000}"/>
    <cellStyle name="Note 42_TRAFO" xfId="2273" xr:uid="{00000000-0005-0000-0000-00008D0C0000}"/>
    <cellStyle name="Note 43" xfId="2274" xr:uid="{00000000-0005-0000-0000-00008E0C0000}"/>
    <cellStyle name="Note 43 2" xfId="2275" xr:uid="{00000000-0005-0000-0000-00008F0C0000}"/>
    <cellStyle name="Note 43 2 2" xfId="2276" xr:uid="{00000000-0005-0000-0000-0000900C0000}"/>
    <cellStyle name="Note 43 3" xfId="2277" xr:uid="{00000000-0005-0000-0000-0000910C0000}"/>
    <cellStyle name="Note 43 3 2" xfId="3574" xr:uid="{00000000-0005-0000-0000-0000920C0000}"/>
    <cellStyle name="Note 43 4" xfId="3573" xr:uid="{00000000-0005-0000-0000-0000930C0000}"/>
    <cellStyle name="Note 43_TRAFO" xfId="2278" xr:uid="{00000000-0005-0000-0000-0000940C0000}"/>
    <cellStyle name="Note 44" xfId="2279" xr:uid="{00000000-0005-0000-0000-0000950C0000}"/>
    <cellStyle name="Note 44 2" xfId="2280" xr:uid="{00000000-0005-0000-0000-0000960C0000}"/>
    <cellStyle name="Note 44 2 2" xfId="2281" xr:uid="{00000000-0005-0000-0000-0000970C0000}"/>
    <cellStyle name="Note 44 3" xfId="2282" xr:uid="{00000000-0005-0000-0000-0000980C0000}"/>
    <cellStyle name="Note 44 3 2" xfId="3576" xr:uid="{00000000-0005-0000-0000-0000990C0000}"/>
    <cellStyle name="Note 44 4" xfId="3575" xr:uid="{00000000-0005-0000-0000-00009A0C0000}"/>
    <cellStyle name="Note 44_TRAFO" xfId="2283" xr:uid="{00000000-0005-0000-0000-00009B0C0000}"/>
    <cellStyle name="Note 45" xfId="2284" xr:uid="{00000000-0005-0000-0000-00009C0C0000}"/>
    <cellStyle name="Note 45 2" xfId="2285" xr:uid="{00000000-0005-0000-0000-00009D0C0000}"/>
    <cellStyle name="Note 45 2 2" xfId="2286" xr:uid="{00000000-0005-0000-0000-00009E0C0000}"/>
    <cellStyle name="Note 45 3" xfId="2287" xr:uid="{00000000-0005-0000-0000-00009F0C0000}"/>
    <cellStyle name="Note 45 3 2" xfId="3578" xr:uid="{00000000-0005-0000-0000-0000A00C0000}"/>
    <cellStyle name="Note 45 4" xfId="3577" xr:uid="{00000000-0005-0000-0000-0000A10C0000}"/>
    <cellStyle name="Note 45_TRAFO" xfId="2288" xr:uid="{00000000-0005-0000-0000-0000A20C0000}"/>
    <cellStyle name="Note 46" xfId="2289" xr:uid="{00000000-0005-0000-0000-0000A30C0000}"/>
    <cellStyle name="Note 46 2" xfId="2290" xr:uid="{00000000-0005-0000-0000-0000A40C0000}"/>
    <cellStyle name="Note 46 2 2" xfId="2291" xr:uid="{00000000-0005-0000-0000-0000A50C0000}"/>
    <cellStyle name="Note 46 3" xfId="2292" xr:uid="{00000000-0005-0000-0000-0000A60C0000}"/>
    <cellStyle name="Note 46 3 2" xfId="3580" xr:uid="{00000000-0005-0000-0000-0000A70C0000}"/>
    <cellStyle name="Note 46 4" xfId="3579" xr:uid="{00000000-0005-0000-0000-0000A80C0000}"/>
    <cellStyle name="Note 46_TRAFO" xfId="2293" xr:uid="{00000000-0005-0000-0000-0000A90C0000}"/>
    <cellStyle name="Note 47" xfId="2294" xr:uid="{00000000-0005-0000-0000-0000AA0C0000}"/>
    <cellStyle name="Note 47 2" xfId="2295" xr:uid="{00000000-0005-0000-0000-0000AB0C0000}"/>
    <cellStyle name="Note 47 2 2" xfId="2296" xr:uid="{00000000-0005-0000-0000-0000AC0C0000}"/>
    <cellStyle name="Note 47 3" xfId="2297" xr:uid="{00000000-0005-0000-0000-0000AD0C0000}"/>
    <cellStyle name="Note 47 3 2" xfId="3582" xr:uid="{00000000-0005-0000-0000-0000AE0C0000}"/>
    <cellStyle name="Note 47 4" xfId="3581" xr:uid="{00000000-0005-0000-0000-0000AF0C0000}"/>
    <cellStyle name="Note 47_TRAFO" xfId="2298" xr:uid="{00000000-0005-0000-0000-0000B00C0000}"/>
    <cellStyle name="Note 48" xfId="2299" xr:uid="{00000000-0005-0000-0000-0000B10C0000}"/>
    <cellStyle name="Note 48 2" xfId="2300" xr:uid="{00000000-0005-0000-0000-0000B20C0000}"/>
    <cellStyle name="Note 48 2 2" xfId="2301" xr:uid="{00000000-0005-0000-0000-0000B30C0000}"/>
    <cellStyle name="Note 48 3" xfId="2302" xr:uid="{00000000-0005-0000-0000-0000B40C0000}"/>
    <cellStyle name="Note 48 3 2" xfId="3584" xr:uid="{00000000-0005-0000-0000-0000B50C0000}"/>
    <cellStyle name="Note 48 4" xfId="3583" xr:uid="{00000000-0005-0000-0000-0000B60C0000}"/>
    <cellStyle name="Note 48_TRAFO" xfId="2303" xr:uid="{00000000-0005-0000-0000-0000B70C0000}"/>
    <cellStyle name="Note 49" xfId="2304" xr:uid="{00000000-0005-0000-0000-0000B80C0000}"/>
    <cellStyle name="Note 49 2" xfId="2305" xr:uid="{00000000-0005-0000-0000-0000B90C0000}"/>
    <cellStyle name="Note 49 2 2" xfId="2306" xr:uid="{00000000-0005-0000-0000-0000BA0C0000}"/>
    <cellStyle name="Note 49 3" xfId="2307" xr:uid="{00000000-0005-0000-0000-0000BB0C0000}"/>
    <cellStyle name="Note 49 3 2" xfId="3586" xr:uid="{00000000-0005-0000-0000-0000BC0C0000}"/>
    <cellStyle name="Note 49 4" xfId="3585" xr:uid="{00000000-0005-0000-0000-0000BD0C0000}"/>
    <cellStyle name="Note 49_TRAFO" xfId="2308" xr:uid="{00000000-0005-0000-0000-0000BE0C0000}"/>
    <cellStyle name="Note 5" xfId="2309" xr:uid="{00000000-0005-0000-0000-0000BF0C0000}"/>
    <cellStyle name="Note 5 2" xfId="2310" xr:uid="{00000000-0005-0000-0000-0000C00C0000}"/>
    <cellStyle name="Note 5 2 2" xfId="2311" xr:uid="{00000000-0005-0000-0000-0000C10C0000}"/>
    <cellStyle name="Note 5 3" xfId="2312" xr:uid="{00000000-0005-0000-0000-0000C20C0000}"/>
    <cellStyle name="Note 5_TRAFO" xfId="2313" xr:uid="{00000000-0005-0000-0000-0000C30C0000}"/>
    <cellStyle name="Note 50" xfId="2314" xr:uid="{00000000-0005-0000-0000-0000C40C0000}"/>
    <cellStyle name="Note 50 2" xfId="2315" xr:uid="{00000000-0005-0000-0000-0000C50C0000}"/>
    <cellStyle name="Note 50 2 2" xfId="2316" xr:uid="{00000000-0005-0000-0000-0000C60C0000}"/>
    <cellStyle name="Note 50 3" xfId="2317" xr:uid="{00000000-0005-0000-0000-0000C70C0000}"/>
    <cellStyle name="Note 50 3 2" xfId="3588" xr:uid="{00000000-0005-0000-0000-0000C80C0000}"/>
    <cellStyle name="Note 50 4" xfId="3587" xr:uid="{00000000-0005-0000-0000-0000C90C0000}"/>
    <cellStyle name="Note 50_TRAFO" xfId="2318" xr:uid="{00000000-0005-0000-0000-0000CA0C0000}"/>
    <cellStyle name="Note 51" xfId="2319" xr:uid="{00000000-0005-0000-0000-0000CB0C0000}"/>
    <cellStyle name="Note 51 2" xfId="2320" xr:uid="{00000000-0005-0000-0000-0000CC0C0000}"/>
    <cellStyle name="Note 51 2 2" xfId="2321" xr:uid="{00000000-0005-0000-0000-0000CD0C0000}"/>
    <cellStyle name="Note 51 3" xfId="2322" xr:uid="{00000000-0005-0000-0000-0000CE0C0000}"/>
    <cellStyle name="Note 51 3 2" xfId="3590" xr:uid="{00000000-0005-0000-0000-0000CF0C0000}"/>
    <cellStyle name="Note 51 4" xfId="3589" xr:uid="{00000000-0005-0000-0000-0000D00C0000}"/>
    <cellStyle name="Note 51_TRAFO" xfId="2323" xr:uid="{00000000-0005-0000-0000-0000D10C0000}"/>
    <cellStyle name="Note 52" xfId="2324" xr:uid="{00000000-0005-0000-0000-0000D20C0000}"/>
    <cellStyle name="Note 52 2" xfId="2325" xr:uid="{00000000-0005-0000-0000-0000D30C0000}"/>
    <cellStyle name="Note 52 2 2" xfId="2326" xr:uid="{00000000-0005-0000-0000-0000D40C0000}"/>
    <cellStyle name="Note 52 3" xfId="2327" xr:uid="{00000000-0005-0000-0000-0000D50C0000}"/>
    <cellStyle name="Note 52 3 2" xfId="3592" xr:uid="{00000000-0005-0000-0000-0000D60C0000}"/>
    <cellStyle name="Note 52 4" xfId="3591" xr:uid="{00000000-0005-0000-0000-0000D70C0000}"/>
    <cellStyle name="Note 52_TRAFO" xfId="2328" xr:uid="{00000000-0005-0000-0000-0000D80C0000}"/>
    <cellStyle name="Note 53" xfId="2329" xr:uid="{00000000-0005-0000-0000-0000D90C0000}"/>
    <cellStyle name="Note 53 2" xfId="2330" xr:uid="{00000000-0005-0000-0000-0000DA0C0000}"/>
    <cellStyle name="Note 53 2 2" xfId="2331" xr:uid="{00000000-0005-0000-0000-0000DB0C0000}"/>
    <cellStyle name="Note 53 3" xfId="2332" xr:uid="{00000000-0005-0000-0000-0000DC0C0000}"/>
    <cellStyle name="Note 53 3 2" xfId="3594" xr:uid="{00000000-0005-0000-0000-0000DD0C0000}"/>
    <cellStyle name="Note 53 4" xfId="3593" xr:uid="{00000000-0005-0000-0000-0000DE0C0000}"/>
    <cellStyle name="Note 53_TRAFO" xfId="2333" xr:uid="{00000000-0005-0000-0000-0000DF0C0000}"/>
    <cellStyle name="Note 54" xfId="2334" xr:uid="{00000000-0005-0000-0000-0000E00C0000}"/>
    <cellStyle name="Note 54 2" xfId="2335" xr:uid="{00000000-0005-0000-0000-0000E10C0000}"/>
    <cellStyle name="Note 54 2 2" xfId="2336" xr:uid="{00000000-0005-0000-0000-0000E20C0000}"/>
    <cellStyle name="Note 54 3" xfId="2337" xr:uid="{00000000-0005-0000-0000-0000E30C0000}"/>
    <cellStyle name="Note 54 3 2" xfId="3596" xr:uid="{00000000-0005-0000-0000-0000E40C0000}"/>
    <cellStyle name="Note 54 4" xfId="3595" xr:uid="{00000000-0005-0000-0000-0000E50C0000}"/>
    <cellStyle name="Note 54_TRAFO" xfId="2338" xr:uid="{00000000-0005-0000-0000-0000E60C0000}"/>
    <cellStyle name="Note 55" xfId="2339" xr:uid="{00000000-0005-0000-0000-0000E70C0000}"/>
    <cellStyle name="Note 55 2" xfId="2340" xr:uid="{00000000-0005-0000-0000-0000E80C0000}"/>
    <cellStyle name="Note 55 2 2" xfId="2341" xr:uid="{00000000-0005-0000-0000-0000E90C0000}"/>
    <cellStyle name="Note 55 3" xfId="2342" xr:uid="{00000000-0005-0000-0000-0000EA0C0000}"/>
    <cellStyle name="Note 55 3 2" xfId="3598" xr:uid="{00000000-0005-0000-0000-0000EB0C0000}"/>
    <cellStyle name="Note 55 4" xfId="3597" xr:uid="{00000000-0005-0000-0000-0000EC0C0000}"/>
    <cellStyle name="Note 55_TRAFO" xfId="2343" xr:uid="{00000000-0005-0000-0000-0000ED0C0000}"/>
    <cellStyle name="Note 56" xfId="2344" xr:uid="{00000000-0005-0000-0000-0000EE0C0000}"/>
    <cellStyle name="Note 56 2" xfId="2345" xr:uid="{00000000-0005-0000-0000-0000EF0C0000}"/>
    <cellStyle name="Note 56 2 2" xfId="2346" xr:uid="{00000000-0005-0000-0000-0000F00C0000}"/>
    <cellStyle name="Note 56 3" xfId="2347" xr:uid="{00000000-0005-0000-0000-0000F10C0000}"/>
    <cellStyle name="Note 56 3 2" xfId="3600" xr:uid="{00000000-0005-0000-0000-0000F20C0000}"/>
    <cellStyle name="Note 56 4" xfId="3599" xr:uid="{00000000-0005-0000-0000-0000F30C0000}"/>
    <cellStyle name="Note 56_TRAFO" xfId="2348" xr:uid="{00000000-0005-0000-0000-0000F40C0000}"/>
    <cellStyle name="Note 57" xfId="2349" xr:uid="{00000000-0005-0000-0000-0000F50C0000}"/>
    <cellStyle name="Note 57 2" xfId="2350" xr:uid="{00000000-0005-0000-0000-0000F60C0000}"/>
    <cellStyle name="Note 57 2 2" xfId="2351" xr:uid="{00000000-0005-0000-0000-0000F70C0000}"/>
    <cellStyle name="Note 57 3" xfId="2352" xr:uid="{00000000-0005-0000-0000-0000F80C0000}"/>
    <cellStyle name="Note 57 3 2" xfId="3602" xr:uid="{00000000-0005-0000-0000-0000F90C0000}"/>
    <cellStyle name="Note 57 4" xfId="3601" xr:uid="{00000000-0005-0000-0000-0000FA0C0000}"/>
    <cellStyle name="Note 57_TRAFO" xfId="2353" xr:uid="{00000000-0005-0000-0000-0000FB0C0000}"/>
    <cellStyle name="Note 58" xfId="2354" xr:uid="{00000000-0005-0000-0000-0000FC0C0000}"/>
    <cellStyle name="Note 58 2" xfId="2355" xr:uid="{00000000-0005-0000-0000-0000FD0C0000}"/>
    <cellStyle name="Note 58 2 2" xfId="2356" xr:uid="{00000000-0005-0000-0000-0000FE0C0000}"/>
    <cellStyle name="Note 58 3" xfId="2357" xr:uid="{00000000-0005-0000-0000-0000FF0C0000}"/>
    <cellStyle name="Note 58 3 2" xfId="3604" xr:uid="{00000000-0005-0000-0000-0000000D0000}"/>
    <cellStyle name="Note 58 4" xfId="3603" xr:uid="{00000000-0005-0000-0000-0000010D0000}"/>
    <cellStyle name="Note 58_TRAFO" xfId="2358" xr:uid="{00000000-0005-0000-0000-0000020D0000}"/>
    <cellStyle name="Note 59" xfId="2359" xr:uid="{00000000-0005-0000-0000-0000030D0000}"/>
    <cellStyle name="Note 59 2" xfId="2360" xr:uid="{00000000-0005-0000-0000-0000040D0000}"/>
    <cellStyle name="Note 59 2 2" xfId="2361" xr:uid="{00000000-0005-0000-0000-0000050D0000}"/>
    <cellStyle name="Note 59 3" xfId="2362" xr:uid="{00000000-0005-0000-0000-0000060D0000}"/>
    <cellStyle name="Note 59 3 2" xfId="3606" xr:uid="{00000000-0005-0000-0000-0000070D0000}"/>
    <cellStyle name="Note 59 4" xfId="3605" xr:uid="{00000000-0005-0000-0000-0000080D0000}"/>
    <cellStyle name="Note 59_TRAFO" xfId="2363" xr:uid="{00000000-0005-0000-0000-0000090D0000}"/>
    <cellStyle name="Note 6" xfId="2364" xr:uid="{00000000-0005-0000-0000-00000A0D0000}"/>
    <cellStyle name="Note 6 2" xfId="2365" xr:uid="{00000000-0005-0000-0000-00000B0D0000}"/>
    <cellStyle name="Note 6 2 2" xfId="2366" xr:uid="{00000000-0005-0000-0000-00000C0D0000}"/>
    <cellStyle name="Note 6 3" xfId="2367" xr:uid="{00000000-0005-0000-0000-00000D0D0000}"/>
    <cellStyle name="Note 6_TRAFO" xfId="2368" xr:uid="{00000000-0005-0000-0000-00000E0D0000}"/>
    <cellStyle name="Note 60" xfId="2369" xr:uid="{00000000-0005-0000-0000-00000F0D0000}"/>
    <cellStyle name="Note 60 2" xfId="2370" xr:uid="{00000000-0005-0000-0000-0000100D0000}"/>
    <cellStyle name="Note 60 2 2" xfId="2371" xr:uid="{00000000-0005-0000-0000-0000110D0000}"/>
    <cellStyle name="Note 60 3" xfId="2372" xr:uid="{00000000-0005-0000-0000-0000120D0000}"/>
    <cellStyle name="Note 60 3 2" xfId="3608" xr:uid="{00000000-0005-0000-0000-0000130D0000}"/>
    <cellStyle name="Note 60 4" xfId="3607" xr:uid="{00000000-0005-0000-0000-0000140D0000}"/>
    <cellStyle name="Note 60_TRAFO" xfId="2373" xr:uid="{00000000-0005-0000-0000-0000150D0000}"/>
    <cellStyle name="Note 61" xfId="2374" xr:uid="{00000000-0005-0000-0000-0000160D0000}"/>
    <cellStyle name="Note 61 2" xfId="2375" xr:uid="{00000000-0005-0000-0000-0000170D0000}"/>
    <cellStyle name="Note 61 2 2" xfId="2376" xr:uid="{00000000-0005-0000-0000-0000180D0000}"/>
    <cellStyle name="Note 61 3" xfId="2377" xr:uid="{00000000-0005-0000-0000-0000190D0000}"/>
    <cellStyle name="Note 61 3 2" xfId="3610" xr:uid="{00000000-0005-0000-0000-00001A0D0000}"/>
    <cellStyle name="Note 61 4" xfId="3609" xr:uid="{00000000-0005-0000-0000-00001B0D0000}"/>
    <cellStyle name="Note 61_TRAFO" xfId="2378" xr:uid="{00000000-0005-0000-0000-00001C0D0000}"/>
    <cellStyle name="Note 62" xfId="2379" xr:uid="{00000000-0005-0000-0000-00001D0D0000}"/>
    <cellStyle name="Note 62 2" xfId="2380" xr:uid="{00000000-0005-0000-0000-00001E0D0000}"/>
    <cellStyle name="Note 62 2 2" xfId="2381" xr:uid="{00000000-0005-0000-0000-00001F0D0000}"/>
    <cellStyle name="Note 62 3" xfId="2382" xr:uid="{00000000-0005-0000-0000-0000200D0000}"/>
    <cellStyle name="Note 62 3 2" xfId="3612" xr:uid="{00000000-0005-0000-0000-0000210D0000}"/>
    <cellStyle name="Note 62 4" xfId="3611" xr:uid="{00000000-0005-0000-0000-0000220D0000}"/>
    <cellStyle name="Note 62_TRAFO" xfId="2383" xr:uid="{00000000-0005-0000-0000-0000230D0000}"/>
    <cellStyle name="Note 63" xfId="2384" xr:uid="{00000000-0005-0000-0000-0000240D0000}"/>
    <cellStyle name="Note 63 2" xfId="2385" xr:uid="{00000000-0005-0000-0000-0000250D0000}"/>
    <cellStyle name="Note 63 2 2" xfId="2386" xr:uid="{00000000-0005-0000-0000-0000260D0000}"/>
    <cellStyle name="Note 63 3" xfId="2387" xr:uid="{00000000-0005-0000-0000-0000270D0000}"/>
    <cellStyle name="Note 63 3 2" xfId="3614" xr:uid="{00000000-0005-0000-0000-0000280D0000}"/>
    <cellStyle name="Note 63 4" xfId="3613" xr:uid="{00000000-0005-0000-0000-0000290D0000}"/>
    <cellStyle name="Note 63_TRAFO" xfId="2388" xr:uid="{00000000-0005-0000-0000-00002A0D0000}"/>
    <cellStyle name="Note 64" xfId="2389" xr:uid="{00000000-0005-0000-0000-00002B0D0000}"/>
    <cellStyle name="Note 64 2" xfId="2390" xr:uid="{00000000-0005-0000-0000-00002C0D0000}"/>
    <cellStyle name="Note 64 2 2" xfId="2391" xr:uid="{00000000-0005-0000-0000-00002D0D0000}"/>
    <cellStyle name="Note 64 3" xfId="2392" xr:uid="{00000000-0005-0000-0000-00002E0D0000}"/>
    <cellStyle name="Note 64 3 2" xfId="3616" xr:uid="{00000000-0005-0000-0000-00002F0D0000}"/>
    <cellStyle name="Note 64 4" xfId="3615" xr:uid="{00000000-0005-0000-0000-0000300D0000}"/>
    <cellStyle name="Note 64_TRAFO" xfId="2393" xr:uid="{00000000-0005-0000-0000-0000310D0000}"/>
    <cellStyle name="Note 65" xfId="2394" xr:uid="{00000000-0005-0000-0000-0000320D0000}"/>
    <cellStyle name="Note 65 2" xfId="2395" xr:uid="{00000000-0005-0000-0000-0000330D0000}"/>
    <cellStyle name="Note 65 2 2" xfId="2396" xr:uid="{00000000-0005-0000-0000-0000340D0000}"/>
    <cellStyle name="Note 65 3" xfId="2397" xr:uid="{00000000-0005-0000-0000-0000350D0000}"/>
    <cellStyle name="Note 65 3 2" xfId="3618" xr:uid="{00000000-0005-0000-0000-0000360D0000}"/>
    <cellStyle name="Note 65 4" xfId="3617" xr:uid="{00000000-0005-0000-0000-0000370D0000}"/>
    <cellStyle name="Note 65_TRAFO" xfId="2398" xr:uid="{00000000-0005-0000-0000-0000380D0000}"/>
    <cellStyle name="Note 66" xfId="2399" xr:uid="{00000000-0005-0000-0000-0000390D0000}"/>
    <cellStyle name="Note 66 2" xfId="2400" xr:uid="{00000000-0005-0000-0000-00003A0D0000}"/>
    <cellStyle name="Note 66 2 2" xfId="2401" xr:uid="{00000000-0005-0000-0000-00003B0D0000}"/>
    <cellStyle name="Note 66 3" xfId="2402" xr:uid="{00000000-0005-0000-0000-00003C0D0000}"/>
    <cellStyle name="Note 66 3 2" xfId="3620" xr:uid="{00000000-0005-0000-0000-00003D0D0000}"/>
    <cellStyle name="Note 66 4" xfId="3619" xr:uid="{00000000-0005-0000-0000-00003E0D0000}"/>
    <cellStyle name="Note 66_TRAFO" xfId="2403" xr:uid="{00000000-0005-0000-0000-00003F0D0000}"/>
    <cellStyle name="Note 67" xfId="2404" xr:uid="{00000000-0005-0000-0000-0000400D0000}"/>
    <cellStyle name="Note 67 2" xfId="2405" xr:uid="{00000000-0005-0000-0000-0000410D0000}"/>
    <cellStyle name="Note 67 2 2" xfId="2406" xr:uid="{00000000-0005-0000-0000-0000420D0000}"/>
    <cellStyle name="Note 67 3" xfId="2407" xr:uid="{00000000-0005-0000-0000-0000430D0000}"/>
    <cellStyle name="Note 67 3 2" xfId="3622" xr:uid="{00000000-0005-0000-0000-0000440D0000}"/>
    <cellStyle name="Note 67 4" xfId="3621" xr:uid="{00000000-0005-0000-0000-0000450D0000}"/>
    <cellStyle name="Note 67_TRAFO" xfId="2408" xr:uid="{00000000-0005-0000-0000-0000460D0000}"/>
    <cellStyle name="Note 68" xfId="2409" xr:uid="{00000000-0005-0000-0000-0000470D0000}"/>
    <cellStyle name="Note 68 2" xfId="2410" xr:uid="{00000000-0005-0000-0000-0000480D0000}"/>
    <cellStyle name="Note 68 2 2" xfId="2411" xr:uid="{00000000-0005-0000-0000-0000490D0000}"/>
    <cellStyle name="Note 68 3" xfId="2412" xr:uid="{00000000-0005-0000-0000-00004A0D0000}"/>
    <cellStyle name="Note 68 3 2" xfId="3624" xr:uid="{00000000-0005-0000-0000-00004B0D0000}"/>
    <cellStyle name="Note 68 4" xfId="3623" xr:uid="{00000000-0005-0000-0000-00004C0D0000}"/>
    <cellStyle name="Note 68_TRAFO" xfId="2413" xr:uid="{00000000-0005-0000-0000-00004D0D0000}"/>
    <cellStyle name="Note 69" xfId="2414" xr:uid="{00000000-0005-0000-0000-00004E0D0000}"/>
    <cellStyle name="Note 69 2" xfId="2415" xr:uid="{00000000-0005-0000-0000-00004F0D0000}"/>
    <cellStyle name="Note 69 2 2" xfId="2416" xr:uid="{00000000-0005-0000-0000-0000500D0000}"/>
    <cellStyle name="Note 69 3" xfId="2417" xr:uid="{00000000-0005-0000-0000-0000510D0000}"/>
    <cellStyle name="Note 69 3 2" xfId="3626" xr:uid="{00000000-0005-0000-0000-0000520D0000}"/>
    <cellStyle name="Note 69 4" xfId="3625" xr:uid="{00000000-0005-0000-0000-0000530D0000}"/>
    <cellStyle name="Note 69_TRAFO" xfId="2418" xr:uid="{00000000-0005-0000-0000-0000540D0000}"/>
    <cellStyle name="Note 7" xfId="2419" xr:uid="{00000000-0005-0000-0000-0000550D0000}"/>
    <cellStyle name="Note 7 2" xfId="2420" xr:uid="{00000000-0005-0000-0000-0000560D0000}"/>
    <cellStyle name="Note 7 2 2" xfId="2421" xr:uid="{00000000-0005-0000-0000-0000570D0000}"/>
    <cellStyle name="Note 7 3" xfId="2422" xr:uid="{00000000-0005-0000-0000-0000580D0000}"/>
    <cellStyle name="Note 7_TRAFO" xfId="2423" xr:uid="{00000000-0005-0000-0000-0000590D0000}"/>
    <cellStyle name="Note 70" xfId="2424" xr:uid="{00000000-0005-0000-0000-00005A0D0000}"/>
    <cellStyle name="Note 70 2" xfId="2425" xr:uid="{00000000-0005-0000-0000-00005B0D0000}"/>
    <cellStyle name="Note 70 2 2" xfId="2426" xr:uid="{00000000-0005-0000-0000-00005C0D0000}"/>
    <cellStyle name="Note 70 3" xfId="2427" xr:uid="{00000000-0005-0000-0000-00005D0D0000}"/>
    <cellStyle name="Note 70 3 2" xfId="3628" xr:uid="{00000000-0005-0000-0000-00005E0D0000}"/>
    <cellStyle name="Note 70 4" xfId="3627" xr:uid="{00000000-0005-0000-0000-00005F0D0000}"/>
    <cellStyle name="Note 70_TRAFO" xfId="2428" xr:uid="{00000000-0005-0000-0000-0000600D0000}"/>
    <cellStyle name="Note 71" xfId="2429" xr:uid="{00000000-0005-0000-0000-0000610D0000}"/>
    <cellStyle name="Note 71 2" xfId="2430" xr:uid="{00000000-0005-0000-0000-0000620D0000}"/>
    <cellStyle name="Note 71 2 2" xfId="2431" xr:uid="{00000000-0005-0000-0000-0000630D0000}"/>
    <cellStyle name="Note 71 3" xfId="2432" xr:uid="{00000000-0005-0000-0000-0000640D0000}"/>
    <cellStyle name="Note 71 3 2" xfId="3630" xr:uid="{00000000-0005-0000-0000-0000650D0000}"/>
    <cellStyle name="Note 71 4" xfId="3629" xr:uid="{00000000-0005-0000-0000-0000660D0000}"/>
    <cellStyle name="Note 71_TRAFO" xfId="2433" xr:uid="{00000000-0005-0000-0000-0000670D0000}"/>
    <cellStyle name="Note 72" xfId="2434" xr:uid="{00000000-0005-0000-0000-0000680D0000}"/>
    <cellStyle name="Note 72 2" xfId="2435" xr:uid="{00000000-0005-0000-0000-0000690D0000}"/>
    <cellStyle name="Note 72 2 2" xfId="2436" xr:uid="{00000000-0005-0000-0000-00006A0D0000}"/>
    <cellStyle name="Note 72 3" xfId="2437" xr:uid="{00000000-0005-0000-0000-00006B0D0000}"/>
    <cellStyle name="Note 72 3 2" xfId="3632" xr:uid="{00000000-0005-0000-0000-00006C0D0000}"/>
    <cellStyle name="Note 72 4" xfId="3631" xr:uid="{00000000-0005-0000-0000-00006D0D0000}"/>
    <cellStyle name="Note 72_TRAFO" xfId="2438" xr:uid="{00000000-0005-0000-0000-00006E0D0000}"/>
    <cellStyle name="Note 73" xfId="2439" xr:uid="{00000000-0005-0000-0000-00006F0D0000}"/>
    <cellStyle name="Note 73 2" xfId="2440" xr:uid="{00000000-0005-0000-0000-0000700D0000}"/>
    <cellStyle name="Note 73 2 2" xfId="2441" xr:uid="{00000000-0005-0000-0000-0000710D0000}"/>
    <cellStyle name="Note 73 3" xfId="2442" xr:uid="{00000000-0005-0000-0000-0000720D0000}"/>
    <cellStyle name="Note 73 3 2" xfId="3634" xr:uid="{00000000-0005-0000-0000-0000730D0000}"/>
    <cellStyle name="Note 73 4" xfId="3633" xr:uid="{00000000-0005-0000-0000-0000740D0000}"/>
    <cellStyle name="Note 73_TRAFO" xfId="2443" xr:uid="{00000000-0005-0000-0000-0000750D0000}"/>
    <cellStyle name="Note 74" xfId="2444" xr:uid="{00000000-0005-0000-0000-0000760D0000}"/>
    <cellStyle name="Note 74 2" xfId="2445" xr:uid="{00000000-0005-0000-0000-0000770D0000}"/>
    <cellStyle name="Note 74 2 2" xfId="2446" xr:uid="{00000000-0005-0000-0000-0000780D0000}"/>
    <cellStyle name="Note 74 3" xfId="2447" xr:uid="{00000000-0005-0000-0000-0000790D0000}"/>
    <cellStyle name="Note 74 3 2" xfId="3636" xr:uid="{00000000-0005-0000-0000-00007A0D0000}"/>
    <cellStyle name="Note 74 4" xfId="3635" xr:uid="{00000000-0005-0000-0000-00007B0D0000}"/>
    <cellStyle name="Note 74_TRAFO" xfId="2448" xr:uid="{00000000-0005-0000-0000-00007C0D0000}"/>
    <cellStyle name="Note 75" xfId="2449" xr:uid="{00000000-0005-0000-0000-00007D0D0000}"/>
    <cellStyle name="Note 75 2" xfId="2450" xr:uid="{00000000-0005-0000-0000-00007E0D0000}"/>
    <cellStyle name="Note 75 2 2" xfId="2451" xr:uid="{00000000-0005-0000-0000-00007F0D0000}"/>
    <cellStyle name="Note 75 3" xfId="2452" xr:uid="{00000000-0005-0000-0000-0000800D0000}"/>
    <cellStyle name="Note 75 3 2" xfId="3638" xr:uid="{00000000-0005-0000-0000-0000810D0000}"/>
    <cellStyle name="Note 75 4" xfId="3637" xr:uid="{00000000-0005-0000-0000-0000820D0000}"/>
    <cellStyle name="Note 75_TRAFO" xfId="2453" xr:uid="{00000000-0005-0000-0000-0000830D0000}"/>
    <cellStyle name="Note 76" xfId="2454" xr:uid="{00000000-0005-0000-0000-0000840D0000}"/>
    <cellStyle name="Note 76 2" xfId="2455" xr:uid="{00000000-0005-0000-0000-0000850D0000}"/>
    <cellStyle name="Note 76 2 2" xfId="2456" xr:uid="{00000000-0005-0000-0000-0000860D0000}"/>
    <cellStyle name="Note 76 3" xfId="2457" xr:uid="{00000000-0005-0000-0000-0000870D0000}"/>
    <cellStyle name="Note 76 3 2" xfId="3640" xr:uid="{00000000-0005-0000-0000-0000880D0000}"/>
    <cellStyle name="Note 76 4" xfId="3639" xr:uid="{00000000-0005-0000-0000-0000890D0000}"/>
    <cellStyle name="Note 76_TRAFO" xfId="2458" xr:uid="{00000000-0005-0000-0000-00008A0D0000}"/>
    <cellStyle name="Note 77" xfId="2459" xr:uid="{00000000-0005-0000-0000-00008B0D0000}"/>
    <cellStyle name="Note 77 2" xfId="2460" xr:uid="{00000000-0005-0000-0000-00008C0D0000}"/>
    <cellStyle name="Note 77 2 2" xfId="2461" xr:uid="{00000000-0005-0000-0000-00008D0D0000}"/>
    <cellStyle name="Note 77 3" xfId="2462" xr:uid="{00000000-0005-0000-0000-00008E0D0000}"/>
    <cellStyle name="Note 77 3 2" xfId="3642" xr:uid="{00000000-0005-0000-0000-00008F0D0000}"/>
    <cellStyle name="Note 77 4" xfId="3641" xr:uid="{00000000-0005-0000-0000-0000900D0000}"/>
    <cellStyle name="Note 77_TRAFO" xfId="2463" xr:uid="{00000000-0005-0000-0000-0000910D0000}"/>
    <cellStyle name="Note 78" xfId="2464" xr:uid="{00000000-0005-0000-0000-0000920D0000}"/>
    <cellStyle name="Note 78 2" xfId="2465" xr:uid="{00000000-0005-0000-0000-0000930D0000}"/>
    <cellStyle name="Note 78 2 2" xfId="2466" xr:uid="{00000000-0005-0000-0000-0000940D0000}"/>
    <cellStyle name="Note 78 3" xfId="2467" xr:uid="{00000000-0005-0000-0000-0000950D0000}"/>
    <cellStyle name="Note 78 3 2" xfId="3644" xr:uid="{00000000-0005-0000-0000-0000960D0000}"/>
    <cellStyle name="Note 78 4" xfId="3643" xr:uid="{00000000-0005-0000-0000-0000970D0000}"/>
    <cellStyle name="Note 78_TRAFO" xfId="2468" xr:uid="{00000000-0005-0000-0000-0000980D0000}"/>
    <cellStyle name="Note 8" xfId="2469" xr:uid="{00000000-0005-0000-0000-0000990D0000}"/>
    <cellStyle name="Note 8 2" xfId="2470" xr:uid="{00000000-0005-0000-0000-00009A0D0000}"/>
    <cellStyle name="Note 8 2 2" xfId="2471" xr:uid="{00000000-0005-0000-0000-00009B0D0000}"/>
    <cellStyle name="Note 8 3" xfId="2472" xr:uid="{00000000-0005-0000-0000-00009C0D0000}"/>
    <cellStyle name="Note 8_TRAFO" xfId="2473" xr:uid="{00000000-0005-0000-0000-00009D0D0000}"/>
    <cellStyle name="Note 9" xfId="2474" xr:uid="{00000000-0005-0000-0000-00009E0D0000}"/>
    <cellStyle name="Note 9 2" xfId="2475" xr:uid="{00000000-0005-0000-0000-00009F0D0000}"/>
    <cellStyle name="Note 9 2 2" xfId="2476" xr:uid="{00000000-0005-0000-0000-0000A00D0000}"/>
    <cellStyle name="Note 9 3" xfId="2477" xr:uid="{00000000-0005-0000-0000-0000A10D0000}"/>
    <cellStyle name="Note 9_TRAFO" xfId="2478" xr:uid="{00000000-0005-0000-0000-0000A20D0000}"/>
    <cellStyle name="Output" xfId="2479" builtinId="21" customBuiltin="1"/>
    <cellStyle name="Output 10" xfId="2480" xr:uid="{00000000-0005-0000-0000-0000A40D0000}"/>
    <cellStyle name="Output 10 2" xfId="2481" xr:uid="{00000000-0005-0000-0000-0000A50D0000}"/>
    <cellStyle name="Output 11" xfId="2482" xr:uid="{00000000-0005-0000-0000-0000A60D0000}"/>
    <cellStyle name="Output 11 2" xfId="2483" xr:uid="{00000000-0005-0000-0000-0000A70D0000}"/>
    <cellStyle name="Output 12" xfId="2484" xr:uid="{00000000-0005-0000-0000-0000A80D0000}"/>
    <cellStyle name="Output 12 2" xfId="2485" xr:uid="{00000000-0005-0000-0000-0000A90D0000}"/>
    <cellStyle name="Output 13" xfId="2486" xr:uid="{00000000-0005-0000-0000-0000AA0D0000}"/>
    <cellStyle name="Output 13 2" xfId="2487" xr:uid="{00000000-0005-0000-0000-0000AB0D0000}"/>
    <cellStyle name="Output 14" xfId="2488" xr:uid="{00000000-0005-0000-0000-0000AC0D0000}"/>
    <cellStyle name="Output 14 2" xfId="2489" xr:uid="{00000000-0005-0000-0000-0000AD0D0000}"/>
    <cellStyle name="Output 15" xfId="2490" xr:uid="{00000000-0005-0000-0000-0000AE0D0000}"/>
    <cellStyle name="Output 15 2" xfId="2491" xr:uid="{00000000-0005-0000-0000-0000AF0D0000}"/>
    <cellStyle name="Output 16" xfId="2492" xr:uid="{00000000-0005-0000-0000-0000B00D0000}"/>
    <cellStyle name="Output 16 2" xfId="2493" xr:uid="{00000000-0005-0000-0000-0000B10D0000}"/>
    <cellStyle name="Output 2" xfId="2494" xr:uid="{00000000-0005-0000-0000-0000B20D0000}"/>
    <cellStyle name="Output 2 2" xfId="2495" xr:uid="{00000000-0005-0000-0000-0000B30D0000}"/>
    <cellStyle name="Output 2 2 2" xfId="2496" xr:uid="{00000000-0005-0000-0000-0000B40D0000}"/>
    <cellStyle name="Output 2 3" xfId="2497" xr:uid="{00000000-0005-0000-0000-0000B50D0000}"/>
    <cellStyle name="Output 2 3 2" xfId="2498" xr:uid="{00000000-0005-0000-0000-0000B60D0000}"/>
    <cellStyle name="Output 2 4" xfId="2499" xr:uid="{00000000-0005-0000-0000-0000B70D0000}"/>
    <cellStyle name="Output 3" xfId="2500" xr:uid="{00000000-0005-0000-0000-0000B80D0000}"/>
    <cellStyle name="Output 3 2" xfId="2501" xr:uid="{00000000-0005-0000-0000-0000B90D0000}"/>
    <cellStyle name="Output 4" xfId="2502" xr:uid="{00000000-0005-0000-0000-0000BA0D0000}"/>
    <cellStyle name="Output 4 2" xfId="2503" xr:uid="{00000000-0005-0000-0000-0000BB0D0000}"/>
    <cellStyle name="Output 5" xfId="2504" xr:uid="{00000000-0005-0000-0000-0000BC0D0000}"/>
    <cellStyle name="Output 5 2" xfId="2505" xr:uid="{00000000-0005-0000-0000-0000BD0D0000}"/>
    <cellStyle name="Output 6" xfId="2506" xr:uid="{00000000-0005-0000-0000-0000BE0D0000}"/>
    <cellStyle name="Output 6 2" xfId="2507" xr:uid="{00000000-0005-0000-0000-0000BF0D0000}"/>
    <cellStyle name="Output 7" xfId="2508" xr:uid="{00000000-0005-0000-0000-0000C00D0000}"/>
    <cellStyle name="Output 7 2" xfId="2509" xr:uid="{00000000-0005-0000-0000-0000C10D0000}"/>
    <cellStyle name="Output 8" xfId="2510" xr:uid="{00000000-0005-0000-0000-0000C20D0000}"/>
    <cellStyle name="Output 8 2" xfId="2511" xr:uid="{00000000-0005-0000-0000-0000C30D0000}"/>
    <cellStyle name="Output 9" xfId="2512" xr:uid="{00000000-0005-0000-0000-0000C40D0000}"/>
    <cellStyle name="Output 9 2" xfId="2513" xr:uid="{00000000-0005-0000-0000-0000C50D0000}"/>
    <cellStyle name="Percent" xfId="2675" builtinId="5"/>
    <cellStyle name="Percent [0]" xfId="2514" xr:uid="{00000000-0005-0000-0000-0000C70D0000}"/>
    <cellStyle name="Percent [0] 2" xfId="2515" xr:uid="{00000000-0005-0000-0000-0000C80D0000}"/>
    <cellStyle name="Percent [00]" xfId="2516" xr:uid="{00000000-0005-0000-0000-0000C90D0000}"/>
    <cellStyle name="Percent [00] 2" xfId="2517" xr:uid="{00000000-0005-0000-0000-0000CA0D0000}"/>
    <cellStyle name="Percent [2]" xfId="2518" xr:uid="{00000000-0005-0000-0000-0000CB0D0000}"/>
    <cellStyle name="Percent [2] 2" xfId="2519" xr:uid="{00000000-0005-0000-0000-0000CC0D0000}"/>
    <cellStyle name="Percent 10" xfId="2520" xr:uid="{00000000-0005-0000-0000-0000CD0D0000}"/>
    <cellStyle name="Percent 11" xfId="2521" xr:uid="{00000000-0005-0000-0000-0000CE0D0000}"/>
    <cellStyle name="Percent 11 2" xfId="2671" xr:uid="{00000000-0005-0000-0000-0000CF0D0000}"/>
    <cellStyle name="Percent 12" xfId="3681" xr:uid="{00000000-0005-0000-0000-0000D00D0000}"/>
    <cellStyle name="Percent 13" xfId="3686" xr:uid="{00000000-0005-0000-0000-0000D10D0000}"/>
    <cellStyle name="Percent 14" xfId="3687" xr:uid="{00000000-0005-0000-0000-0000D20D0000}"/>
    <cellStyle name="Percent 15" xfId="3688" xr:uid="{00000000-0005-0000-0000-0000D30D0000}"/>
    <cellStyle name="Percent 16" xfId="3689" xr:uid="{00000000-0005-0000-0000-0000D40D0000}"/>
    <cellStyle name="Percent 17" xfId="3690" xr:uid="{00000000-0005-0000-0000-0000D50D0000}"/>
    <cellStyle name="Percent 18" xfId="3691" xr:uid="{00000000-0005-0000-0000-0000D60D0000}"/>
    <cellStyle name="Percent 19" xfId="3722" xr:uid="{00000000-0005-0000-0000-0000D70D0000}"/>
    <cellStyle name="Percent 2" xfId="2522" xr:uid="{00000000-0005-0000-0000-0000D80D0000}"/>
    <cellStyle name="Percent 2 2" xfId="2523" xr:uid="{00000000-0005-0000-0000-0000D90D0000}"/>
    <cellStyle name="Percent 2 2 2" xfId="2524" xr:uid="{00000000-0005-0000-0000-0000DA0D0000}"/>
    <cellStyle name="Percent 2 2 2 2" xfId="2525" xr:uid="{00000000-0005-0000-0000-0000DB0D0000}"/>
    <cellStyle name="Percent 2 2 2 2 2" xfId="2526" xr:uid="{00000000-0005-0000-0000-0000DC0D0000}"/>
    <cellStyle name="Percent 2 2 2 2 2 2" xfId="2527" xr:uid="{00000000-0005-0000-0000-0000DD0D0000}"/>
    <cellStyle name="Percent 2 2 2 2 2 2 2" xfId="3648" xr:uid="{00000000-0005-0000-0000-0000DE0D0000}"/>
    <cellStyle name="Percent 2 2 2 2 2 3" xfId="2528" xr:uid="{00000000-0005-0000-0000-0000DF0D0000}"/>
    <cellStyle name="Percent 2 2 2 2 2 3 2" xfId="3649" xr:uid="{00000000-0005-0000-0000-0000E00D0000}"/>
    <cellStyle name="Percent 2 2 2 2 2 4" xfId="2529" xr:uid="{00000000-0005-0000-0000-0000E10D0000}"/>
    <cellStyle name="Percent 2 2 2 2 2 4 2" xfId="3650" xr:uid="{00000000-0005-0000-0000-0000E20D0000}"/>
    <cellStyle name="Percent 2 2 2 2 2 5" xfId="2530" xr:uid="{00000000-0005-0000-0000-0000E30D0000}"/>
    <cellStyle name="Percent 2 2 2 2 2 5 2" xfId="3651" xr:uid="{00000000-0005-0000-0000-0000E40D0000}"/>
    <cellStyle name="Percent 2 2 2 2 2 6" xfId="3647" xr:uid="{00000000-0005-0000-0000-0000E50D0000}"/>
    <cellStyle name="Percent 2 2 2 2 3" xfId="2531" xr:uid="{00000000-0005-0000-0000-0000E60D0000}"/>
    <cellStyle name="Percent 2 2 2 2 3 2" xfId="3652" xr:uid="{00000000-0005-0000-0000-0000E70D0000}"/>
    <cellStyle name="Percent 2 2 2 2 4" xfId="2532" xr:uid="{00000000-0005-0000-0000-0000E80D0000}"/>
    <cellStyle name="Percent 2 2 2 2 4 2" xfId="3653" xr:uid="{00000000-0005-0000-0000-0000E90D0000}"/>
    <cellStyle name="Percent 2 2 2 2 5" xfId="2533" xr:uid="{00000000-0005-0000-0000-0000EA0D0000}"/>
    <cellStyle name="Percent 2 2 2 2 5 2" xfId="3654" xr:uid="{00000000-0005-0000-0000-0000EB0D0000}"/>
    <cellStyle name="Percent 2 2 2 2 6" xfId="3646" xr:uid="{00000000-0005-0000-0000-0000EC0D0000}"/>
    <cellStyle name="Percent 2 2 2 3" xfId="2534" xr:uid="{00000000-0005-0000-0000-0000ED0D0000}"/>
    <cellStyle name="Percent 2 2 2 3 2" xfId="3655" xr:uid="{00000000-0005-0000-0000-0000EE0D0000}"/>
    <cellStyle name="Percent 2 2 2 4" xfId="2535" xr:uid="{00000000-0005-0000-0000-0000EF0D0000}"/>
    <cellStyle name="Percent 2 2 2 4 2" xfId="3656" xr:uid="{00000000-0005-0000-0000-0000F00D0000}"/>
    <cellStyle name="Percent 2 2 2 5" xfId="2536" xr:uid="{00000000-0005-0000-0000-0000F10D0000}"/>
    <cellStyle name="Percent 2 2 2 5 2" xfId="3657" xr:uid="{00000000-0005-0000-0000-0000F20D0000}"/>
    <cellStyle name="Percent 2 2 2 6" xfId="2537" xr:uid="{00000000-0005-0000-0000-0000F30D0000}"/>
    <cellStyle name="Percent 2 2 2 6 2" xfId="3658" xr:uid="{00000000-0005-0000-0000-0000F40D0000}"/>
    <cellStyle name="Percent 2 2 2 7" xfId="2538" xr:uid="{00000000-0005-0000-0000-0000F50D0000}"/>
    <cellStyle name="Percent 2 2 2 7 2" xfId="3659" xr:uid="{00000000-0005-0000-0000-0000F60D0000}"/>
    <cellStyle name="Percent 2 2 2 8" xfId="3645" xr:uid="{00000000-0005-0000-0000-0000F70D0000}"/>
    <cellStyle name="Percent 2 2 3" xfId="2539" xr:uid="{00000000-0005-0000-0000-0000F80D0000}"/>
    <cellStyle name="Percent 2 2 3 2" xfId="3660" xr:uid="{00000000-0005-0000-0000-0000F90D0000}"/>
    <cellStyle name="Percent 2 2 4" xfId="2540" xr:uid="{00000000-0005-0000-0000-0000FA0D0000}"/>
    <cellStyle name="Percent 2 2 4 2" xfId="3661" xr:uid="{00000000-0005-0000-0000-0000FB0D0000}"/>
    <cellStyle name="Percent 2 2 5" xfId="2541" xr:uid="{00000000-0005-0000-0000-0000FC0D0000}"/>
    <cellStyle name="Percent 2 2 5 2" xfId="3662" xr:uid="{00000000-0005-0000-0000-0000FD0D0000}"/>
    <cellStyle name="Percent 2 2 6" xfId="2542" xr:uid="{00000000-0005-0000-0000-0000FE0D0000}"/>
    <cellStyle name="Percent 2 3" xfId="2543" xr:uid="{00000000-0005-0000-0000-0000FF0D0000}"/>
    <cellStyle name="Percent 2 3 2" xfId="2544" xr:uid="{00000000-0005-0000-0000-0000000E0000}"/>
    <cellStyle name="Percent 2 3 2 2" xfId="2545" xr:uid="{00000000-0005-0000-0000-0000010E0000}"/>
    <cellStyle name="Percent 2 3 3" xfId="3663" xr:uid="{00000000-0005-0000-0000-0000020E0000}"/>
    <cellStyle name="Percent 2 4" xfId="2546" xr:uid="{00000000-0005-0000-0000-0000030E0000}"/>
    <cellStyle name="Percent 2 4 2" xfId="3664" xr:uid="{00000000-0005-0000-0000-0000040E0000}"/>
    <cellStyle name="Percent 2 5" xfId="2547" xr:uid="{00000000-0005-0000-0000-0000050E0000}"/>
    <cellStyle name="Percent 2 5 2" xfId="3665" xr:uid="{00000000-0005-0000-0000-0000060E0000}"/>
    <cellStyle name="Percent 2 6" xfId="2548" xr:uid="{00000000-0005-0000-0000-0000070E0000}"/>
    <cellStyle name="Percent 2 6 2" xfId="3666" xr:uid="{00000000-0005-0000-0000-0000080E0000}"/>
    <cellStyle name="Percent 2 7" xfId="2549" xr:uid="{00000000-0005-0000-0000-0000090E0000}"/>
    <cellStyle name="Percent 20" xfId="3723" xr:uid="{00000000-0005-0000-0000-00000A0E0000}"/>
    <cellStyle name="Percent 21" xfId="3724" xr:uid="{00000000-0005-0000-0000-00000B0E0000}"/>
    <cellStyle name="Percent 22" xfId="3725" xr:uid="{00000000-0005-0000-0000-00000C0E0000}"/>
    <cellStyle name="Percent 23" xfId="3726" xr:uid="{00000000-0005-0000-0000-00000D0E0000}"/>
    <cellStyle name="Percent 24" xfId="3727" xr:uid="{00000000-0005-0000-0000-00000E0E0000}"/>
    <cellStyle name="Percent 25" xfId="3728" xr:uid="{00000000-0005-0000-0000-00000F0E0000}"/>
    <cellStyle name="Percent 26" xfId="3729" xr:uid="{00000000-0005-0000-0000-0000100E0000}"/>
    <cellStyle name="Percent 27" xfId="3730" xr:uid="{00000000-0005-0000-0000-0000110E0000}"/>
    <cellStyle name="Percent 3" xfId="2550" xr:uid="{00000000-0005-0000-0000-0000120E0000}"/>
    <cellStyle name="Percent 3 2" xfId="2551" xr:uid="{00000000-0005-0000-0000-0000130E0000}"/>
    <cellStyle name="Percent 4" xfId="2552" xr:uid="{00000000-0005-0000-0000-0000140E0000}"/>
    <cellStyle name="Percent 4 2" xfId="2553" xr:uid="{00000000-0005-0000-0000-0000150E0000}"/>
    <cellStyle name="Percent 4 2 2" xfId="2554" xr:uid="{00000000-0005-0000-0000-0000160E0000}"/>
    <cellStyle name="Percent 5" xfId="2555" xr:uid="{00000000-0005-0000-0000-0000170E0000}"/>
    <cellStyle name="Percent 5 2" xfId="2556" xr:uid="{00000000-0005-0000-0000-0000180E0000}"/>
    <cellStyle name="Percent 5 2 2" xfId="2557" xr:uid="{00000000-0005-0000-0000-0000190E0000}"/>
    <cellStyle name="Percent 5 2 2 2" xfId="3669" xr:uid="{00000000-0005-0000-0000-00001A0E0000}"/>
    <cellStyle name="Percent 5 2 3" xfId="2558" xr:uid="{00000000-0005-0000-0000-00001B0E0000}"/>
    <cellStyle name="Percent 5 2 3 2" xfId="3670" xr:uid="{00000000-0005-0000-0000-00001C0E0000}"/>
    <cellStyle name="Percent 5 2 4" xfId="2559" xr:uid="{00000000-0005-0000-0000-00001D0E0000}"/>
    <cellStyle name="Percent 5 2 4 2" xfId="3671" xr:uid="{00000000-0005-0000-0000-00001E0E0000}"/>
    <cellStyle name="Percent 5 2 5" xfId="2560" xr:uid="{00000000-0005-0000-0000-00001F0E0000}"/>
    <cellStyle name="Percent 5 2 5 2" xfId="3672" xr:uid="{00000000-0005-0000-0000-0000200E0000}"/>
    <cellStyle name="Percent 5 2 6" xfId="2561" xr:uid="{00000000-0005-0000-0000-0000210E0000}"/>
    <cellStyle name="Percent 5 2 6 2" xfId="2562" xr:uid="{00000000-0005-0000-0000-0000220E0000}"/>
    <cellStyle name="Percent 5 2 7" xfId="3668" xr:uid="{00000000-0005-0000-0000-0000230E0000}"/>
    <cellStyle name="Percent 5 3" xfId="2563" xr:uid="{00000000-0005-0000-0000-0000240E0000}"/>
    <cellStyle name="Percent 5 3 2" xfId="3673" xr:uid="{00000000-0005-0000-0000-0000250E0000}"/>
    <cellStyle name="Percent 5 4" xfId="2564" xr:uid="{00000000-0005-0000-0000-0000260E0000}"/>
    <cellStyle name="Percent 5 4 2" xfId="3674" xr:uid="{00000000-0005-0000-0000-0000270E0000}"/>
    <cellStyle name="Percent 5 5" xfId="2565" xr:uid="{00000000-0005-0000-0000-0000280E0000}"/>
    <cellStyle name="Percent 5 5 2" xfId="3675" xr:uid="{00000000-0005-0000-0000-0000290E0000}"/>
    <cellStyle name="Percent 5 6" xfId="3667" xr:uid="{00000000-0005-0000-0000-00002A0E0000}"/>
    <cellStyle name="Percent 6" xfId="2566" xr:uid="{00000000-0005-0000-0000-00002B0E0000}"/>
    <cellStyle name="Percent 6 2" xfId="2567" xr:uid="{00000000-0005-0000-0000-00002C0E0000}"/>
    <cellStyle name="Percent 7" xfId="2568" xr:uid="{00000000-0005-0000-0000-00002D0E0000}"/>
    <cellStyle name="Percent 7 2" xfId="2569" xr:uid="{00000000-0005-0000-0000-00002E0E0000}"/>
    <cellStyle name="Percent 7 2 2" xfId="2570" xr:uid="{00000000-0005-0000-0000-00002F0E0000}"/>
    <cellStyle name="Percent 7 3" xfId="2571" xr:uid="{00000000-0005-0000-0000-0000300E0000}"/>
    <cellStyle name="Percent 8" xfId="2572" xr:uid="{00000000-0005-0000-0000-0000310E0000}"/>
    <cellStyle name="Percent 8 2" xfId="3676" xr:uid="{00000000-0005-0000-0000-0000320E0000}"/>
    <cellStyle name="Percent 9" xfId="2573" xr:uid="{00000000-0005-0000-0000-0000330E0000}"/>
    <cellStyle name="Percent 9 2" xfId="2574" xr:uid="{00000000-0005-0000-0000-0000340E0000}"/>
    <cellStyle name="PrePop Currency (0)" xfId="2575" xr:uid="{00000000-0005-0000-0000-0000350E0000}"/>
    <cellStyle name="PrePop Currency (0) 2" xfId="2576" xr:uid="{00000000-0005-0000-0000-0000360E0000}"/>
    <cellStyle name="PrePop Currency (2)" xfId="2577" xr:uid="{00000000-0005-0000-0000-0000370E0000}"/>
    <cellStyle name="PrePop Currency (2) 2" xfId="2578" xr:uid="{00000000-0005-0000-0000-0000380E0000}"/>
    <cellStyle name="PrePop Units (0)" xfId="2579" xr:uid="{00000000-0005-0000-0000-0000390E0000}"/>
    <cellStyle name="PrePop Units (0) 2" xfId="2580" xr:uid="{00000000-0005-0000-0000-00003A0E0000}"/>
    <cellStyle name="PrePop Units (1)" xfId="2581" xr:uid="{00000000-0005-0000-0000-00003B0E0000}"/>
    <cellStyle name="PrePop Units (1) 2" xfId="2582" xr:uid="{00000000-0005-0000-0000-00003C0E0000}"/>
    <cellStyle name="PrePop Units (2)" xfId="2583" xr:uid="{00000000-0005-0000-0000-00003D0E0000}"/>
    <cellStyle name="PrePop Units (2) 2" xfId="2584" xr:uid="{00000000-0005-0000-0000-00003E0E0000}"/>
    <cellStyle name="Reset range style to defaults" xfId="2585" xr:uid="{00000000-0005-0000-0000-00003F0E0000}"/>
    <cellStyle name="RevList" xfId="2586" xr:uid="{00000000-0005-0000-0000-0000400E0000}"/>
    <cellStyle name="sbt2" xfId="2587" xr:uid="{00000000-0005-0000-0000-0000410E0000}"/>
    <cellStyle name="sbt2 2" xfId="2588" xr:uid="{00000000-0005-0000-0000-0000420E0000}"/>
    <cellStyle name="subt1" xfId="2589" xr:uid="{00000000-0005-0000-0000-0000430E0000}"/>
    <cellStyle name="subt1 2" xfId="2590" xr:uid="{00000000-0005-0000-0000-0000440E0000}"/>
    <cellStyle name="Subtotal" xfId="2591" xr:uid="{00000000-0005-0000-0000-0000450E0000}"/>
    <cellStyle name="Text Indent A" xfId="2592" xr:uid="{00000000-0005-0000-0000-0000460E0000}"/>
    <cellStyle name="Text Indent B" xfId="2593" xr:uid="{00000000-0005-0000-0000-0000470E0000}"/>
    <cellStyle name="Text Indent B 2" xfId="2594" xr:uid="{00000000-0005-0000-0000-0000480E0000}"/>
    <cellStyle name="Text Indent C" xfId="2595" xr:uid="{00000000-0005-0000-0000-0000490E0000}"/>
    <cellStyle name="Text Indent C 2" xfId="2596" xr:uid="{00000000-0005-0000-0000-00004A0E0000}"/>
    <cellStyle name="TIGA" xfId="2597" xr:uid="{00000000-0005-0000-0000-00004B0E0000}"/>
    <cellStyle name="Title" xfId="2598" builtinId="15" customBuiltin="1"/>
    <cellStyle name="Title 10" xfId="2599" xr:uid="{00000000-0005-0000-0000-00004D0E0000}"/>
    <cellStyle name="Title 11" xfId="2600" xr:uid="{00000000-0005-0000-0000-00004E0E0000}"/>
    <cellStyle name="Title 12" xfId="2601" xr:uid="{00000000-0005-0000-0000-00004F0E0000}"/>
    <cellStyle name="Title 13" xfId="2602" xr:uid="{00000000-0005-0000-0000-0000500E0000}"/>
    <cellStyle name="Title 14" xfId="2603" xr:uid="{00000000-0005-0000-0000-0000510E0000}"/>
    <cellStyle name="Title 15" xfId="2604" xr:uid="{00000000-0005-0000-0000-0000520E0000}"/>
    <cellStyle name="Title 16" xfId="2605" xr:uid="{00000000-0005-0000-0000-0000530E0000}"/>
    <cellStyle name="Title 2" xfId="2606" xr:uid="{00000000-0005-0000-0000-0000540E0000}"/>
    <cellStyle name="Title 2 2" xfId="2607" xr:uid="{00000000-0005-0000-0000-0000550E0000}"/>
    <cellStyle name="Title 2 3" xfId="2608" xr:uid="{00000000-0005-0000-0000-0000560E0000}"/>
    <cellStyle name="Title 3" xfId="2609" xr:uid="{00000000-0005-0000-0000-0000570E0000}"/>
    <cellStyle name="Title 4" xfId="2610" xr:uid="{00000000-0005-0000-0000-0000580E0000}"/>
    <cellStyle name="Title 5" xfId="2611" xr:uid="{00000000-0005-0000-0000-0000590E0000}"/>
    <cellStyle name="Title 6" xfId="2612" xr:uid="{00000000-0005-0000-0000-00005A0E0000}"/>
    <cellStyle name="Title 7" xfId="2613" xr:uid="{00000000-0005-0000-0000-00005B0E0000}"/>
    <cellStyle name="Title 8" xfId="2614" xr:uid="{00000000-0005-0000-0000-00005C0E0000}"/>
    <cellStyle name="Title 9" xfId="2615" xr:uid="{00000000-0005-0000-0000-00005D0E0000}"/>
    <cellStyle name="Total" xfId="2616" builtinId="25" customBuiltin="1"/>
    <cellStyle name="Total 10" xfId="2617" xr:uid="{00000000-0005-0000-0000-00005F0E0000}"/>
    <cellStyle name="Total 10 2" xfId="2618" xr:uid="{00000000-0005-0000-0000-0000600E0000}"/>
    <cellStyle name="Total 11" xfId="2619" xr:uid="{00000000-0005-0000-0000-0000610E0000}"/>
    <cellStyle name="Total 11 2" xfId="2620" xr:uid="{00000000-0005-0000-0000-0000620E0000}"/>
    <cellStyle name="Total 12" xfId="2621" xr:uid="{00000000-0005-0000-0000-0000630E0000}"/>
    <cellStyle name="Total 12 2" xfId="2622" xr:uid="{00000000-0005-0000-0000-0000640E0000}"/>
    <cellStyle name="Total 13" xfId="2623" xr:uid="{00000000-0005-0000-0000-0000650E0000}"/>
    <cellStyle name="Total 13 2" xfId="2624" xr:uid="{00000000-0005-0000-0000-0000660E0000}"/>
    <cellStyle name="Total 14" xfId="2625" xr:uid="{00000000-0005-0000-0000-0000670E0000}"/>
    <cellStyle name="Total 14 2" xfId="2626" xr:uid="{00000000-0005-0000-0000-0000680E0000}"/>
    <cellStyle name="Total 15" xfId="2627" xr:uid="{00000000-0005-0000-0000-0000690E0000}"/>
    <cellStyle name="Total 15 2" xfId="2628" xr:uid="{00000000-0005-0000-0000-00006A0E0000}"/>
    <cellStyle name="Total 16" xfId="2629" xr:uid="{00000000-0005-0000-0000-00006B0E0000}"/>
    <cellStyle name="Total 16 2" xfId="2630" xr:uid="{00000000-0005-0000-0000-00006C0E0000}"/>
    <cellStyle name="Total 2" xfId="2631" xr:uid="{00000000-0005-0000-0000-00006D0E0000}"/>
    <cellStyle name="Total 2 2" xfId="2632" xr:uid="{00000000-0005-0000-0000-00006E0E0000}"/>
    <cellStyle name="Total 2 2 2" xfId="2633" xr:uid="{00000000-0005-0000-0000-00006F0E0000}"/>
    <cellStyle name="Total 2 3" xfId="2634" xr:uid="{00000000-0005-0000-0000-0000700E0000}"/>
    <cellStyle name="Total 2 3 2" xfId="2635" xr:uid="{00000000-0005-0000-0000-0000710E0000}"/>
    <cellStyle name="Total 2 4" xfId="2636" xr:uid="{00000000-0005-0000-0000-0000720E0000}"/>
    <cellStyle name="Total 3" xfId="2637" xr:uid="{00000000-0005-0000-0000-0000730E0000}"/>
    <cellStyle name="Total 3 2" xfId="2638" xr:uid="{00000000-0005-0000-0000-0000740E0000}"/>
    <cellStyle name="Total 4" xfId="2639" xr:uid="{00000000-0005-0000-0000-0000750E0000}"/>
    <cellStyle name="Total 4 2" xfId="2640" xr:uid="{00000000-0005-0000-0000-0000760E0000}"/>
    <cellStyle name="Total 5" xfId="2641" xr:uid="{00000000-0005-0000-0000-0000770E0000}"/>
    <cellStyle name="Total 5 2" xfId="2642" xr:uid="{00000000-0005-0000-0000-0000780E0000}"/>
    <cellStyle name="Total 6" xfId="2643" xr:uid="{00000000-0005-0000-0000-0000790E0000}"/>
    <cellStyle name="Total 6 2" xfId="2644" xr:uid="{00000000-0005-0000-0000-00007A0E0000}"/>
    <cellStyle name="Total 7" xfId="2645" xr:uid="{00000000-0005-0000-0000-00007B0E0000}"/>
    <cellStyle name="Total 7 2" xfId="2646" xr:uid="{00000000-0005-0000-0000-00007C0E0000}"/>
    <cellStyle name="Total 8" xfId="2647" xr:uid="{00000000-0005-0000-0000-00007D0E0000}"/>
    <cellStyle name="Total 8 2" xfId="2648" xr:uid="{00000000-0005-0000-0000-00007E0E0000}"/>
    <cellStyle name="Total 9" xfId="2649" xr:uid="{00000000-0005-0000-0000-00007F0E0000}"/>
    <cellStyle name="Total 9 2" xfId="2650" xr:uid="{00000000-0005-0000-0000-0000800E0000}"/>
    <cellStyle name="Warning Text" xfId="2651" builtinId="11" customBuiltin="1"/>
    <cellStyle name="Warning Text 10" xfId="2652" xr:uid="{00000000-0005-0000-0000-0000820E0000}"/>
    <cellStyle name="Warning Text 11" xfId="2653" xr:uid="{00000000-0005-0000-0000-0000830E0000}"/>
    <cellStyle name="Warning Text 12" xfId="2654" xr:uid="{00000000-0005-0000-0000-0000840E0000}"/>
    <cellStyle name="Warning Text 13" xfId="2655" xr:uid="{00000000-0005-0000-0000-0000850E0000}"/>
    <cellStyle name="Warning Text 14" xfId="2656" xr:uid="{00000000-0005-0000-0000-0000860E0000}"/>
    <cellStyle name="Warning Text 15" xfId="2657" xr:uid="{00000000-0005-0000-0000-0000870E0000}"/>
    <cellStyle name="Warning Text 16" xfId="2658" xr:uid="{00000000-0005-0000-0000-0000880E0000}"/>
    <cellStyle name="Warning Text 2" xfId="2659" xr:uid="{00000000-0005-0000-0000-0000890E0000}"/>
    <cellStyle name="Warning Text 2 2" xfId="2660" xr:uid="{00000000-0005-0000-0000-00008A0E0000}"/>
    <cellStyle name="Warning Text 2 3" xfId="2661" xr:uid="{00000000-0005-0000-0000-00008B0E0000}"/>
    <cellStyle name="Warning Text 3" xfId="2662" xr:uid="{00000000-0005-0000-0000-00008C0E0000}"/>
    <cellStyle name="Warning Text 4" xfId="2663" xr:uid="{00000000-0005-0000-0000-00008D0E0000}"/>
    <cellStyle name="Warning Text 5" xfId="2664" xr:uid="{00000000-0005-0000-0000-00008E0E0000}"/>
    <cellStyle name="Warning Text 6" xfId="2665" xr:uid="{00000000-0005-0000-0000-00008F0E0000}"/>
    <cellStyle name="Warning Text 7" xfId="2666" xr:uid="{00000000-0005-0000-0000-0000900E0000}"/>
    <cellStyle name="Warning Text 8" xfId="2667" xr:uid="{00000000-0005-0000-0000-0000910E0000}"/>
    <cellStyle name="Warning Text 9" xfId="2668" xr:uid="{00000000-0005-0000-0000-0000920E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CCCCFF"/>
      <color rgb="FFFF6699"/>
      <color rgb="FFFF0066"/>
      <color rgb="FFCCFF66"/>
      <color rgb="FFFFFF99"/>
      <color rgb="FF33CCFF"/>
      <color rgb="FFFFCC99"/>
      <color rgb="FFFFFFCC"/>
      <color rgb="FFCC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0.82930592666397829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4" Type="http://schemas.openxmlformats.org/officeDocument/2006/relationships/image" Target="../media/image1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5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5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104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H="1">
          <a:off x="1897132" y="13196889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620366" y="821390"/>
          <a:ext cx="1365900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00000000-0008-0000-0900-00003F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00000000-0008-0000-0900-000040000000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00000000-0008-0000-0900-00003C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00000000-0008-0000-0900-00003E000000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0000000-0008-0000-0900-00003B00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0000000-0008-0000-0900-000038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00000000-0008-0000-0900-00003900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00000000-0008-0000-0900-000035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00000000-0008-0000-0900-000036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900-000030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0000000-0008-0000-0900-000031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0000000-0008-0000-0900-000033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00000000-0008-0000-0900-00002400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00000000-0008-0000-0900-00002D00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00000000-0008-0000-0900-00002E00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00000000-0008-0000-0900-00002F00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00000000-0008-0000-0900-00002A00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00000000-0008-0000-0900-00002B00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0000000-0008-0000-0900-00002C00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GrpSpPr>
          <a:grpSpLocks/>
        </xdr:cNvGrpSpPr>
      </xdr:nvGrpSpPr>
      <xdr:grpSpPr bwMode="auto">
        <a:xfrm>
          <a:off x="12308248" y="942975"/>
          <a:ext cx="152400" cy="147358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GrpSpPr>
          <a:grpSpLocks/>
        </xdr:cNvGrpSpPr>
      </xdr:nvGrpSpPr>
      <xdr:grpSpPr bwMode="auto">
        <a:xfrm>
          <a:off x="12832123" y="933450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00000000-0008-0000-0900-000051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GrpSpPr>
          <a:grpSpLocks/>
        </xdr:cNvGrpSpPr>
      </xdr:nvGrpSpPr>
      <xdr:grpSpPr bwMode="auto">
        <a:xfrm>
          <a:off x="12603523" y="2083734"/>
          <a:ext cx="152400" cy="104775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0000000-0008-0000-0900-00005D00000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00000000-0008-0000-0900-00005E000000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00000000-0008-0000-0900-00005F000000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GrpSpPr>
          <a:grpSpLocks/>
        </xdr:cNvGrpSpPr>
      </xdr:nvGrpSpPr>
      <xdr:grpSpPr bwMode="auto">
        <a:xfrm>
          <a:off x="12593998" y="2250142"/>
          <a:ext cx="161925" cy="95250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00000000-0008-0000-0900-000063000000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GrpSpPr>
          <a:grpSpLocks/>
        </xdr:cNvGrpSpPr>
      </xdr:nvGrpSpPr>
      <xdr:grpSpPr bwMode="auto">
        <a:xfrm>
          <a:off x="12603523" y="2416549"/>
          <a:ext cx="190500" cy="95250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0000000-0008-0000-0900-00006A00000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GrpSpPr>
          <a:grpSpLocks/>
        </xdr:cNvGrpSpPr>
      </xdr:nvGrpSpPr>
      <xdr:grpSpPr bwMode="auto">
        <a:xfrm>
          <a:off x="12603523" y="2582956"/>
          <a:ext cx="190500" cy="109258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00000000-0008-0000-0900-00006F000000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GrpSpPr>
          <a:grpSpLocks/>
        </xdr:cNvGrpSpPr>
      </xdr:nvGrpSpPr>
      <xdr:grpSpPr bwMode="auto">
        <a:xfrm>
          <a:off x="12384448" y="3543300"/>
          <a:ext cx="685800" cy="30424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00000000-0008-0000-0900-000075000000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00000000-0008-0000-0900-000076000000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900-000079000000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00000000-0008-0000-0900-00007A000000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00000000-0008-0000-0900-00007D000000}"/>
            </a:ext>
          </a:extLst>
        </xdr:cNvPr>
        <xdr:cNvGrpSpPr>
          <a:grpSpLocks/>
        </xdr:cNvGrpSpPr>
      </xdr:nvGrpSpPr>
      <xdr:grpSpPr bwMode="auto">
        <a:xfrm>
          <a:off x="12336823" y="4541749"/>
          <a:ext cx="266700" cy="147363"/>
          <a:chOff x="12001500" y="4327373"/>
          <a:chExt cx="262305" cy="151948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00000000-0008-0000-0900-00007E000000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00000000-0008-0000-0900-000080000000}"/>
              </a:ext>
            </a:extLst>
          </xdr:cNvPr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GrpSpPr>
          <a:grpSpLocks/>
        </xdr:cNvGrpSpPr>
      </xdr:nvGrpSpPr>
      <xdr:grpSpPr bwMode="auto">
        <a:xfrm>
          <a:off x="12879748" y="4565277"/>
          <a:ext cx="247650" cy="142875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000000-0008-0000-0900-000082000000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00000000-0008-0000-0900-000083000000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0000000-0008-0000-0900-000084000000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0000000-0008-0000-0900-000085000000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0000000-0008-0000-0900-000086000000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GrpSpPr>
          <a:grpSpLocks/>
        </xdr:cNvGrpSpPr>
      </xdr:nvGrpSpPr>
      <xdr:grpSpPr bwMode="auto">
        <a:xfrm>
          <a:off x="12365398" y="5240431"/>
          <a:ext cx="200025" cy="137833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00000000-0008-0000-0900-000088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0000000-0008-0000-0900-000089000000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GrpSpPr>
          <a:grpSpLocks/>
        </xdr:cNvGrpSpPr>
      </xdr:nvGrpSpPr>
      <xdr:grpSpPr bwMode="auto">
        <a:xfrm>
          <a:off x="12927373" y="5230906"/>
          <a:ext cx="190500" cy="137833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00000000-0008-0000-0900-00008B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0000000-0008-0000-0900-00008C000000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7</xdr:col>
      <xdr:colOff>11205</xdr:colOff>
      <xdr:row>12</xdr:row>
      <xdr:rowOff>145677</xdr:rowOff>
    </xdr:from>
    <xdr:to>
      <xdr:col>9</xdr:col>
      <xdr:colOff>313765</xdr:colOff>
      <xdr:row>15</xdr:row>
      <xdr:rowOff>19050</xdr:rowOff>
    </xdr:to>
    <xdr:sp macro="" textlink="">
      <xdr:nvSpPr>
        <xdr:cNvPr id="477" name="Text Box 1">
          <a:extLst>
            <a:ext uri="{FF2B5EF4-FFF2-40B4-BE49-F238E27FC236}">
              <a16:creationId xmlns:a16="http://schemas.microsoft.com/office/drawing/2014/main" id="{69E393E6-2482-4DF7-A510-717D5F126904}"/>
            </a:ext>
          </a:extLst>
        </xdr:cNvPr>
        <xdr:cNvSpPr txBox="1">
          <a:spLocks noChangeArrowheads="1"/>
        </xdr:cNvSpPr>
      </xdr:nvSpPr>
      <xdr:spPr bwMode="auto">
        <a:xfrm>
          <a:off x="2221005" y="1993527"/>
          <a:ext cx="1064560" cy="34009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1000" b="0" i="0" u="sng" strike="noStrike" baseline="0">
              <a:solidFill>
                <a:srgbClr val="000000"/>
              </a:solidFill>
              <a:latin typeface="Arial"/>
              <a:cs typeface="Arial"/>
            </a:rPr>
            <a:t>SYG05-134</a:t>
          </a:r>
        </a:p>
        <a:p>
          <a:pPr algn="ctr" rtl="0">
            <a:defRPr sz="1000"/>
          </a:pPr>
          <a:endParaRPr lang="en-ID" sz="1000" b="0" i="0" u="none" strike="noStrike" baseline="0">
            <a:solidFill>
              <a:srgbClr val="FF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8</xdr:col>
      <xdr:colOff>337648</xdr:colOff>
      <xdr:row>23</xdr:row>
      <xdr:rowOff>82705</xdr:rowOff>
    </xdr:from>
    <xdr:to>
      <xdr:col>9</xdr:col>
      <xdr:colOff>109048</xdr:colOff>
      <xdr:row>24</xdr:row>
      <xdr:rowOff>80976</xdr:rowOff>
    </xdr:to>
    <xdr:grpSp>
      <xdr:nvGrpSpPr>
        <xdr:cNvPr id="239" name="Group 6">
          <a:extLst>
            <a:ext uri="{FF2B5EF4-FFF2-40B4-BE49-F238E27FC236}">
              <a16:creationId xmlns:a16="http://schemas.microsoft.com/office/drawing/2014/main" id="{ADED43A9-B42E-409E-AF2F-79DC8828E7C2}"/>
            </a:ext>
          </a:extLst>
        </xdr:cNvPr>
        <xdr:cNvGrpSpPr>
          <a:grpSpLocks/>
        </xdr:cNvGrpSpPr>
      </xdr:nvGrpSpPr>
      <xdr:grpSpPr bwMode="auto">
        <a:xfrm>
          <a:off x="2928448" y="3616480"/>
          <a:ext cx="152400" cy="150671"/>
          <a:chOff x="3725636" y="1945820"/>
          <a:chExt cx="153760" cy="144237"/>
        </a:xfrm>
      </xdr:grpSpPr>
      <xdr:sp macro="" textlink="">
        <xdr:nvSpPr>
          <xdr:cNvPr id="240" name="Oval 239">
            <a:extLst>
              <a:ext uri="{FF2B5EF4-FFF2-40B4-BE49-F238E27FC236}">
                <a16:creationId xmlns:a16="http://schemas.microsoft.com/office/drawing/2014/main" id="{90B58B0E-C722-4290-8DEE-EC51BF526D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82160862-21E1-4644-839A-6D32E21EEA94}"/>
              </a:ext>
            </a:extLst>
          </xdr:cNvPr>
          <xdr:cNvCxnSpPr>
            <a:stCxn id="240" idx="1"/>
            <a:endCxn id="24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DA574C0B-2F0E-4036-AFBB-970629094B36}"/>
              </a:ext>
            </a:extLst>
          </xdr:cNvPr>
          <xdr:cNvCxnSpPr>
            <a:stCxn id="240" idx="3"/>
            <a:endCxn id="24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259671</xdr:colOff>
      <xdr:row>18</xdr:row>
      <xdr:rowOff>139355</xdr:rowOff>
    </xdr:from>
    <xdr:to>
      <xdr:col>10</xdr:col>
      <xdr:colOff>31071</xdr:colOff>
      <xdr:row>19</xdr:row>
      <xdr:rowOff>137626</xdr:rowOff>
    </xdr:to>
    <xdr:grpSp>
      <xdr:nvGrpSpPr>
        <xdr:cNvPr id="244" name="Group 6">
          <a:extLst>
            <a:ext uri="{FF2B5EF4-FFF2-40B4-BE49-F238E27FC236}">
              <a16:creationId xmlns:a16="http://schemas.microsoft.com/office/drawing/2014/main" id="{E66EDD34-CD59-477A-BAB1-0D2D85A5F43B}"/>
            </a:ext>
          </a:extLst>
        </xdr:cNvPr>
        <xdr:cNvGrpSpPr>
          <a:grpSpLocks/>
        </xdr:cNvGrpSpPr>
      </xdr:nvGrpSpPr>
      <xdr:grpSpPr bwMode="auto">
        <a:xfrm>
          <a:off x="3231471" y="2911130"/>
          <a:ext cx="152400" cy="150671"/>
          <a:chOff x="3725636" y="1945820"/>
          <a:chExt cx="153760" cy="144237"/>
        </a:xfrm>
      </xdr:grpSpPr>
      <xdr:sp macro="" textlink="">
        <xdr:nvSpPr>
          <xdr:cNvPr id="246" name="Oval 245">
            <a:extLst>
              <a:ext uri="{FF2B5EF4-FFF2-40B4-BE49-F238E27FC236}">
                <a16:creationId xmlns:a16="http://schemas.microsoft.com/office/drawing/2014/main" id="{A792BE2F-4AF0-45BA-ABD0-179231ABA4B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DD024CEC-0894-4B42-8A2D-B422B0CCE9B5}"/>
              </a:ext>
            </a:extLst>
          </xdr:cNvPr>
          <xdr:cNvCxnSpPr>
            <a:stCxn id="246" idx="1"/>
            <a:endCxn id="2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EE1A5B74-DF8D-4D3A-9FEB-C57DF069AB41}"/>
              </a:ext>
            </a:extLst>
          </xdr:cNvPr>
          <xdr:cNvCxnSpPr>
            <a:stCxn id="246" idx="3"/>
            <a:endCxn id="2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47191</xdr:colOff>
      <xdr:row>28</xdr:row>
      <xdr:rowOff>82111</xdr:rowOff>
    </xdr:from>
    <xdr:to>
      <xdr:col>8</xdr:col>
      <xdr:colOff>199591</xdr:colOff>
      <xdr:row>29</xdr:row>
      <xdr:rowOff>80381</xdr:rowOff>
    </xdr:to>
    <xdr:grpSp>
      <xdr:nvGrpSpPr>
        <xdr:cNvPr id="249" name="Group 6">
          <a:extLst>
            <a:ext uri="{FF2B5EF4-FFF2-40B4-BE49-F238E27FC236}">
              <a16:creationId xmlns:a16="http://schemas.microsoft.com/office/drawing/2014/main" id="{45BA230A-6810-47E9-84D3-CD120E3F736A}"/>
            </a:ext>
          </a:extLst>
        </xdr:cNvPr>
        <xdr:cNvGrpSpPr>
          <a:grpSpLocks/>
        </xdr:cNvGrpSpPr>
      </xdr:nvGrpSpPr>
      <xdr:grpSpPr bwMode="auto">
        <a:xfrm>
          <a:off x="2637991" y="4377886"/>
          <a:ext cx="152400" cy="150670"/>
          <a:chOff x="3725636" y="1945820"/>
          <a:chExt cx="153760" cy="144237"/>
        </a:xfrm>
      </xdr:grpSpPr>
      <xdr:sp macro="" textlink="">
        <xdr:nvSpPr>
          <xdr:cNvPr id="250" name="Oval 249">
            <a:extLst>
              <a:ext uri="{FF2B5EF4-FFF2-40B4-BE49-F238E27FC236}">
                <a16:creationId xmlns:a16="http://schemas.microsoft.com/office/drawing/2014/main" id="{3189DC59-1EFE-413A-A12C-55AECB4322A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5957EE4E-A4F8-4139-B702-8DBF2F13F380}"/>
              </a:ext>
            </a:extLst>
          </xdr:cNvPr>
          <xdr:cNvCxnSpPr>
            <a:stCxn id="250" idx="1"/>
            <a:endCxn id="2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0148EE4B-5968-459C-AFC2-58202830653C}"/>
              </a:ext>
            </a:extLst>
          </xdr:cNvPr>
          <xdr:cNvCxnSpPr>
            <a:stCxn id="250" idx="3"/>
            <a:endCxn id="2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158333</xdr:colOff>
      <xdr:row>20</xdr:row>
      <xdr:rowOff>19142</xdr:rowOff>
    </xdr:from>
    <xdr:to>
      <xdr:col>8</xdr:col>
      <xdr:colOff>330958</xdr:colOff>
      <xdr:row>22</xdr:row>
      <xdr:rowOff>20235</xdr:rowOff>
    </xdr:to>
    <xdr:sp macro="" textlink="">
      <xdr:nvSpPr>
        <xdr:cNvPr id="472" name="Rectangle 471">
          <a:extLst>
            <a:ext uri="{FF2B5EF4-FFF2-40B4-BE49-F238E27FC236}">
              <a16:creationId xmlns:a16="http://schemas.microsoft.com/office/drawing/2014/main" id="{F55B5B26-711D-429A-824A-EF1F1238EC31}"/>
            </a:ext>
          </a:extLst>
        </xdr:cNvPr>
        <xdr:cNvSpPr/>
      </xdr:nvSpPr>
      <xdr:spPr>
        <a:xfrm rot="897254">
          <a:off x="2377098" y="3156789"/>
          <a:ext cx="553625" cy="31485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201710</xdr:colOff>
      <xdr:row>23</xdr:row>
      <xdr:rowOff>75385</xdr:rowOff>
    </xdr:from>
    <xdr:to>
      <xdr:col>13</xdr:col>
      <xdr:colOff>123270</xdr:colOff>
      <xdr:row>34</xdr:row>
      <xdr:rowOff>47625</xdr:rowOff>
    </xdr:to>
    <xdr:sp macro="" textlink="">
      <xdr:nvSpPr>
        <xdr:cNvPr id="253" name="Text Box 1">
          <a:extLst>
            <a:ext uri="{FF2B5EF4-FFF2-40B4-BE49-F238E27FC236}">
              <a16:creationId xmlns:a16="http://schemas.microsoft.com/office/drawing/2014/main" id="{0EE7D594-C21A-4516-AAE7-2C86A0F648EB}"/>
            </a:ext>
          </a:extLst>
        </xdr:cNvPr>
        <xdr:cNvSpPr txBox="1">
          <a:spLocks noChangeArrowheads="1"/>
        </xdr:cNvSpPr>
      </xdr:nvSpPr>
      <xdr:spPr bwMode="auto">
        <a:xfrm>
          <a:off x="3554510" y="3609160"/>
          <a:ext cx="1064560" cy="163911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1000" b="0" i="0" u="sng" strike="noStrike" baseline="0">
              <a:solidFill>
                <a:srgbClr val="000000"/>
              </a:solidFill>
              <a:latin typeface="Arial"/>
              <a:cs typeface="Arial"/>
            </a:rPr>
            <a:t>SYG05-135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/>
              <a:ea typeface="+mn-ea"/>
              <a:cs typeface="Arial"/>
            </a:rPr>
            <a:t>1 C12-350 E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/>
              <a:ea typeface="+mn-ea"/>
              <a:cs typeface="Arial"/>
            </a:rPr>
            <a:t>1 CC1-A 3 MTR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/>
              <a:ea typeface="+mn-ea"/>
              <a:cs typeface="Arial"/>
            </a:rPr>
            <a:t>2 CM5-5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/>
              <a:ea typeface="+mn-ea"/>
              <a:cs typeface="Arial"/>
            </a:rPr>
            <a:t>1 CM2-12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/>
              <a:ea typeface="+mn-ea"/>
              <a:cs typeface="Arial"/>
            </a:rPr>
            <a:t>1 CM2-12A</a:t>
          </a:r>
        </a:p>
        <a:p>
          <a:pPr algn="ctr" rtl="0">
            <a:defRPr sz="1000"/>
          </a:pPr>
          <a:r>
            <a:rPr lang="en-ID" sz="1000" b="0" i="0" u="none" strike="noStrike" baseline="0">
              <a:solidFill>
                <a:srgbClr val="FF0000"/>
              </a:solidFill>
              <a:latin typeface="Arial"/>
              <a:cs typeface="Arial"/>
            </a:rPr>
            <a:t>1 G312-A 50 KVA</a:t>
          </a:r>
        </a:p>
        <a:p>
          <a:pPr algn="ctr" rtl="0">
            <a:defRPr sz="1000"/>
          </a:pPr>
          <a:r>
            <a:rPr lang="en-ID" sz="1000" b="0" i="0" u="none" strike="noStrike" baseline="0">
              <a:solidFill>
                <a:srgbClr val="FF0000"/>
              </a:solidFill>
              <a:latin typeface="Arial"/>
              <a:cs typeface="Arial"/>
            </a:rPr>
            <a:t>2 CM2-11M</a:t>
          </a:r>
        </a:p>
        <a:p>
          <a:pPr algn="ctr" rtl="0">
            <a:defRPr sz="1000"/>
          </a:pPr>
          <a:r>
            <a:rPr lang="en-ID" sz="1000" b="0" i="0" u="none" strike="noStrike" baseline="0">
              <a:solidFill>
                <a:srgbClr val="FF0000"/>
              </a:solidFill>
              <a:latin typeface="Arial"/>
              <a:cs typeface="Arial"/>
            </a:rPr>
            <a:t>2 SJ6</a:t>
          </a:r>
        </a:p>
        <a:p>
          <a:pPr algn="ctr" rtl="0">
            <a:defRPr sz="1000"/>
          </a:pPr>
          <a:r>
            <a:rPr lang="en-ID" sz="1000" b="0" i="0" u="none" strike="noStrike" baseline="0">
              <a:solidFill>
                <a:srgbClr val="FF0000"/>
              </a:solidFill>
              <a:latin typeface="Arial"/>
              <a:cs typeface="Arial"/>
            </a:rPr>
            <a:t>1 SR APP 3 PH</a:t>
          </a:r>
        </a:p>
      </xdr:txBody>
    </xdr:sp>
    <xdr:clientData/>
  </xdr:twoCellAnchor>
  <xdr:twoCellAnchor>
    <xdr:from>
      <xdr:col>4</xdr:col>
      <xdr:colOff>313772</xdr:colOff>
      <xdr:row>26</xdr:row>
      <xdr:rowOff>142619</xdr:rowOff>
    </xdr:from>
    <xdr:to>
      <xdr:col>7</xdr:col>
      <xdr:colOff>235332</xdr:colOff>
      <xdr:row>29</xdr:row>
      <xdr:rowOff>19050</xdr:rowOff>
    </xdr:to>
    <xdr:sp macro="" textlink="">
      <xdr:nvSpPr>
        <xdr:cNvPr id="254" name="Text Box 1">
          <a:extLst>
            <a:ext uri="{FF2B5EF4-FFF2-40B4-BE49-F238E27FC236}">
              <a16:creationId xmlns:a16="http://schemas.microsoft.com/office/drawing/2014/main" id="{E3B8EE74-DEBC-4B18-8705-3A90969CEADB}"/>
            </a:ext>
          </a:extLst>
        </xdr:cNvPr>
        <xdr:cNvSpPr txBox="1">
          <a:spLocks noChangeArrowheads="1"/>
        </xdr:cNvSpPr>
      </xdr:nvSpPr>
      <xdr:spPr bwMode="auto">
        <a:xfrm>
          <a:off x="1380572" y="4133594"/>
          <a:ext cx="1064560" cy="33363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1000" b="0" i="0" u="sng" strike="noStrike" baseline="0">
              <a:solidFill>
                <a:srgbClr val="000000"/>
              </a:solidFill>
              <a:latin typeface="Arial"/>
              <a:cs typeface="Arial"/>
            </a:rPr>
            <a:t>SYG05-136</a:t>
          </a:r>
        </a:p>
      </xdr:txBody>
    </xdr:sp>
    <xdr:clientData/>
  </xdr:twoCellAnchor>
  <xdr:twoCellAnchor>
    <xdr:from>
      <xdr:col>7</xdr:col>
      <xdr:colOff>330014</xdr:colOff>
      <xdr:row>23</xdr:row>
      <xdr:rowOff>47371</xdr:rowOff>
    </xdr:from>
    <xdr:to>
      <xdr:col>8</xdr:col>
      <xdr:colOff>215714</xdr:colOff>
      <xdr:row>24</xdr:row>
      <xdr:rowOff>40654</xdr:rowOff>
    </xdr:to>
    <xdr:grpSp>
      <xdr:nvGrpSpPr>
        <xdr:cNvPr id="255" name="Group 114">
          <a:extLst>
            <a:ext uri="{FF2B5EF4-FFF2-40B4-BE49-F238E27FC236}">
              <a16:creationId xmlns:a16="http://schemas.microsoft.com/office/drawing/2014/main" id="{6BABCA84-6226-453E-8C44-6095BF258F85}"/>
            </a:ext>
          </a:extLst>
        </xdr:cNvPr>
        <xdr:cNvGrpSpPr>
          <a:grpSpLocks/>
        </xdr:cNvGrpSpPr>
      </xdr:nvGrpSpPr>
      <xdr:grpSpPr bwMode="auto">
        <a:xfrm>
          <a:off x="2539814" y="3581146"/>
          <a:ext cx="266700" cy="145683"/>
          <a:chOff x="12001500" y="4327373"/>
          <a:chExt cx="262305" cy="151948"/>
        </a:xfrm>
      </xdr:grpSpPr>
      <xdr:sp macro="" textlink="">
        <xdr:nvSpPr>
          <xdr:cNvPr id="256" name="Isosceles Triangle 255">
            <a:extLst>
              <a:ext uri="{FF2B5EF4-FFF2-40B4-BE49-F238E27FC236}">
                <a16:creationId xmlns:a16="http://schemas.microsoft.com/office/drawing/2014/main" id="{50BA49ED-AAC6-4A38-A226-8BA275DEC0AC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57" name="Isosceles Triangle 256">
            <a:extLst>
              <a:ext uri="{FF2B5EF4-FFF2-40B4-BE49-F238E27FC236}">
                <a16:creationId xmlns:a16="http://schemas.microsoft.com/office/drawing/2014/main" id="{C94505FD-03AF-4193-863A-4C788EE7ECF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58" name="Isosceles Triangle 257">
            <a:extLst>
              <a:ext uri="{FF2B5EF4-FFF2-40B4-BE49-F238E27FC236}">
                <a16:creationId xmlns:a16="http://schemas.microsoft.com/office/drawing/2014/main" id="{13D2D088-CCCE-4DC5-BF2C-28364ECC7265}"/>
              </a:ext>
            </a:extLst>
          </xdr:cNvPr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9</xdr:col>
      <xdr:colOff>86730</xdr:colOff>
      <xdr:row>19</xdr:row>
      <xdr:rowOff>115561</xdr:rowOff>
    </xdr:from>
    <xdr:to>
      <xdr:col>9</xdr:col>
      <xdr:colOff>281989</xdr:colOff>
      <xdr:row>23</xdr:row>
      <xdr:rowOff>104770</xdr:rowOff>
    </xdr:to>
    <xdr:cxnSp macro="">
      <xdr:nvCxnSpPr>
        <xdr:cNvPr id="259" name="Straight Connector 258">
          <a:extLst>
            <a:ext uri="{FF2B5EF4-FFF2-40B4-BE49-F238E27FC236}">
              <a16:creationId xmlns:a16="http://schemas.microsoft.com/office/drawing/2014/main" id="{BCD37CFA-47EF-4670-955B-56C4B4EDB52F}"/>
            </a:ext>
          </a:extLst>
        </xdr:cNvPr>
        <xdr:cNvCxnSpPr>
          <a:stCxn id="240" idx="7"/>
          <a:endCxn id="246" idx="3"/>
        </xdr:cNvCxnSpPr>
      </xdr:nvCxnSpPr>
      <xdr:spPr>
        <a:xfrm flipV="1">
          <a:off x="3058530" y="3039736"/>
          <a:ext cx="195259" cy="59880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123391</xdr:colOff>
      <xdr:row>24</xdr:row>
      <xdr:rowOff>64482</xdr:rowOff>
    </xdr:from>
    <xdr:to>
      <xdr:col>9</xdr:col>
      <xdr:colOff>12484</xdr:colOff>
      <xdr:row>28</xdr:row>
      <xdr:rowOff>82111</xdr:rowOff>
    </xdr:to>
    <xdr:cxnSp macro="">
      <xdr:nvCxnSpPr>
        <xdr:cNvPr id="260" name="Straight Connector 259">
          <a:extLst>
            <a:ext uri="{FF2B5EF4-FFF2-40B4-BE49-F238E27FC236}">
              <a16:creationId xmlns:a16="http://schemas.microsoft.com/office/drawing/2014/main" id="{10FEA5AD-48B5-468F-B633-0064174B2F90}"/>
            </a:ext>
          </a:extLst>
        </xdr:cNvPr>
        <xdr:cNvCxnSpPr>
          <a:stCxn id="250" idx="0"/>
        </xdr:cNvCxnSpPr>
      </xdr:nvCxnSpPr>
      <xdr:spPr>
        <a:xfrm flipV="1">
          <a:off x="2714191" y="3750657"/>
          <a:ext cx="270093" cy="62722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</xdr:row>
      <xdr:rowOff>112059</xdr:rowOff>
    </xdr:from>
    <xdr:to>
      <xdr:col>13</xdr:col>
      <xdr:colOff>67236</xdr:colOff>
      <xdr:row>35</xdr:row>
      <xdr:rowOff>67236</xdr:rowOff>
    </xdr:to>
    <xdr:sp macro="" textlink="">
      <xdr:nvSpPr>
        <xdr:cNvPr id="476" name="Freeform: Shape 475">
          <a:extLst>
            <a:ext uri="{FF2B5EF4-FFF2-40B4-BE49-F238E27FC236}">
              <a16:creationId xmlns:a16="http://schemas.microsoft.com/office/drawing/2014/main" id="{26A6D370-A6CB-4CC5-A456-D74106F4B5BB}"/>
            </a:ext>
          </a:extLst>
        </xdr:cNvPr>
        <xdr:cNvSpPr/>
      </xdr:nvSpPr>
      <xdr:spPr>
        <a:xfrm>
          <a:off x="2790265" y="1524000"/>
          <a:ext cx="1781736" cy="4022912"/>
        </a:xfrm>
        <a:custGeom>
          <a:avLst/>
          <a:gdLst>
            <a:gd name="connsiteX0" fmla="*/ 0 w 1781736"/>
            <a:gd name="connsiteY0" fmla="*/ 4022912 h 4022912"/>
            <a:gd name="connsiteX1" fmla="*/ 493059 w 1781736"/>
            <a:gd name="connsiteY1" fmla="*/ 2151529 h 4022912"/>
            <a:gd name="connsiteX2" fmla="*/ 1781736 w 1781736"/>
            <a:gd name="connsiteY2" fmla="*/ 0 h 40229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781736" h="4022912">
              <a:moveTo>
                <a:pt x="0" y="4022912"/>
              </a:moveTo>
              <a:cubicBezTo>
                <a:pt x="98051" y="3422463"/>
                <a:pt x="196103" y="2822014"/>
                <a:pt x="493059" y="2151529"/>
              </a:cubicBezTo>
              <a:cubicBezTo>
                <a:pt x="790015" y="1481044"/>
                <a:pt x="1285875" y="740522"/>
                <a:pt x="1781736" y="0"/>
              </a:cubicBezTo>
            </a:path>
          </a:pathLst>
        </a:custGeom>
        <a:noFill/>
        <a:ln w="1905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134470</xdr:colOff>
      <xdr:row>17</xdr:row>
      <xdr:rowOff>100853</xdr:rowOff>
    </xdr:from>
    <xdr:to>
      <xdr:col>20</xdr:col>
      <xdr:colOff>56029</xdr:colOff>
      <xdr:row>25</xdr:row>
      <xdr:rowOff>89647</xdr:rowOff>
    </xdr:to>
    <xdr:sp macro="" textlink="">
      <xdr:nvSpPr>
        <xdr:cNvPr id="478" name="Freeform: Shape 477">
          <a:extLst>
            <a:ext uri="{FF2B5EF4-FFF2-40B4-BE49-F238E27FC236}">
              <a16:creationId xmlns:a16="http://schemas.microsoft.com/office/drawing/2014/main" id="{282FC640-6FB5-4777-8729-6E0DFEB3FC90}"/>
            </a:ext>
          </a:extLst>
        </xdr:cNvPr>
        <xdr:cNvSpPr/>
      </xdr:nvSpPr>
      <xdr:spPr>
        <a:xfrm>
          <a:off x="3877235" y="2767853"/>
          <a:ext cx="3350559" cy="1243853"/>
        </a:xfrm>
        <a:custGeom>
          <a:avLst/>
          <a:gdLst>
            <a:gd name="connsiteX0" fmla="*/ 0 w 3350559"/>
            <a:gd name="connsiteY0" fmla="*/ 0 h 1243853"/>
            <a:gd name="connsiteX1" fmla="*/ 1199029 w 3350559"/>
            <a:gd name="connsiteY1" fmla="*/ 649941 h 1243853"/>
            <a:gd name="connsiteX2" fmla="*/ 3350559 w 3350559"/>
            <a:gd name="connsiteY2" fmla="*/ 1243853 h 12438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350559" h="1243853">
              <a:moveTo>
                <a:pt x="0" y="0"/>
              </a:moveTo>
              <a:cubicBezTo>
                <a:pt x="320301" y="221316"/>
                <a:pt x="640602" y="442632"/>
                <a:pt x="1199029" y="649941"/>
              </a:cubicBezTo>
              <a:cubicBezTo>
                <a:pt x="1757456" y="857250"/>
                <a:pt x="2988235" y="1146735"/>
                <a:pt x="3350559" y="1243853"/>
              </a:cubicBezTo>
            </a:path>
          </a:pathLst>
        </a:custGeom>
        <a:noFill/>
        <a:ln w="1270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268944</xdr:colOff>
      <xdr:row>21</xdr:row>
      <xdr:rowOff>67233</xdr:rowOff>
    </xdr:from>
    <xdr:to>
      <xdr:col>8</xdr:col>
      <xdr:colOff>259419</xdr:colOff>
      <xdr:row>22</xdr:row>
      <xdr:rowOff>147355</xdr:rowOff>
    </xdr:to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7C9F5A58-D9A9-41E3-8F03-A5B04CCBA3CC}"/>
            </a:ext>
          </a:extLst>
        </xdr:cNvPr>
        <xdr:cNvSpPr txBox="1"/>
      </xdr:nvSpPr>
      <xdr:spPr>
        <a:xfrm rot="693578">
          <a:off x="2487709" y="3361762"/>
          <a:ext cx="371475" cy="2370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8</xdr:col>
      <xdr:colOff>201706</xdr:colOff>
      <xdr:row>23</xdr:row>
      <xdr:rowOff>11206</xdr:rowOff>
    </xdr:from>
    <xdr:to>
      <xdr:col>8</xdr:col>
      <xdr:colOff>376517</xdr:colOff>
      <xdr:row>23</xdr:row>
      <xdr:rowOff>93314</xdr:rowOff>
    </xdr:to>
    <xdr:cxnSp macro="">
      <xdr:nvCxnSpPr>
        <xdr:cNvPr id="266" name="Straight Connector 265">
          <a:extLst>
            <a:ext uri="{FF2B5EF4-FFF2-40B4-BE49-F238E27FC236}">
              <a16:creationId xmlns:a16="http://schemas.microsoft.com/office/drawing/2014/main" id="{7F79A649-AAA8-4C75-917D-86634C76EFDD}"/>
            </a:ext>
          </a:extLst>
        </xdr:cNvPr>
        <xdr:cNvCxnSpPr/>
      </xdr:nvCxnSpPr>
      <xdr:spPr>
        <a:xfrm flipH="1" flipV="1">
          <a:off x="2801471" y="3619500"/>
          <a:ext cx="174811" cy="82108"/>
        </a:xfrm>
        <a:prstGeom prst="lin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23</xdr:row>
      <xdr:rowOff>31603</xdr:rowOff>
    </xdr:from>
    <xdr:to>
      <xdr:col>9</xdr:col>
      <xdr:colOff>0</xdr:colOff>
      <xdr:row>23</xdr:row>
      <xdr:rowOff>77322</xdr:rowOff>
    </xdr:to>
    <xdr:grpSp>
      <xdr:nvGrpSpPr>
        <xdr:cNvPr id="268" name="Group 28">
          <a:extLst>
            <a:ext uri="{FF2B5EF4-FFF2-40B4-BE49-F238E27FC236}">
              <a16:creationId xmlns:a16="http://schemas.microsoft.com/office/drawing/2014/main" id="{515EC9F6-F324-43BE-81A3-CD1252F8543C}"/>
            </a:ext>
          </a:extLst>
        </xdr:cNvPr>
        <xdr:cNvGrpSpPr>
          <a:grpSpLocks/>
        </xdr:cNvGrpSpPr>
      </xdr:nvGrpSpPr>
      <xdr:grpSpPr bwMode="auto">
        <a:xfrm>
          <a:off x="2781300" y="3565378"/>
          <a:ext cx="190500" cy="45719"/>
          <a:chOff x="12267508" y="2212225"/>
          <a:chExt cx="192931" cy="101137"/>
        </a:xfrm>
      </xdr:grpSpPr>
      <xdr:cxnSp macro="">
        <xdr:nvCxnSpPr>
          <xdr:cNvPr id="269" name="Straight Connector 268">
            <a:extLst>
              <a:ext uri="{FF2B5EF4-FFF2-40B4-BE49-F238E27FC236}">
                <a16:creationId xmlns:a16="http://schemas.microsoft.com/office/drawing/2014/main" id="{41207ECE-A8F8-4236-99AC-4EF111045354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4BE1EAA9-5525-4506-BAD4-76D142036218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270">
            <a:extLst>
              <a:ext uri="{FF2B5EF4-FFF2-40B4-BE49-F238E27FC236}">
                <a16:creationId xmlns:a16="http://schemas.microsoft.com/office/drawing/2014/main" id="{FAFF77AE-F198-4627-8486-533B307F1D1A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DA77AA10-D8C6-47B1-BDC9-7420F82CC783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137437</xdr:colOff>
      <xdr:row>16</xdr:row>
      <xdr:rowOff>122464</xdr:rowOff>
    </xdr:from>
    <xdr:to>
      <xdr:col>6</xdr:col>
      <xdr:colOff>337419</xdr:colOff>
      <xdr:row>23</xdr:row>
      <xdr:rowOff>58430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2543CDF8-BA84-4378-B5DD-410C284DD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937" y="2558143"/>
          <a:ext cx="1832839" cy="983716"/>
        </a:xfrm>
        <a:prstGeom prst="rect">
          <a:avLst/>
        </a:prstGeom>
      </xdr:spPr>
    </xdr:pic>
    <xdr:clientData/>
  </xdr:twoCellAnchor>
  <xdr:twoCellAnchor editAs="oneCell">
    <xdr:from>
      <xdr:col>7</xdr:col>
      <xdr:colOff>40822</xdr:colOff>
      <xdr:row>6</xdr:row>
      <xdr:rowOff>67042</xdr:rowOff>
    </xdr:from>
    <xdr:to>
      <xdr:col>12</xdr:col>
      <xdr:colOff>13608</xdr:colOff>
      <xdr:row>12</xdr:row>
      <xdr:rowOff>57398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E85095E9-9D23-451B-9856-BDFF4DE2B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5179" y="992328"/>
          <a:ext cx="1877786" cy="888427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238125</xdr:colOff>
      <xdr:row>24</xdr:row>
      <xdr:rowOff>13610</xdr:rowOff>
    </xdr:from>
    <xdr:to>
      <xdr:col>16</xdr:col>
      <xdr:colOff>260917</xdr:colOff>
      <xdr:row>40</xdr:row>
      <xdr:rowOff>47626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C7B084A2-EC9E-485A-968E-040D3A9F6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2890" y="3778786"/>
          <a:ext cx="1165792" cy="2532928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22</xdr:row>
      <xdr:rowOff>47625</xdr:rowOff>
    </xdr:from>
    <xdr:to>
      <xdr:col>9</xdr:col>
      <xdr:colOff>76200</xdr:colOff>
      <xdr:row>23</xdr:row>
      <xdr:rowOff>42583</xdr:rowOff>
    </xdr:to>
    <xdr:grpSp>
      <xdr:nvGrpSpPr>
        <xdr:cNvPr id="226" name="Group 2">
          <a:extLst>
            <a:ext uri="{FF2B5EF4-FFF2-40B4-BE49-F238E27FC236}">
              <a16:creationId xmlns:a16="http://schemas.microsoft.com/office/drawing/2014/main" id="{B08169A3-EEE1-40C8-BBDD-9872EED8C5AF}"/>
            </a:ext>
          </a:extLst>
        </xdr:cNvPr>
        <xdr:cNvGrpSpPr>
          <a:grpSpLocks/>
        </xdr:cNvGrpSpPr>
      </xdr:nvGrpSpPr>
      <xdr:grpSpPr bwMode="auto">
        <a:xfrm>
          <a:off x="2895600" y="3429000"/>
          <a:ext cx="152400" cy="147358"/>
          <a:chOff x="3725636" y="1945820"/>
          <a:chExt cx="153760" cy="144237"/>
        </a:xfrm>
      </xdr:grpSpPr>
      <xdr:sp macro="" textlink="">
        <xdr:nvSpPr>
          <xdr:cNvPr id="227" name="Oval 226">
            <a:extLst>
              <a:ext uri="{FF2B5EF4-FFF2-40B4-BE49-F238E27FC236}">
                <a16:creationId xmlns:a16="http://schemas.microsoft.com/office/drawing/2014/main" id="{8F4BB674-34D6-9473-B72D-F6A8C124DC3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F4DF97C8-E4DF-1133-18D5-E3E0573D7E5A}"/>
              </a:ext>
            </a:extLst>
          </xdr:cNvPr>
          <xdr:cNvCxnSpPr>
            <a:stCxn id="227" idx="1"/>
            <a:endCxn id="22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3D2BFD2D-09A7-11D8-47F0-D85584F76EBE}"/>
              </a:ext>
            </a:extLst>
          </xdr:cNvPr>
          <xdr:cNvCxnSpPr>
            <a:stCxn id="227" idx="3"/>
            <a:endCxn id="22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 macro="" textlink="">
      <xdr:nvSpPr>
        <xdr:cNvPr id="125954" name="AutoShape 2" descr="blob:https://web.whatsapp.com/40ae881c-a291-4f22-8f06-d58f15f182a9">
          <a:extLst>
            <a:ext uri="{FF2B5EF4-FFF2-40B4-BE49-F238E27FC236}">
              <a16:creationId xmlns:a16="http://schemas.microsoft.com/office/drawing/2014/main" id="{00000000-0008-0000-0A00-000002EC0100}"/>
            </a:ext>
          </a:extLst>
        </xdr:cNvPr>
        <xdr:cNvSpPr>
          <a:spLocks noChangeAspect="1" noChangeArrowheads="1"/>
        </xdr:cNvSpPr>
      </xdr:nvSpPr>
      <xdr:spPr bwMode="auto"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 macro="" textlink="">
      <xdr:nvSpPr>
        <xdr:cNvPr id="125955" name="AutoShape 3" descr="blob:https://web.whatsapp.com/40ae881c-a291-4f22-8f06-d58f15f182a9">
          <a:extLst>
            <a:ext uri="{FF2B5EF4-FFF2-40B4-BE49-F238E27FC236}">
              <a16:creationId xmlns:a16="http://schemas.microsoft.com/office/drawing/2014/main" id="{00000000-0008-0000-0A00-000003EC0100}"/>
            </a:ext>
          </a:extLst>
        </xdr:cNvPr>
        <xdr:cNvSpPr>
          <a:spLocks noChangeAspect="1" noChangeArrowheads="1"/>
        </xdr:cNvSpPr>
      </xdr:nvSpPr>
      <xdr:spPr bwMode="auto"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586903</xdr:colOff>
      <xdr:row>39</xdr:row>
      <xdr:rowOff>138668</xdr:rowOff>
    </xdr:from>
    <xdr:to>
      <xdr:col>20</xdr:col>
      <xdr:colOff>937088</xdr:colOff>
      <xdr:row>41</xdr:row>
      <xdr:rowOff>127461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141A4A7-D248-4D6B-9776-973A053D32EA}"/>
            </a:ext>
          </a:extLst>
        </xdr:cNvPr>
        <xdr:cNvSpPr/>
      </xdr:nvSpPr>
      <xdr:spPr>
        <a:xfrm>
          <a:off x="11860021" y="6402756"/>
          <a:ext cx="350185" cy="30255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2</xdr:col>
      <xdr:colOff>47625</xdr:colOff>
      <xdr:row>8</xdr:row>
      <xdr:rowOff>119063</xdr:rowOff>
    </xdr:from>
    <xdr:to>
      <xdr:col>20</xdr:col>
      <xdr:colOff>671195</xdr:colOff>
      <xdr:row>47</xdr:row>
      <xdr:rowOff>71437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CF84CF-0753-4667-9868-809ABD631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3" y="1595438"/>
          <a:ext cx="11315382" cy="645318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138545</xdr:colOff>
      <xdr:row>7</xdr:row>
      <xdr:rowOff>86590</xdr:rowOff>
    </xdr:from>
    <xdr:to>
      <xdr:col>28</xdr:col>
      <xdr:colOff>138545</xdr:colOff>
      <xdr:row>65</xdr:row>
      <xdr:rowOff>103908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69DECE-62BE-4FC5-A230-7C6E97930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727" y="1142999"/>
          <a:ext cx="14252863" cy="90574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topLeftCell="A13" zoomScaleNormal="100" zoomScaleSheetLayoutView="100" workbookViewId="0">
      <selection activeCell="C15" sqref="C15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1104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32</v>
      </c>
      <c r="E7" s="526" t="s">
        <v>33</v>
      </c>
      <c r="F7" s="526" t="s">
        <v>1105</v>
      </c>
      <c r="G7" s="527" t="s">
        <v>31</v>
      </c>
      <c r="H7" s="523" t="s">
        <v>1012</v>
      </c>
      <c r="I7" s="523" t="s">
        <v>1107</v>
      </c>
      <c r="J7" s="523" t="s">
        <v>996</v>
      </c>
      <c r="K7" s="517" t="s">
        <v>994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5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9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63</v>
      </c>
      <c r="G19" s="41">
        <f ca="1">IF(ISERROR(OFFSET('HARGA SATUAN'!$I$6,MATCH(C19,'HARGA SATUAN'!$C$7:$C$1492,0),0)),"",OFFSET('HARGA SATUAN'!$I$6,MATCH(C19,'HARGA SATUAN'!$C$7:$C$1492,0),0))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SUMIFS(RAB!$F$14:$F$123,RAB!$C$14:$C$123,C714)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SUMIFS(RAB!$F$14:$F$123,RAB!$C$14:$C$123,C715)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SUMIFS(RAB!$F$14:$F$123,RAB!$C$14:$C$123,C716)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SUMIFS(RAB!$F$14:$F$123,RAB!$C$14:$C$123,C717)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SUMIFS(RAB!$F$14:$F$123,RAB!$C$14:$C$123,C718)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SUMIFS(RAB!$F$14:$F$123,RAB!$C$14:$C$123,C719)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SUMIFS(RAB!$F$14:$F$123,RAB!$C$14:$C$123,C720)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SUMIFS(RAB!$F$14:$F$123,RAB!$C$14:$C$123,C721)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SUMIFS(RAB!$F$14:$F$123,RAB!$C$14:$C$123,C722)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SUMIFS(RAB!$F$14:$F$123,RAB!$C$14:$C$123,C723)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SUMIFS(RAB!$F$14:$F$123,RAB!$C$14:$C$123,C724)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SUMIFS(RAB!$F$14:$F$123,RAB!$C$14:$C$123,C725)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SUMIFS(RAB!$F$14:$F$123,RAB!$C$14:$C$123,C726)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SUMIFS(RAB!$F$14:$F$123,RAB!$C$14:$C$123,C727)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SUMIFS(RAB!$F$14:$F$123,RAB!$C$14:$C$123,C728)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SUMIFS(RAB!$F$14:$F$123,RAB!$C$14:$C$123,C729)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SUMIFS(RAB!$F$14:$F$123,RAB!$C$14:$C$123,C730)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SUMIFS(RAB!$F$14:$F$123,RAB!$C$14:$C$123,C731)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SUMIFS(RAB!$F$14:$F$123,RAB!$C$14:$C$123,C732)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SUMIFS(RAB!$F$14:$F$123,RAB!$C$14:$C$123,C733)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SUMIFS(RAB!$F$14:$F$123,RAB!$C$14:$C$123,C734)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SUMIFS(RAB!$F$14:$F$123,RAB!$C$14:$C$123,C735)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SUMIFS(RAB!$F$14:$F$123,RAB!$C$14:$C$123,C736)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SUMIFS(RAB!$F$14:$F$123,RAB!$C$14:$C$123,C737)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SUMIFS(RAB!$F$14:$F$123,RAB!$C$14:$C$123,C738)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SUMIFS(RAB!$F$14:$F$123,RAB!$C$14:$C$123,C739)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SUMIFS(RAB!$F$14:$F$123,RAB!$C$14:$C$123,C740)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SUMIFS(RAB!$F$14:$F$123,RAB!$C$14:$C$123,C741)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SUMIFS(RAB!$F$14:$F$123,RAB!$C$14:$C$123,C742)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SUMIFS(RAB!$F$14:$F$123,RAB!$C$14:$C$123,C743)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SUMIFS(RAB!$F$14:$F$123,RAB!$C$14:$C$123,C744)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SUMIFS(RAB!$F$14:$F$123,RAB!$C$14:$C$123,C745)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SUMIFS(RAB!$F$14:$F$123,RAB!$C$14:$C$123,C746)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SUMIFS(RAB!$F$14:$F$123,RAB!$C$14:$C$123,C747)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SUMIFS(RAB!$F$14:$F$123,RAB!$C$14:$C$123,C748)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SUMIFS(RAB!$F$14:$F$123,RAB!$C$14:$C$123,C749)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SUMIFS(RAB!$F$14:$F$123,RAB!$C$14:$C$123,C750)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SUMIFS(RAB!$F$14:$F$123,RAB!$C$14:$C$123,C751)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SUMIFS(RAB!$F$14:$F$123,RAB!$C$14:$C$123,C752)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SUMIFS(RAB!$F$14:$F$123,RAB!$C$14:$C$123,C753)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SUMIFS(RAB!$F$14:$F$123,RAB!$C$14:$C$123,C754)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SUMIFS(RAB!$F$14:$F$123,RAB!$C$14:$C$123,C755)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SUMIFS(RAB!$F$14:$F$123,RAB!$C$14:$C$123,C756)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SUMIFS(RAB!$F$14:$F$123,RAB!$C$14:$C$123,C757)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SUMIFS(RAB!$F$14:$F$123,RAB!$C$14:$C$123,C758)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SUMIFS(RAB!$F$14:$F$123,RAB!$C$14:$C$123,C759)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SUMIFS(RAB!$F$14:$F$123,RAB!$C$14:$C$123,C760)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SUMIFS(RAB!$F$14:$F$123,RAB!$C$14:$C$123,C761)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SUMIFS(RAB!$F$14:$F$123,RAB!$C$14:$C$123,C762)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SUMIFS(RAB!$F$14:$F$123,RAB!$C$14:$C$123,C763)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SUMIFS(RAB!$F$14:$F$123,RAB!$C$14:$C$123,C764)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SUMIFS(RAB!$F$14:$F$123,RAB!$C$14:$C$123,C765)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SUMIFS(RAB!$F$14:$F$123,RAB!$C$14:$C$123,C766)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SUMIFS(RAB!$F$14:$F$123,RAB!$C$14:$C$123,C767)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SUMIFS(RAB!$F$14:$F$123,RAB!$C$14:$C$123,C768)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SUMIFS(RAB!$F$14:$F$123,RAB!$C$14:$C$123,C769)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SUMIFS(RAB!$F$14:$F$123,RAB!$C$14:$C$123,C770)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SUMIFS(RAB!$F$14:$F$123,RAB!$C$14:$C$123,C771)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SUMIFS(RAB!$F$14:$F$123,RAB!$C$14:$C$123,C772)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SUMIFS(RAB!$F$14:$F$123,RAB!$C$14:$C$123,C773)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SUMIFS(RAB!$F$14:$F$123,RAB!$C$14:$C$123,C774)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SUMIFS(RAB!$F$14:$F$123,RAB!$C$14:$C$123,C775)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SUMIFS(RAB!$F$14:$F$123,RAB!$C$14:$C$123,C776)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SUMIFS(RAB!$F$14:$F$123,RAB!$C$14:$C$123,C777)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SUMIFS(RAB!$F$14:$F$123,RAB!$C$14:$C$123,C778)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SUMIFS(RAB!$F$14:$F$123,RAB!$C$14:$C$123,C779)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SUMIFS(RAB!$F$14:$F$123,RAB!$C$14:$C$123,C780)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SUMIFS(RAB!$F$14:$F$123,RAB!$C$14:$C$123,C781)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SUMIFS(RAB!$F$14:$F$123,RAB!$C$14:$C$123,C782)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SUMIFS(RAB!$F$14:$F$123,RAB!$C$14:$C$123,C783)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SUMIFS(RAB!$F$14:$F$123,RAB!$C$14:$C$123,C784)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SUMIFS(RAB!$F$14:$F$123,RAB!$C$14:$C$123,C785)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SUMIFS(RAB!$F$14:$F$123,RAB!$C$14:$C$123,C786)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SUMIFS(RAB!$F$14:$F$123,RAB!$C$14:$C$123,C787)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SUMIFS(RAB!$F$14:$F$123,RAB!$C$14:$C$123,C788)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SUMIFS(RAB!$F$14:$F$123,RAB!$C$14:$C$123,C789)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SUMIFS(RAB!$F$14:$F$123,RAB!$C$14:$C$123,C790)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SUMIFS(RAB!$F$14:$F$123,RAB!$C$14:$C$123,C791)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SUMIFS(RAB!$F$14:$F$123,RAB!$C$14:$C$123,C792)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SUMIFS(RAB!$F$14:$F$123,RAB!$C$14:$C$123,C793)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SUMIFS(RAB!$F$14:$F$123,RAB!$C$14:$C$123,C794)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SUMIFS(RAB!$F$14:$F$123,RAB!$C$14:$C$123,C795)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SUMIFS(RAB!$F$14:$F$123,RAB!$C$14:$C$123,C796)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SUMIFS(RAB!$F$14:$F$123,RAB!$C$14:$C$123,C797)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SUMIFS(RAB!$F$14:$F$123,RAB!$C$14:$C$123,C798)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SUMIFS(RAB!$F$14:$F$123,RAB!$C$14:$C$123,C799)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SUMIFS(RAB!$F$14:$F$123,RAB!$C$14:$C$123,C800)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SUMIFS(RAB!$F$14:$F$123,RAB!$C$14:$C$123,C801)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SUMIFS(RAB!$F$14:$F$123,RAB!$C$14:$C$123,C802)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SUMIFS(RAB!$F$14:$F$123,RAB!$C$14:$C$123,C803)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SUMIFS(RAB!$F$14:$F$123,RAB!$C$14:$C$123,C804)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SUMIFS(RAB!$F$14:$F$123,RAB!$C$14:$C$123,C805)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SUMIFS(RAB!$F$14:$F$123,RAB!$C$14:$C$123,C806)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SUMIFS(RAB!$F$14:$F$123,RAB!$C$14:$C$123,C807)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SUMIFS(RAB!$F$14:$F$123,RAB!$C$14:$C$123,C808)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SUMIFS(RAB!$F$14:$F$123,RAB!$C$14:$C$123,C809)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SUMIFS(RAB!$F$14:$F$123,RAB!$C$14:$C$123,C810)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SUMIFS(RAB!$F$14:$F$123,RAB!$C$14:$C$123,C811)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SUMIFS(RAB!$F$14:$F$123,RAB!$C$14:$C$123,C812)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SUMIFS(RAB!$F$14:$F$123,RAB!$C$14:$C$123,C813)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SUMIFS(RAB!$F$14:$F$123,RAB!$C$14:$C$123,C814)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SUMIFS(RAB!$F$14:$F$123,RAB!$C$14:$C$123,C815)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SUMIFS(RAB!$F$14:$F$123,RAB!$C$14:$C$123,C816)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SUMIFS(RAB!$F$14:$F$123,RAB!$C$14:$C$123,C817)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SUMIFS(RAB!$F$14:$F$123,RAB!$C$14:$C$123,C818)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SUMIFS(RAB!$F$14:$F$123,RAB!$C$14:$C$123,C819)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SUMIFS(RAB!$F$14:$F$123,RAB!$C$14:$C$123,C820)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SUMIFS(RAB!$F$14:$F$123,RAB!$C$14:$C$123,C821)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SUMIFS(RAB!$F$14:$F$123,RAB!$C$14:$C$123,C822)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SUMIFS(RAB!$F$14:$F$123,RAB!$C$14:$C$123,C823)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SUMIFS(RAB!$F$14:$F$123,RAB!$C$14:$C$123,C824)</f>
        <v>5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SUMIFS(RAB!$F$14:$F$123,RAB!$C$14:$C$123,C825)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SUMIFS(RAB!$F$14:$F$123,RAB!$C$14:$C$123,C826)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SUMIFS(RAB!$F$14:$F$123,RAB!$C$14:$C$123,C827)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SUMIFS(RAB!$F$14:$F$123,RAB!$C$14:$C$123,C828)</f>
        <v>9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SUMIFS(RAB!$F$14:$F$123,RAB!$C$14:$C$123,C829)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SUMIFS(RAB!$F$14:$F$123,RAB!$C$14:$C$123,C830)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SUMIFS(RAB!$F$14:$F$123,RAB!$C$14:$C$123,C831)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SUMIFS(RAB!$F$14:$F$123,RAB!$C$14:$C$123,C832)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SUMIFS(RAB!$F$14:$F$123,RAB!$C$14:$C$123,C833)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SUMIFS(RAB!$F$14:$F$123,RAB!$C$14:$C$123,C834)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SUMIFS(RAB!$F$14:$F$123,RAB!$C$14:$C$123,C835)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SUMIFS(RAB!$F$14:$F$123,RAB!$C$14:$C$123,C836)</f>
        <v>63</v>
      </c>
      <c r="E836" s="26">
        <f t="shared" ca="1" si="34"/>
        <v>1</v>
      </c>
      <c r="F836" s="26">
        <f ca="1">IF(D836=0,0,SUM($E$713:E836))</f>
        <v>8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SUMIFS(RAB!$F$14:$F$123,RAB!$C$14:$C$123,C837)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SUMIFS(RAB!$F$14:$F$123,RAB!$C$14:$C$123,C838)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SUMIFS(RAB!$F$14:$F$123,RAB!$C$14:$C$123,C839)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SUMIFS(RAB!$F$14:$F$123,RAB!$C$14:$C$123,C840)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SUMIFS(RAB!$F$14:$F$123,RAB!$C$14:$C$123,C841)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SUMIFS(RAB!$F$14:$F$123,RAB!$C$14:$C$123,C842)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SUMIFS(RAB!$F$14:$F$123,RAB!$C$14:$C$123,C843)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SUMIFS(RAB!$F$14:$F$123,RAB!$C$14:$C$123,C844)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SUMIFS(RAB!$F$14:$F$123,RAB!$C$14:$C$123,C845)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SUMIFS(RAB!$F$14:$F$123,RAB!$C$14:$C$123,C846)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SUMIFS(RAB!$F$14:$F$123,RAB!$C$14:$C$123,C847)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SUMIFS(RAB!$F$14:$F$123,RAB!$C$14:$C$123,C848)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SUMIFS(RAB!$F$14:$F$123,RAB!$C$14:$C$123,C849)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SUMIFS(RAB!$F$14:$F$123,RAB!$C$14:$C$123,C850)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SUMIFS(RAB!$F$14:$F$123,RAB!$C$14:$C$123,C851)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SUMIFS(RAB!$F$14:$F$123,RAB!$C$14:$C$123,C852)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SUMIFS(RAB!$F$14:$F$123,RAB!$C$14:$C$123,C853)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SUMIFS(RAB!$F$14:$F$123,RAB!$C$14:$C$123,C854)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SUMIFS(RAB!$F$14:$F$123,RAB!$C$14:$C$123,C855)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SUMIFS(RAB!$F$14:$F$123,RAB!$C$14:$C$123,C856)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SUMIFS(RAB!$F$14:$F$123,RAB!$C$14:$C$123,C857)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SUMIFS(RAB!$F$14:$F$123,RAB!$C$14:$C$123,C858)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SUMIFS(RAB!$F$14:$F$123,RAB!$C$14:$C$123,C859)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SUMIFS(RAB!$F$14:$F$123,RAB!$C$14:$C$123,C860)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SUMIFS(RAB!$F$14:$F$123,RAB!$C$14:$C$123,C861)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SUMIFS(RAB!$F$14:$F$123,RAB!$C$14:$C$123,C862)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SUMIFS(RAB!$F$14:$F$123,RAB!$C$14:$C$123,C863)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SUMIFS(RAB!$F$14:$F$123,RAB!$C$14:$C$123,C864)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SUMIFS(RAB!$F$14:$F$123,RAB!$C$14:$C$123,C865)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SUMIFS(RAB!$F$14:$F$123,RAB!$C$14:$C$123,C866)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SUMIFS(RAB!$F$14:$F$123,RAB!$C$14:$C$123,C867)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SUMIFS(RAB!$F$14:$F$123,RAB!$C$14:$C$123,C868)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SUMIFS(RAB!$F$14:$F$123,RAB!$C$14:$C$123,C869)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SUMIFS(RAB!$F$14:$F$123,RAB!$C$14:$C$123,C870)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SUMIFS(RAB!$F$14:$F$123,RAB!$C$14:$C$123,C871)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SUMIFS(RAB!$F$14:$F$123,RAB!$C$14:$C$123,C872)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SUMIFS(RAB!$F$14:$F$123,RAB!$C$14:$C$123,C873)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SUMIFS(RAB!$F$14:$F$123,RAB!$C$14:$C$123,C874)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SUMIFS(RAB!$F$14:$F$123,RAB!$C$14:$C$123,C875)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SUMIFS(RAB!$F$14:$F$123,RAB!$C$14:$C$123,C876)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SUMIFS(RAB!$F$14:$F$123,RAB!$C$14:$C$123,C877)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SUMIFS(RAB!$F$14:$F$123,RAB!$C$14:$C$123,C878)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SUMIFS(RAB!$F$14:$F$123,RAB!$C$14:$C$123,C879)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SUMIFS(RAB!$F$14:$F$123,RAB!$C$14:$C$123,C880)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SUMIFS(RAB!$F$14:$F$123,RAB!$C$14:$C$123,C881)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SUMIFS(RAB!$F$14:$F$123,RAB!$C$14:$C$123,C882)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SUMIFS(RAB!$F$14:$F$123,RAB!$C$14:$C$123,C883)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SUMIFS(RAB!$F$14:$F$123,RAB!$C$14:$C$123,C884)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SUMIFS(RAB!$F$14:$F$123,RAB!$C$14:$C$123,C885)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SUMIFS(RAB!$F$14:$F$123,RAB!$C$14:$C$123,C886)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SUMIFS(RAB!$F$14:$F$123,RAB!$C$14:$C$123,C887)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SUMIFS(RAB!$F$14:$F$123,RAB!$C$14:$C$123,C888)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SUMIFS(RAB!$F$14:$F$123,RAB!$C$14:$C$123,C889)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SUMIFS(RAB!$F$14:$F$123,RAB!$C$14:$C$123,C890)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SUMIFS(RAB!$F$14:$F$123,RAB!$C$14:$C$123,C891)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SUMIFS(RAB!$F$14:$F$123,RAB!$C$14:$C$123,C892)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SUMIFS(RAB!$F$14:$F$123,RAB!$C$14:$C$123,C893)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SUMIFS(RAB!$F$14:$F$123,RAB!$C$14:$C$123,C894)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SUMIFS(RAB!$F$14:$F$123,RAB!$C$14:$C$123,C895)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SUMIFS(RAB!$F$14:$F$123,RAB!$C$14:$C$123,C896)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SUMIFS(RAB!$F$14:$F$123,RAB!$C$14:$C$123,C897)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SUMIFS(RAB!$F$14:$F$123,RAB!$C$14:$C$123,C898)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SUMIFS(RAB!$F$14:$F$123,RAB!$C$14:$C$123,C899)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SUMIFS(RAB!$F$14:$F$123,RAB!$C$14:$C$123,C900)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SUMIFS(RAB!$F$14:$F$123,RAB!$C$14:$C$123,C901)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SUMIFS(RAB!$F$14:$F$123,RAB!$C$14:$C$123,C902)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SUMIFS(RAB!$F$14:$F$123,RAB!$C$14:$C$123,C903)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SUMIFS(RAB!$F$14:$F$123,RAB!$C$14:$C$123,C904)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SUMIFS(RAB!$F$14:$F$123,RAB!$C$14:$C$123,C905)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SUMIFS(RAB!$F$14:$F$123,RAB!$C$14:$C$123,C906)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SUMIFS(RAB!$F$14:$F$123,RAB!$C$14:$C$123,C907)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SUMIFS(RAB!$F$14:$F$123,RAB!$C$14:$C$123,C908)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SUMIFS(RAB!$F$14:$F$123,RAB!$C$14:$C$123,C909)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SUMIFS(RAB!$F$14:$F$123,RAB!$C$14:$C$123,C910)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SUMIFS(RAB!$F$14:$F$123,RAB!$C$14:$C$123,C911)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SUMIFS(RAB!$F$14:$F$123,RAB!$C$14:$C$123,C912)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SUMIFS(RAB!$F$14:$F$123,RAB!$C$14:$C$123,C913)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SUMIFS(RAB!$F$14:$F$123,RAB!$C$14:$C$123,C914)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SUMIFS(RAB!$F$14:$F$123,RAB!$C$14:$C$123,C915)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SUMIFS(RAB!$F$14:$F$123,RAB!$C$14:$C$123,C916)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SUMIFS(RAB!$F$14:$F$123,RAB!$C$14:$C$123,C917)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SUMIFS(RAB!$F$14:$F$123,RAB!$C$14:$C$123,C918)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SUMIFS(RAB!$F$14:$F$123,RAB!$C$14:$C$123,C919)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SUMIFS(RAB!$F$14:$F$123,RAB!$C$14:$C$123,C920)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SUMIFS(RAB!$F$14:$F$123,RAB!$C$14:$C$123,C921)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SUMIFS(RAB!$F$14:$F$123,RAB!$C$14:$C$123,C922)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SUMIFS(RAB!$F$14:$F$123,RAB!$C$14:$C$123,C923)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SUMIFS(RAB!$F$14:$F$123,RAB!$C$14:$C$123,C924)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SUMIFS(RAB!$F$14:$F$123,RAB!$C$14:$C$123,C925)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SUMIFS(RAB!$F$14:$F$123,RAB!$C$14:$C$123,C926)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SUMIFS(RAB!$F$14:$F$123,RAB!$C$14:$C$123,C927)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SUMIFS(RAB!$F$14:$F$123,RAB!$C$14:$C$123,C928)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SUMIFS(RAB!$F$14:$F$123,RAB!$C$14:$C$123,C929)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SUMIFS(RAB!$F$14:$F$123,RAB!$C$14:$C$123,C930)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SUMIFS(RAB!$F$14:$F$123,RAB!$C$14:$C$123,C931)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SUMIFS(RAB!$F$14:$F$123,RAB!$C$14:$C$123,C932)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SUMIFS(RAB!$F$14:$F$123,RAB!$C$14:$C$123,C933)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SUMIFS(RAB!$F$14:$F$123,RAB!$C$14:$C$123,C934)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SUMIFS(RAB!$F$14:$F$123,RAB!$C$14:$C$123,C935)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SUMIFS(RAB!$F$14:$F$123,RAB!$C$14:$C$123,C936)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SUMIFS(RAB!$F$14:$F$123,RAB!$C$14:$C$123,C937)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SUMIFS(RAB!$F$14:$F$123,RAB!$C$14:$C$123,C938)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SUMIFS(RAB!$F$14:$F$123,RAB!$C$14:$C$123,C939)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SUMIFS(RAB!$F$14:$F$123,RAB!$C$14:$C$123,C940)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SUMIFS(RAB!$F$14:$F$123,RAB!$C$14:$C$123,C941)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SUMIFS(RAB!$F$14:$F$123,RAB!$C$14:$C$123,C942)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SUMIFS(RAB!$F$14:$F$123,RAB!$C$14:$C$123,C943)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SUMIFS(RAB!$F$14:$F$123,RAB!$C$14:$C$123,C944)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SUMIFS(RAB!$F$14:$F$123,RAB!$C$14:$C$123,C945)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SUMIFS(RAB!$F$14:$F$123,RAB!$C$14:$C$123,C946)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SUMIFS(RAB!$F$14:$F$123,RAB!$C$14:$C$123,C947)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SUMIFS(RAB!$F$14:$F$123,RAB!$C$14:$C$123,C948)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SUMIFS(RAB!$F$14:$F$123,RAB!$C$14:$C$123,C949)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SUMIFS(RAB!$F$14:$F$123,RAB!$C$14:$C$123,C950)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SUMIFS(RAB!$F$14:$F$123,RAB!$C$14:$C$123,C951)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SUMIFS(RAB!$F$14:$F$123,RAB!$C$14:$C$123,C952)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SUMIFS(RAB!$F$14:$F$123,RAB!$C$14:$C$123,C953)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SUMIFS(RAB!$F$14:$F$123,RAB!$C$14:$C$123,C954)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SUMIFS(RAB!$F$14:$F$123,RAB!$C$14:$C$123,C955)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SUMIFS(RAB!$F$14:$F$123,RAB!$C$14:$C$123,C956)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SUMIFS(RAB!$F$14:$F$123,RAB!$C$14:$C$123,C957)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SUMIFS(RAB!$F$14:$F$123,RAB!$C$14:$C$123,C958)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SUMIFS(RAB!$F$14:$F$123,RAB!$C$14:$C$123,C959)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SUMIFS(RAB!$F$14:$F$123,RAB!$C$14:$C$123,C960)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SUMIFS(RAB!$F$14:$F$123,RAB!$C$14:$C$123,C961)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SUMIFS(RAB!$F$14:$F$123,RAB!$C$14:$C$123,C962)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SUMIFS(RAB!$F$14:$F$123,RAB!$C$14:$C$123,C963)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SUMIFS(RAB!$F$14:$F$123,RAB!$C$14:$C$123,C964)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SUMIFS(RAB!$F$14:$F$123,RAB!$C$14:$C$123,C965)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SUMIFS(RAB!$F$14:$F$123,RAB!$C$14:$C$123,C966)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SUMIFS(RAB!$F$14:$F$123,RAB!$C$14:$C$123,C967)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SUMIFS(RAB!$F$14:$F$123,RAB!$C$14:$C$123,C968)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SUMIFS(RAB!$F$14:$F$123,RAB!$C$14:$C$123,C969)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SUMIFS(RAB!$F$14:$F$123,RAB!$C$14:$C$123,C970)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SUMIFS(RAB!$F$14:$F$123,RAB!$C$14:$C$123,C971)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SUMIFS(RAB!$F$14:$F$123,RAB!$C$14:$C$123,C972)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SUMIFS(RAB!$F$14:$F$123,RAB!$C$14:$C$123,C973)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SUMIFS(RAB!$F$14:$F$123,RAB!$C$14:$C$123,C974)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SUMIFS(RAB!$F$14:$F$123,RAB!$C$14:$C$123,C975)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SUMIFS(RAB!$F$14:$F$123,RAB!$C$14:$C$123,C976)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SUMIFS(RAB!$F$14:$F$123,RAB!$C$14:$C$123,C977)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SUMIFS(RAB!$F$14:$F$123,RAB!$C$14:$C$123,C978)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SUMIFS(RAB!$F$14:$F$123,RAB!$C$14:$C$123,C979)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SUMIFS(RAB!$F$14:$F$123,RAB!$C$14:$C$123,C980)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SUMIFS(RAB!$F$14:$F$123,RAB!$C$14:$C$123,C981)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SUMIFS(RAB!$F$14:$F$123,RAB!$C$14:$C$123,C982)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SUMIFS(RAB!$F$14:$F$123,RAB!$C$14:$C$123,C983)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SUMIFS(RAB!$F$14:$F$123,RAB!$C$14:$C$123,C984)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SUMIFS(RAB!$F$14:$F$123,RAB!$C$14:$C$123,C985)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SUMIFS(RAB!$F$14:$F$123,RAB!$C$14:$C$123,C986)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SUMIFS(RAB!$F$14:$F$123,RAB!$C$14:$C$123,C987)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SUMIFS(RAB!$F$14:$F$123,RAB!$C$14:$C$123,C988)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SUMIFS(RAB!$F$14:$F$123,RAB!$C$14:$C$123,C989)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SUMIFS(RAB!$F$14:$F$123,RAB!$C$14:$C$123,C990)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SUMIFS(RAB!$F$14:$F$123,RAB!$C$14:$C$123,C991)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SUMIFS(RAB!$F$14:$F$123,RAB!$C$14:$C$123,C992)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SUMIFS(RAB!$F$14:$F$123,RAB!$C$14:$C$123,C993)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SUMIFS(RAB!$F$14:$F$123,RAB!$C$14:$C$123,C994)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SUMIFS(RAB!$F$14:$F$123,RAB!$C$14:$C$123,C995)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SUMIFS(RAB!$F$14:$F$123,RAB!$C$14:$C$123,C996)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SUMIFS(RAB!$F$14:$F$123,RAB!$C$14:$C$123,C997)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SUMIFS(RAB!$F$14:$F$123,RAB!$C$14:$C$123,C998)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SUMIFS(RAB!$F$14:$F$123,RAB!$C$14:$C$123,C999)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SUMIFS(RAB!$F$14:$F$123,RAB!$C$14:$C$123,C1000)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SUMIFS(RAB!$F$14:$F$123,RAB!$C$14:$C$123,C1001)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SUMIFS(RAB!$F$14:$F$123,RAB!$C$14:$C$123,C1002)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SUMIFS(RAB!$F$14:$F$123,RAB!$C$14:$C$123,C1003)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SUMIFS(RAB!$F$14:$F$123,RAB!$C$14:$C$123,C1004)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SUMIFS(RAB!$F$14:$F$123,RAB!$C$14:$C$123,C1005)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SUMIFS(RAB!$F$14:$F$123,RAB!$C$14:$C$123,C1006)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SUMIFS(RAB!$F$14:$F$123,RAB!$C$14:$C$123,C1007)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SUMIFS(RAB!$F$14:$F$123,RAB!$C$14:$C$123,C1008)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SUMIFS(RAB!$F$14:$F$123,RAB!$C$14:$C$123,C1009)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SUMIFS(RAB!$F$14:$F$123,RAB!$C$14:$C$123,C1010)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SUMIFS(RAB!$F$14:$F$123,RAB!$C$14:$C$123,C1011)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SUMIFS(RAB!$F$14:$F$123,RAB!$C$14:$C$123,C1012)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SUMIFS(RAB!$F$14:$F$123,RAB!$C$14:$C$123,C1013)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SUMIFS(RAB!$F$14:$F$123,RAB!$C$14:$C$123,C1014)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SUMIFS(RAB!$F$14:$F$123,RAB!$C$14:$C$123,C1015)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SUMIFS(RAB!$F$14:$F$123,RAB!$C$14:$C$123,C1016)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SUMIFS(RAB!$F$14:$F$123,RAB!$C$14:$C$123,C1017)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SUMIFS(RAB!$F$14:$F$123,RAB!$C$14:$C$123,C1018)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SUMIFS(RAB!$F$14:$F$123,RAB!$C$14:$C$123,C1019)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SUMIFS(RAB!$F$14:$F$123,RAB!$C$14:$C$123,C1020)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SUMIFS(RAB!$F$14:$F$123,RAB!$C$14:$C$123,C1021)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SUMIFS(RAB!$F$14:$F$123,RAB!$C$14:$C$123,C1022)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SUMIFS(RAB!$F$14:$F$123,RAB!$C$14:$C$123,C1023)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SUMIFS(RAB!$F$14:$F$123,RAB!$C$14:$C$123,C1024)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SUMIFS(RAB!$F$14:$F$123,RAB!$C$14:$C$123,C1025)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SUMIFS(RAB!$F$14:$F$123,RAB!$C$14:$C$123,C1026)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SUMIFS(RAB!$F$14:$F$123,RAB!$C$14:$C$123,C1027)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SUMIFS(RAB!$F$14:$F$123,RAB!$C$14:$C$123,C1028)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SUMIFS(RAB!$F$14:$F$123,RAB!$C$14:$C$123,C1029)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SUMIFS(RAB!$F$14:$F$123,RAB!$C$14:$C$123,C1030)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SUMIFS(RAB!$F$14:$F$123,RAB!$C$14:$C$123,C1031)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SUMIFS(RAB!$F$14:$F$123,RAB!$C$14:$C$123,C1032)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SUMIFS(RAB!$F$14:$F$123,RAB!$C$14:$C$123,C1033)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SUMIFS(RAB!$F$14:$F$123,RAB!$C$14:$C$123,C1034)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SUMIFS(RAB!$F$14:$F$123,RAB!$C$14:$C$123,C1035)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SUMIFS(RAB!$F$14:$F$123,RAB!$C$14:$C$123,C1036)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SUMIFS(RAB!$F$14:$F$123,RAB!$C$14:$C$123,C1037)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SUMIFS(RAB!$F$14:$F$123,RAB!$C$14:$C$123,C1038)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SUMIFS(RAB!$F$14:$F$123,RAB!$C$14:$C$123,C1039)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SUMIFS(RAB!$F$14:$F$123,RAB!$C$14:$C$123,C1040)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SUMIFS(RAB!$F$14:$F$123,RAB!$C$14:$C$123,C1041)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SUMIFS(RAB!$F$14:$F$123,RAB!$C$14:$C$123,C1042)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SUMIFS(RAB!$F$14:$F$123,RAB!$C$14:$C$123,C1043)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SUMIFS(RAB!$F$14:$F$123,RAB!$C$14:$C$123,C1044)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SUMIFS(RAB!$F$14:$F$123,RAB!$C$14:$C$123,C1045)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SUMIFS(RAB!$F$14:$F$123,RAB!$C$14:$C$123,C1046)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SUMIFS(RAB!$F$14:$F$123,RAB!$C$14:$C$123,C1047)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SUMIFS(RAB!$F$14:$F$123,RAB!$C$14:$C$123,C1048)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SUMIFS(RAB!$F$14:$F$123,RAB!$C$14:$C$123,C1049)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SUMIFS(RAB!$F$14:$F$123,RAB!$C$14:$C$123,C1050)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SUMIFS(RAB!$F$14:$F$123,RAB!$C$14:$C$123,C1051)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SUMIFS(RAB!$F$14:$F$123,RAB!$C$14:$C$123,C1052)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SUMIFS(RAB!$F$14:$F$123,RAB!$C$14:$C$123,C1053)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SUMIFS(RAB!$F$14:$F$123,RAB!$C$14:$C$123,C1054)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SUMIFS(RAB!$F$14:$F$123,RAB!$C$14:$C$123,C1055)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SUMIFS(RAB!$F$14:$F$123,RAB!$C$14:$C$123,C1056)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SUMIFS(RAB!$F$14:$F$123,RAB!$C$14:$C$123,C1057)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SUMIFS(RAB!$F$14:$F$123,RAB!$C$14:$C$123,C1058)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SUMIFS(RAB!$F$14:$F$123,RAB!$C$14:$C$123,C1059)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SUMIFS(RAB!$F$14:$F$123,RAB!$C$14:$C$123,C1060)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SUMIFS(RAB!$F$14:$F$123,RAB!$C$14:$C$123,C1061)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SUMIFS(RAB!$F$14:$F$123,RAB!$C$14:$C$123,C1062)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SUMIFS(RAB!$F$14:$F$123,RAB!$C$14:$C$123,C1063)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SUMIFS(RAB!$F$14:$F$123,RAB!$C$14:$C$123,C1064)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SUMIFS(RAB!$F$14:$F$123,RAB!$C$14:$C$123,C1065)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SUMIFS(RAB!$F$14:$F$123,RAB!$C$14:$C$123,C1066)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SUMIFS(RAB!$F$14:$F$123,RAB!$C$14:$C$123,C1067)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SUMIFS(RAB!$F$14:$F$123,RAB!$C$14:$C$123,C1068)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SUMIFS(RAB!$F$14:$F$123,RAB!$C$14:$C$123,C1069)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SUMIFS(RAB!$F$14:$F$123,RAB!$C$14:$C$123,C1070)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SUMIFS(RAB!$F$14:$F$123,RAB!$C$14:$C$123,C1071)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SUMIFS(RAB!$F$14:$F$123,RAB!$C$14:$C$123,C1072)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SUMIFS(RAB!$F$14:$F$123,RAB!$C$14:$C$123,C1073)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SUMIFS(RAB!$F$14:$F$123,RAB!$C$14:$C$123,C1074)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SUMIFS(RAB!$F$14:$F$123,RAB!$C$14:$C$123,C1075)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SUMIFS(RAB!$F$14:$F$123,RAB!$C$14:$C$123,C1076)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SUMIFS(RAB!$F$14:$F$123,RAB!$C$14:$C$123,C1077)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SUMIFS(RAB!$F$14:$F$123,RAB!$C$14:$C$123,C1078)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SUMIFS(RAB!$F$14:$F$123,RAB!$C$14:$C$123,C1079)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SUMIFS(RAB!$F$14:$F$123,RAB!$C$14:$C$123,C1080)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SUMIFS(RAB!$F$14:$F$123,RAB!$C$14:$C$123,C1081)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SUMIFS(RAB!$F$14:$F$123,RAB!$C$14:$C$123,C1082)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SUMIFS(RAB!$F$14:$F$123,RAB!$C$14:$C$123,C1083)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SUMIFS(RAB!$F$14:$F$123,RAB!$C$14:$C$123,C1084)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SUMIFS(RAB!$F$14:$F$123,RAB!$C$14:$C$123,C1085)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SUMIFS(RAB!$F$14:$F$123,RAB!$C$14:$C$123,C1086)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SUMIFS(RAB!$F$14:$F$123,RAB!$C$14:$C$123,C1087)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SUMIFS(RAB!$F$14:$F$123,RAB!$C$14:$C$123,C1088)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SUMIFS(RAB!$F$14:$F$123,RAB!$C$14:$C$123,C1089)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SUMIFS(RAB!$F$14:$F$123,RAB!$C$14:$C$123,C1090)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SUMIFS(RAB!$F$14:$F$123,RAB!$C$14:$C$123,C1091)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SUMIFS(RAB!$F$14:$F$123,RAB!$C$14:$C$123,C1092)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SUMIFS(RAB!$F$14:$F$123,RAB!$C$14:$C$123,C1093)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SUMIFS(RAB!$F$14:$F$123,RAB!$C$14:$C$123,C1094)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SUMIFS(RAB!$F$14:$F$123,RAB!$C$14:$C$123,C1095)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SUMIFS(RAB!$F$14:$F$123,RAB!$C$14:$C$123,C1096)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SUMIFS(RAB!$F$14:$F$123,RAB!$C$14:$C$123,C1097)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SUMIFS(RAB!$F$14:$F$123,RAB!$C$14:$C$123,C1098)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SUMIFS(RAB!$F$14:$F$123,RAB!$C$14:$C$123,C1099)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SUMIFS(RAB!$F$14:$F$123,RAB!$C$14:$C$123,C1100)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SUMIFS(RAB!$F$14:$F$123,RAB!$C$14:$C$123,C1101)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SUMIFS(RAB!$F$14:$F$123,RAB!$C$14:$C$123,C1102)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SUMIFS(RAB!$F$14:$F$123,RAB!$C$14:$C$123,C1103)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SUMIFS(RAB!$F$14:$F$123,RAB!$C$14:$C$123,C1104)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SUMIFS(RAB!$F$14:$F$123,RAB!$C$14:$C$123,C1105)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SUMIFS(RAB!$F$14:$F$123,RAB!$C$14:$C$123,C1106)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SUMIFS(RAB!$F$14:$F$123,RAB!$C$14:$C$123,C1107)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SUMIFS(RAB!$F$14:$F$123,RAB!$C$14:$C$123,C1108)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SUMIFS(RAB!$F$14:$F$123,RAB!$C$14:$C$123,C1109)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SUMIFS(RAB!$F$14:$F$123,RAB!$C$14:$C$123,C1110)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SUMIFS(RAB!$F$14:$F$123,RAB!$C$14:$C$123,C1111)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SUMIFS(RAB!$F$14:$F$123,RAB!$C$14:$C$123,C1112)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SUMIFS(RAB!$F$14:$F$123,RAB!$C$14:$C$123,C1113)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SUMIFS(RAB!$F$14:$F$123,RAB!$C$14:$C$123,C1114)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SUMIFS(RAB!$F$14:$F$123,RAB!$C$14:$C$123,C1115)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SUMIFS(RAB!$F$14:$F$123,RAB!$C$14:$C$123,C1116)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SUMIFS(RAB!$F$14:$F$123,RAB!$C$14:$C$123,C1117)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SUMIFS(RAB!$F$14:$F$123,RAB!$C$14:$C$123,C1118)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SUMIFS(RAB!$F$14:$F$123,RAB!$C$14:$C$123,C1119)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SUMIFS(RAB!$F$14:$F$123,RAB!$C$14:$C$123,C1120)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SUMIFS(RAB!$F$14:$F$123,RAB!$C$14:$C$123,C1121)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SUMIFS(RAB!$F$14:$F$123,RAB!$C$14:$C$123,C1122)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SUMIFS(RAB!$F$14:$F$123,RAB!$C$14:$C$123,C1123)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SUMIFS(RAB!$F$14:$F$123,RAB!$C$14:$C$123,C1124)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SUMIFS(RAB!$F$14:$F$123,RAB!$C$14:$C$123,C1125)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SUMIFS(RAB!$F$14:$F$123,RAB!$C$14:$C$123,C1126)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SUMIFS(RAB!$F$14:$F$123,RAB!$C$14:$C$123,C1127)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SUMIFS(RAB!$F$14:$F$123,RAB!$C$14:$C$123,C1128)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SUMIFS(RAB!$F$14:$F$123,RAB!$C$14:$C$123,C1129)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SUMIFS(RAB!$F$14:$F$123,RAB!$C$14:$C$123,C1130)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SUMIFS(RAB!$F$14:$F$123,RAB!$C$14:$C$123,C1131)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SUMIFS(RAB!$F$14:$F$123,RAB!$C$14:$C$123,C1132)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SUMIFS(RAB!$F$14:$F$123,RAB!$C$14:$C$123,C1133)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SUMIFS(RAB!$F$14:$F$123,RAB!$C$14:$C$123,C1134)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SUMIFS(RAB!$F$14:$F$123,RAB!$C$14:$C$123,C1135)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SUMIFS(RAB!$F$14:$F$123,RAB!$C$14:$C$123,C1136)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SUMIFS(RAB!$F$14:$F$123,RAB!$C$14:$C$123,C1137)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SUMIFS(RAB!$F$14:$F$123,RAB!$C$14:$C$123,C1138)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SUMIFS(RAB!$F$14:$F$123,RAB!$C$14:$C$123,C1139)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SUMIFS(RAB!$F$14:$F$123,RAB!$C$14:$C$123,C1140)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SUMIFS(RAB!$F$14:$F$123,RAB!$C$14:$C$123,C1141)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SUMIFS(RAB!$F$14:$F$123,RAB!$C$14:$C$123,C1142)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SUMIFS(RAB!$F$14:$F$123,RAB!$C$14:$C$123,C1143)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SUMIFS(RAB!$F$14:$F$123,RAB!$C$14:$C$123,C1144)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SUMIFS(RAB!$F$14:$F$123,RAB!$C$14:$C$123,C1145)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SUMIFS(RAB!$F$14:$F$123,RAB!$C$14:$C$123,C1146)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SUMIFS(RAB!$F$14:$F$123,RAB!$C$14:$C$123,C1147)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SUMIFS(RAB!$F$14:$F$123,RAB!$C$14:$C$123,C1148)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SUMIFS(RAB!$F$14:$F$123,RAB!$C$14:$C$123,C1149)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SUMIFS(RAB!$F$14:$F$123,RAB!$C$14:$C$123,C1150)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SUMIFS(RAB!$F$14:$F$123,RAB!$C$14:$C$123,C1151)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SUMIFS(RAB!$F$14:$F$123,RAB!$C$14:$C$123,C1152)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SUMIFS(RAB!$F$14:$F$123,RAB!$C$14:$C$123,C1153)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SUMIFS(RAB!$F$14:$F$123,RAB!$C$14:$C$123,C1154)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SUMIFS(RAB!$F$14:$F$123,RAB!$C$14:$C$123,C1155)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SUMIFS(RAB!$F$14:$F$123,RAB!$C$14:$C$123,C1156)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SUMIFS(RAB!$F$14:$F$123,RAB!$C$14:$C$123,C1157)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SUMIFS(RAB!$F$14:$F$123,RAB!$C$14:$C$123,C1158)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SUMIFS(RAB!$F$14:$F$123,RAB!$C$14:$C$123,C1159)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SUMIFS(RAB!$F$14:$F$123,RAB!$C$14:$C$123,C1160)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SUMIFS(RAB!$F$14:$F$123,RAB!$C$14:$C$123,C1161)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SUMIFS(RAB!$F$14:$F$123,RAB!$C$14:$C$123,C1162)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SUMIFS(RAB!$F$14:$F$123,RAB!$C$14:$C$123,C1163)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SUMIFS(RAB!$F$14:$F$123,RAB!$C$14:$C$123,C1164)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SUMIFS(RAB!$F$14:$F$123,RAB!$C$14:$C$123,C1165)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SUMIFS(RAB!$F$14:$F$123,RAB!$C$14:$C$123,C1166)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SUMIFS(RAB!$F$14:$F$123,RAB!$C$14:$C$123,C1167)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SUMIFS(RAB!$F$14:$F$123,RAB!$C$14:$C$123,C1168)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SUMIFS(RAB!$F$14:$F$123,RAB!$C$14:$C$123,C1169)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SUMIFS(RAB!$F$14:$F$123,RAB!$C$14:$C$123,C1170)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SUMIFS(RAB!$F$14:$F$123,RAB!$C$14:$C$123,C1171)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SUMIFS(RAB!$F$14:$F$123,RAB!$C$14:$C$123,C1172)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SUMIFS(RAB!$F$14:$F$123,RAB!$C$14:$C$123,C1173)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SUMIFS(RAB!$F$14:$F$123,RAB!$C$14:$C$123,C1174)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SUMIFS(RAB!$F$14:$F$123,RAB!$C$14:$C$123,C1175)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SUMIFS(RAB!$F$14:$F$123,RAB!$C$14:$C$123,C1176)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SUMIFS(RAB!$F$14:$F$123,RAB!$C$14:$C$123,C1177)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SUMIFS(RAB!$F$14:$F$123,RAB!$C$14:$C$123,C1178)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SUMIFS(RAB!$F$14:$F$123,RAB!$C$14:$C$123,C1179)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SUMIFS(RAB!$F$14:$F$123,RAB!$C$14:$C$123,C1180)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SUMIFS(RAB!$F$14:$F$123,RAB!$C$14:$C$123,C1181)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SUMIFS(RAB!$F$14:$F$123,RAB!$C$14:$C$123,C1182)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SUMIFS(RAB!$F$14:$F$123,RAB!$C$14:$C$123,C1183)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SUMIFS(RAB!$F$14:$F$123,RAB!$C$14:$C$123,C1184)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SUMIFS(RAB!$F$14:$F$123,RAB!$C$14:$C$123,C1185)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SUMIFS(RAB!$F$14:$F$123,RAB!$C$14:$C$123,C1186)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SUMIFS(RAB!$F$14:$F$123,RAB!$C$14:$C$123,C1187)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SUMIFS(RAB!$F$14:$F$123,RAB!$C$14:$C$123,C1188)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SUMIFS(RAB!$F$14:$F$123,RAB!$C$14:$C$123,C1189)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SUMIFS(RAB!$F$14:$F$123,RAB!$C$14:$C$123,C1190)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SUMIFS(RAB!$F$14:$F$123,RAB!$C$14:$C$123,C1191)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SUMIFS(RAB!$F$14:$F$123,RAB!$C$14:$C$123,C1192)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SUMIFS(RAB!$F$14:$F$123,RAB!$C$14:$C$123,C1193)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SUMIFS(RAB!$F$14:$F$123,RAB!$C$14:$C$123,C1194)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SUMIFS(RAB!$F$14:$F$123,RAB!$C$14:$C$123,C1195)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SUMIFS(RAB!$F$14:$F$123,RAB!$C$14:$C$123,C1196)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SUMIFS(RAB!$F$14:$F$123,RAB!$C$14:$C$123,C1197)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SUMIFS(RAB!$F$14:$F$123,RAB!$C$14:$C$123,C1198)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SUMIFS(RAB!$F$14:$F$123,RAB!$C$14:$C$123,C1199)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SUMIFS(RAB!$F$14:$F$123,RAB!$C$14:$C$123,C1200)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SUMIFS(RAB!$F$14:$F$123,RAB!$C$14:$C$123,C1201)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SUMIFS(RAB!$F$14:$F$123,RAB!$C$14:$C$123,C1202)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SUMIFS(RAB!$F$14:$F$123,RAB!$C$14:$C$123,C1203)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SUMIFS(RAB!$F$14:$F$123,RAB!$C$14:$C$123,C1204)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SUMIFS(RAB!$F$14:$F$123,RAB!$C$14:$C$123,C1205)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SUMIFS(RAB!$F$14:$F$123,RAB!$C$14:$C$123,C1206)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SUMIFS(RAB!$F$14:$F$123,RAB!$C$14:$C$123,C1207)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SUMIFS(RAB!$F$14:$F$123,RAB!$C$14:$C$123,C1208)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SUMIFS(RAB!$F$14:$F$123,RAB!$C$14:$C$123,C1209)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SUMIFS(RAB!$F$14:$F$123,RAB!$C$14:$C$123,C1210)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SUMIFS(RAB!$F$14:$F$123,RAB!$C$14:$C$123,C1211)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SUMIFS(RAB!$F$14:$F$123,RAB!$C$14:$C$123,C1212)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SUMIFS(RAB!$F$14:$F$123,RAB!$C$14:$C$123,C1213)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SUMIFS(RAB!$F$14:$F$123,RAB!$C$14:$C$123,C1214)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SUMIFS(RAB!$F$14:$F$123,RAB!$C$14:$C$123,C1215)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SUMIFS(RAB!$F$14:$F$123,RAB!$C$14:$C$123,C1216)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SUMIFS(RAB!$F$14:$F$123,RAB!$C$14:$C$123,C1217)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SUMIFS(RAB!$F$14:$F$123,RAB!$C$14:$C$123,C1218)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SUMIFS(RAB!$F$14:$F$123,RAB!$C$14:$C$123,C1219)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SUMIFS(RAB!$F$14:$F$123,RAB!$C$14:$C$123,C1220)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SUMIFS(RAB!$F$14:$F$123,RAB!$C$14:$C$123,C1221)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SUMIFS(RAB!$F$14:$F$123,RAB!$C$14:$C$123,C1222)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SUMIFS(RAB!$F$14:$F$123,RAB!$C$14:$C$123,C1223)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SUMIFS(RAB!$F$14:$F$123,RAB!$C$14:$C$123,C1224)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SUMIFS(RAB!$F$14:$F$123,RAB!$C$14:$C$123,C1225)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SUMIFS(RAB!$F$14:$F$123,RAB!$C$14:$C$123,C1226)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SUMIFS(RAB!$F$14:$F$123,RAB!$C$14:$C$123,C1227)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SUMIFS(RAB!$F$14:$F$123,RAB!$C$14:$C$123,C1228)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SUMIFS(RAB!$F$14:$F$123,RAB!$C$14:$C$123,C1229)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SUMIFS(RAB!$F$14:$F$123,RAB!$C$14:$C$123,C1230)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SUMIFS(RAB!$F$14:$F$123,RAB!$C$14:$C$123,C1231)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SUMIFS(RAB!$F$14:$F$123,RAB!$C$14:$C$123,C1232)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SUMIFS(RAB!$F$14:$F$123,RAB!$C$14:$C$123,C1233)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SUMIFS(RAB!$F$14:$F$123,RAB!$C$14:$C$123,C1234)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SUMIFS(RAB!$F$14:$F$123,RAB!$C$14:$C$123,C1235)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SUMIFS(RAB!$F$14:$F$123,RAB!$C$14:$C$123,C1236)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SUMIFS(RAB!$F$14:$F$123,RAB!$C$14:$C$123,C1237)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SUMIFS(RAB!$F$14:$F$123,RAB!$C$14:$C$123,C1238)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SUMIFS(RAB!$F$14:$F$123,RAB!$C$14:$C$123,C1239)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SUMIFS(RAB!$F$14:$F$123,RAB!$C$14:$C$123,C1240)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SUMIFS(RAB!$F$14:$F$123,RAB!$C$14:$C$123,C1241)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SUMIFS(RAB!$F$14:$F$123,RAB!$C$14:$C$123,C1242)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SUMIFS(RAB!$F$14:$F$123,RAB!$C$14:$C$123,C1243)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SUMIFS(RAB!$F$14:$F$123,RAB!$C$14:$C$123,C1244)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SUMIFS(RAB!$F$14:$F$123,RAB!$C$14:$C$123,C1245)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SUMIFS(RAB!$F$14:$F$123,RAB!$C$14:$C$123,C1246)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SUMIFS(RAB!$F$14:$F$123,RAB!$C$14:$C$123,C1247)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SUMIFS(RAB!$F$14:$F$123,RAB!$C$14:$C$123,C1248)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SUMIFS(RAB!$F$14:$F$123,RAB!$C$14:$C$123,C1249)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SUMIFS(RAB!$F$14:$F$123,RAB!$C$14:$C$123,C1250)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SUMIFS(RAB!$F$14:$F$123,RAB!$C$14:$C$123,C1251)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SUMIFS(RAB!$F$14:$F$123,RAB!$C$14:$C$123,C1252)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SUMIFS(RAB!$F$14:$F$123,RAB!$C$14:$C$123,C1253)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SUMIFS(RAB!$F$14:$F$123,RAB!$C$14:$C$123,C1254)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SUMIFS(RAB!$F$14:$F$123,RAB!$C$14:$C$123,C1255)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SUMIFS(RAB!$F$14:$F$123,RAB!$C$14:$C$123,C1256)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SUMIFS(RAB!$F$14:$F$123,RAB!$C$14:$C$123,C1257)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SUMIFS(RAB!$F$14:$F$123,RAB!$C$14:$C$123,C1258)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SUMIFS(RAB!$F$14:$F$123,RAB!$C$14:$C$123,C1259)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SUMIFS(RAB!$F$14:$F$123,RAB!$C$14:$C$123,C1260)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SUMIFS(RAB!$F$14:$F$123,RAB!$C$14:$C$123,C1261)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SUMIFS(RAB!$F$14:$F$123,RAB!$C$14:$C$123,C1262)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SUMIFS(RAB!$F$14:$F$123,RAB!$C$14:$C$123,C1263)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SUMIFS(RAB!$F$14:$F$123,RAB!$C$14:$C$123,C1264)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SUMIFS(RAB!$F$14:$F$123,RAB!$C$14:$C$123,C1265)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SUMIFS(RAB!$F$14:$F$123,RAB!$C$14:$C$123,C1266)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SUMIFS(RAB!$F$14:$F$123,RAB!$C$14:$C$123,C1267)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SUMIFS(RAB!$F$14:$F$123,RAB!$C$14:$C$123,C1268)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SUMIFS(RAB!$F$14:$F$123,RAB!$C$14:$C$123,C1269)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SUMIFS(RAB!$F$14:$F$123,RAB!$C$14:$C$123,C1270)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SUMIFS(RAB!$F$14:$F$123,RAB!$C$14:$C$123,C1271)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SUMIFS(RAB!$F$14:$F$123,RAB!$C$14:$C$123,C1272)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SUMIFS(RAB!$F$14:$F$123,RAB!$C$14:$C$123,C1273)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SUMIFS(RAB!$F$14:$F$123,RAB!$C$14:$C$123,C1274)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SUMIFS(RAB!$F$14:$F$123,RAB!$C$14:$C$123,C1275)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SUMIFS(RAB!$F$14:$F$123,RAB!$C$14:$C$123,C1276)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SUMIFS(RAB!$F$14:$F$123,RAB!$C$14:$C$123,C1277)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SUMIFS(RAB!$F$14:$F$123,RAB!$C$14:$C$123,C1278)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SUMIFS(RAB!$F$14:$F$123,RAB!$C$14:$C$123,C1279)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SUMIFS(RAB!$F$14:$F$123,RAB!$C$14:$C$123,C1280)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SUMIFS(RAB!$F$14:$F$123,RAB!$C$14:$C$123,C1281)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SUMIFS(RAB!$F$14:$F$123,RAB!$C$14:$C$123,C1282)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SUMIFS(RAB!$F$14:$F$123,RAB!$C$14:$C$123,C1283)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SUMIFS(RAB!$F$14:$F$123,RAB!$C$14:$C$123,C1284)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SUMIFS(RAB!$F$14:$F$123,RAB!$C$14:$C$123,C1285)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SUMIFS(RAB!$F$14:$F$123,RAB!$C$14:$C$123,C1286)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SUMIFS(RAB!$F$14:$F$123,RAB!$C$14:$C$123,C1287)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SUMIFS(RAB!$F$14:$F$123,RAB!$C$14:$C$123,C1288)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SUMIFS(RAB!$F$14:$F$123,RAB!$C$14:$C$123,C1289)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SUMIFS(RAB!$F$14:$F$123,RAB!$C$14:$C$123,C1290)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SUMIFS(RAB!$F$14:$F$123,RAB!$C$14:$C$123,C1291)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SUMIFS(RAB!$F$14:$F$123,RAB!$C$14:$C$123,C1292)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SUMIFS(RAB!$F$14:$F$123,RAB!$C$14:$C$123,C1293)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SUMIFS(RAB!$F$14:$F$123,RAB!$C$14:$C$123,C1294)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SUMIFS(RAB!$F$14:$F$123,RAB!$C$14:$C$123,C1295)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SUMIFS(RAB!$F$14:$F$123,RAB!$C$14:$C$123,C1296)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SUMIFS(RAB!$F$14:$F$123,RAB!$C$14:$C$123,C1297)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SUMIFS(RAB!$F$14:$F$123,RAB!$C$14:$C$123,C1298)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SUMIFS(RAB!$F$14:$F$123,RAB!$C$14:$C$123,C1299)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SUMIFS(RAB!$F$14:$F$123,RAB!$C$14:$C$123,C1300)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SUMIFS(RAB!$F$14:$F$123,RAB!$C$14:$C$123,C1301)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SUMIFS(RAB!$F$14:$F$123,RAB!$C$14:$C$123,C1302)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SUMIFS(RAB!$F$14:$F$123,RAB!$C$14:$C$123,C1303)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SUMIFS(RAB!$F$14:$F$123,RAB!$C$14:$C$123,C1304)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SUMIFS(RAB!$F$14:$F$123,RAB!$C$14:$C$123,C1305)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SUMIFS(RAB!$F$14:$F$123,RAB!$C$14:$C$123,C1306)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SUMIFS(RAB!$F$14:$F$123,RAB!$C$14:$C$123,C1307)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SUMIFS(RAB!$F$14:$F$123,RAB!$C$14:$C$123,C1308)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SUMIFS(RAB!$F$14:$F$123,RAB!$C$14:$C$123,C1309)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SUMIFS(RAB!$F$14:$F$123,RAB!$C$14:$C$123,C1310)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SUMIFS(RAB!$F$14:$F$123,RAB!$C$14:$C$123,C1311)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SUMIFS(RAB!$F$14:$F$123,RAB!$C$14:$C$123,C1312)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SUMIFS(RAB!$F$14:$F$123,RAB!$C$14:$C$123,C1313)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SUMIFS(RAB!$F$14:$F$123,RAB!$C$14:$C$123,C1314)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SUMIFS(RAB!$F$14:$F$123,RAB!$C$14:$C$123,C1315)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SUMIFS(RAB!$F$14:$F$123,RAB!$C$14:$C$123,C1316)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SUMIFS(RAB!$F$14:$F$123,RAB!$C$14:$C$123,C1317)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SUMIFS(RAB!$F$14:$F$123,RAB!$C$14:$C$123,C1318)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SUMIFS(RAB!$F$14:$F$123,RAB!$C$14:$C$123,C1319)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SUMIFS(RAB!$F$14:$F$123,RAB!$C$14:$C$123,C1320)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1097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37" t="str">
        <f>RAB!G6</f>
        <v>CV CHRISTY INDOJAYA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DESA BULUSARI SAYUNG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32</v>
      </c>
      <c r="E11" s="550" t="s">
        <v>33</v>
      </c>
      <c r="F11" s="550" t="s">
        <v>2</v>
      </c>
      <c r="G11" s="551" t="s">
        <v>31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36</v>
      </c>
      <c r="I12" s="542" t="s">
        <v>5</v>
      </c>
      <c r="J12" s="540" t="s">
        <v>37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980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452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453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SUMIFS(RAB!$F$14:$F$123,RAB!$C$14:$C$123,'REKAP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SUMIFS(RAB!$F$14:$F$123,RAB!$C$14:$C$123,'REKAP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SUMIFS(RAB!$F$14:$F$123,RAB!$C$14:$C$123,'REKAP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SUMIFS(RAB!$F$14:$F$123,RAB!$C$14:$C$123,'REKAP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SUMIFS(RAB!$F$14:$F$123,RAB!$C$14:$C$123,'REKAP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SUMIFS(RAB!$F$14:$F$123,RAB!$C$14:$C$123,'REKAP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SUMIFS(RAB!$F$14:$F$123,RAB!$C$14:$C$123,'REKAP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SUMIFS(RAB!$F$14:$F$123,RAB!$C$14:$C$123,'REKAP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SUMIFS(RAB!$F$14:$F$123,RAB!$C$14:$C$123,'REKAP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SUMIFS(RAB!$F$14:$F$123,RAB!$C$14:$C$123,'REKAP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SUMIFS(RAB!$F$14:$F$123,RAB!$C$14:$C$123,'REKAP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SUMIFS(RAB!$F$14:$F$123,RAB!$C$14:$C$123,'REKAP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SUMIFS(RAB!$F$14:$F$123,RAB!$C$14:$C$123,'REKAP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SUMIFS(RAB!$F$14:$F$123,RAB!$C$14:$C$123,'REKAP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SUMIFS(RAB!$F$14:$F$123,RAB!$C$14:$C$123,'REKAP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SUMIFS(RAB!$F$14:$F$123,RAB!$C$14:$C$123,'REKAP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SUMIFS(RAB!$F$14:$F$123,RAB!$C$14:$C$123,'REKAP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SUMIFS(RAB!$F$14:$F$123,RAB!$C$14:$C$123,'REKAP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SUMIFS(RAB!$F$14:$F$123,RAB!$C$14:$C$123,'REKAP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SUMIFS(RAB!$F$14:$F$123,RAB!$C$14:$C$123,'REKAP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1004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37" t="str">
        <f>RAB!G6</f>
        <v>CV CHRISTY INDOJAYA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DESA BULUSARI SAYUNG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32</v>
      </c>
      <c r="E11" s="550" t="s">
        <v>33</v>
      </c>
      <c r="F11" s="550" t="s">
        <v>2</v>
      </c>
      <c r="G11" s="551" t="s">
        <v>31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36</v>
      </c>
      <c r="I12" s="542" t="s">
        <v>5</v>
      </c>
      <c r="J12" s="540" t="s">
        <v>37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5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1179500</v>
      </c>
      <c r="I21" s="42">
        <f t="shared" ca="1" si="2"/>
        <v>0</v>
      </c>
      <c r="J21" s="42">
        <f t="shared" ca="1" si="3"/>
        <v>0</v>
      </c>
      <c r="K21" s="43">
        <f t="shared" ca="1" si="0"/>
        <v>1179500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9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127800</v>
      </c>
      <c r="I22" s="42">
        <f t="shared" ca="1" si="2"/>
        <v>0</v>
      </c>
      <c r="J22" s="42">
        <f t="shared" ca="1" si="3"/>
        <v>0</v>
      </c>
      <c r="K22" s="43">
        <f t="shared" ca="1" si="0"/>
        <v>127800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63</v>
      </c>
      <c r="G23" s="41">
        <f ca="1">IF(ISERROR(OFFSET('HARGA SATUAN'!$I$6,MATCH(C23,'HARGA SATUAN'!$C$7:$C$1492,0),0)),"",OFFSET('HARGA SATUAN'!$I$6,MATCH(C23,'HARGA SATUAN'!$C$7:$C$1492,0),0))</f>
        <v>54500</v>
      </c>
      <c r="H23" s="42">
        <f t="shared" ca="1" si="1"/>
        <v>3433500</v>
      </c>
      <c r="I23" s="42">
        <f t="shared" ca="1" si="2"/>
        <v>0</v>
      </c>
      <c r="J23" s="42">
        <f t="shared" ca="1" si="3"/>
        <v>0</v>
      </c>
      <c r="K23" s="43">
        <f t="shared" ca="1" si="0"/>
        <v>3433500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980</v>
      </c>
      <c r="D168" s="538"/>
      <c r="E168" s="538"/>
      <c r="F168" s="538"/>
      <c r="G168" s="77" t="s">
        <v>9</v>
      </c>
      <c r="H168" s="55">
        <f ca="1">SUM(H14:H167)</f>
        <v>57212750</v>
      </c>
      <c r="I168" s="55">
        <f ca="1">SUM(I14:I167)</f>
        <v>0</v>
      </c>
      <c r="J168" s="55">
        <f ca="1">SUM(J14:J167)</f>
        <v>0</v>
      </c>
      <c r="K168" s="55">
        <f ca="1">SUM(K14:K167)</f>
        <v>57212750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452</v>
      </c>
      <c r="D169" s="539"/>
      <c r="E169" s="539"/>
      <c r="F169" s="539"/>
      <c r="G169" s="59" t="s">
        <v>9</v>
      </c>
      <c r="H169" s="60">
        <f ca="1">H168*0.1</f>
        <v>5721275</v>
      </c>
      <c r="I169" s="60">
        <f ca="1">I168*0.1</f>
        <v>0</v>
      </c>
      <c r="J169" s="60">
        <f ca="1">J168*0.1</f>
        <v>0</v>
      </c>
      <c r="K169" s="60">
        <f ca="1">K168*0.1</f>
        <v>5721275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453</v>
      </c>
      <c r="D170" s="528"/>
      <c r="E170" s="528"/>
      <c r="F170" s="528"/>
      <c r="G170" s="61" t="s">
        <v>9</v>
      </c>
      <c r="H170" s="78">
        <f ca="1">SUM(H168:H169)</f>
        <v>62934025</v>
      </c>
      <c r="I170" s="78">
        <f ca="1">SUM(I168:I169)</f>
        <v>0</v>
      </c>
      <c r="J170" s="61">
        <f ca="1">SUM(J168:J169)</f>
        <v>0</v>
      </c>
      <c r="K170" s="61">
        <f ca="1">SUM(K168:K169)</f>
        <v>62934025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SUMIFS(RAB!$F$14:$F$123,RAB!$C$14:$C$123,C224)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SUMIFS(RAB!$F$14:$F$123,RAB!$C$14:$C$123,C225)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SUMIFS(RAB!$F$14:$F$123,RAB!$C$14:$C$123,C226)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SUMIFS(RAB!$F$14:$F$123,RAB!$C$14:$C$123,C227)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SUMIFS(RAB!$F$14:$F$123,RAB!$C$14:$C$123,C228)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SUMIFS(RAB!$F$14:$F$123,RAB!$C$14:$C$123,C229)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SUMIFS(RAB!$F$14:$F$123,RAB!$C$14:$C$123,C230)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SUMIFS(RAB!$F$14:$F$123,RAB!$C$14:$C$123,C231)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SUMIFS(RAB!$F$14:$F$123,RAB!$C$14:$C$123,C232)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SUMIFS(RAB!$F$14:$F$123,RAB!$C$14:$C$123,C233)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SUMIFS(RAB!$F$14:$F$123,RAB!$C$14:$C$123,C234)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SUMIFS(RAB!$F$14:$F$123,RAB!$C$14:$C$123,C235)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SUMIFS(RAB!$F$14:$F$123,RAB!$C$14:$C$123,C236)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SUMIFS(RAB!$F$14:$F$123,RAB!$C$14:$C$123,C237)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SUMIFS(RAB!$F$14:$F$123,RAB!$C$14:$C$123,C238)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SUMIFS(RAB!$F$14:$F$123,RAB!$C$14:$C$123,C239)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SUMIFS(RAB!$F$14:$F$123,RAB!$C$14:$C$123,C240)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SUMIFS(RAB!$F$14:$F$123,RAB!$C$14:$C$123,C241)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SUMIFS(RAB!$F$14:$F$123,RAB!$C$14:$C$123,C242)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SUMIFS(RAB!$F$14:$F$123,RAB!$C$14:$C$123,C243)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SUMIFS(RAB!$F$14:$F$123,RAB!$C$14:$C$123,C244)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SUMIFS(RAB!$F$14:$F$123,RAB!$C$14:$C$123,C245)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SUMIFS(RAB!$F$14:$F$123,RAB!$C$14:$C$123,C246)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SUMIFS(RAB!$F$14:$F$123,RAB!$C$14:$C$123,C247)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SUMIFS(RAB!$F$14:$F$123,RAB!$C$14:$C$123,C248)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SUMIFS(RAB!$F$14:$F$123,RAB!$C$14:$C$123,C249)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SUMIFS(RAB!$F$14:$F$123,RAB!$C$14:$C$123,C250)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SUMIFS(RAB!$F$14:$F$123,RAB!$C$14:$C$123,C251)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SUMIFS(RAB!$F$14:$F$123,RAB!$C$14:$C$123,C252)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SUMIFS(RAB!$F$14:$F$123,RAB!$C$14:$C$123,C253)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SUMIFS(RAB!$F$14:$F$123,RAB!$C$14:$C$123,C254)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SUMIFS(RAB!$F$14:$F$123,RAB!$C$14:$C$123,C255)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SUMIFS(RAB!$F$14:$F$123,RAB!$C$14:$C$123,C256)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SUMIFS(RAB!$F$14:$F$123,RAB!$C$14:$C$123,C257)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SUMIFS(RAB!$F$14:$F$123,RAB!$C$14:$C$123,C258)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SUMIFS(RAB!$F$14:$F$123,RAB!$C$14:$C$123,C259)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SUMIFS(RAB!$F$14:$F$123,RAB!$C$14:$C$123,C260)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SUMIFS(RAB!$F$14:$F$123,RAB!$C$14:$C$123,C261)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SUMIFS(RAB!$F$14:$F$123,RAB!$C$14:$C$123,C262)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SUMIFS(RAB!$F$14:$F$123,RAB!$C$14:$C$123,C263)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SUMIFS(RAB!$F$14:$F$123,RAB!$C$14:$C$123,C264)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SUMIFS(RAB!$F$14:$F$123,RAB!$C$14:$C$123,C265)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SUMIFS(RAB!$F$14:$F$123,RAB!$C$14:$C$123,C266)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SUMIFS(RAB!$F$14:$F$123,RAB!$C$14:$C$123,C267)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SUMIFS(RAB!$F$14:$F$123,RAB!$C$14:$C$123,C268)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SUMIFS(RAB!$F$14:$F$123,RAB!$C$14:$C$123,C269)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SUMIFS(RAB!$F$14:$F$123,RAB!$C$14:$C$123,C270)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SUMIFS(RAB!$F$14:$F$123,RAB!$C$14:$C$123,C271)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SUMIFS(RAB!$F$14:$F$123,RAB!$C$14:$C$123,C272)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SUMIFS(RAB!$F$14:$F$123,RAB!$C$14:$C$123,C273)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SUMIFS(RAB!$F$14:$F$123,RAB!$C$14:$C$123,C274)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SUMIFS(RAB!$F$14:$F$123,RAB!$C$14:$C$123,C275)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SUMIFS(RAB!$F$14:$F$123,RAB!$C$14:$C$123,C276)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SUMIFS(RAB!$F$14:$F$123,RAB!$C$14:$C$123,C277)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SUMIFS(RAB!$F$14:$F$123,RAB!$C$14:$C$123,C278)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SUMIFS(RAB!$F$14:$F$123,RAB!$C$14:$C$123,C279)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SUMIFS(RAB!$F$14:$F$123,RAB!$C$14:$C$123,C280)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SUMIFS(RAB!$F$14:$F$123,RAB!$C$14:$C$123,C281)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SUMIFS(RAB!$F$14:$F$123,RAB!$C$14:$C$123,C282)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SUMIFS(RAB!$F$14:$F$123,RAB!$C$14:$C$123,C283)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SUMIFS(RAB!$F$14:$F$123,RAB!$C$14:$C$123,C284)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SUMIFS(RAB!$F$14:$F$123,RAB!$C$14:$C$123,C285)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SUMIFS(RAB!$F$14:$F$123,RAB!$C$14:$C$123,C286)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SUMIFS(RAB!$F$14:$F$123,RAB!$C$14:$C$123,C287)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SUMIFS(RAB!$F$14:$F$123,RAB!$C$14:$C$123,C288)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SUMIFS(RAB!$F$14:$F$123,RAB!$C$14:$C$123,C289)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SUMIFS(RAB!$F$14:$F$123,RAB!$C$14:$C$123,C290)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SUMIFS(RAB!$F$14:$F$123,RAB!$C$14:$C$123,C291)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SUMIFS(RAB!$F$14:$F$123,RAB!$C$14:$C$123,C292)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SUMIFS(RAB!$F$14:$F$123,RAB!$C$14:$C$123,C293)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SUMIFS(RAB!$F$14:$F$123,RAB!$C$14:$C$123,C294)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SUMIFS(RAB!$F$14:$F$123,RAB!$C$14:$C$123,C295)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SUMIFS(RAB!$F$14:$F$123,RAB!$C$14:$C$123,C296)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SUMIFS(RAB!$F$14:$F$123,RAB!$C$14:$C$123,C297)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SUMIFS(RAB!$F$14:$F$123,RAB!$C$14:$C$123,C298)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SUMIFS(RAB!$F$14:$F$123,RAB!$C$14:$C$123,C299)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SUMIFS(RAB!$F$14:$F$123,RAB!$C$14:$C$123,C300)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SUMIFS(RAB!$F$14:$F$123,RAB!$C$14:$C$123,C301)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SUMIFS(RAB!$F$14:$F$123,RAB!$C$14:$C$123,C302)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SUMIFS(RAB!$F$14:$F$123,RAB!$C$14:$C$123,C303)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SUMIFS(RAB!$F$14:$F$123,RAB!$C$14:$C$123,C304)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SUMIFS(RAB!$F$14:$F$123,RAB!$C$14:$C$123,C305)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SUMIFS(RAB!$F$14:$F$123,RAB!$C$14:$C$123,C306)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SUMIFS(RAB!$F$14:$F$123,RAB!$C$14:$C$123,C307)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SUMIFS(RAB!$F$14:$F$123,RAB!$C$14:$C$123,C308)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SUMIFS(RAB!$F$14:$F$123,RAB!$C$14:$C$123,C309)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SUMIFS(RAB!$F$14:$F$123,RAB!$C$14:$C$123,C310)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SUMIFS(RAB!$F$14:$F$123,RAB!$C$14:$C$123,C311)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SUMIFS(RAB!$F$14:$F$123,RAB!$C$14:$C$123,C312)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SUMIFS(RAB!$F$14:$F$123,RAB!$C$14:$C$123,C313)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SUMIFS(RAB!$F$14:$F$123,RAB!$C$14:$C$123,C314)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SUMIFS(RAB!$F$14:$F$123,RAB!$C$14:$C$123,C315)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SUMIFS(RAB!$F$14:$F$123,RAB!$C$14:$C$123,C316)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SUMIFS(RAB!$F$14:$F$123,RAB!$C$14:$C$123,C317)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SUMIFS(RAB!$F$14:$F$123,RAB!$C$14:$C$123,C318)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SUMIFS(RAB!$F$14:$F$123,RAB!$C$14:$C$123,C319)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SUMIFS(RAB!$F$14:$F$123,RAB!$C$14:$C$123,C320)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SUMIFS(RAB!$F$14:$F$123,RAB!$C$14:$C$123,C321)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SUMIFS(RAB!$F$14:$F$123,RAB!$C$14:$C$123,C322)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SUMIFS(RAB!$F$14:$F$123,RAB!$C$14:$C$123,C323)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SUMIFS(RAB!$F$14:$F$123,RAB!$C$14:$C$123,C324)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SUMIFS(RAB!$F$14:$F$123,RAB!$C$14:$C$123,C325)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SUMIFS(RAB!$F$14:$F$123,RAB!$C$14:$C$123,C326)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SUMIFS(RAB!$F$14:$F$123,RAB!$C$14:$C$123,C327)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SUMIFS(RAB!$F$14:$F$123,RAB!$C$14:$C$123,C328)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SUMIFS(RAB!$F$14:$F$123,RAB!$C$14:$C$123,C329)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SUMIFS(RAB!$F$14:$F$123,RAB!$C$14:$C$123,C330)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SUMIFS(RAB!$F$14:$F$123,RAB!$C$14:$C$123,C331)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SUMIFS(RAB!$F$14:$F$123,RAB!$C$14:$C$123,C332)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SUMIFS(RAB!$F$14:$F$123,RAB!$C$14:$C$123,C333)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SUMIFS(RAB!$F$14:$F$123,RAB!$C$14:$C$123,C334)</f>
        <v>5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SUMIFS(RAB!$F$14:$F$123,RAB!$C$14:$C$123,C335)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SUMIFS(RAB!$F$14:$F$123,RAB!$C$14:$C$123,C336)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SUMIFS(RAB!$F$14:$F$123,RAB!$C$14:$C$123,C337)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SUMIFS(RAB!$F$14:$F$123,RAB!$C$14:$C$123,C338)</f>
        <v>9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SUMIFS(RAB!$F$14:$F$123,RAB!$C$14:$C$123,C339)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SUMIFS(RAB!$F$14:$F$123,RAB!$C$14:$C$123,C340)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SUMIFS(RAB!$F$14:$F$123,RAB!$C$14:$C$123,C341)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SUMIFS(RAB!$F$14:$F$123,RAB!$C$14:$C$123,C342)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SUMIFS(RAB!$F$14:$F$123,RAB!$C$14:$C$123,C343)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SUMIFS(RAB!$F$14:$F$123,RAB!$C$14:$C$123,C344)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SUMIFS(RAB!$F$14:$F$123,RAB!$C$14:$C$123,C345)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SUMIFS(RAB!$F$14:$F$123,RAB!$C$14:$C$123,C346)</f>
        <v>63</v>
      </c>
      <c r="E346" s="24">
        <f t="shared" ca="1" si="22"/>
        <v>1</v>
      </c>
      <c r="F346" s="24">
        <f ca="1">IF(D346=0,0,SUM($E$223:E346))</f>
        <v>8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SUMIFS(RAB!$F$14:$F$123,RAB!$C$14:$C$123,C347)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SUMIFS(RAB!$F$14:$F$123,RAB!$C$14:$C$123,C348)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SUMIFS(RAB!$F$14:$F$123,RAB!$C$14:$C$123,C349)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SUMIFS(RAB!$F$14:$F$123,RAB!$C$14:$C$123,C350)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SUMIFS(RAB!$F$14:$F$123,RAB!$C$14:$C$123,C351)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SUMIFS(RAB!$F$14:$F$123,RAB!$C$14:$C$123,C352)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SUMIFS(RAB!$F$14:$F$123,RAB!$C$14:$C$123,C353)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SUMIFS(RAB!$F$14:$F$123,RAB!$C$14:$C$123,C354)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SUMIFS(RAB!$F$14:$F$123,RAB!$C$14:$C$123,C355)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SUMIFS(RAB!$F$14:$F$123,RAB!$C$14:$C$123,C356)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SUMIFS(RAB!$F$14:$F$123,RAB!$C$14:$C$123,C357)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SUMIFS(RAB!$F$14:$F$123,RAB!$C$14:$C$123,C358)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SUMIFS(RAB!$F$14:$F$123,RAB!$C$14:$C$123,C359)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SUMIFS(RAB!$F$14:$F$123,RAB!$C$14:$C$123,C360)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SUMIFS(RAB!$F$14:$F$123,RAB!$C$14:$C$123,C361)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SUMIFS(RAB!$F$14:$F$123,RAB!$C$14:$C$123,C362)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SUMIFS(RAB!$F$14:$F$123,RAB!$C$14:$C$123,C363)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SUMIFS(RAB!$F$14:$F$123,RAB!$C$14:$C$123,C364)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SUMIFS(RAB!$F$14:$F$123,RAB!$C$14:$C$123,C365)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SUMIFS(RAB!$F$14:$F$123,RAB!$C$14:$C$123,C366)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SUMIFS(RAB!$F$14:$F$123,RAB!$C$14:$C$123,C367)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SUMIFS(RAB!$F$14:$F$123,RAB!$C$14:$C$123,C368)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SUMIFS(RAB!$F$14:$F$123,RAB!$C$14:$C$123,C369)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SUMIFS(RAB!$F$14:$F$123,RAB!$C$14:$C$123,C370)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SUMIFS(RAB!$F$14:$F$123,RAB!$C$14:$C$123,C371)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SUMIFS(RAB!$F$14:$F$123,RAB!$C$14:$C$123,C372)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SUMIFS(RAB!$F$14:$F$123,RAB!$C$14:$C$123,C373)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6"/>
    </row>
    <row r="4" spans="4:4" ht="57" customHeight="1">
      <c r="D4" s="366">
        <v>3</v>
      </c>
    </row>
    <row r="5" spans="4:4" ht="57" customHeight="1">
      <c r="D5" s="36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tabSelected="1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M13" sqref="M1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31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13</v>
      </c>
      <c r="C4" s="558" t="s">
        <v>982</v>
      </c>
      <c r="D4" s="558" t="s">
        <v>32</v>
      </c>
      <c r="E4" s="557" t="s">
        <v>33</v>
      </c>
      <c r="F4" s="108" t="s">
        <v>1570</v>
      </c>
      <c r="G4" s="108" t="s">
        <v>1569</v>
      </c>
      <c r="H4" s="555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82" t="s">
        <v>1569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1513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1514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1515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1516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1517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1518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1519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1520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1426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1521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1522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1523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1524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1525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1526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1527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1427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1428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1528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1529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1530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1531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1532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1533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1534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1535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1536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1537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1538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1539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1540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1541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1542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1543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1544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1545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1546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1547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1548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1549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1550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1551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1552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1553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1554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1555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1556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1557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1558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1559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1560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1561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1562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1563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1564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1429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1430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1431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1432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1433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1434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1435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9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9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1436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1437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1438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1439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1440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1441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1442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1443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1444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1445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1446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1447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1448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1449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1450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1451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1452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1453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1454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1455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1456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1457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1458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1459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1460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1461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1462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1463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1464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1465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1466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1467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1468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1469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1470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1471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1472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1473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1474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1475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1476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1477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1478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1479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1480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1481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1482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1483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1484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1486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1485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1565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1566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1567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1487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1488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1489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1490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1491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1492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1493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1494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1568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90">
        <v>2740</v>
      </c>
      <c r="G1433" s="39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1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1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1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1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1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P27"/>
  <sheetViews>
    <sheetView zoomScale="55" zoomScaleNormal="55" zoomScaleSheetLayoutView="85" workbookViewId="0">
      <selection activeCell="K9" sqref="K9:L9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6" s="194" customFormat="1" ht="18.75" customHeight="1">
      <c r="B2" s="563" t="s">
        <v>1424</v>
      </c>
      <c r="C2" s="563"/>
      <c r="D2" s="563"/>
      <c r="E2" s="563"/>
      <c r="I2" s="195"/>
    </row>
    <row r="3" spans="1:16" s="194" customFormat="1" ht="13.5" customHeight="1" thickBot="1">
      <c r="B3" s="201"/>
      <c r="C3" s="201"/>
      <c r="D3" s="201"/>
      <c r="E3" s="201"/>
      <c r="I3" s="195"/>
    </row>
    <row r="4" spans="1:16" s="194" customFormat="1" ht="29.25" customHeight="1">
      <c r="A4" s="198"/>
      <c r="B4" s="568" t="s">
        <v>1498</v>
      </c>
      <c r="C4" s="569"/>
      <c r="D4" s="569"/>
      <c r="E4" s="570"/>
      <c r="F4" s="348"/>
      <c r="G4" s="348"/>
      <c r="H4" s="349"/>
      <c r="I4" s="593" t="s">
        <v>1499</v>
      </c>
      <c r="J4" s="594"/>
      <c r="K4" s="594"/>
      <c r="L4" s="595"/>
    </row>
    <row r="5" spans="1:16" ht="34.5" customHeight="1">
      <c r="A5" s="193"/>
      <c r="B5" s="351" t="s">
        <v>1349</v>
      </c>
      <c r="C5" s="200" t="s">
        <v>9</v>
      </c>
      <c r="D5" s="564" t="str">
        <f>DATA!D14</f>
        <v>CV CHRISTY INDOJAYA</v>
      </c>
      <c r="E5" s="565"/>
      <c r="F5" s="197"/>
      <c r="G5" s="197"/>
      <c r="I5" s="352" t="s">
        <v>1349</v>
      </c>
      <c r="J5" s="200" t="s">
        <v>9</v>
      </c>
      <c r="K5" s="596" t="str">
        <f>D5</f>
        <v>CV CHRISTY INDOJAYA</v>
      </c>
      <c r="L5" s="597"/>
    </row>
    <row r="6" spans="1:16" ht="31.5" customHeight="1">
      <c r="A6" s="193"/>
      <c r="B6" s="351" t="s">
        <v>1495</v>
      </c>
      <c r="C6" s="200" t="s">
        <v>9</v>
      </c>
      <c r="D6" s="573">
        <f>DATA!D17*1000</f>
        <v>0</v>
      </c>
      <c r="E6" s="574"/>
      <c r="F6" s="197"/>
      <c r="G6" s="197"/>
      <c r="I6" s="352" t="s">
        <v>1496</v>
      </c>
      <c r="J6" s="200" t="s">
        <v>9</v>
      </c>
      <c r="K6" s="598">
        <f>DATA!D20*1000</f>
        <v>42000</v>
      </c>
      <c r="L6" s="599"/>
    </row>
    <row r="7" spans="1:16" ht="30.75" customHeight="1">
      <c r="A7" s="193"/>
      <c r="B7" s="351" t="s">
        <v>1411</v>
      </c>
      <c r="C7" s="200" t="s">
        <v>9</v>
      </c>
      <c r="D7" s="571">
        <f>DATA!D18</f>
        <v>1</v>
      </c>
      <c r="E7" s="572"/>
      <c r="F7" s="350" t="s">
        <v>1423</v>
      </c>
      <c r="I7" s="352" t="s">
        <v>1411</v>
      </c>
      <c r="J7" s="200" t="s">
        <v>9</v>
      </c>
      <c r="K7" s="600">
        <f>DATA!D21</f>
        <v>3</v>
      </c>
      <c r="L7" s="601"/>
    </row>
    <row r="8" spans="1:16" ht="51" customHeight="1">
      <c r="A8" s="193"/>
      <c r="B8" s="351" t="s">
        <v>1412</v>
      </c>
      <c r="C8" s="200" t="s">
        <v>9</v>
      </c>
      <c r="D8" s="571">
        <f>DATA!D19</f>
        <v>220</v>
      </c>
      <c r="E8" s="572"/>
      <c r="F8" s="350" t="s">
        <v>1423</v>
      </c>
      <c r="G8" s="345">
        <v>220</v>
      </c>
      <c r="I8" s="352" t="s">
        <v>1412</v>
      </c>
      <c r="J8" s="200" t="s">
        <v>9</v>
      </c>
      <c r="K8" s="600">
        <f>DATA!D22</f>
        <v>380</v>
      </c>
      <c r="L8" s="601"/>
      <c r="P8" s="502"/>
    </row>
    <row r="9" spans="1:16" ht="30" customHeight="1" thickBot="1">
      <c r="A9" s="193"/>
      <c r="B9" s="357" t="s">
        <v>1507</v>
      </c>
      <c r="C9" s="347" t="s">
        <v>9</v>
      </c>
      <c r="D9" s="566">
        <f>IF(D7=1,D6/(380/3^0.5),(D6/(380*3^0.5)))</f>
        <v>0</v>
      </c>
      <c r="E9" s="567"/>
      <c r="F9" s="196"/>
      <c r="G9" s="346">
        <v>380</v>
      </c>
      <c r="I9" s="358" t="s">
        <v>1507</v>
      </c>
      <c r="J9" s="347" t="s">
        <v>9</v>
      </c>
      <c r="K9" s="602">
        <f>IF(K7=1,K6/(380/3^0.5),(K6/(380*3^0.5)))</f>
        <v>63.812398173590225</v>
      </c>
      <c r="L9" s="603"/>
    </row>
    <row r="10" spans="1:16" ht="24.75" customHeight="1">
      <c r="B10" s="359"/>
      <c r="C10" s="356"/>
      <c r="D10" s="360"/>
      <c r="E10" s="360"/>
      <c r="F10" s="196"/>
      <c r="G10" s="346"/>
      <c r="I10" s="359"/>
      <c r="J10" s="356"/>
      <c r="K10" s="360"/>
      <c r="L10" s="360"/>
    </row>
    <row r="11" spans="1:16" ht="16.5" thickBot="1">
      <c r="B11" s="353" t="s">
        <v>1508</v>
      </c>
      <c r="I11" s="353" t="s">
        <v>1502</v>
      </c>
    </row>
    <row r="12" spans="1:16" ht="34.5" customHeight="1">
      <c r="A12" s="193"/>
      <c r="B12" s="381" t="s">
        <v>1500</v>
      </c>
      <c r="C12" s="375" t="s">
        <v>9</v>
      </c>
      <c r="D12" s="575"/>
      <c r="E12" s="576"/>
      <c r="F12" s="197"/>
      <c r="G12" s="197"/>
      <c r="I12" s="374" t="s">
        <v>1500</v>
      </c>
      <c r="J12" s="375" t="s">
        <v>9</v>
      </c>
      <c r="K12" s="575" t="s">
        <v>1630</v>
      </c>
      <c r="L12" s="576"/>
    </row>
    <row r="13" spans="1:16" ht="31.5" customHeight="1">
      <c r="A13" s="193"/>
      <c r="B13" s="382" t="s">
        <v>1350</v>
      </c>
      <c r="C13" s="362" t="s">
        <v>9</v>
      </c>
      <c r="D13" s="579"/>
      <c r="E13" s="580"/>
      <c r="F13" s="197"/>
      <c r="G13" s="197"/>
      <c r="I13" s="376" t="s">
        <v>1350</v>
      </c>
      <c r="J13" s="362" t="s">
        <v>9</v>
      </c>
      <c r="K13" s="579" t="s">
        <v>1631</v>
      </c>
      <c r="L13" s="580"/>
    </row>
    <row r="14" spans="1:16" ht="30.75" customHeight="1">
      <c r="A14" s="193"/>
      <c r="B14" s="382" t="s">
        <v>1501</v>
      </c>
      <c r="C14" s="362" t="s">
        <v>9</v>
      </c>
      <c r="D14" s="587"/>
      <c r="E14" s="588"/>
      <c r="F14" s="350" t="s">
        <v>1423</v>
      </c>
      <c r="G14" s="354">
        <v>50</v>
      </c>
      <c r="I14" s="376" t="s">
        <v>1501</v>
      </c>
      <c r="J14" s="362" t="s">
        <v>9</v>
      </c>
      <c r="K14" s="587">
        <v>50</v>
      </c>
      <c r="L14" s="588"/>
    </row>
    <row r="15" spans="1:16" ht="57" customHeight="1">
      <c r="A15" s="193"/>
      <c r="B15" s="382" t="s">
        <v>1411</v>
      </c>
      <c r="C15" s="362" t="s">
        <v>9</v>
      </c>
      <c r="D15" s="368"/>
      <c r="E15" s="377"/>
      <c r="F15" s="350" t="s">
        <v>1423</v>
      </c>
      <c r="G15" s="354">
        <v>100</v>
      </c>
      <c r="I15" s="376" t="s">
        <v>1411</v>
      </c>
      <c r="J15" s="362" t="s">
        <v>9</v>
      </c>
      <c r="K15" s="368">
        <v>3</v>
      </c>
      <c r="L15" s="377"/>
    </row>
    <row r="16" spans="1:16" ht="44.25" customHeight="1">
      <c r="A16" s="193"/>
      <c r="B16" s="382" t="s">
        <v>1511</v>
      </c>
      <c r="C16" s="362"/>
      <c r="D16" s="589">
        <v>50</v>
      </c>
      <c r="E16" s="590"/>
      <c r="F16" s="350"/>
      <c r="G16" s="354">
        <v>160</v>
      </c>
      <c r="I16" s="376" t="s">
        <v>1503</v>
      </c>
      <c r="J16" s="362" t="s">
        <v>9</v>
      </c>
      <c r="K16" s="591">
        <v>63</v>
      </c>
      <c r="L16" s="592"/>
    </row>
    <row r="17" spans="1:12" ht="34.5" customHeight="1">
      <c r="A17" s="193"/>
      <c r="B17" s="382" t="s">
        <v>1504</v>
      </c>
      <c r="C17" s="362" t="s">
        <v>9</v>
      </c>
      <c r="D17" s="581">
        <f>IF(D15=1,D14/(20/3^0.5),(D14/(20*3^0.5)))</f>
        <v>0</v>
      </c>
      <c r="E17" s="582"/>
      <c r="F17" s="350" t="s">
        <v>1423</v>
      </c>
      <c r="G17" s="355">
        <v>200</v>
      </c>
      <c r="I17" s="376" t="s">
        <v>1504</v>
      </c>
      <c r="J17" s="362" t="s">
        <v>9</v>
      </c>
      <c r="K17" s="585">
        <f>IF(K15=1,K14/(20/3^0.5),(K14/(20*3^0.5)))</f>
        <v>1.4433756729740645</v>
      </c>
      <c r="L17" s="586"/>
    </row>
    <row r="18" spans="1:12" ht="34.5" customHeight="1">
      <c r="A18" s="193"/>
      <c r="B18" s="382" t="s">
        <v>1505</v>
      </c>
      <c r="C18" s="362" t="s">
        <v>9</v>
      </c>
      <c r="D18" s="581">
        <f>IF(D15=1,D14/(380/3^0.5),(D14/(380*3^0.5)))*1000</f>
        <v>0</v>
      </c>
      <c r="E18" s="582"/>
      <c r="F18" s="350" t="s">
        <v>1423</v>
      </c>
      <c r="G18" s="355">
        <v>250</v>
      </c>
      <c r="I18" s="376" t="s">
        <v>1505</v>
      </c>
      <c r="J18" s="362" t="s">
        <v>9</v>
      </c>
      <c r="K18" s="585">
        <f>IF(K15=1,K14/(380/3^0.5),(K14/(380*3^0.5)))*1000</f>
        <v>75.96714068284551</v>
      </c>
      <c r="L18" s="586"/>
    </row>
    <row r="19" spans="1:12" ht="30" customHeight="1">
      <c r="A19" s="193"/>
      <c r="B19" s="383" t="s">
        <v>1497</v>
      </c>
      <c r="C19" s="361" t="s">
        <v>9</v>
      </c>
      <c r="D19" s="581">
        <f>IF(D15=1,D13/(380/3^0.5),(D13/(380*3^0.5)))</f>
        <v>0</v>
      </c>
      <c r="E19" s="582"/>
      <c r="F19" s="196"/>
      <c r="G19" s="346"/>
      <c r="I19" s="378" t="s">
        <v>1497</v>
      </c>
      <c r="J19" s="361" t="s">
        <v>9</v>
      </c>
      <c r="K19" s="585" t="e">
        <f>IF(K15=1,K13/(380/3^0.5),(K13/(380*3^0.5)))</f>
        <v>#VALUE!</v>
      </c>
      <c r="L19" s="586"/>
    </row>
    <row r="20" spans="1:12" ht="30" customHeight="1" thickBot="1">
      <c r="A20" s="193"/>
      <c r="B20" s="384" t="s">
        <v>1506</v>
      </c>
      <c r="C20" s="380" t="s">
        <v>9</v>
      </c>
      <c r="D20" s="577" t="e">
        <f>D16/D18</f>
        <v>#DIV/0!</v>
      </c>
      <c r="E20" s="578"/>
      <c r="F20" s="196"/>
      <c r="G20" s="346"/>
      <c r="I20" s="379" t="s">
        <v>1497</v>
      </c>
      <c r="J20" s="380" t="s">
        <v>9</v>
      </c>
      <c r="K20" s="583">
        <f>K16/K18</f>
        <v>0.82930592666397829</v>
      </c>
      <c r="L20" s="584"/>
    </row>
    <row r="21" spans="1:12" ht="9.75" customHeight="1">
      <c r="A21" s="193"/>
      <c r="B21" s="369" t="s">
        <v>1506</v>
      </c>
      <c r="C21" s="370" t="s">
        <v>9</v>
      </c>
      <c r="D21" s="562">
        <v>1</v>
      </c>
      <c r="E21" s="562"/>
      <c r="F21" s="371"/>
      <c r="G21" s="372"/>
      <c r="H21" s="373"/>
      <c r="I21" s="369" t="s">
        <v>1497</v>
      </c>
      <c r="J21" s="370" t="s">
        <v>9</v>
      </c>
      <c r="K21" s="562">
        <v>1</v>
      </c>
      <c r="L21" s="562"/>
    </row>
    <row r="22" spans="1:12" ht="6.75" customHeight="1">
      <c r="B22" s="359"/>
      <c r="C22" s="356"/>
      <c r="D22" s="367"/>
      <c r="E22" s="367"/>
      <c r="F22" s="196"/>
      <c r="G22" s="346"/>
      <c r="J22" s="356"/>
      <c r="K22" s="367"/>
      <c r="L22" s="367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364"/>
    </row>
    <row r="27" spans="1:12">
      <c r="D27" s="36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K14:L14 D14:E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2000000}">
          <x14:formula1>
            <xm:f>PDL!$U$31:$U$32</xm:f>
          </x14:formula1>
          <xm:sqref>K15 D15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opLeftCell="A13" zoomScaleNormal="100" workbookViewId="0">
      <selection activeCell="J11" sqref="J11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04"/>
      <c r="C1" s="604"/>
      <c r="D1" s="604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2">
        <v>1084.1250458865841</v>
      </c>
      <c r="F5" s="388" t="s">
        <v>1571</v>
      </c>
      <c r="K5" s="387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8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42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39354000</v>
      </c>
    </row>
    <row r="10" spans="2:11" ht="20.100000000000001" customHeight="1">
      <c r="B10" s="214" t="s">
        <v>1417</v>
      </c>
      <c r="C10" s="215" t="s">
        <v>9</v>
      </c>
      <c r="D10" s="221">
        <f ca="1">RAB!K129</f>
        <v>89880034.118099988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1797600.6823619998</v>
      </c>
    </row>
    <row r="12" spans="2:11" ht="9" customHeight="1">
      <c r="B12" s="605"/>
      <c r="C12" s="605"/>
      <c r="D12" s="605"/>
    </row>
    <row r="13" spans="2:11" ht="15.75" customHeight="1">
      <c r="B13" s="222"/>
      <c r="C13" s="222"/>
      <c r="D13" s="222"/>
    </row>
    <row r="14" spans="2:11" ht="33.75" customHeight="1">
      <c r="B14" s="335" t="s">
        <v>1349</v>
      </c>
      <c r="C14" s="336" t="s">
        <v>9</v>
      </c>
      <c r="D14" s="341" t="s">
        <v>1628</v>
      </c>
      <c r="E14" s="223" t="s">
        <v>1423</v>
      </c>
    </row>
    <row r="15" spans="2:11" ht="20.100000000000001" customHeight="1">
      <c r="B15" s="337" t="s">
        <v>1418</v>
      </c>
      <c r="C15" s="338" t="s">
        <v>9</v>
      </c>
      <c r="D15" s="342" t="s">
        <v>1632</v>
      </c>
      <c r="E15" s="223" t="s">
        <v>1423</v>
      </c>
    </row>
    <row r="16" spans="2:11" ht="20.100000000000001" customHeight="1">
      <c r="B16" s="337" t="s">
        <v>1419</v>
      </c>
      <c r="C16" s="338" t="s">
        <v>9</v>
      </c>
      <c r="D16" s="342" t="s">
        <v>1632</v>
      </c>
      <c r="E16" s="223" t="s">
        <v>1423</v>
      </c>
    </row>
    <row r="17" spans="2:5" ht="20.100000000000001" customHeight="1">
      <c r="B17" s="337" t="s">
        <v>1420</v>
      </c>
      <c r="C17" s="338" t="s">
        <v>9</v>
      </c>
      <c r="D17" s="343">
        <v>0</v>
      </c>
      <c r="E17" s="223" t="s">
        <v>1423</v>
      </c>
    </row>
    <row r="18" spans="2:5" ht="20.100000000000001" hidden="1" customHeight="1">
      <c r="B18" s="337" t="s">
        <v>1509</v>
      </c>
      <c r="C18" s="338"/>
      <c r="D18" s="343">
        <f>IF((D17&lt;=11),1,3)</f>
        <v>1</v>
      </c>
      <c r="E18" s="223"/>
    </row>
    <row r="19" spans="2:5" ht="20.100000000000001" hidden="1" customHeight="1">
      <c r="B19" s="337" t="s">
        <v>1510</v>
      </c>
      <c r="C19" s="338"/>
      <c r="D19" s="343">
        <f>IF((D17&lt;=11),220,380)</f>
        <v>220</v>
      </c>
      <c r="E19" s="223"/>
    </row>
    <row r="20" spans="2:5" ht="20.100000000000001" customHeight="1">
      <c r="B20" s="337" t="s">
        <v>1421</v>
      </c>
      <c r="C20" s="338" t="s">
        <v>9</v>
      </c>
      <c r="D20" s="343">
        <v>42</v>
      </c>
      <c r="E20" s="223" t="s">
        <v>1423</v>
      </c>
    </row>
    <row r="21" spans="2:5" ht="20.100000000000001" hidden="1" customHeight="1">
      <c r="B21" s="337" t="s">
        <v>1509</v>
      </c>
      <c r="C21" s="338"/>
      <c r="D21" s="343">
        <f>IF((D20&lt;=11),1,3)</f>
        <v>3</v>
      </c>
      <c r="E21" s="223"/>
    </row>
    <row r="22" spans="2:5" ht="20.100000000000001" hidden="1" customHeight="1">
      <c r="B22" s="337" t="s">
        <v>1510</v>
      </c>
      <c r="C22" s="338"/>
      <c r="D22" s="343">
        <f>IF((D20&lt;=11),220,380)</f>
        <v>380</v>
      </c>
      <c r="E22" s="223"/>
    </row>
    <row r="23" spans="2:5" ht="20.100000000000001" customHeight="1">
      <c r="B23" s="337" t="s">
        <v>1323</v>
      </c>
      <c r="C23" s="338" t="s">
        <v>9</v>
      </c>
      <c r="D23" s="342">
        <v>1444.7</v>
      </c>
      <c r="E23" s="223" t="s">
        <v>1423</v>
      </c>
    </row>
    <row r="24" spans="2:5" ht="20.100000000000001" customHeight="1">
      <c r="B24" s="337" t="s">
        <v>1324</v>
      </c>
      <c r="C24" s="338" t="s">
        <v>9</v>
      </c>
      <c r="D24" s="342">
        <v>1444.7</v>
      </c>
      <c r="E24" s="223" t="s">
        <v>1423</v>
      </c>
    </row>
    <row r="25" spans="2:5" ht="20.100000000000001" customHeight="1">
      <c r="B25" s="337" t="s">
        <v>1422</v>
      </c>
      <c r="C25" s="338" t="s">
        <v>9</v>
      </c>
      <c r="D25" s="343">
        <v>937</v>
      </c>
      <c r="E25" s="223" t="s">
        <v>1423</v>
      </c>
    </row>
    <row r="26" spans="2:5" ht="20.100000000000001" customHeight="1">
      <c r="B26" s="339" t="s">
        <v>1325</v>
      </c>
      <c r="C26" s="340" t="s">
        <v>9</v>
      </c>
      <c r="D26" s="344">
        <v>40</v>
      </c>
      <c r="E26" s="223" t="s">
        <v>1423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topLeftCell="G1" zoomScale="85" zoomScaleNormal="85" workbookViewId="0">
      <pane ySplit="6" topLeftCell="A28" activePane="bottomLeft" state="frozen"/>
      <selection activeCell="H1093" sqref="H1093"/>
      <selection pane="bottomLeft" activeCell="F11" sqref="F11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06" t="s">
        <v>1327</v>
      </c>
      <c r="C3" s="606"/>
      <c r="D3" s="606"/>
      <c r="E3" s="606"/>
      <c r="F3" s="228" t="str">
        <f>DATA!D14</f>
        <v>CV CHRISTY INDOJAYA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07" t="s">
        <v>1319</v>
      </c>
      <c r="C5" s="607" t="s">
        <v>1328</v>
      </c>
      <c r="D5" s="608" t="s">
        <v>1329</v>
      </c>
      <c r="E5" s="608" t="s">
        <v>1330</v>
      </c>
      <c r="F5" s="607" t="s">
        <v>1331</v>
      </c>
      <c r="G5" s="607"/>
      <c r="H5" s="607"/>
      <c r="I5" s="607"/>
      <c r="J5" s="607"/>
      <c r="K5" s="607" t="s">
        <v>1332</v>
      </c>
      <c r="L5" s="607"/>
      <c r="M5" s="230"/>
      <c r="N5" s="611" t="s">
        <v>1333</v>
      </c>
      <c r="O5" s="608" t="s">
        <v>1334</v>
      </c>
      <c r="P5" s="608" t="s">
        <v>1335</v>
      </c>
      <c r="Q5" s="608" t="s">
        <v>1336</v>
      </c>
      <c r="R5" s="231"/>
      <c r="S5" s="232"/>
      <c r="T5" s="609" t="s">
        <v>1337</v>
      </c>
      <c r="U5" s="233"/>
    </row>
    <row r="6" spans="1:21" ht="20.100000000000001" customHeight="1">
      <c r="B6" s="607"/>
      <c r="C6" s="607"/>
      <c r="D6" s="607"/>
      <c r="E6" s="607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12"/>
      <c r="O6" s="607"/>
      <c r="P6" s="607"/>
      <c r="Q6" s="607"/>
      <c r="R6" s="231"/>
      <c r="S6" s="232"/>
      <c r="T6" s="607"/>
      <c r="U6" s="235"/>
    </row>
    <row r="7" spans="1:21" ht="20.100000000000001" customHeight="1">
      <c r="A7" s="236">
        <v>0</v>
      </c>
      <c r="B7" s="237">
        <v>2023</v>
      </c>
      <c r="C7" s="385">
        <f>DATA!D8*DATA!D26*8</f>
        <v>13440</v>
      </c>
      <c r="D7" s="239">
        <f>C7*4/24</f>
        <v>2240</v>
      </c>
      <c r="E7" s="239">
        <f>C7-D7</f>
        <v>11200</v>
      </c>
      <c r="F7" s="240">
        <f ca="1">DATA!D10/1000000</f>
        <v>89.880034118099985</v>
      </c>
      <c r="G7" s="241">
        <f ca="1">DATA!$D$11/1000000</f>
        <v>1.7976006823619997</v>
      </c>
      <c r="H7" s="241">
        <f>C7*DATA!$D$5/1000000</f>
        <v>14.570640616715691</v>
      </c>
      <c r="I7" s="241">
        <f>(C7*DATA!$D$5*DATA!$D$7)/1000000</f>
        <v>0.32783941387610299</v>
      </c>
      <c r="J7" s="239">
        <f ca="1">SUM(F7:I7)</f>
        <v>106.57611483105379</v>
      </c>
      <c r="K7" s="242">
        <f>DATA!D9/1000000</f>
        <v>39.353999999999999</v>
      </c>
      <c r="L7" s="239">
        <f>((D7*DATA!$D$23)/1000000)+((E7*DATA!$D$24)/1000000)</f>
        <v>19.416768000000001</v>
      </c>
      <c r="M7" s="239">
        <f>K7+L7</f>
        <v>58.770768000000004</v>
      </c>
      <c r="N7" s="239">
        <f ca="1">M7-J7</f>
        <v>-47.805346831053782</v>
      </c>
      <c r="O7" s="237">
        <v>1</v>
      </c>
      <c r="P7" s="239">
        <f ca="1">O7*N7</f>
        <v>-47.805346831053782</v>
      </c>
      <c r="Q7" s="239">
        <f ca="1">P7</f>
        <v>-47.805346831053782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20160</v>
      </c>
      <c r="D8" s="239">
        <f>C8*4/24</f>
        <v>3360</v>
      </c>
      <c r="E8" s="239">
        <f t="shared" ref="E8:E32" si="0">C8-D8</f>
        <v>16800</v>
      </c>
      <c r="F8" s="237"/>
      <c r="G8" s="241">
        <f ca="1">DATA!$D$11/1000000</f>
        <v>1.7976006823619997</v>
      </c>
      <c r="H8" s="241">
        <f>C8*DATA!$D$5/1000000</f>
        <v>21.855960925073536</v>
      </c>
      <c r="I8" s="241">
        <f>(C8*DATA!$D$5*DATA!$D$7)/1000000</f>
        <v>0.49175912081415452</v>
      </c>
      <c r="J8" s="239">
        <f t="shared" ref="J8:J32" ca="1" si="1">SUM(F8:I8)</f>
        <v>24.14532072824969</v>
      </c>
      <c r="K8" s="244"/>
      <c r="L8" s="239">
        <f>((D8*DATA!$D$23)/1000000)+((E8*DATA!$D$24)/1000000)</f>
        <v>29.125152</v>
      </c>
      <c r="M8" s="239">
        <f t="shared" ref="M8:M32" si="2">K8+L8</f>
        <v>29.125152</v>
      </c>
      <c r="N8" s="239">
        <f ca="1">M8-J8</f>
        <v>4.9798312717503102</v>
      </c>
      <c r="O8" s="238">
        <f>1/(1+'[91]Asumsi I'!$C$3)^(KKF!A8)</f>
        <v>0.89285714285714279</v>
      </c>
      <c r="P8" s="239">
        <f ca="1">O8*N8</f>
        <v>4.4462779212056338</v>
      </c>
      <c r="Q8" s="239">
        <f ca="1">Q7+P8</f>
        <v>-43.359068909848148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20160</v>
      </c>
      <c r="D9" s="239">
        <f t="shared" ref="D9:D32" si="5">C9*4/24</f>
        <v>3360</v>
      </c>
      <c r="E9" s="239">
        <f t="shared" si="0"/>
        <v>16800</v>
      </c>
      <c r="F9" s="237"/>
      <c r="G9" s="241">
        <f ca="1">DATA!$D$11/1000000</f>
        <v>1.7976006823619997</v>
      </c>
      <c r="H9" s="241">
        <f>C9*DATA!$D$5/1000000</f>
        <v>21.855960925073536</v>
      </c>
      <c r="I9" s="241">
        <f>(C9*DATA!$D$5*DATA!$D$7)/1000000</f>
        <v>0.49175912081415452</v>
      </c>
      <c r="J9" s="239">
        <f t="shared" ca="1" si="1"/>
        <v>24.14532072824969</v>
      </c>
      <c r="K9" s="239"/>
      <c r="L9" s="239">
        <f>((D9*DATA!$D$23)/1000000)+((E9*DATA!$D$24)/1000000)</f>
        <v>29.125152</v>
      </c>
      <c r="M9" s="239">
        <f t="shared" si="2"/>
        <v>29.125152</v>
      </c>
      <c r="N9" s="239">
        <f t="shared" ref="N9:N32" ca="1" si="6">M9-J9</f>
        <v>4.9798312717503102</v>
      </c>
      <c r="O9" s="245">
        <f>1/(1+'[91]Asumsi I'!$C$3)^(KKF!A9)</f>
        <v>0.79719387755102034</v>
      </c>
      <c r="P9" s="239">
        <f t="shared" ref="P9:P32" ca="1" si="7">O9*N9</f>
        <v>3.9698910010764585</v>
      </c>
      <c r="Q9" s="239">
        <f ca="1">Q8+P9</f>
        <v>-39.389177908771686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20160</v>
      </c>
      <c r="D10" s="239">
        <f t="shared" si="5"/>
        <v>3360</v>
      </c>
      <c r="E10" s="239">
        <f t="shared" si="0"/>
        <v>16800</v>
      </c>
      <c r="F10" s="237"/>
      <c r="G10" s="241">
        <f ca="1">DATA!$D$11/1000000</f>
        <v>1.7976006823619997</v>
      </c>
      <c r="H10" s="241">
        <f>C10*DATA!$D$5/1000000</f>
        <v>21.855960925073536</v>
      </c>
      <c r="I10" s="241">
        <f>(C10*DATA!$D$5*DATA!$D$7)/1000000</f>
        <v>0.49175912081415452</v>
      </c>
      <c r="J10" s="239">
        <f t="shared" ca="1" si="1"/>
        <v>24.14532072824969</v>
      </c>
      <c r="K10" s="237"/>
      <c r="L10" s="239">
        <f>((D10*DATA!$D$23)/1000000)+((E10*DATA!$D$24)/1000000)</f>
        <v>29.125152</v>
      </c>
      <c r="M10" s="239">
        <f t="shared" si="2"/>
        <v>29.125152</v>
      </c>
      <c r="N10" s="239">
        <f t="shared" ca="1" si="6"/>
        <v>4.9798312717503102</v>
      </c>
      <c r="O10" s="238">
        <f>1/(1+'[91]Asumsi I'!$C$3)^(KKF!A10)</f>
        <v>0.71178024781341087</v>
      </c>
      <c r="P10" s="239">
        <f t="shared" ca="1" si="7"/>
        <v>3.5445455366754088</v>
      </c>
      <c r="Q10" s="239">
        <f t="shared" ref="Q10:Q30" ca="1" si="9">Q9+P10</f>
        <v>-35.844632372096278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20160</v>
      </c>
      <c r="D11" s="239">
        <f t="shared" si="5"/>
        <v>3360</v>
      </c>
      <c r="E11" s="239">
        <f t="shared" si="0"/>
        <v>16800</v>
      </c>
      <c r="F11" s="237"/>
      <c r="G11" s="241">
        <f ca="1">DATA!$D$11/1000000</f>
        <v>1.7976006823619997</v>
      </c>
      <c r="H11" s="241">
        <f>C11*DATA!$D$5/1000000</f>
        <v>21.855960925073536</v>
      </c>
      <c r="I11" s="241">
        <f>(C11*DATA!$D$5*DATA!$D$7)/1000000</f>
        <v>0.49175912081415452</v>
      </c>
      <c r="J11" s="239">
        <f t="shared" ca="1" si="1"/>
        <v>24.14532072824969</v>
      </c>
      <c r="K11" s="237"/>
      <c r="L11" s="239">
        <f>((D11*DATA!$D$23)/1000000)+((E11*DATA!$D$24)/1000000)</f>
        <v>29.125152</v>
      </c>
      <c r="M11" s="239">
        <f t="shared" si="2"/>
        <v>29.125152</v>
      </c>
      <c r="N11" s="239">
        <f t="shared" ca="1" si="6"/>
        <v>4.9798312717503102</v>
      </c>
      <c r="O11" s="238">
        <f>1/(1+'[91]Asumsi I'!$C$3)^(KKF!A11)</f>
        <v>0.63551807840483121</v>
      </c>
      <c r="P11" s="239">
        <f t="shared" ca="1" si="7"/>
        <v>3.164772800603044</v>
      </c>
      <c r="Q11" s="239">
        <f t="shared" ca="1" si="9"/>
        <v>-32.679859571493232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20160</v>
      </c>
      <c r="D12" s="239">
        <f t="shared" si="5"/>
        <v>3360</v>
      </c>
      <c r="E12" s="239">
        <f t="shared" si="0"/>
        <v>16800</v>
      </c>
      <c r="F12" s="237"/>
      <c r="G12" s="241">
        <f ca="1">DATA!$D$11/1000000</f>
        <v>1.7976006823619997</v>
      </c>
      <c r="H12" s="241">
        <f>C12*DATA!$D$5/1000000</f>
        <v>21.855960925073536</v>
      </c>
      <c r="I12" s="241">
        <f>(C12*DATA!$D$5*DATA!$D$7)/1000000</f>
        <v>0.49175912081415452</v>
      </c>
      <c r="J12" s="239">
        <f t="shared" ca="1" si="1"/>
        <v>24.14532072824969</v>
      </c>
      <c r="K12" s="237"/>
      <c r="L12" s="239">
        <f>((D12*DATA!$D$23)/1000000)+((E12*DATA!$D$24)/1000000)</f>
        <v>29.125152</v>
      </c>
      <c r="M12" s="239">
        <f t="shared" si="2"/>
        <v>29.125152</v>
      </c>
      <c r="N12" s="239">
        <f t="shared" ca="1" si="6"/>
        <v>4.9798312717503102</v>
      </c>
      <c r="O12" s="238">
        <f>1/(1+'[91]Asumsi I'!$C$3)^(KKF!A12)</f>
        <v>0.56742685571859919</v>
      </c>
      <c r="P12" s="239">
        <f t="shared" ca="1" si="7"/>
        <v>2.8256900005384313</v>
      </c>
      <c r="Q12" s="239">
        <f t="shared" ca="1" si="9"/>
        <v>-29.854169570954802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20160</v>
      </c>
      <c r="D13" s="239">
        <f t="shared" si="5"/>
        <v>3360</v>
      </c>
      <c r="E13" s="239">
        <f t="shared" si="0"/>
        <v>16800</v>
      </c>
      <c r="F13" s="237"/>
      <c r="G13" s="241">
        <f ca="1">DATA!$D$11/1000000</f>
        <v>1.7976006823619997</v>
      </c>
      <c r="H13" s="241">
        <f>C13*DATA!$D$5/1000000</f>
        <v>21.855960925073536</v>
      </c>
      <c r="I13" s="241">
        <f>(C13*DATA!$D$5*DATA!$D$7)/1000000</f>
        <v>0.49175912081415452</v>
      </c>
      <c r="J13" s="239">
        <f t="shared" ca="1" si="1"/>
        <v>24.14532072824969</v>
      </c>
      <c r="K13" s="237"/>
      <c r="L13" s="239">
        <f>((D13*DATA!$D$23)/1000000)+((E13*DATA!$D$24)/1000000)</f>
        <v>29.125152</v>
      </c>
      <c r="M13" s="239">
        <f t="shared" si="2"/>
        <v>29.125152</v>
      </c>
      <c r="N13" s="239">
        <f t="shared" ca="1" si="6"/>
        <v>4.9798312717503102</v>
      </c>
      <c r="O13" s="238">
        <f>1/(1+'[91]Asumsi I'!$C$3)^(KKF!A13)</f>
        <v>0.50663112117732068</v>
      </c>
      <c r="P13" s="239">
        <f t="shared" ca="1" si="7"/>
        <v>2.5229375004807424</v>
      </c>
      <c r="Q13" s="239">
        <f t="shared" ca="1" si="9"/>
        <v>-27.331232070474059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20160</v>
      </c>
      <c r="D14" s="239">
        <f t="shared" si="5"/>
        <v>3360</v>
      </c>
      <c r="E14" s="239">
        <f t="shared" si="0"/>
        <v>16800</v>
      </c>
      <c r="F14" s="237"/>
      <c r="G14" s="241">
        <f ca="1">DATA!$D$11/1000000</f>
        <v>1.7976006823619997</v>
      </c>
      <c r="H14" s="241">
        <f>C14*DATA!$D$5/1000000</f>
        <v>21.855960925073536</v>
      </c>
      <c r="I14" s="241">
        <f>(C14*DATA!$D$5*DATA!$D$7)/1000000</f>
        <v>0.49175912081415452</v>
      </c>
      <c r="J14" s="239">
        <f t="shared" ca="1" si="1"/>
        <v>24.14532072824969</v>
      </c>
      <c r="K14" s="237"/>
      <c r="L14" s="239">
        <f>((D14*DATA!$D$23)/1000000)+((E14*DATA!$D$24)/1000000)</f>
        <v>29.125152</v>
      </c>
      <c r="M14" s="239">
        <f t="shared" si="2"/>
        <v>29.125152</v>
      </c>
      <c r="N14" s="239">
        <f t="shared" ca="1" si="6"/>
        <v>4.9798312717503102</v>
      </c>
      <c r="O14" s="238">
        <f>1/(1+'[91]Asumsi I'!$C$3)^(KKF!A14)</f>
        <v>0.45234921533689343</v>
      </c>
      <c r="P14" s="239">
        <f t="shared" ca="1" si="7"/>
        <v>2.2526227682863769</v>
      </c>
      <c r="Q14" s="239">
        <f t="shared" ca="1" si="9"/>
        <v>-25.078609302187683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20160</v>
      </c>
      <c r="D15" s="239">
        <f t="shared" si="5"/>
        <v>3360</v>
      </c>
      <c r="E15" s="239">
        <f t="shared" si="0"/>
        <v>16800</v>
      </c>
      <c r="F15" s="237"/>
      <c r="G15" s="241">
        <f ca="1">DATA!$D$11/1000000</f>
        <v>1.7976006823619997</v>
      </c>
      <c r="H15" s="241">
        <f>C15*DATA!$D$5/1000000</f>
        <v>21.855960925073536</v>
      </c>
      <c r="I15" s="241">
        <f>(C15*DATA!$D$5*DATA!$D$7)/1000000</f>
        <v>0.49175912081415452</v>
      </c>
      <c r="J15" s="239">
        <f t="shared" ca="1" si="1"/>
        <v>24.14532072824969</v>
      </c>
      <c r="K15" s="237"/>
      <c r="L15" s="239">
        <f>((D15*DATA!$D$23)/1000000)+((E15*DATA!$D$24)/1000000)</f>
        <v>29.125152</v>
      </c>
      <c r="M15" s="239">
        <f t="shared" si="2"/>
        <v>29.125152</v>
      </c>
      <c r="N15" s="239">
        <f t="shared" ca="1" si="6"/>
        <v>4.9798312717503102</v>
      </c>
      <c r="O15" s="238">
        <f>1/(1+'[91]Asumsi I'!$C$3)^(KKF!A15)</f>
        <v>0.4038832279793691</v>
      </c>
      <c r="P15" s="239">
        <f t="shared" ca="1" si="7"/>
        <v>2.0112703288271221</v>
      </c>
      <c r="Q15" s="239">
        <f t="shared" ca="1" si="9"/>
        <v>-23.06733897336056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20160</v>
      </c>
      <c r="D16" s="239">
        <f t="shared" si="5"/>
        <v>3360</v>
      </c>
      <c r="E16" s="239">
        <f t="shared" si="0"/>
        <v>16800</v>
      </c>
      <c r="F16" s="237"/>
      <c r="G16" s="241">
        <f ca="1">DATA!$D$11/1000000</f>
        <v>1.7976006823619997</v>
      </c>
      <c r="H16" s="241">
        <f>C16*DATA!$D$5/1000000</f>
        <v>21.855960925073536</v>
      </c>
      <c r="I16" s="241">
        <f>(C16*DATA!$D$5*DATA!$D$7)/1000000</f>
        <v>0.49175912081415452</v>
      </c>
      <c r="J16" s="239">
        <f t="shared" ca="1" si="1"/>
        <v>24.14532072824969</v>
      </c>
      <c r="K16" s="237"/>
      <c r="L16" s="239">
        <f>((D16*DATA!$D$23)/1000000)+((E16*DATA!$D$24)/1000000)</f>
        <v>29.125152</v>
      </c>
      <c r="M16" s="239">
        <f t="shared" si="2"/>
        <v>29.125152</v>
      </c>
      <c r="N16" s="239">
        <f t="shared" ca="1" si="6"/>
        <v>4.9798312717503102</v>
      </c>
      <c r="O16" s="238">
        <f>1/(1+'[91]Asumsi I'!$C$3)^(KKF!A16)</f>
        <v>0.36061002498157957</v>
      </c>
      <c r="P16" s="239">
        <f t="shared" ca="1" si="7"/>
        <v>1.7957770793099306</v>
      </c>
      <c r="Q16" s="239">
        <f t="shared" ca="1" si="9"/>
        <v>-21.271561894050627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20160</v>
      </c>
      <c r="D17" s="239">
        <f t="shared" si="5"/>
        <v>3360</v>
      </c>
      <c r="E17" s="239">
        <f t="shared" si="0"/>
        <v>16800</v>
      </c>
      <c r="F17" s="237"/>
      <c r="G17" s="241">
        <f ca="1">DATA!$D$11/1000000</f>
        <v>1.7976006823619997</v>
      </c>
      <c r="H17" s="241">
        <f>C17*DATA!$D$5/1000000</f>
        <v>21.855960925073536</v>
      </c>
      <c r="I17" s="241">
        <f>(C17*DATA!$D$5*DATA!$D$7)/1000000</f>
        <v>0.49175912081415452</v>
      </c>
      <c r="J17" s="239">
        <f t="shared" ca="1" si="1"/>
        <v>24.14532072824969</v>
      </c>
      <c r="K17" s="237"/>
      <c r="L17" s="239">
        <f>((D17*DATA!$D$23)/1000000)+((E17*DATA!$D$24)/1000000)</f>
        <v>29.125152</v>
      </c>
      <c r="M17" s="239">
        <f t="shared" si="2"/>
        <v>29.125152</v>
      </c>
      <c r="N17" s="239">
        <f t="shared" ca="1" si="6"/>
        <v>4.9798312717503102</v>
      </c>
      <c r="O17" s="238">
        <f>1/(1+'[91]Asumsi I'!$C$3)^(KKF!A17)</f>
        <v>0.32197323659069599</v>
      </c>
      <c r="P17" s="239">
        <f t="shared" ca="1" si="7"/>
        <v>1.603372392241009</v>
      </c>
      <c r="Q17" s="239">
        <f t="shared" ca="1" si="9"/>
        <v>-19.668189501809618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20160</v>
      </c>
      <c r="D18" s="239">
        <f t="shared" si="5"/>
        <v>3360</v>
      </c>
      <c r="E18" s="239">
        <f t="shared" si="0"/>
        <v>16800</v>
      </c>
      <c r="F18" s="237"/>
      <c r="G18" s="241">
        <f ca="1">DATA!$D$11/1000000</f>
        <v>1.7976006823619997</v>
      </c>
      <c r="H18" s="241">
        <f>C18*DATA!$D$5/1000000</f>
        <v>21.855960925073536</v>
      </c>
      <c r="I18" s="241">
        <f>(C18*DATA!$D$5*DATA!$D$7)/1000000</f>
        <v>0.49175912081415452</v>
      </c>
      <c r="J18" s="239">
        <f t="shared" ca="1" si="1"/>
        <v>24.14532072824969</v>
      </c>
      <c r="K18" s="237"/>
      <c r="L18" s="239">
        <f>((D18*DATA!$D$23)/1000000)+((E18*DATA!$D$24)/1000000)</f>
        <v>29.125152</v>
      </c>
      <c r="M18" s="239">
        <f t="shared" si="2"/>
        <v>29.125152</v>
      </c>
      <c r="N18" s="239">
        <f t="shared" ca="1" si="6"/>
        <v>4.9798312717503102</v>
      </c>
      <c r="O18" s="238">
        <f>1/(1+'[91]Asumsi I'!$C$3)^(KKF!A18)</f>
        <v>0.28747610409883567</v>
      </c>
      <c r="P18" s="239">
        <f t="shared" ca="1" si="7"/>
        <v>1.4315824930723293</v>
      </c>
      <c r="Q18" s="239">
        <f t="shared" ca="1" si="9"/>
        <v>-18.236607008737288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20160</v>
      </c>
      <c r="D19" s="239">
        <f t="shared" si="5"/>
        <v>3360</v>
      </c>
      <c r="E19" s="239">
        <f t="shared" si="0"/>
        <v>16800</v>
      </c>
      <c r="F19" s="237"/>
      <c r="G19" s="241">
        <f ca="1">DATA!$D$11/1000000</f>
        <v>1.7976006823619997</v>
      </c>
      <c r="H19" s="241">
        <f>C19*DATA!$D$5/1000000</f>
        <v>21.855960925073536</v>
      </c>
      <c r="I19" s="241">
        <f>(C19*DATA!$D$5*DATA!$D$7)/1000000</f>
        <v>0.49175912081415452</v>
      </c>
      <c r="J19" s="239">
        <f t="shared" ca="1" si="1"/>
        <v>24.14532072824969</v>
      </c>
      <c r="K19" s="237"/>
      <c r="L19" s="239">
        <f>((D19*DATA!$D$23)/1000000)+((E19*DATA!$D$24)/1000000)</f>
        <v>29.125152</v>
      </c>
      <c r="M19" s="239">
        <f t="shared" si="2"/>
        <v>29.125152</v>
      </c>
      <c r="N19" s="239">
        <f t="shared" ca="1" si="6"/>
        <v>4.9798312717503102</v>
      </c>
      <c r="O19" s="238">
        <f>1/(1+'[91]Asumsi I'!$C$3)^(KKF!A19)</f>
        <v>0.25667509294538904</v>
      </c>
      <c r="P19" s="239">
        <f t="shared" ca="1" si="7"/>
        <v>1.2781986545288657</v>
      </c>
      <c r="Q19" s="239">
        <f t="shared" ca="1" si="9"/>
        <v>-16.958408354208423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20160</v>
      </c>
      <c r="D20" s="239">
        <f t="shared" si="5"/>
        <v>3360</v>
      </c>
      <c r="E20" s="239">
        <f t="shared" si="0"/>
        <v>16800</v>
      </c>
      <c r="F20" s="237"/>
      <c r="G20" s="241">
        <f ca="1">DATA!$D$11/1000000</f>
        <v>1.7976006823619997</v>
      </c>
      <c r="H20" s="241">
        <f>C20*DATA!$D$5/1000000</f>
        <v>21.855960925073536</v>
      </c>
      <c r="I20" s="241">
        <f>(C20*DATA!$D$5*DATA!$D$7)/1000000</f>
        <v>0.49175912081415452</v>
      </c>
      <c r="J20" s="239">
        <f t="shared" ca="1" si="1"/>
        <v>24.14532072824969</v>
      </c>
      <c r="K20" s="237"/>
      <c r="L20" s="239">
        <f>((D20*DATA!$D$23)/1000000)+((E20*DATA!$D$24)/1000000)</f>
        <v>29.125152</v>
      </c>
      <c r="M20" s="239">
        <f t="shared" si="2"/>
        <v>29.125152</v>
      </c>
      <c r="N20" s="239">
        <f t="shared" ca="1" si="6"/>
        <v>4.9798312717503102</v>
      </c>
      <c r="O20" s="238">
        <f>1/(1+'[91]Asumsi I'!$C$3)^(KKF!A20)</f>
        <v>0.22917419012981158</v>
      </c>
      <c r="P20" s="239">
        <f t="shared" ca="1" si="7"/>
        <v>1.141248798686487</v>
      </c>
      <c r="Q20" s="239">
        <f t="shared" ca="1" si="9"/>
        <v>-15.817159555521936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20160</v>
      </c>
      <c r="D21" s="239">
        <f t="shared" si="5"/>
        <v>3360</v>
      </c>
      <c r="E21" s="239">
        <f t="shared" si="0"/>
        <v>16800</v>
      </c>
      <c r="F21" s="237"/>
      <c r="G21" s="241">
        <f ca="1">DATA!$D$11/1000000</f>
        <v>1.7976006823619997</v>
      </c>
      <c r="H21" s="241">
        <f>C21*DATA!$D$5/1000000</f>
        <v>21.855960925073536</v>
      </c>
      <c r="I21" s="241">
        <f>(C21*DATA!$D$5*DATA!$D$7)/1000000</f>
        <v>0.49175912081415452</v>
      </c>
      <c r="J21" s="239">
        <f t="shared" ca="1" si="1"/>
        <v>24.14532072824969</v>
      </c>
      <c r="K21" s="237"/>
      <c r="L21" s="239">
        <f>((D21*DATA!$D$23)/1000000)+((E21*DATA!$D$24)/1000000)</f>
        <v>29.125152</v>
      </c>
      <c r="M21" s="239">
        <f t="shared" si="2"/>
        <v>29.125152</v>
      </c>
      <c r="N21" s="239">
        <f t="shared" ca="1" si="6"/>
        <v>4.9798312717503102</v>
      </c>
      <c r="O21" s="238">
        <f>1/(1+'[91]Asumsi I'!$C$3)^(KKF!A21)</f>
        <v>0.20461981261590317</v>
      </c>
      <c r="P21" s="239">
        <f t="shared" ca="1" si="7"/>
        <v>1.0189721416843633</v>
      </c>
      <c r="Q21" s="239">
        <f t="shared" ca="1" si="9"/>
        <v>-14.798187413837573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20160</v>
      </c>
      <c r="D22" s="239">
        <f t="shared" si="5"/>
        <v>3360</v>
      </c>
      <c r="E22" s="239">
        <f t="shared" si="0"/>
        <v>16800</v>
      </c>
      <c r="F22" s="237"/>
      <c r="G22" s="241">
        <f ca="1">DATA!$D$11/1000000</f>
        <v>1.7976006823619997</v>
      </c>
      <c r="H22" s="241">
        <f>C22*DATA!$D$5/1000000</f>
        <v>21.855960925073536</v>
      </c>
      <c r="I22" s="241">
        <f>(C22*DATA!$D$5*DATA!$D$7)/1000000</f>
        <v>0.49175912081415452</v>
      </c>
      <c r="J22" s="239">
        <f t="shared" ca="1" si="1"/>
        <v>24.14532072824969</v>
      </c>
      <c r="K22" s="237"/>
      <c r="L22" s="239">
        <f>((D22*DATA!$D$23)/1000000)+((E22*DATA!$D$24)/1000000)</f>
        <v>29.125152</v>
      </c>
      <c r="M22" s="239">
        <f t="shared" si="2"/>
        <v>29.125152</v>
      </c>
      <c r="N22" s="239">
        <f t="shared" ca="1" si="6"/>
        <v>4.9798312717503102</v>
      </c>
      <c r="O22" s="238">
        <f>1/(1+'[91]Asumsi I'!$C$3)^(KKF!A22)</f>
        <v>0.18269626126419927</v>
      </c>
      <c r="P22" s="239">
        <f t="shared" ca="1" si="7"/>
        <v>0.90979655507532442</v>
      </c>
      <c r="Q22" s="239">
        <f t="shared" ca="1" si="9"/>
        <v>-13.888390858762248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20160</v>
      </c>
      <c r="D23" s="239">
        <f t="shared" si="5"/>
        <v>3360</v>
      </c>
      <c r="E23" s="239">
        <f t="shared" si="0"/>
        <v>16800</v>
      </c>
      <c r="F23" s="237"/>
      <c r="G23" s="241">
        <f ca="1">DATA!$D$11/1000000</f>
        <v>1.7976006823619997</v>
      </c>
      <c r="H23" s="241">
        <f>C23*DATA!$D$5/1000000</f>
        <v>21.855960925073536</v>
      </c>
      <c r="I23" s="241">
        <f>(C23*DATA!$D$5*DATA!$D$7)/1000000</f>
        <v>0.49175912081415452</v>
      </c>
      <c r="J23" s="239">
        <f t="shared" ca="1" si="1"/>
        <v>24.14532072824969</v>
      </c>
      <c r="K23" s="237"/>
      <c r="L23" s="239">
        <f>((D23*DATA!$D$23)/1000000)+((E23*DATA!$D$24)/1000000)</f>
        <v>29.125152</v>
      </c>
      <c r="M23" s="239">
        <f t="shared" si="2"/>
        <v>29.125152</v>
      </c>
      <c r="N23" s="239">
        <f t="shared" ca="1" si="6"/>
        <v>4.9798312717503102</v>
      </c>
      <c r="O23" s="238">
        <f>1/(1+'[91]Asumsi I'!$C$3)^(KKF!A23)</f>
        <v>0.16312166184303503</v>
      </c>
      <c r="P23" s="239">
        <f t="shared" ca="1" si="7"/>
        <v>0.8123183527458252</v>
      </c>
      <c r="Q23" s="239">
        <f t="shared" ca="1" si="9"/>
        <v>-13.076072506016423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20160</v>
      </c>
      <c r="D24" s="239">
        <f t="shared" si="5"/>
        <v>3360</v>
      </c>
      <c r="E24" s="239">
        <f t="shared" si="0"/>
        <v>16800</v>
      </c>
      <c r="F24" s="237"/>
      <c r="G24" s="241">
        <f ca="1">DATA!$D$11/1000000</f>
        <v>1.7976006823619997</v>
      </c>
      <c r="H24" s="241">
        <f>C24*DATA!$D$5/1000000</f>
        <v>21.855960925073536</v>
      </c>
      <c r="I24" s="241">
        <f>(C24*DATA!$D$5*DATA!$D$7)/1000000</f>
        <v>0.49175912081415452</v>
      </c>
      <c r="J24" s="239">
        <f t="shared" ca="1" si="1"/>
        <v>24.14532072824969</v>
      </c>
      <c r="K24" s="237"/>
      <c r="L24" s="239">
        <f>((D24*DATA!$D$23)/1000000)+((E24*DATA!$D$24)/1000000)</f>
        <v>29.125152</v>
      </c>
      <c r="M24" s="239">
        <f t="shared" si="2"/>
        <v>29.125152</v>
      </c>
      <c r="N24" s="239">
        <f t="shared" ca="1" si="6"/>
        <v>4.9798312717503102</v>
      </c>
      <c r="O24" s="238">
        <f>1/(1+'[91]Asumsi I'!$C$3)^(KKF!A24)</f>
        <v>0.14564434093128129</v>
      </c>
      <c r="P24" s="239">
        <f t="shared" ca="1" si="7"/>
        <v>0.7252842435230582</v>
      </c>
      <c r="Q24" s="239">
        <f t="shared" ca="1" si="9"/>
        <v>-12.350788262493365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20160</v>
      </c>
      <c r="D25" s="239">
        <f t="shared" si="5"/>
        <v>3360</v>
      </c>
      <c r="E25" s="239">
        <f t="shared" si="0"/>
        <v>16800</v>
      </c>
      <c r="F25" s="237"/>
      <c r="G25" s="241">
        <f ca="1">DATA!$D$11/1000000</f>
        <v>1.7976006823619997</v>
      </c>
      <c r="H25" s="241">
        <f>C25*DATA!$D$5/1000000</f>
        <v>21.855960925073536</v>
      </c>
      <c r="I25" s="241">
        <f>(C25*DATA!$D$5*DATA!$D$7)/1000000</f>
        <v>0.49175912081415452</v>
      </c>
      <c r="J25" s="239">
        <f t="shared" ca="1" si="1"/>
        <v>24.14532072824969</v>
      </c>
      <c r="K25" s="237"/>
      <c r="L25" s="239">
        <f>((D25*DATA!$D$23)/1000000)+((E25*DATA!$D$24)/1000000)</f>
        <v>29.125152</v>
      </c>
      <c r="M25" s="239">
        <f t="shared" si="2"/>
        <v>29.125152</v>
      </c>
      <c r="N25" s="239">
        <f t="shared" ca="1" si="6"/>
        <v>4.9798312717503102</v>
      </c>
      <c r="O25" s="238">
        <f>1/(1+'[91]Asumsi I'!$C$3)^(KKF!A25)</f>
        <v>0.13003959011721541</v>
      </c>
      <c r="P25" s="239">
        <f t="shared" ca="1" si="7"/>
        <v>0.64757521743130186</v>
      </c>
      <c r="Q25" s="239">
        <f t="shared" ca="1" si="9"/>
        <v>-11.703213045062064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20160</v>
      </c>
      <c r="D26" s="239">
        <f t="shared" si="5"/>
        <v>3360</v>
      </c>
      <c r="E26" s="239">
        <f t="shared" si="0"/>
        <v>16800</v>
      </c>
      <c r="F26" s="237"/>
      <c r="G26" s="241">
        <f ca="1">DATA!$D$11/1000000</f>
        <v>1.7976006823619997</v>
      </c>
      <c r="H26" s="241">
        <f>C26*DATA!$D$5/1000000</f>
        <v>21.855960925073536</v>
      </c>
      <c r="I26" s="241">
        <f>(C26*DATA!$D$5*DATA!$D$7)/1000000</f>
        <v>0.49175912081415452</v>
      </c>
      <c r="J26" s="239">
        <f t="shared" ca="1" si="1"/>
        <v>24.14532072824969</v>
      </c>
      <c r="K26" s="237"/>
      <c r="L26" s="239">
        <f>((D26*DATA!$D$23)/1000000)+((E26*DATA!$D$24)/1000000)</f>
        <v>29.125152</v>
      </c>
      <c r="M26" s="239">
        <f t="shared" si="2"/>
        <v>29.125152</v>
      </c>
      <c r="N26" s="239">
        <f t="shared" ca="1" si="6"/>
        <v>4.9798312717503102</v>
      </c>
      <c r="O26" s="238">
        <f>1/(1+'[91]Asumsi I'!$C$3)^(KKF!A26)</f>
        <v>0.1161067768903709</v>
      </c>
      <c r="P26" s="239">
        <f t="shared" ca="1" si="7"/>
        <v>0.57819215842080518</v>
      </c>
      <c r="Q26" s="239">
        <f t="shared" ca="1" si="9"/>
        <v>-11.125020886641259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20160</v>
      </c>
      <c r="D27" s="239">
        <f t="shared" si="5"/>
        <v>3360</v>
      </c>
      <c r="E27" s="239">
        <f t="shared" si="0"/>
        <v>16800</v>
      </c>
      <c r="F27" s="237"/>
      <c r="G27" s="241">
        <f ca="1">DATA!$D$11/1000000</f>
        <v>1.7976006823619997</v>
      </c>
      <c r="H27" s="241">
        <f>C27*DATA!$D$5/1000000</f>
        <v>21.855960925073536</v>
      </c>
      <c r="I27" s="241">
        <f>(C27*DATA!$D$5*DATA!$D$7)/1000000</f>
        <v>0.49175912081415452</v>
      </c>
      <c r="J27" s="239">
        <f t="shared" ca="1" si="1"/>
        <v>24.14532072824969</v>
      </c>
      <c r="K27" s="237"/>
      <c r="L27" s="239">
        <f>((D27*DATA!$D$23)/1000000)+((E27*DATA!$D$24)/1000000)</f>
        <v>29.125152</v>
      </c>
      <c r="M27" s="239">
        <f t="shared" si="2"/>
        <v>29.125152</v>
      </c>
      <c r="N27" s="239">
        <f t="shared" ca="1" si="6"/>
        <v>4.9798312717503102</v>
      </c>
      <c r="O27" s="238">
        <f>1/(1+'[91]Asumsi I'!$C$3)^(KKF!A27)</f>
        <v>0.1036667650806883</v>
      </c>
      <c r="P27" s="239">
        <f t="shared" ca="1" si="7"/>
        <v>0.51624299859000466</v>
      </c>
      <c r="Q27" s="239">
        <f t="shared" ca="1" si="9"/>
        <v>-10.608777888051254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20160</v>
      </c>
      <c r="D28" s="239">
        <f t="shared" si="5"/>
        <v>3360</v>
      </c>
      <c r="E28" s="239">
        <f t="shared" si="0"/>
        <v>16800</v>
      </c>
      <c r="F28" s="237"/>
      <c r="G28" s="241">
        <f ca="1">DATA!$D$11/1000000</f>
        <v>1.7976006823619997</v>
      </c>
      <c r="H28" s="241">
        <f>C28*DATA!$D$5/1000000</f>
        <v>21.855960925073536</v>
      </c>
      <c r="I28" s="241">
        <f>(C28*DATA!$D$5*DATA!$D$7)/1000000</f>
        <v>0.49175912081415452</v>
      </c>
      <c r="J28" s="239">
        <f t="shared" ca="1" si="1"/>
        <v>24.14532072824969</v>
      </c>
      <c r="K28" s="237"/>
      <c r="L28" s="239">
        <f>((D28*DATA!$D$23)/1000000)+((E28*DATA!$D$24)/1000000)</f>
        <v>29.125152</v>
      </c>
      <c r="M28" s="239">
        <f t="shared" si="2"/>
        <v>29.125152</v>
      </c>
      <c r="N28" s="239">
        <f t="shared" ca="1" si="6"/>
        <v>4.9798312717503102</v>
      </c>
      <c r="O28" s="238">
        <f>1/(1+'[91]Asumsi I'!$C$3)^(KKF!A28)</f>
        <v>9.2559611679185971E-2</v>
      </c>
      <c r="P28" s="239">
        <f t="shared" ca="1" si="7"/>
        <v>0.46093124874107555</v>
      </c>
      <c r="Q28" s="239">
        <f t="shared" ca="1" si="9"/>
        <v>-10.147846639310178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20160</v>
      </c>
      <c r="D29" s="239">
        <f t="shared" si="5"/>
        <v>3360</v>
      </c>
      <c r="E29" s="239">
        <f t="shared" si="0"/>
        <v>16800</v>
      </c>
      <c r="F29" s="237"/>
      <c r="G29" s="241">
        <f ca="1">DATA!$D$11/1000000</f>
        <v>1.7976006823619997</v>
      </c>
      <c r="H29" s="241">
        <f>C29*DATA!$D$5/1000000</f>
        <v>21.855960925073536</v>
      </c>
      <c r="I29" s="241">
        <f>(C29*DATA!$D$5*DATA!$D$7)/1000000</f>
        <v>0.49175912081415452</v>
      </c>
      <c r="J29" s="239">
        <f t="shared" ca="1" si="1"/>
        <v>24.14532072824969</v>
      </c>
      <c r="K29" s="237"/>
      <c r="L29" s="239">
        <f>((D29*DATA!$D$23)/1000000)+((E29*DATA!$D$24)/1000000)</f>
        <v>29.125152</v>
      </c>
      <c r="M29" s="239">
        <f t="shared" si="2"/>
        <v>29.125152</v>
      </c>
      <c r="N29" s="239">
        <f t="shared" ca="1" si="6"/>
        <v>4.9798312717503102</v>
      </c>
      <c r="O29" s="238">
        <f>1/(1+'[91]Asumsi I'!$C$3)^(KKF!A29)</f>
        <v>8.2642510427844609E-2</v>
      </c>
      <c r="P29" s="239">
        <f t="shared" ca="1" si="7"/>
        <v>0.41154575780453168</v>
      </c>
      <c r="Q29" s="239">
        <f t="shared" ca="1" si="9"/>
        <v>-9.7363008815056453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20160</v>
      </c>
      <c r="D30" s="239">
        <f t="shared" si="5"/>
        <v>3360</v>
      </c>
      <c r="E30" s="239">
        <f t="shared" si="0"/>
        <v>16800</v>
      </c>
      <c r="F30" s="237"/>
      <c r="G30" s="241">
        <f ca="1">DATA!$D$11/1000000</f>
        <v>1.7976006823619997</v>
      </c>
      <c r="H30" s="241">
        <f>C30*DATA!$D$5/1000000</f>
        <v>21.855960925073536</v>
      </c>
      <c r="I30" s="241">
        <f>(C30*DATA!$D$5*DATA!$D$7)/1000000</f>
        <v>0.49175912081415452</v>
      </c>
      <c r="J30" s="239">
        <f t="shared" ca="1" si="1"/>
        <v>24.14532072824969</v>
      </c>
      <c r="K30" s="237"/>
      <c r="L30" s="239">
        <f>((D30*DATA!$D$23)/1000000)+((E30*DATA!$D$24)/1000000)</f>
        <v>29.125152</v>
      </c>
      <c r="M30" s="239">
        <f t="shared" si="2"/>
        <v>29.125152</v>
      </c>
      <c r="N30" s="239">
        <f t="shared" ca="1" si="6"/>
        <v>4.9798312717503102</v>
      </c>
      <c r="O30" s="238">
        <f>1/(1+'[91]Asumsi I'!$C$3)^(KKF!A30)</f>
        <v>7.3787955739146982E-2</v>
      </c>
      <c r="P30" s="239">
        <f t="shared" ca="1" si="7"/>
        <v>0.36745156946833191</v>
      </c>
      <c r="Q30" s="239">
        <f t="shared" ca="1" si="9"/>
        <v>-9.3688493120373142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20160</v>
      </c>
      <c r="D31" s="239">
        <f t="shared" si="5"/>
        <v>3360</v>
      </c>
      <c r="E31" s="239">
        <f t="shared" si="0"/>
        <v>16800</v>
      </c>
      <c r="F31" s="237"/>
      <c r="G31" s="241">
        <f ca="1">DATA!$D$11/1000000</f>
        <v>1.7976006823619997</v>
      </c>
      <c r="H31" s="241">
        <f>C31*DATA!$D$5/1000000</f>
        <v>21.855960925073536</v>
      </c>
      <c r="I31" s="241">
        <f>(C31*DATA!$D$5*DATA!$D$7)/1000000</f>
        <v>0.49175912081415452</v>
      </c>
      <c r="J31" s="239">
        <f t="shared" ca="1" si="1"/>
        <v>24.14532072824969</v>
      </c>
      <c r="K31" s="237"/>
      <c r="L31" s="239">
        <f>((D31*DATA!$D$23)/1000000)+((E31*DATA!$D$24)/1000000)</f>
        <v>29.125152</v>
      </c>
      <c r="M31" s="239">
        <f t="shared" si="2"/>
        <v>29.125152</v>
      </c>
      <c r="N31" s="239">
        <f t="shared" ca="1" si="6"/>
        <v>4.9798312717503102</v>
      </c>
      <c r="O31" s="238">
        <f>1/(1+'[91]Asumsi I'!$C$3)^(KKF!A31)</f>
        <v>6.5882103338524081E-2</v>
      </c>
      <c r="P31" s="239">
        <f t="shared" ca="1" si="7"/>
        <v>0.32808175845386772</v>
      </c>
      <c r="Q31" s="239">
        <f ca="1">Q30+P31</f>
        <v>-9.0407675535834464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20160</v>
      </c>
      <c r="D32" s="239">
        <f t="shared" si="5"/>
        <v>3360</v>
      </c>
      <c r="E32" s="239">
        <f t="shared" si="0"/>
        <v>16800</v>
      </c>
      <c r="F32" s="237"/>
      <c r="G32" s="241">
        <f ca="1">DATA!$D$11/1000000</f>
        <v>1.7976006823619997</v>
      </c>
      <c r="H32" s="241">
        <f>C32*DATA!$D$5/1000000</f>
        <v>21.855960925073536</v>
      </c>
      <c r="I32" s="241">
        <f>(C32*DATA!$D$5*DATA!$D$7)/1000000</f>
        <v>0.49175912081415452</v>
      </c>
      <c r="J32" s="239">
        <f t="shared" ca="1" si="1"/>
        <v>24.14532072824969</v>
      </c>
      <c r="K32" s="237"/>
      <c r="L32" s="239">
        <f>((D32*DATA!$D$23)/1000000)+((E32*DATA!$D$24)/1000000)</f>
        <v>29.125152</v>
      </c>
      <c r="M32" s="239">
        <f t="shared" si="2"/>
        <v>29.125152</v>
      </c>
      <c r="N32" s="239">
        <f t="shared" ca="1" si="6"/>
        <v>4.9798312717503102</v>
      </c>
      <c r="O32" s="238">
        <f>1/(1+'[91]Asumsi I'!$C$3)^(KKF!A32)</f>
        <v>5.8823306552253637E-2</v>
      </c>
      <c r="P32" s="239">
        <f t="shared" ca="1" si="7"/>
        <v>0.29293014147666757</v>
      </c>
      <c r="Q32" s="239">
        <f ca="1">Q31+P32</f>
        <v>-8.7478374121067795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0" t="s">
        <v>1344</v>
      </c>
      <c r="G33" s="610"/>
      <c r="H33" s="610"/>
      <c r="I33" s="247"/>
      <c r="J33" s="248">
        <f ca="1">SUM(J7:J32)</f>
        <v>710.20913303729594</v>
      </c>
      <c r="K33" s="610" t="s">
        <v>1345</v>
      </c>
      <c r="L33" s="610"/>
      <c r="M33" s="248">
        <f>SUM(M7:M32)</f>
        <v>786.89956799999982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21.401551380995773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1.1079828903843123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-7.8105691179524905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9.2852837266743427E-2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  <pageSetUpPr fitToPage="1"/>
  </sheetPr>
  <dimension ref="A1:V144"/>
  <sheetViews>
    <sheetView showGridLines="0" zoomScale="85" zoomScaleNormal="85" zoomScaleSheetLayoutView="70" workbookViewId="0">
      <pane ySplit="13" topLeftCell="A26" activePane="bottomLeft" state="frozen"/>
      <selection activeCell="H1093" sqref="H1093"/>
      <selection pane="bottomLeft" activeCell="I136" sqref="I136:K136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9" customWidth="1"/>
    <col min="4" max="4" width="13.7109375" style="329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13" t="s">
        <v>1006</v>
      </c>
      <c r="P3" s="613"/>
      <c r="Q3" s="269"/>
      <c r="T3" s="267"/>
      <c r="U3" s="268" t="s">
        <v>1011</v>
      </c>
      <c r="V3" s="267"/>
    </row>
    <row r="4" spans="1:22" ht="15.75" customHeight="1">
      <c r="B4" s="614" t="s">
        <v>993</v>
      </c>
      <c r="C4" s="614"/>
      <c r="D4" s="614"/>
      <c r="E4" s="614"/>
      <c r="F4" s="614"/>
      <c r="G4" s="614"/>
      <c r="H4" s="614"/>
      <c r="I4" s="614"/>
      <c r="J4" s="614"/>
      <c r="K4" s="614"/>
      <c r="O4" s="613"/>
      <c r="P4" s="613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37" t="s">
        <v>1628</v>
      </c>
      <c r="H6" s="537"/>
      <c r="I6" s="537"/>
      <c r="J6" s="537"/>
      <c r="K6" s="537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1629</v>
      </c>
      <c r="H7" s="27"/>
      <c r="I7" s="27"/>
      <c r="J7" s="107"/>
      <c r="K7" s="435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1512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16" t="s">
        <v>0</v>
      </c>
      <c r="C11" s="618" t="s">
        <v>1</v>
      </c>
      <c r="D11" s="621" t="s">
        <v>32</v>
      </c>
      <c r="E11" s="621" t="s">
        <v>33</v>
      </c>
      <c r="F11" s="621" t="s">
        <v>2</v>
      </c>
      <c r="G11" s="623" t="s">
        <v>31</v>
      </c>
      <c r="H11" s="621" t="s">
        <v>3</v>
      </c>
      <c r="I11" s="621"/>
      <c r="J11" s="621"/>
      <c r="K11" s="628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17"/>
      <c r="C12" s="619"/>
      <c r="D12" s="622"/>
      <c r="E12" s="622"/>
      <c r="F12" s="622"/>
      <c r="G12" s="624"/>
      <c r="H12" s="626" t="s">
        <v>36</v>
      </c>
      <c r="I12" s="626" t="s">
        <v>5</v>
      </c>
      <c r="J12" s="622" t="s">
        <v>37</v>
      </c>
      <c r="K12" s="629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17"/>
      <c r="C13" s="620"/>
      <c r="D13" s="622"/>
      <c r="E13" s="622"/>
      <c r="F13" s="622"/>
      <c r="G13" s="625"/>
      <c r="H13" s="627"/>
      <c r="I13" s="627"/>
      <c r="J13" s="622"/>
      <c r="K13" s="629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72" t="s">
        <v>470</v>
      </c>
      <c r="C15" s="473" t="s">
        <v>1572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20" ca="1" si="0">IF(OR(D15="MDU",D15="MDU-KD"),(IF($O$3="RAB NON MDU","PLN KD",G15*F15)),0)</f>
        <v>0</v>
      </c>
      <c r="I15" s="284">
        <f t="shared" ref="I15:I20" ca="1" si="1">IF(D15="HDW",G15*F15,0)</f>
        <v>0</v>
      </c>
      <c r="J15" s="284">
        <f t="shared" ref="J15:J20" ca="1" si="2">IF(D15="JASA",G15*F15,0)</f>
        <v>0</v>
      </c>
      <c r="K15" s="285">
        <f t="shared" ref="K15:K39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75" t="s">
        <v>1005</v>
      </c>
      <c r="C16" s="292" t="s">
        <v>94</v>
      </c>
      <c r="D16" s="281" t="str">
        <f ca="1">IF(ISERROR(OFFSET('HARGA SATUAN'!$D$6,MATCH(RAB!C16,'HARGA SATUAN'!$C$7:$C$1492,0),0)),"",OFFSET('HARGA SATUAN'!$D$6,MATCH(RAB!C16,'HARGA SATUAN'!$C$7:$C$1492,0),0))</f>
        <v>HDW</v>
      </c>
      <c r="E16" s="282" t="str">
        <f ca="1">IF(B16="+","Unit",IF(ISERROR(OFFSET('HARGA SATUAN'!$E$6,MATCH(RAB!C16,'HARGA SATUAN'!$C$7:$C$1492,0),0)),"",OFFSET('HARGA SATUAN'!$E$6,MATCH(RAB!C16,'HARGA SATUAN'!$C$7:$C$1492,0),0)))</f>
        <v>Unit</v>
      </c>
      <c r="F16" s="289">
        <v>1</v>
      </c>
      <c r="G16" s="283">
        <f ca="1">IF(ISERROR(OFFSET('HARGA SATUAN'!$I$6,MATCH(RAB!C16,'HARGA SATUAN'!$C$7:$C$1492,0),0)),0,OFFSET('HARGA SATUAN'!$I$6,MATCH(RAB!C16,'HARGA SATUAN'!$C$7:$C$1492,0),0))</f>
        <v>6074400</v>
      </c>
      <c r="H16" s="284">
        <f t="shared" ca="1" si="0"/>
        <v>0</v>
      </c>
      <c r="I16" s="284">
        <f t="shared" ca="1" si="1"/>
        <v>6074400</v>
      </c>
      <c r="J16" s="284">
        <f t="shared" ca="1" si="2"/>
        <v>0</v>
      </c>
      <c r="K16" s="285">
        <f t="shared" ca="1" si="3"/>
        <v>6074400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475" t="s">
        <v>1005</v>
      </c>
      <c r="C17" s="492" t="s">
        <v>6</v>
      </c>
      <c r="D17" s="281" t="str">
        <f ca="1">IF(ISERROR(OFFSET('HARGA SATUAN'!$D$6,MATCH(RAB!C17,'HARGA SATUAN'!$C$7:$C$1492,0),0)),"",OFFSET('HARGA SATUAN'!$D$6,MATCH(RAB!C17,'HARGA SATUAN'!$C$7:$C$1492,0),0))</f>
        <v>JASA</v>
      </c>
      <c r="E17" s="282" t="str">
        <f ca="1">IF(B17="+","Unit",IF(ISERROR(OFFSET('HARGA SATUAN'!$E$6,MATCH(RAB!C17,'HARGA SATUAN'!$C$7:$C$1492,0),0)),"",OFFSET('HARGA SATUAN'!$E$6,MATCH(RAB!C17,'HARGA SATUAN'!$C$7:$C$1492,0),0)))</f>
        <v>Unit</v>
      </c>
      <c r="F17" s="289">
        <v>1</v>
      </c>
      <c r="G17" s="283">
        <f ca="1">IF(ISERROR(OFFSET('HARGA SATUAN'!$I$6,MATCH(RAB!C17,'HARGA SATUAN'!$C$7:$C$1492,0),0)),0,OFFSET('HARGA SATUAN'!$I$6,MATCH(RAB!C17,'HARGA SATUAN'!$C$7:$C$1492,0),0))</f>
        <v>10066.666666666668</v>
      </c>
      <c r="H17" s="284">
        <f t="shared" ca="1" si="0"/>
        <v>0</v>
      </c>
      <c r="I17" s="284">
        <f t="shared" ca="1" si="1"/>
        <v>0</v>
      </c>
      <c r="J17" s="284">
        <f t="shared" ca="1" si="2"/>
        <v>10066.666666666668</v>
      </c>
      <c r="K17" s="285">
        <f t="shared" ca="1" si="3"/>
        <v>10066.666666666668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475" t="s">
        <v>1005</v>
      </c>
      <c r="C18" s="292" t="s">
        <v>451</v>
      </c>
      <c r="D18" s="281" t="str">
        <f ca="1">IF(ISERROR(OFFSET('HARGA SATUAN'!$D$6,MATCH(RAB!C18,'HARGA SATUAN'!$C$7:$C$1492,0),0)),"",OFFSET('HARGA SATUAN'!$D$6,MATCH(RAB!C18,'HARGA SATUAN'!$C$7:$C$1492,0),0))</f>
        <v>HDW</v>
      </c>
      <c r="E18" s="282" t="str">
        <f ca="1">IF(B18="+","Unit",IF(ISERROR(OFFSET('HARGA SATUAN'!$E$6,MATCH(RAB!C18,'HARGA SATUAN'!$C$7:$C$1492,0),0)),"",OFFSET('HARGA SATUAN'!$E$6,MATCH(RAB!C18,'HARGA SATUAN'!$C$7:$C$1492,0),0)))</f>
        <v>Unit</v>
      </c>
      <c r="F18" s="289">
        <v>2</v>
      </c>
      <c r="G18" s="283">
        <f ca="1">IF(ISERROR(OFFSET('HARGA SATUAN'!$I$6,MATCH(RAB!C18,'HARGA SATUAN'!$C$7:$C$1492,0),0)),0,OFFSET('HARGA SATUAN'!$I$6,MATCH(RAB!C18,'HARGA SATUAN'!$C$7:$C$1492,0),0))</f>
        <v>200000</v>
      </c>
      <c r="H18" s="284">
        <f t="shared" ref="H18:H19" ca="1" si="4">IF(OR(D18="MDU",D18="MDU-KD"),(IF($O$3="RAB NON MDU","PLN KD",G18*F18)),0)</f>
        <v>0</v>
      </c>
      <c r="I18" s="284">
        <f t="shared" ref="I18:I19" ca="1" si="5">IF(D18="HDW",G18*F18,0)</f>
        <v>400000</v>
      </c>
      <c r="J18" s="284">
        <f t="shared" ref="J18:J19" ca="1" si="6">IF(D18="JASA",G18*F18,0)</f>
        <v>0</v>
      </c>
      <c r="K18" s="285">
        <f t="shared" ref="K18:K19" ca="1" si="7">SUM(H18:J18)</f>
        <v>400000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 t="e">
        <f>IF(AND(C19=0,#REF!=0,#REF!=0),"BLANKS",1)</f>
        <v>#REF!</v>
      </c>
      <c r="B19" s="475" t="s">
        <v>1005</v>
      </c>
      <c r="C19" s="492" t="s">
        <v>351</v>
      </c>
      <c r="D19" s="281" t="str">
        <f ca="1">IF(ISERROR(OFFSET('HARGA SATUAN'!$D$6,MATCH(RAB!C19,'HARGA SATUAN'!$C$7:$C$1492,0),0)),"",OFFSET('HARGA SATUAN'!$D$6,MATCH(RAB!C19,'HARGA SATUAN'!$C$7:$C$1492,0),0))</f>
        <v>JASA</v>
      </c>
      <c r="E19" s="282" t="str">
        <f ca="1">IF(B19="+","Unit",IF(ISERROR(OFFSET('HARGA SATUAN'!$E$6,MATCH(RAB!C19,'HARGA SATUAN'!$C$7:$C$1492,0),0)),"",OFFSET('HARGA SATUAN'!$E$6,MATCH(RAB!C19,'HARGA SATUAN'!$C$7:$C$1492,0),0)))</f>
        <v>Unit</v>
      </c>
      <c r="F19" s="289">
        <v>2</v>
      </c>
      <c r="G19" s="283">
        <f ca="1">IF(ISERROR(OFFSET('HARGA SATUAN'!$I$6,MATCH(RAB!C19,'HARGA SATUAN'!$C$7:$C$1492,0),0)),0,OFFSET('HARGA SATUAN'!$I$6,MATCH(RAB!C19,'HARGA SATUAN'!$C$7:$C$1492,0),0))</f>
        <v>852274</v>
      </c>
      <c r="H19" s="284">
        <f t="shared" ca="1" si="4"/>
        <v>0</v>
      </c>
      <c r="I19" s="284">
        <f t="shared" ca="1" si="5"/>
        <v>0</v>
      </c>
      <c r="J19" s="284">
        <f t="shared" ca="1" si="6"/>
        <v>1704548</v>
      </c>
      <c r="K19" s="285">
        <f t="shared" ca="1" si="7"/>
        <v>1704548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475"/>
      <c r="C20" s="492"/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/>
      </c>
      <c r="F20" s="289"/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0"/>
        <v>0</v>
      </c>
      <c r="I20" s="284">
        <f t="shared" ca="1" si="1"/>
        <v>0</v>
      </c>
      <c r="J20" s="284">
        <f t="shared" ca="1" si="2"/>
        <v>0</v>
      </c>
      <c r="K20" s="285">
        <f t="shared" ca="1" si="3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 t="e">
        <f>IF(AND(C21=0,#REF!=0,#REF!=0),"BLANKS",1)</f>
        <v>#REF!</v>
      </c>
      <c r="B21" s="475"/>
      <c r="C21" s="492"/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/>
      </c>
      <c r="F21" s="289"/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t="shared" ref="H21:H39" ca="1" si="8">IF(OR(D21="MDU",D21="MDU-KD"),(IF($O$3="RAB NON MDU","PLN KD",G21*F21)),0)</f>
        <v>0</v>
      </c>
      <c r="I21" s="284">
        <f t="shared" ref="I21:I39" ca="1" si="9">IF(D21="HDW",G21*F21,0)</f>
        <v>0</v>
      </c>
      <c r="J21" s="284">
        <f t="shared" ref="J21:J39" ca="1" si="10">IF(D21="JASA",G21*F21,0)</f>
        <v>0</v>
      </c>
      <c r="K21" s="285">
        <f t="shared" ca="1" si="3"/>
        <v>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28.5">
      <c r="A22" s="259" t="e">
        <f>IF(AND(C22=0,#REF!=0,#REF!=0),"BLANKS",1)</f>
        <v>#REF!</v>
      </c>
      <c r="B22" s="474" t="s">
        <v>495</v>
      </c>
      <c r="C22" s="280" t="s">
        <v>1573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393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8"/>
        <v>0</v>
      </c>
      <c r="I22" s="284">
        <f t="shared" ca="1" si="9"/>
        <v>0</v>
      </c>
      <c r="J22" s="284">
        <f t="shared" ca="1" si="10"/>
        <v>0</v>
      </c>
      <c r="K22" s="285">
        <f t="shared" ca="1" si="3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 t="e">
        <f>IF(AND(C23=0,#REF!=0,#REF!=0),"BLANKS",1)</f>
        <v>#REF!</v>
      </c>
      <c r="B23" s="293" t="s">
        <v>1005</v>
      </c>
      <c r="C23" s="294" t="s">
        <v>1625</v>
      </c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>Unit</v>
      </c>
      <c r="F23" s="499">
        <v>1</v>
      </c>
      <c r="G23" s="283">
        <f ca="1">IF(ISERROR(OFFSET('HARGA SATUAN'!$I$6,MATCH(RAB!C23,'HARGA SATUAN'!$C$7:$C$1492,0),0)),0,OFFSET('HARGA SATUAN'!$I$6,MATCH(RAB!C23,'HARGA SATUAN'!$C$7:$C$1492,0),0))</f>
        <v>0</v>
      </c>
      <c r="H23" s="284">
        <f t="shared" ca="1" si="8"/>
        <v>0</v>
      </c>
      <c r="I23" s="284">
        <f t="shared" ca="1" si="9"/>
        <v>0</v>
      </c>
      <c r="J23" s="284">
        <f t="shared" ca="1" si="10"/>
        <v>0</v>
      </c>
      <c r="K23" s="285">
        <f t="shared" ca="1" si="3"/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>
        <f t="shared" ref="A24:A26" si="11">IF(AND(C24=0,C25=0,C26=0),"BLANKS",1)</f>
        <v>1</v>
      </c>
      <c r="B24" s="293">
        <v>1</v>
      </c>
      <c r="C24" s="294" t="s">
        <v>1116</v>
      </c>
      <c r="D24" s="281" t="str">
        <f ca="1">IF(ISERROR(OFFSET('HARGA SATUAN'!$D$6,MATCH(RAB!C24,'HARGA SATUAN'!$C$7:$C$1492,0),0)),"",OFFSET('HARGA SATUAN'!$D$6,MATCH(RAB!C24,'HARGA SATUAN'!$C$7:$C$1492,0),0))</f>
        <v>MDU-KD</v>
      </c>
      <c r="E24" s="282" t="str">
        <f ca="1">IF(B24="+","Unit",IF(ISERROR(OFFSET('HARGA SATUAN'!$E$6,MATCH(RAB!C24,'HARGA SATUAN'!$C$7:$C$1492,0),0)),"",OFFSET('HARGA SATUAN'!$E$6,MATCH(RAB!C24,'HARGA SATUAN'!$C$7:$C$1492,0),0)))</f>
        <v>Bh</v>
      </c>
      <c r="F24" s="499">
        <f>F23*1</f>
        <v>1</v>
      </c>
      <c r="G24" s="283">
        <f ca="1">IF(ISERROR(OFFSET('HARGA SATUAN'!$I$6,MATCH(RAB!C24,'HARGA SATUAN'!$C$7:$C$1492,0),0)),0,OFFSET('HARGA SATUAN'!$I$6,MATCH(RAB!C24,'HARGA SATUAN'!$C$7:$C$1492,0),0))</f>
        <v>42757200</v>
      </c>
      <c r="H24" s="284">
        <f t="shared" ca="1" si="8"/>
        <v>42757200</v>
      </c>
      <c r="I24" s="284">
        <f t="shared" ca="1" si="9"/>
        <v>0</v>
      </c>
      <c r="J24" s="284">
        <f t="shared" ca="1" si="10"/>
        <v>0</v>
      </c>
      <c r="K24" s="285">
        <f t="shared" ca="1" si="3"/>
        <v>42757200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>
        <f t="shared" si="11"/>
        <v>1</v>
      </c>
      <c r="B25" s="295">
        <v>2</v>
      </c>
      <c r="C25" s="712" t="s">
        <v>1626</v>
      </c>
      <c r="D25" s="281" t="str">
        <f ca="1">IF(ISERROR(OFFSET('HARGA SATUAN'!$D$6,MATCH(RAB!C25,'HARGA SATUAN'!$C$7:$C$1492,0),0)),"",OFFSET('HARGA SATUAN'!$D$6,MATCH(RAB!C25,'HARGA SATUAN'!$C$7:$C$1492,0),0))</f>
        <v/>
      </c>
      <c r="E25" s="282" t="str">
        <f ca="1">IF(B25="+","Unit",IF(ISERROR(OFFSET('HARGA SATUAN'!$E$6,MATCH(RAB!C25,'HARGA SATUAN'!$C$7:$C$1492,0),0)),"",OFFSET('HARGA SATUAN'!$E$6,MATCH(RAB!C25,'HARGA SATUAN'!$C$7:$C$1492,0),0)))</f>
        <v/>
      </c>
      <c r="F25" s="500"/>
      <c r="G25" s="283">
        <f ca="1">IF(ISERROR(OFFSET('HARGA SATUAN'!$I$6,MATCH(RAB!C25,'HARGA SATUAN'!$C$7:$C$1492,0),0)),0,OFFSET('HARGA SATUAN'!$I$6,MATCH(RAB!C25,'HARGA SATUAN'!$C$7:$C$1492,0),0))</f>
        <v>0</v>
      </c>
      <c r="H25" s="284">
        <f t="shared" ca="1" si="8"/>
        <v>0</v>
      </c>
      <c r="I25" s="284">
        <f t="shared" ca="1" si="9"/>
        <v>0</v>
      </c>
      <c r="J25" s="284">
        <f t="shared" ca="1" si="10"/>
        <v>0</v>
      </c>
      <c r="K25" s="285">
        <f t="shared" ca="1" si="3"/>
        <v>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>
        <f t="shared" si="11"/>
        <v>1</v>
      </c>
      <c r="B26" s="293"/>
      <c r="C26" s="712" t="s">
        <v>55</v>
      </c>
      <c r="D26" s="281" t="str">
        <f ca="1">IF(ISERROR(OFFSET('HARGA SATUAN'!$D$6,MATCH(RAB!C26,'HARGA SATUAN'!$C$7:$C$1492,0),0)),"",OFFSET('HARGA SATUAN'!$D$6,MATCH(RAB!C26,'HARGA SATUAN'!$C$7:$C$1492,0),0))</f>
        <v>MDU-KD</v>
      </c>
      <c r="E26" s="282" t="str">
        <f ca="1">IF(B26="+","Unit",IF(ISERROR(OFFSET('HARGA SATUAN'!$E$6,MATCH(RAB!C26,'HARGA SATUAN'!$C$7:$C$1492,0),0)),"",OFFSET('HARGA SATUAN'!$E$6,MATCH(RAB!C26,'HARGA SATUAN'!$C$7:$C$1492,0),0)))</f>
        <v>Mtr</v>
      </c>
      <c r="F26" s="499">
        <f>F23*(3*3)</f>
        <v>9</v>
      </c>
      <c r="G26" s="283">
        <f ca="1">IF(ISERROR(OFFSET('HARGA SATUAN'!$I$6,MATCH(RAB!C26,'HARGA SATUAN'!$C$7:$C$1492,0),0)),0,OFFSET('HARGA SATUAN'!$I$6,MATCH(RAB!C26,'HARGA SATUAN'!$C$7:$C$1492,0),0))</f>
        <v>14200</v>
      </c>
      <c r="H26" s="284">
        <f t="shared" ca="1" si="8"/>
        <v>127800</v>
      </c>
      <c r="I26" s="284">
        <f t="shared" ca="1" si="9"/>
        <v>0</v>
      </c>
      <c r="J26" s="284">
        <f t="shared" ca="1" si="10"/>
        <v>0</v>
      </c>
      <c r="K26" s="285">
        <f t="shared" ca="1" si="3"/>
        <v>127800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 t="e">
        <f>IF(AND(C27=0,C28=0,#REF!=0),"BLANKS",1)</f>
        <v>#REF!</v>
      </c>
      <c r="B27" s="293"/>
      <c r="C27" s="712" t="s">
        <v>1427</v>
      </c>
      <c r="D27" s="281" t="str">
        <f ca="1">IF(ISERROR(OFFSET('HARGA SATUAN'!$D$6,MATCH(RAB!C27,'HARGA SATUAN'!$C$7:$C$1492,0),0)),"",OFFSET('HARGA SATUAN'!$D$6,MATCH(RAB!C27,'HARGA SATUAN'!$C$7:$C$1492,0),0))</f>
        <v>MDU-KD</v>
      </c>
      <c r="E27" s="282" t="str">
        <f ca="1">IF(B27="+","Unit",IF(ISERROR(OFFSET('HARGA SATUAN'!$E$6,MATCH(RAB!C27,'HARGA SATUAN'!$C$7:$C$1492,0),0)),"",OFFSET('HARGA SATUAN'!$E$6,MATCH(RAB!C27,'HARGA SATUAN'!$C$7:$C$1492,0),0)))</f>
        <v>Mtr</v>
      </c>
      <c r="F27" s="499">
        <f>F23*3</f>
        <v>3</v>
      </c>
      <c r="G27" s="283">
        <f ca="1">IF(ISERROR(OFFSET('HARGA SATUAN'!$I$6,MATCH(RAB!C27,'HARGA SATUAN'!$C$7:$C$1492,0),0)),0,OFFSET('HARGA SATUAN'!$I$6,MATCH(RAB!C27,'HARGA SATUAN'!$C$7:$C$1492,0),0))</f>
        <v>54500</v>
      </c>
      <c r="H27" s="284">
        <f t="shared" ca="1" si="8"/>
        <v>163500</v>
      </c>
      <c r="I27" s="284">
        <f t="shared" ca="1" si="9"/>
        <v>0</v>
      </c>
      <c r="J27" s="284">
        <f t="shared" ca="1" si="10"/>
        <v>0</v>
      </c>
      <c r="K27" s="285">
        <f t="shared" ca="1" si="3"/>
        <v>163500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 t="e">
        <f>IF(AND(C28=0,#REF!=0,#REF!=0),"BLANKS",1)</f>
        <v>#REF!</v>
      </c>
      <c r="B28" s="293">
        <v>3</v>
      </c>
      <c r="C28" s="292" t="s">
        <v>549</v>
      </c>
      <c r="D28" s="281" t="str">
        <f ca="1">IF(ISERROR(OFFSET('HARGA SATUAN'!$D$6,MATCH(RAB!C28,'HARGA SATUAN'!$C$7:$C$1492,0),0)),"",OFFSET('HARGA SATUAN'!$D$6,MATCH(RAB!C28,'HARGA SATUAN'!$C$7:$C$1492,0),0))</f>
        <v>MDU-KD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499">
        <f>F23*3</f>
        <v>3</v>
      </c>
      <c r="G28" s="283">
        <f ca="1">IF(ISERROR(OFFSET('HARGA SATUAN'!$I$6,MATCH(RAB!C28,'HARGA SATUAN'!$C$7:$C$1492,0),0)),0,OFFSET('HARGA SATUAN'!$I$6,MATCH(RAB!C28,'HARGA SATUAN'!$C$7:$C$1492,0),0))</f>
        <v>725900</v>
      </c>
      <c r="H28" s="284">
        <f t="shared" ca="1" si="8"/>
        <v>2177700</v>
      </c>
      <c r="I28" s="284">
        <f t="shared" ca="1" si="9"/>
        <v>0</v>
      </c>
      <c r="J28" s="284">
        <f t="shared" ca="1" si="10"/>
        <v>0</v>
      </c>
      <c r="K28" s="285">
        <f t="shared" ca="1" si="3"/>
        <v>2177700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>
        <f t="shared" ref="A29:A31" si="12">IF(AND(C29=0,C30=0,C31=0),"BLANKS",1)</f>
        <v>1</v>
      </c>
      <c r="B29" s="293">
        <v>4</v>
      </c>
      <c r="C29" s="294" t="s">
        <v>525</v>
      </c>
      <c r="D29" s="281" t="str">
        <f ca="1">IF(ISERROR(OFFSET('HARGA SATUAN'!$D$6,MATCH(RAB!C29,'HARGA SATUAN'!$C$7:$C$1492,0),0)),"",OFFSET('HARGA SATUAN'!$D$6,MATCH(RAB!C29,'HARGA SATUAN'!$C$7:$C$1492,0),0))</f>
        <v>MDU-KD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499">
        <f>F23*3</f>
        <v>3</v>
      </c>
      <c r="G29" s="283">
        <f ca="1">IF(ISERROR(OFFSET('HARGA SATUAN'!$I$6,MATCH(RAB!C29,'HARGA SATUAN'!$C$7:$C$1492,0),0)),0,OFFSET('HARGA SATUAN'!$I$6,MATCH(RAB!C29,'HARGA SATUAN'!$C$7:$C$1492,0),0))</f>
        <v>848250</v>
      </c>
      <c r="H29" s="284">
        <f t="shared" ca="1" si="8"/>
        <v>2544750</v>
      </c>
      <c r="I29" s="284">
        <f t="shared" ca="1" si="9"/>
        <v>0</v>
      </c>
      <c r="J29" s="284">
        <f t="shared" ca="1" si="10"/>
        <v>0</v>
      </c>
      <c r="K29" s="285">
        <f t="shared" ca="1" si="3"/>
        <v>2544750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>
      <c r="A30" s="259">
        <f t="shared" si="12"/>
        <v>1</v>
      </c>
      <c r="B30" s="293">
        <v>5</v>
      </c>
      <c r="C30" s="294" t="s">
        <v>527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499">
        <f>F23*3</f>
        <v>3</v>
      </c>
      <c r="G30" s="283">
        <f ca="1">IF(ISERROR(OFFSET('HARGA SATUAN'!$I$6,MATCH(RAB!C30,'HARGA SATUAN'!$C$7:$C$1492,0),0)),0,OFFSET('HARGA SATUAN'!$I$6,MATCH(RAB!C30,'HARGA SATUAN'!$C$7:$C$1492,0),0))</f>
        <v>17500</v>
      </c>
      <c r="H30" s="284">
        <f t="shared" ca="1" si="8"/>
        <v>0</v>
      </c>
      <c r="I30" s="284">
        <f t="shared" ca="1" si="9"/>
        <v>52500</v>
      </c>
      <c r="J30" s="284">
        <f t="shared" ca="1" si="10"/>
        <v>0</v>
      </c>
      <c r="K30" s="285">
        <f t="shared" ca="1" si="3"/>
        <v>52500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>
        <f t="shared" si="12"/>
        <v>1</v>
      </c>
      <c r="B31" s="293">
        <v>6</v>
      </c>
      <c r="C31" s="294" t="s">
        <v>1633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499">
        <f>F23*13</f>
        <v>13</v>
      </c>
      <c r="G31" s="283">
        <f ca="1">IF(ISERROR(OFFSET('HARGA SATUAN'!$I$6,MATCH(RAB!C31,'HARGA SATUAN'!$C$7:$C$1492,0),0)),0,OFFSET('HARGA SATUAN'!$I$6,MATCH(RAB!C31,'HARGA SATUAN'!$C$7:$C$1492,0),0))</f>
        <v>73300</v>
      </c>
      <c r="H31" s="284">
        <f t="shared" ca="1" si="8"/>
        <v>0</v>
      </c>
      <c r="I31" s="284">
        <f t="shared" ca="1" si="9"/>
        <v>952900</v>
      </c>
      <c r="J31" s="284">
        <f t="shared" ca="1" si="10"/>
        <v>0</v>
      </c>
      <c r="K31" s="285">
        <f t="shared" ca="1" si="3"/>
        <v>952900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 t="e">
        <f>IF(AND(C32=0,C33=0,#REF!=0),"BLANKS",1)</f>
        <v>#REF!</v>
      </c>
      <c r="B32" s="293">
        <v>7</v>
      </c>
      <c r="C32" s="294" t="s">
        <v>153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499">
        <f>F23*22</f>
        <v>22</v>
      </c>
      <c r="G32" s="283">
        <f ca="1">IF(ISERROR(OFFSET('HARGA SATUAN'!$I$6,MATCH(RAB!C32,'HARGA SATUAN'!$C$7:$C$1492,0),0)),0,OFFSET('HARGA SATUAN'!$I$6,MATCH(RAB!C32,'HARGA SATUAN'!$C$7:$C$1492,0),0))</f>
        <v>7938</v>
      </c>
      <c r="H32" s="284">
        <f t="shared" ca="1" si="8"/>
        <v>0</v>
      </c>
      <c r="I32" s="284">
        <f t="shared" ca="1" si="9"/>
        <v>174636</v>
      </c>
      <c r="J32" s="284">
        <f t="shared" ca="1" si="10"/>
        <v>0</v>
      </c>
      <c r="K32" s="285">
        <f t="shared" ca="1" si="3"/>
        <v>174636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 ht="30">
      <c r="A33" s="259"/>
      <c r="B33" s="293">
        <v>8</v>
      </c>
      <c r="C33" s="294" t="s">
        <v>166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499">
        <f>F23*1</f>
        <v>1</v>
      </c>
      <c r="G33" s="283">
        <f ca="1">IF(ISERROR(OFFSET('HARGA SATUAN'!$I$6,MATCH(RAB!C33,'HARGA SATUAN'!$C$7:$C$1492,0),0)),0,OFFSET('HARGA SATUAN'!$I$6,MATCH(RAB!C33,'HARGA SATUAN'!$C$7:$C$1492,0),0))</f>
        <v>404600</v>
      </c>
      <c r="H33" s="284">
        <f t="shared" ca="1" si="8"/>
        <v>0</v>
      </c>
      <c r="I33" s="284">
        <f t="shared" ca="1" si="9"/>
        <v>404600</v>
      </c>
      <c r="J33" s="284">
        <f t="shared" ca="1" si="10"/>
        <v>0</v>
      </c>
      <c r="K33" s="285">
        <f t="shared" ca="1" si="3"/>
        <v>404600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 t="e">
        <f>IF(AND(C34=0,#REF!=0,#REF!=0),"BLANKS",1)</f>
        <v>#REF!</v>
      </c>
      <c r="B34" s="293">
        <v>9</v>
      </c>
      <c r="C34" s="294" t="s">
        <v>174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499">
        <f>F23*3</f>
        <v>3</v>
      </c>
      <c r="G34" s="283">
        <f ca="1">IF(ISERROR(OFFSET('HARGA SATUAN'!$I$6,MATCH(RAB!C34,'HARGA SATUAN'!$C$7:$C$1492,0),0)),0,OFFSET('HARGA SATUAN'!$I$6,MATCH(RAB!C34,'HARGA SATUAN'!$C$7:$C$1492,0),0))</f>
        <v>15900</v>
      </c>
      <c r="H34" s="284">
        <f t="shared" ca="1" si="8"/>
        <v>0</v>
      </c>
      <c r="I34" s="284">
        <f t="shared" ca="1" si="9"/>
        <v>47700</v>
      </c>
      <c r="J34" s="284">
        <f t="shared" ca="1" si="10"/>
        <v>0</v>
      </c>
      <c r="K34" s="285">
        <f t="shared" ca="1" si="3"/>
        <v>47700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 t="e">
        <f>IF(AND(#REF!=0,#REF!=0,#REF!=0),"BLANKS",1)</f>
        <v>#REF!</v>
      </c>
      <c r="B35" s="293">
        <v>10</v>
      </c>
      <c r="C35" s="294" t="s">
        <v>582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499">
        <f>F23*5</f>
        <v>5</v>
      </c>
      <c r="G35" s="283">
        <f ca="1">IF(ISERROR(OFFSET('HARGA SATUAN'!$I$6,MATCH(RAB!C35,'HARGA SATUAN'!$C$7:$C$1492,0),0)),0,OFFSET('HARGA SATUAN'!$I$6,MATCH(RAB!C35,'HARGA SATUAN'!$C$7:$C$1492,0),0))</f>
        <v>283100</v>
      </c>
      <c r="H35" s="284">
        <f t="shared" ca="1" si="8"/>
        <v>0</v>
      </c>
      <c r="I35" s="284">
        <f t="shared" ca="1" si="9"/>
        <v>1415500</v>
      </c>
      <c r="J35" s="284">
        <f t="shared" ca="1" si="10"/>
        <v>0</v>
      </c>
      <c r="K35" s="285">
        <f t="shared" ca="1" si="3"/>
        <v>1415500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 t="e">
        <f>IF(AND(#REF!=0,#REF!=0,#REF!=0),"BLANKS",1)</f>
        <v>#REF!</v>
      </c>
      <c r="B36" s="293">
        <v>11</v>
      </c>
      <c r="C36" s="294" t="s">
        <v>583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499">
        <f>F23*4</f>
        <v>4</v>
      </c>
      <c r="G36" s="283">
        <f ca="1">IF(ISERROR(OFFSET('HARGA SATUAN'!$I$6,MATCH(RAB!C36,'HARGA SATUAN'!$C$7:$C$1492,0),0)),0,OFFSET('HARGA SATUAN'!$I$6,MATCH(RAB!C36,'HARGA SATUAN'!$C$7:$C$1492,0),0))</f>
        <v>380500</v>
      </c>
      <c r="H36" s="284">
        <f t="shared" ca="1" si="8"/>
        <v>0</v>
      </c>
      <c r="I36" s="284">
        <f t="shared" ca="1" si="9"/>
        <v>1522000</v>
      </c>
      <c r="J36" s="284">
        <f t="shared" ca="1" si="10"/>
        <v>0</v>
      </c>
      <c r="K36" s="285">
        <f t="shared" ca="1" si="3"/>
        <v>1522000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 t="e">
        <f>IF(AND(#REF!=0,C67=0,C68=0),"BLANKS",1)</f>
        <v>#REF!</v>
      </c>
      <c r="B37" s="293">
        <v>12</v>
      </c>
      <c r="C37" s="294" t="s">
        <v>198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499">
        <f>F23*3</f>
        <v>3</v>
      </c>
      <c r="G37" s="283">
        <f ca="1">IF(ISERROR(OFFSET('HARGA SATUAN'!$I$6,MATCH(RAB!C37,'HARGA SATUAN'!$C$7:$C$1492,0),0)),0,OFFSET('HARGA SATUAN'!$I$6,MATCH(RAB!C37,'HARGA SATUAN'!$C$7:$C$1492,0),0))</f>
        <v>173400</v>
      </c>
      <c r="H37" s="284">
        <f t="shared" ca="1" si="8"/>
        <v>0</v>
      </c>
      <c r="I37" s="284">
        <f t="shared" ca="1" si="9"/>
        <v>520200</v>
      </c>
      <c r="J37" s="284">
        <f t="shared" ca="1" si="10"/>
        <v>0</v>
      </c>
      <c r="K37" s="285">
        <f t="shared" ca="1" si="3"/>
        <v>520200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 t="e">
        <f>IF(AND(#REF!=0,C59=0,C60=0),"BLANKS",1)</f>
        <v>#REF!</v>
      </c>
      <c r="B38" s="293">
        <v>13</v>
      </c>
      <c r="C38" s="294" t="s">
        <v>237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499">
        <f>F23*1</f>
        <v>1</v>
      </c>
      <c r="G38" s="283">
        <f ca="1">IF(ISERROR(OFFSET('HARGA SATUAN'!$I$6,MATCH(RAB!C38,'HARGA SATUAN'!$C$7:$C$1492,0),0)),0,OFFSET('HARGA SATUAN'!$I$6,MATCH(RAB!C38,'HARGA SATUAN'!$C$7:$C$1492,0),0))</f>
        <v>57690</v>
      </c>
      <c r="H38" s="284">
        <f t="shared" ca="1" si="8"/>
        <v>0</v>
      </c>
      <c r="I38" s="284">
        <f t="shared" ca="1" si="9"/>
        <v>57690</v>
      </c>
      <c r="J38" s="284">
        <f t="shared" ca="1" si="10"/>
        <v>0</v>
      </c>
      <c r="K38" s="285">
        <f t="shared" ca="1" si="3"/>
        <v>57690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 t="e">
        <f>IF(AND(#REF!=0,#REF!=0,#REF!=0),"BLANKS",1)</f>
        <v>#REF!</v>
      </c>
      <c r="B39" s="293">
        <v>14</v>
      </c>
      <c r="C39" s="294" t="s">
        <v>224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499">
        <f>F23*2</f>
        <v>2</v>
      </c>
      <c r="G39" s="283">
        <f ca="1">IF(ISERROR(OFFSET('HARGA SATUAN'!$I$6,MATCH(RAB!C39,'HARGA SATUAN'!$C$7:$C$1492,0),0)),0,OFFSET('HARGA SATUAN'!$I$6,MATCH(RAB!C39,'HARGA SATUAN'!$C$7:$C$1492,0),0))</f>
        <v>67500</v>
      </c>
      <c r="H39" s="284">
        <f t="shared" ca="1" si="8"/>
        <v>0</v>
      </c>
      <c r="I39" s="284">
        <f t="shared" ca="1" si="9"/>
        <v>135000</v>
      </c>
      <c r="J39" s="284">
        <f t="shared" ca="1" si="10"/>
        <v>0</v>
      </c>
      <c r="K39" s="285">
        <f t="shared" ca="1" si="3"/>
        <v>135000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 ht="7.5" customHeight="1">
      <c r="A40" s="259"/>
      <c r="B40" s="293">
        <v>15</v>
      </c>
      <c r="C40" s="294" t="s">
        <v>257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499">
        <f>F23*2</f>
        <v>2</v>
      </c>
      <c r="G40" s="283">
        <f ca="1">IF(ISERROR(OFFSET('HARGA SATUAN'!$I$6,MATCH(RAB!C40,'HARGA SATUAN'!$C$7:$C$1492,0),0)),0,OFFSET('HARGA SATUAN'!$I$6,MATCH(RAB!C40,'HARGA SATUAN'!$C$7:$C$1492,0),0))</f>
        <v>129000</v>
      </c>
      <c r="H40" s="284">
        <f t="shared" ref="H40:H116" ca="1" si="13">IF(OR(D40="MDU",D40="MDU-KD"),(IF($O$3="RAB NON MDU","PLN KD",G40*F40)),0)</f>
        <v>0</v>
      </c>
      <c r="I40" s="284">
        <f t="shared" ref="I40:I116" ca="1" si="14">IF(D40="HDW",G40*F40,0)</f>
        <v>258000</v>
      </c>
      <c r="J40" s="284">
        <f t="shared" ref="J40:J116" ca="1" si="15">IF(D40="JASA",G40*F40,0)</f>
        <v>0</v>
      </c>
      <c r="K40" s="285">
        <f t="shared" ref="K40:K116" ca="1" si="16">SUM(H40:J40)</f>
        <v>258000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 t="e">
        <f>IF(AND(C41=0,#REF!=0,#REF!=0),"BLANKS",1)</f>
        <v>#REF!</v>
      </c>
      <c r="B41" s="293">
        <v>16</v>
      </c>
      <c r="C41" s="294" t="s">
        <v>597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499">
        <f>F23*4</f>
        <v>4</v>
      </c>
      <c r="G41" s="283">
        <f ca="1">IF(ISERROR(OFFSET('HARGA SATUAN'!$I$6,MATCH(RAB!C41,'HARGA SATUAN'!$C$7:$C$1492,0),0)),0,OFFSET('HARGA SATUAN'!$I$6,MATCH(RAB!C41,'HARGA SATUAN'!$C$7:$C$1492,0),0))</f>
        <v>250000</v>
      </c>
      <c r="H41" s="284">
        <f t="shared" ca="1" si="13"/>
        <v>0</v>
      </c>
      <c r="I41" s="284">
        <f t="shared" ca="1" si="14"/>
        <v>1000000</v>
      </c>
      <c r="J41" s="284">
        <f t="shared" ca="1" si="15"/>
        <v>0</v>
      </c>
      <c r="K41" s="285">
        <f t="shared" ca="1" si="16"/>
        <v>1000000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>
        <f t="shared" ref="A42:A44" si="17">IF(AND(C42=0,C43=0,C44=0),"BLANKS",1)</f>
        <v>1</v>
      </c>
      <c r="B42" s="293">
        <v>17</v>
      </c>
      <c r="C42" s="294" t="s">
        <v>773</v>
      </c>
      <c r="D42" s="281" t="str">
        <f ca="1">IF(ISERROR(OFFSET('HARGA SATUAN'!$D$6,MATCH(RAB!C42,'HARGA SATUAN'!$C$7:$C$1492,0),0)),"",OFFSET('HARGA SATUAN'!$D$6,MATCH(RAB!C42,'HARGA SATUAN'!$C$7:$C$1492,0),0))</f>
        <v>JASA</v>
      </c>
      <c r="E42" s="282" t="str">
        <f ca="1">IF(B42="+","Unit",IF(ISERROR(OFFSET('HARGA SATUAN'!$E$6,MATCH(RAB!C42,'HARGA SATUAN'!$C$7:$C$1492,0),0)),"",OFFSET('HARGA SATUAN'!$E$6,MATCH(RAB!C42,'HARGA SATUAN'!$C$7:$C$1492,0),0)))</f>
        <v>Unit</v>
      </c>
      <c r="F42" s="499">
        <f>F23*1</f>
        <v>1</v>
      </c>
      <c r="G42" s="283">
        <f ca="1">IF(ISERROR(OFFSET('HARGA SATUAN'!$I$6,MATCH(RAB!C42,'HARGA SATUAN'!$C$7:$C$1492,0),0)),0,OFFSET('HARGA SATUAN'!$I$6,MATCH(RAB!C42,'HARGA SATUAN'!$C$7:$C$1492,0),0))</f>
        <v>1182800</v>
      </c>
      <c r="H42" s="284">
        <f t="shared" ca="1" si="13"/>
        <v>0</v>
      </c>
      <c r="I42" s="284">
        <f t="shared" ca="1" si="14"/>
        <v>0</v>
      </c>
      <c r="J42" s="284">
        <f t="shared" ca="1" si="15"/>
        <v>1182800</v>
      </c>
      <c r="K42" s="285">
        <f t="shared" ca="1" si="16"/>
        <v>1182800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>
        <f t="shared" si="17"/>
        <v>1</v>
      </c>
      <c r="B43" s="501"/>
      <c r="C43" s="294"/>
      <c r="D43" s="281" t="str">
        <f ca="1">IF(ISERROR(OFFSET('HARGA SATUAN'!$D$6,MATCH(RAB!C43,'HARGA SATUAN'!$C$7:$C$1492,0),0)),"",OFFSET('HARGA SATUAN'!$D$6,MATCH(RAB!C43,'HARGA SATUAN'!$C$7:$C$1492,0),0))</f>
        <v/>
      </c>
      <c r="E43" s="282" t="str">
        <f ca="1">IF(B43="+","Unit",IF(ISERROR(OFFSET('HARGA SATUAN'!$E$6,MATCH(RAB!C43,'HARGA SATUAN'!$C$7:$C$1492,0),0)),"",OFFSET('HARGA SATUAN'!$E$6,MATCH(RAB!C43,'HARGA SATUAN'!$C$7:$C$1492,0),0)))</f>
        <v/>
      </c>
      <c r="F43" s="507"/>
      <c r="G43" s="283">
        <f ca="1">IF(ISERROR(OFFSET('HARGA SATUAN'!$I$6,MATCH(RAB!C43,'HARGA SATUAN'!$C$7:$C$1492,0),0)),0,OFFSET('HARGA SATUAN'!$I$6,MATCH(RAB!C43,'HARGA SATUAN'!$C$7:$C$1492,0),0))</f>
        <v>0</v>
      </c>
      <c r="H43" s="284">
        <f t="shared" ca="1" si="13"/>
        <v>0</v>
      </c>
      <c r="I43" s="284">
        <f t="shared" ca="1" si="14"/>
        <v>0</v>
      </c>
      <c r="J43" s="284">
        <f t="shared" ca="1" si="15"/>
        <v>0</v>
      </c>
      <c r="K43" s="285">
        <f t="shared" ca="1" si="16"/>
        <v>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>
        <f t="shared" si="17"/>
        <v>1</v>
      </c>
      <c r="B44" s="711" t="s">
        <v>1005</v>
      </c>
      <c r="C44" s="294" t="s">
        <v>1634</v>
      </c>
      <c r="D44" s="281" t="str">
        <f ca="1">IF(ISERROR(OFFSET('HARGA SATUAN'!$D$6,MATCH(RAB!C44,'HARGA SATUAN'!$C$7:$C$1492,0),0)),"",OFFSET('HARGA SATUAN'!$D$6,MATCH(RAB!C44,'HARGA SATUAN'!$C$7:$C$1492,0),0))</f>
        <v/>
      </c>
      <c r="E44" s="282" t="str">
        <f ca="1">IF(B44="+","Unit",IF(ISERROR(OFFSET('HARGA SATUAN'!$E$6,MATCH(RAB!C44,'HARGA SATUAN'!$C$7:$C$1492,0),0)),"",OFFSET('HARGA SATUAN'!$E$6,MATCH(RAB!C44,'HARGA SATUAN'!$C$7:$C$1492,0),0)))</f>
        <v>Unit</v>
      </c>
      <c r="F44" s="499">
        <v>1</v>
      </c>
      <c r="G44" s="283">
        <f ca="1">IF(ISERROR(OFFSET('HARGA SATUAN'!$I$6,MATCH(RAB!C44,'HARGA SATUAN'!$C$7:$C$1492,0),0)),0,OFFSET('HARGA SATUAN'!$I$6,MATCH(RAB!C44,'HARGA SATUAN'!$C$7:$C$1492,0),0))</f>
        <v>0</v>
      </c>
      <c r="H44" s="284">
        <f t="shared" ca="1" si="13"/>
        <v>0</v>
      </c>
      <c r="I44" s="284">
        <f t="shared" ca="1" si="14"/>
        <v>0</v>
      </c>
      <c r="J44" s="284">
        <f t="shared" ca="1" si="15"/>
        <v>0</v>
      </c>
      <c r="K44" s="285">
        <f t="shared" ca="1" si="16"/>
        <v>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 t="e">
        <f>IF(AND(C45=0,C46=0,#REF!=0),"BLANKS",1)</f>
        <v>#REF!</v>
      </c>
      <c r="B45" s="711">
        <v>1</v>
      </c>
      <c r="C45" s="294" t="s">
        <v>1525</v>
      </c>
      <c r="D45" s="281" t="str">
        <f ca="1">IF(ISERROR(OFFSET('HARGA SATUAN'!$D$6,MATCH(RAB!C45,'HARGA SATUAN'!$C$7:$C$1492,0),0)),"",OFFSET('HARGA SATUAN'!$D$6,MATCH(RAB!C45,'HARGA SATUAN'!$C$7:$C$1492,0),0))</f>
        <v>MDU-KD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499">
        <f>F44*1</f>
        <v>1</v>
      </c>
      <c r="G45" s="283">
        <f ca="1">IF(ISERROR(OFFSET('HARGA SATUAN'!$I$6,MATCH(RAB!C45,'HARGA SATUAN'!$C$7:$C$1492,0),0)),0,OFFSET('HARGA SATUAN'!$I$6,MATCH(RAB!C45,'HARGA SATUAN'!$C$7:$C$1492,0),0))</f>
        <v>235900</v>
      </c>
      <c r="H45" s="284">
        <f t="shared" ca="1" si="13"/>
        <v>235900</v>
      </c>
      <c r="I45" s="284">
        <f t="shared" ca="1" si="14"/>
        <v>0</v>
      </c>
      <c r="J45" s="284">
        <f t="shared" ca="1" si="15"/>
        <v>0</v>
      </c>
      <c r="K45" s="285">
        <f t="shared" ca="1" si="16"/>
        <v>235900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IF(AND(C46=0,#REF!=0,#REF!=0),"BLANKS",1)</f>
        <v>#REF!</v>
      </c>
      <c r="B46" s="711">
        <v>2</v>
      </c>
      <c r="C46" s="294" t="s">
        <v>1525</v>
      </c>
      <c r="D46" s="281" t="str">
        <f ca="1">IF(ISERROR(OFFSET('HARGA SATUAN'!$D$6,MATCH(RAB!C46,'HARGA SATUAN'!$C$7:$C$1492,0),0)),"",OFFSET('HARGA SATUAN'!$D$6,MATCH(RAB!C46,'HARGA SATUAN'!$C$7:$C$1492,0),0))</f>
        <v>MDU-KD</v>
      </c>
      <c r="E46" s="282" t="str">
        <f ca="1">IF(B46="+","Unit",IF(ISERROR(OFFSET('HARGA SATUAN'!$E$6,MATCH(RAB!C46,'HARGA SATUAN'!$C$7:$C$1492,0),0)),"",OFFSET('HARGA SATUAN'!$E$6,MATCH(RAB!C46,'HARGA SATUAN'!$C$7:$C$1492,0),0)))</f>
        <v>Bh</v>
      </c>
      <c r="F46" s="499">
        <f>F44*2</f>
        <v>2</v>
      </c>
      <c r="G46" s="283">
        <f ca="1">IF(ISERROR(OFFSET('HARGA SATUAN'!$I$6,MATCH(RAB!C46,'HARGA SATUAN'!$C$7:$C$1492,0),0)),0,OFFSET('HARGA SATUAN'!$I$6,MATCH(RAB!C46,'HARGA SATUAN'!$C$7:$C$1492,0),0))</f>
        <v>235900</v>
      </c>
      <c r="H46" s="284">
        <f t="shared" ca="1" si="13"/>
        <v>471800</v>
      </c>
      <c r="I46" s="284">
        <f t="shared" ca="1" si="14"/>
        <v>0</v>
      </c>
      <c r="J46" s="284">
        <f t="shared" ca="1" si="15"/>
        <v>0</v>
      </c>
      <c r="K46" s="285">
        <f t="shared" ca="1" si="16"/>
        <v>471800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>
        <f t="shared" ref="A47:A49" si="18">IF(AND(C47=0,C48=0,C49=0),"BLANKS",1)</f>
        <v>1</v>
      </c>
      <c r="B47" s="711">
        <v>3</v>
      </c>
      <c r="C47" s="294" t="s">
        <v>18</v>
      </c>
      <c r="D47" s="281" t="str">
        <f ca="1">IF(ISERROR(OFFSET('HARGA SATUAN'!$D$6,MATCH(RAB!C47,'HARGA SATUAN'!$C$7:$C$1492,0),0)),"",OFFSET('HARGA SATUAN'!$D$6,MATCH(RAB!C47,'HARGA SATUAN'!$C$7:$C$1492,0),0))</f>
        <v>HDW</v>
      </c>
      <c r="E47" s="282" t="str">
        <f ca="1">IF(B47="+","Unit",IF(ISERROR(OFFSET('HARGA SATUAN'!$E$6,MATCH(RAB!C47,'HARGA SATUAN'!$C$7:$C$1492,0),0)),"",OFFSET('HARGA SATUAN'!$E$6,MATCH(RAB!C47,'HARGA SATUAN'!$C$7:$C$1492,0),0)))</f>
        <v>Bh</v>
      </c>
      <c r="F47" s="499">
        <f>F44*3</f>
        <v>3</v>
      </c>
      <c r="G47" s="283">
        <f ca="1">IF(ISERROR(OFFSET('HARGA SATUAN'!$I$6,MATCH(RAB!C47,'HARGA SATUAN'!$C$7:$C$1492,0),0)),0,OFFSET('HARGA SATUAN'!$I$6,MATCH(RAB!C47,'HARGA SATUAN'!$C$7:$C$1492,0),0))</f>
        <v>26500</v>
      </c>
      <c r="H47" s="284">
        <f t="shared" ca="1" si="13"/>
        <v>0</v>
      </c>
      <c r="I47" s="284">
        <f t="shared" ca="1" si="14"/>
        <v>79500</v>
      </c>
      <c r="J47" s="284">
        <f t="shared" ca="1" si="15"/>
        <v>0</v>
      </c>
      <c r="K47" s="285">
        <f t="shared" ca="1" si="16"/>
        <v>79500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>
        <f t="shared" si="18"/>
        <v>1</v>
      </c>
      <c r="B48" s="711">
        <v>4</v>
      </c>
      <c r="C48" s="294" t="s">
        <v>153</v>
      </c>
      <c r="D48" s="281" t="str">
        <f ca="1">IF(ISERROR(OFFSET('HARGA SATUAN'!$D$6,MATCH(RAB!C48,'HARGA SATUAN'!$C$7:$C$1492,0),0)),"",OFFSET('HARGA SATUAN'!$D$6,MATCH(RAB!C48,'HARGA SATUAN'!$C$7:$C$1492,0),0))</f>
        <v>HDW</v>
      </c>
      <c r="E48" s="282" t="str">
        <f ca="1">IF(B48="+","Unit",IF(ISERROR(OFFSET('HARGA SATUAN'!$E$6,MATCH(RAB!C48,'HARGA SATUAN'!$C$7:$C$1492,0),0)),"",OFFSET('HARGA SATUAN'!$E$6,MATCH(RAB!C48,'HARGA SATUAN'!$C$7:$C$1492,0),0)))</f>
        <v>Bh</v>
      </c>
      <c r="F48" s="499">
        <f>F44*2</f>
        <v>2</v>
      </c>
      <c r="G48" s="283">
        <f ca="1">IF(ISERROR(OFFSET('HARGA SATUAN'!$I$6,MATCH(RAB!C48,'HARGA SATUAN'!$C$7:$C$1492,0),0)),0,OFFSET('HARGA SATUAN'!$I$6,MATCH(RAB!C48,'HARGA SATUAN'!$C$7:$C$1492,0),0))</f>
        <v>7938</v>
      </c>
      <c r="H48" s="284">
        <f t="shared" ca="1" si="13"/>
        <v>0</v>
      </c>
      <c r="I48" s="284">
        <f t="shared" ca="1" si="14"/>
        <v>15876</v>
      </c>
      <c r="J48" s="284">
        <f t="shared" ca="1" si="15"/>
        <v>0</v>
      </c>
      <c r="K48" s="285">
        <f t="shared" ca="1" si="16"/>
        <v>15876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>
        <f t="shared" si="18"/>
        <v>1</v>
      </c>
      <c r="B49" s="711">
        <v>5</v>
      </c>
      <c r="C49" s="294" t="s">
        <v>158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499">
        <f>F44*1</f>
        <v>1</v>
      </c>
      <c r="G49" s="283">
        <f ca="1">IF(ISERROR(OFFSET('HARGA SATUAN'!$I$6,MATCH(RAB!C49,'HARGA SATUAN'!$C$7:$C$1492,0),0)),0,OFFSET('HARGA SATUAN'!$I$6,MATCH(RAB!C49,'HARGA SATUAN'!$C$7:$C$1492,0),0))</f>
        <v>33600</v>
      </c>
      <c r="H49" s="284">
        <f t="shared" ca="1" si="13"/>
        <v>0</v>
      </c>
      <c r="I49" s="284">
        <f t="shared" ca="1" si="14"/>
        <v>33600</v>
      </c>
      <c r="J49" s="284">
        <f t="shared" ca="1" si="15"/>
        <v>0</v>
      </c>
      <c r="K49" s="285">
        <f t="shared" ca="1" si="16"/>
        <v>33600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>
      <c r="A50" s="259" t="e">
        <f>IF(AND(C50=0,C51=0,#REF!=0),"BLANKS",1)</f>
        <v>#REF!</v>
      </c>
      <c r="B50" s="711">
        <v>6</v>
      </c>
      <c r="C50" s="294" t="s">
        <v>163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Bh</v>
      </c>
      <c r="F50" s="499">
        <f>F44*2</f>
        <v>2</v>
      </c>
      <c r="G50" s="283">
        <f ca="1">IF(ISERROR(OFFSET('HARGA SATUAN'!$I$6,MATCH(RAB!C50,'HARGA SATUAN'!$C$7:$C$1492,0),0)),0,OFFSET('HARGA SATUAN'!$I$6,MATCH(RAB!C50,'HARGA SATUAN'!$C$7:$C$1492,0),0))</f>
        <v>45000</v>
      </c>
      <c r="H50" s="284">
        <f t="shared" ca="1" si="13"/>
        <v>0</v>
      </c>
      <c r="I50" s="284">
        <f t="shared" ca="1" si="14"/>
        <v>90000</v>
      </c>
      <c r="J50" s="284">
        <f t="shared" ca="1" si="15"/>
        <v>0</v>
      </c>
      <c r="K50" s="285">
        <f t="shared" ca="1" si="16"/>
        <v>90000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/>
      <c r="B51" s="711">
        <v>7</v>
      </c>
      <c r="C51" s="294" t="s">
        <v>168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499">
        <f>F44*1</f>
        <v>1</v>
      </c>
      <c r="G51" s="283">
        <f ca="1">IF(ISERROR(OFFSET('HARGA SATUAN'!$I$6,MATCH(RAB!C51,'HARGA SATUAN'!$C$7:$C$1492,0),0)),0,OFFSET('HARGA SATUAN'!$I$6,MATCH(RAB!C51,'HARGA SATUAN'!$C$7:$C$1492,0),0))</f>
        <v>95000</v>
      </c>
      <c r="H51" s="284">
        <f t="shared" ca="1" si="13"/>
        <v>0</v>
      </c>
      <c r="I51" s="284">
        <f t="shared" ca="1" si="14"/>
        <v>95000</v>
      </c>
      <c r="J51" s="284">
        <f t="shared" ca="1" si="15"/>
        <v>0</v>
      </c>
      <c r="K51" s="285">
        <f t="shared" ca="1" si="16"/>
        <v>95000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 t="e">
        <f>IF(AND(C52=0,#REF!=0,#REF!=0),"BLANKS",1)</f>
        <v>#REF!</v>
      </c>
      <c r="B52" s="711">
        <v>8</v>
      </c>
      <c r="C52" s="294" t="s">
        <v>584</v>
      </c>
      <c r="D52" s="281" t="str">
        <f ca="1">IF(ISERROR(OFFSET('HARGA SATUAN'!$D$6,MATCH(RAB!C52,'HARGA SATUAN'!$C$7:$C$1492,0),0)),"",OFFSET('HARGA SATUAN'!$D$6,MATCH(RAB!C52,'HARGA SATUAN'!$C$7:$C$1492,0),0))</f>
        <v>HDW</v>
      </c>
      <c r="E52" s="282" t="str">
        <f ca="1">IF(B52="+","Unit",IF(ISERROR(OFFSET('HARGA SATUAN'!$E$6,MATCH(RAB!C52,'HARGA SATUAN'!$C$7:$C$1492,0),0)),"",OFFSET('HARGA SATUAN'!$E$6,MATCH(RAB!C52,'HARGA SATUAN'!$C$7:$C$1492,0),0)))</f>
        <v>Bh</v>
      </c>
      <c r="F52" s="499">
        <f>F44*1</f>
        <v>1</v>
      </c>
      <c r="G52" s="283">
        <f ca="1">IF(ISERROR(OFFSET('HARGA SATUAN'!$I$6,MATCH(RAB!C52,'HARGA SATUAN'!$C$7:$C$1492,0),0)),0,OFFSET('HARGA SATUAN'!$I$6,MATCH(RAB!C52,'HARGA SATUAN'!$C$7:$C$1492,0),0))</f>
        <v>559200</v>
      </c>
      <c r="H52" s="284">
        <f t="shared" ca="1" si="13"/>
        <v>0</v>
      </c>
      <c r="I52" s="284">
        <f t="shared" ca="1" si="14"/>
        <v>559200</v>
      </c>
      <c r="J52" s="284">
        <f t="shared" ca="1" si="15"/>
        <v>0</v>
      </c>
      <c r="K52" s="285">
        <f t="shared" ca="1" si="16"/>
        <v>559200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>
      <c r="A53" s="259" t="e">
        <f>IF(AND(#REF!=0,#REF!=0,#REF!=0),"BLANKS",1)</f>
        <v>#REF!</v>
      </c>
      <c r="B53" s="711">
        <v>9</v>
      </c>
      <c r="C53" s="294" t="s">
        <v>207</v>
      </c>
      <c r="D53" s="281" t="str">
        <f ca="1">IF(ISERROR(OFFSET('HARGA SATUAN'!$D$6,MATCH(RAB!C53,'HARGA SATUAN'!$C$7:$C$1492,0),0)),"",OFFSET('HARGA SATUAN'!$D$6,MATCH(RAB!C53,'HARGA SATUAN'!$C$7:$C$1492,0),0))</f>
        <v>HDW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499">
        <f>F44*4</f>
        <v>4</v>
      </c>
      <c r="G53" s="283">
        <f ca="1">IF(ISERROR(OFFSET('HARGA SATUAN'!$I$6,MATCH(RAB!C53,'HARGA SATUAN'!$C$7:$C$1492,0),0)),0,OFFSET('HARGA SATUAN'!$I$6,MATCH(RAB!C53,'HARGA SATUAN'!$C$7:$C$1492,0),0))</f>
        <v>11400</v>
      </c>
      <c r="H53" s="284">
        <f t="shared" ca="1" si="13"/>
        <v>0</v>
      </c>
      <c r="I53" s="284">
        <f t="shared" ca="1" si="14"/>
        <v>45600</v>
      </c>
      <c r="J53" s="284">
        <f t="shared" ca="1" si="15"/>
        <v>0</v>
      </c>
      <c r="K53" s="285">
        <f t="shared" ca="1" si="16"/>
        <v>45600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 t="e">
        <f>IF(AND(#REF!=0,#REF!=0,#REF!=0),"BLANKS",1)</f>
        <v>#REF!</v>
      </c>
      <c r="B54" s="711">
        <v>10</v>
      </c>
      <c r="C54" s="294" t="s">
        <v>237</v>
      </c>
      <c r="D54" s="281" t="str">
        <f ca="1">IF(ISERROR(OFFSET('HARGA SATUAN'!$D$6,MATCH(RAB!C54,'HARGA SATUAN'!$C$7:$C$1492,0),0)),"",OFFSET('HARGA SATUAN'!$D$6,MATCH(RAB!C54,'HARGA SATUAN'!$C$7:$C$1492,0),0))</f>
        <v>HDW</v>
      </c>
      <c r="E54" s="282" t="str">
        <f ca="1">IF(B54="+","Unit",IF(ISERROR(OFFSET('HARGA SATUAN'!$E$6,MATCH(RAB!C54,'HARGA SATUAN'!$C$7:$C$1492,0),0)),"",OFFSET('HARGA SATUAN'!$E$6,MATCH(RAB!C54,'HARGA SATUAN'!$C$7:$C$1492,0),0)))</f>
        <v>Bh</v>
      </c>
      <c r="F54" s="499">
        <f>F44*1</f>
        <v>1</v>
      </c>
      <c r="G54" s="283">
        <f ca="1">IF(ISERROR(OFFSET('HARGA SATUAN'!$I$6,MATCH(RAB!C54,'HARGA SATUAN'!$C$7:$C$1492,0),0)),0,OFFSET('HARGA SATUAN'!$I$6,MATCH(RAB!C54,'HARGA SATUAN'!$C$7:$C$1492,0),0))</f>
        <v>57690</v>
      </c>
      <c r="H54" s="284">
        <f t="shared" ca="1" si="13"/>
        <v>0</v>
      </c>
      <c r="I54" s="284">
        <f t="shared" ca="1" si="14"/>
        <v>57690</v>
      </c>
      <c r="J54" s="284">
        <f t="shared" ca="1" si="15"/>
        <v>0</v>
      </c>
      <c r="K54" s="285">
        <f t="shared" ca="1" si="16"/>
        <v>57690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IF(AND(#REF!=0,C88=0,C89=0),"BLANKS",1)</f>
        <v>#REF!</v>
      </c>
      <c r="B55" s="711">
        <v>11</v>
      </c>
      <c r="C55" s="294" t="s">
        <v>254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499">
        <f>F44*1</f>
        <v>1</v>
      </c>
      <c r="G55" s="283">
        <f ca="1">IF(ISERROR(OFFSET('HARGA SATUAN'!$I$6,MATCH(RAB!C55,'HARGA SATUAN'!$C$7:$C$1492,0),0)),0,OFFSET('HARGA SATUAN'!$I$6,MATCH(RAB!C55,'HARGA SATUAN'!$C$7:$C$1492,0),0))</f>
        <v>28000</v>
      </c>
      <c r="H55" s="284">
        <f t="shared" ca="1" si="13"/>
        <v>0</v>
      </c>
      <c r="I55" s="284">
        <f t="shared" ca="1" si="14"/>
        <v>28000</v>
      </c>
      <c r="J55" s="284">
        <f t="shared" ca="1" si="15"/>
        <v>0</v>
      </c>
      <c r="K55" s="285">
        <f t="shared" ca="1" si="16"/>
        <v>28000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 t="e">
        <f>IF(AND(#REF!=0,C80=0,C81=0),"BLANKS",1)</f>
        <v>#REF!</v>
      </c>
      <c r="B56" s="711">
        <v>12</v>
      </c>
      <c r="C56" s="294" t="s">
        <v>28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Mtr</v>
      </c>
      <c r="F56" s="499">
        <f>6.2*F44</f>
        <v>6.2</v>
      </c>
      <c r="G56" s="283">
        <f ca="1">IF(ISERROR(OFFSET('HARGA SATUAN'!$I$6,MATCH(RAB!C56,'HARGA SATUAN'!$C$7:$C$1492,0),0)),0,OFFSET('HARGA SATUAN'!$I$6,MATCH(RAB!C56,'HARGA SATUAN'!$C$7:$C$1492,0),0))</f>
        <v>8550</v>
      </c>
      <c r="H56" s="284">
        <f t="shared" ca="1" si="13"/>
        <v>0</v>
      </c>
      <c r="I56" s="284">
        <f t="shared" ca="1" si="14"/>
        <v>53010</v>
      </c>
      <c r="J56" s="284">
        <f t="shared" ca="1" si="15"/>
        <v>0</v>
      </c>
      <c r="K56" s="285">
        <f t="shared" ca="1" si="16"/>
        <v>53010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 t="e">
        <f>IF(AND(#REF!=0,#REF!=0,#REF!=0),"BLANKS",1)</f>
        <v>#REF!</v>
      </c>
      <c r="B57" s="711">
        <v>13</v>
      </c>
      <c r="C57" s="294" t="s">
        <v>16</v>
      </c>
      <c r="D57" s="281" t="str">
        <f ca="1">IF(ISERROR(OFFSET('HARGA SATUAN'!$D$6,MATCH(RAB!C57,'HARGA SATUAN'!$C$7:$C$1492,0),0)),"",OFFSET('HARGA SATUAN'!$D$6,MATCH(RAB!C57,'HARGA SATUAN'!$C$7:$C$1492,0),0))</f>
        <v>HDW</v>
      </c>
      <c r="E57" s="282" t="str">
        <f ca="1">IF(B57="+","Unit",IF(ISERROR(OFFSET('HARGA SATUAN'!$E$6,MATCH(RAB!C57,'HARGA SATUAN'!$C$7:$C$1492,0),0)),"",OFFSET('HARGA SATUAN'!$E$6,MATCH(RAB!C57,'HARGA SATUAN'!$C$7:$C$1492,0),0)))</f>
        <v>Bh</v>
      </c>
      <c r="F57" s="499">
        <f>F44*5</f>
        <v>5</v>
      </c>
      <c r="G57" s="283">
        <f ca="1">IF(ISERROR(OFFSET('HARGA SATUAN'!$I$6,MATCH(RAB!C57,'HARGA SATUAN'!$C$7:$C$1492,0),0)),0,OFFSET('HARGA SATUAN'!$I$6,MATCH(RAB!C57,'HARGA SATUAN'!$C$7:$C$1492,0),0))</f>
        <v>2500</v>
      </c>
      <c r="H57" s="284">
        <f t="shared" ca="1" si="13"/>
        <v>0</v>
      </c>
      <c r="I57" s="284">
        <f t="shared" ca="1" si="14"/>
        <v>12500</v>
      </c>
      <c r="J57" s="284">
        <f t="shared" ca="1" si="15"/>
        <v>0</v>
      </c>
      <c r="K57" s="285">
        <f t="shared" ca="1" si="16"/>
        <v>12500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/>
      <c r="B58" s="711">
        <v>14</v>
      </c>
      <c r="C58" s="294" t="s">
        <v>677</v>
      </c>
      <c r="D58" s="281" t="str">
        <f ca="1">IF(ISERROR(OFFSET('HARGA SATUAN'!$D$6,MATCH(RAB!C58,'HARGA SATUAN'!$C$7:$C$1492,0),0)),"",OFFSET('HARGA SATUAN'!$D$6,MATCH(RAB!C58,'HARGA SATUAN'!$C$7:$C$1492,0),0))</f>
        <v>JASA</v>
      </c>
      <c r="E58" s="282" t="str">
        <f ca="1">IF(B58="+","Unit",IF(ISERROR(OFFSET('HARGA SATUAN'!$E$6,MATCH(RAB!C58,'HARGA SATUAN'!$C$7:$C$1492,0),0)),"",OFFSET('HARGA SATUAN'!$E$6,MATCH(RAB!C58,'HARGA SATUAN'!$C$7:$C$1492,0),0)))</f>
        <v>Unit</v>
      </c>
      <c r="F58" s="499">
        <f>F44*1</f>
        <v>1</v>
      </c>
      <c r="G58" s="283">
        <f ca="1">IF(ISERROR(OFFSET('HARGA SATUAN'!$I$6,MATCH(RAB!C58,'HARGA SATUAN'!$C$7:$C$1492,0),0)),0,OFFSET('HARGA SATUAN'!$I$6,MATCH(RAB!C58,'HARGA SATUAN'!$C$7:$C$1492,0),0))</f>
        <v>111000</v>
      </c>
      <c r="H58" s="284"/>
      <c r="I58" s="284"/>
      <c r="J58" s="284"/>
      <c r="K58" s="285"/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 t="e">
        <f>IF(AND(#REF!=0,#REF!=0,#REF!=0),"BLANKS",1)</f>
        <v>#REF!</v>
      </c>
      <c r="B59" s="493"/>
      <c r="C59" s="294"/>
      <c r="D59" s="281" t="str">
        <f ca="1">IF(ISERROR(OFFSET('HARGA SATUAN'!$D$6,MATCH(RAB!C59,'HARGA SATUAN'!$C$7:$C$1492,0),0)),"",OFFSET('HARGA SATUAN'!$D$6,MATCH(RAB!C59,'HARGA SATUAN'!$C$7:$C$1492,0),0))</f>
        <v/>
      </c>
      <c r="E59" s="282" t="str">
        <f ca="1">IF(B59="+","Unit",IF(ISERROR(OFFSET('HARGA SATUAN'!$E$6,MATCH(RAB!C59,'HARGA SATUAN'!$C$7:$C$1492,0),0)),"",OFFSET('HARGA SATUAN'!$E$6,MATCH(RAB!C59,'HARGA SATUAN'!$C$7:$C$1492,0),0)))</f>
        <v/>
      </c>
      <c r="F59" s="507"/>
      <c r="G59" s="283">
        <f ca="1">IF(ISERROR(OFFSET('HARGA SATUAN'!$I$6,MATCH(RAB!C59,'HARGA SATUAN'!$C$7:$C$1492,0),0)),0,OFFSET('HARGA SATUAN'!$I$6,MATCH(RAB!C59,'HARGA SATUAN'!$C$7:$C$1492,0),0))</f>
        <v>0</v>
      </c>
      <c r="H59" s="284">
        <f t="shared" ref="H59:H82" ca="1" si="19">IF(OR(D59="MDU",D59="MDU-KD"),(IF($O$3="RAB NON MDU","PLN KD",G59*F59)),0)</f>
        <v>0</v>
      </c>
      <c r="I59" s="284">
        <f t="shared" ref="I59:I82" ca="1" si="20">IF(D59="HDW",G59*F59,0)</f>
        <v>0</v>
      </c>
      <c r="J59" s="284">
        <f t="shared" ref="J59:J82" ca="1" si="21">IF(D59="JASA",G59*F59,0)</f>
        <v>0</v>
      </c>
      <c r="K59" s="285">
        <f t="shared" ref="K59:K82" ca="1" si="22">SUM(H59:J59)</f>
        <v>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 t="e">
        <f>IF(AND(#REF!=0,#REF!=0,#REF!=0),"BLANKS",1)</f>
        <v>#REF!</v>
      </c>
      <c r="B60" s="711" t="s">
        <v>1005</v>
      </c>
      <c r="C60" s="294" t="s">
        <v>1635</v>
      </c>
      <c r="D60" s="281" t="str">
        <f ca="1">IF(ISERROR(OFFSET('HARGA SATUAN'!$D$6,MATCH(RAB!C60,'HARGA SATUAN'!$C$7:$C$1492,0),0)),"",OFFSET('HARGA SATUAN'!$D$6,MATCH(RAB!C60,'HARGA SATUAN'!$C$7:$C$1492,0),0))</f>
        <v/>
      </c>
      <c r="E60" s="282" t="str">
        <f ca="1">IF(B60="+","Unit",IF(ISERROR(OFFSET('HARGA SATUAN'!$E$6,MATCH(RAB!C60,'HARGA SATUAN'!$C$7:$C$1492,0),0)),"",OFFSET('HARGA SATUAN'!$E$6,MATCH(RAB!C60,'HARGA SATUAN'!$C$7:$C$1492,0),0)))</f>
        <v>Unit</v>
      </c>
      <c r="F60" s="499">
        <v>1</v>
      </c>
      <c r="G60" s="283">
        <f ca="1">IF(ISERROR(OFFSET('HARGA SATUAN'!$I$6,MATCH(RAB!C60,'HARGA SATUAN'!$C$7:$C$1492,0),0)),0,OFFSET('HARGA SATUAN'!$I$6,MATCH(RAB!C60,'HARGA SATUAN'!$C$7:$C$1492,0),0))</f>
        <v>0</v>
      </c>
      <c r="H60" s="284">
        <f t="shared" ca="1" si="19"/>
        <v>0</v>
      </c>
      <c r="I60" s="284">
        <f t="shared" ca="1" si="20"/>
        <v>0</v>
      </c>
      <c r="J60" s="284">
        <f t="shared" ca="1" si="21"/>
        <v>0</v>
      </c>
      <c r="K60" s="285">
        <f t="shared" ca="1" si="22"/>
        <v>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 t="e">
        <f>IF(AND(#REF!=0,#REF!=0,#REF!=0),"BLANKS",1)</f>
        <v>#REF!</v>
      </c>
      <c r="B61" s="711">
        <v>1</v>
      </c>
      <c r="C61" s="294" t="s">
        <v>20</v>
      </c>
      <c r="D61" s="281" t="str">
        <f ca="1">IF(ISERROR(OFFSET('HARGA SATUAN'!$D$6,MATCH(RAB!C61,'HARGA SATUAN'!$C$7:$C$1492,0),0)),"",OFFSET('HARGA SATUAN'!$D$6,MATCH(RAB!C61,'HARGA SATUAN'!$C$7:$C$1492,0),0))</f>
        <v>HDW</v>
      </c>
      <c r="E61" s="282" t="str">
        <f ca="1">IF(B61="+","Unit",IF(ISERROR(OFFSET('HARGA SATUAN'!$E$6,MATCH(RAB!C61,'HARGA SATUAN'!$C$7:$C$1492,0),0)),"",OFFSET('HARGA SATUAN'!$E$6,MATCH(RAB!C61,'HARGA SATUAN'!$C$7:$C$1492,0),0)))</f>
        <v>Bh</v>
      </c>
      <c r="F61" s="499">
        <f>F60*1</f>
        <v>1</v>
      </c>
      <c r="G61" s="283">
        <f ca="1">IF(ISERROR(OFFSET('HARGA SATUAN'!$I$6,MATCH(RAB!C61,'HARGA SATUAN'!$C$7:$C$1492,0),0)),0,OFFSET('HARGA SATUAN'!$I$6,MATCH(RAB!C61,'HARGA SATUAN'!$C$7:$C$1492,0),0))</f>
        <v>47459</v>
      </c>
      <c r="H61" s="284">
        <f t="shared" ca="1" si="19"/>
        <v>0</v>
      </c>
      <c r="I61" s="284">
        <f t="shared" ca="1" si="20"/>
        <v>47459</v>
      </c>
      <c r="J61" s="284">
        <f t="shared" ca="1" si="21"/>
        <v>0</v>
      </c>
      <c r="K61" s="285">
        <f t="shared" ca="1" si="22"/>
        <v>47459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 t="e">
        <f>IF(AND(#REF!=0,#REF!=0,#REF!=0),"BLANKS",1)</f>
        <v>#REF!</v>
      </c>
      <c r="B62" s="711">
        <v>2</v>
      </c>
      <c r="C62" s="294" t="s">
        <v>22</v>
      </c>
      <c r="D62" s="281" t="str">
        <f ca="1">IF(ISERROR(OFFSET('HARGA SATUAN'!$D$6,MATCH(RAB!C62,'HARGA SATUAN'!$C$7:$C$1492,0),0)),"",OFFSET('HARGA SATUAN'!$D$6,MATCH(RAB!C62,'HARGA SATUAN'!$C$7:$C$1492,0),0))</f>
        <v>HDW</v>
      </c>
      <c r="E62" s="282" t="str">
        <f ca="1">IF(B62="+","Unit",IF(ISERROR(OFFSET('HARGA SATUAN'!$E$6,MATCH(RAB!C62,'HARGA SATUAN'!$C$7:$C$1492,0),0)),"",OFFSET('HARGA SATUAN'!$E$6,MATCH(RAB!C62,'HARGA SATUAN'!$C$7:$C$1492,0),0)))</f>
        <v>Mtr</v>
      </c>
      <c r="F62" s="499">
        <f>F60*0.8</f>
        <v>0.8</v>
      </c>
      <c r="G62" s="283">
        <f ca="1">IF(ISERROR(OFFSET('HARGA SATUAN'!$I$6,MATCH(RAB!C62,'HARGA SATUAN'!$C$7:$C$1492,0),0)),0,OFFSET('HARGA SATUAN'!$I$6,MATCH(RAB!C62,'HARGA SATUAN'!$C$7:$C$1492,0),0))</f>
        <v>30000</v>
      </c>
      <c r="H62" s="284">
        <f t="shared" ca="1" si="19"/>
        <v>0</v>
      </c>
      <c r="I62" s="284">
        <f t="shared" ca="1" si="20"/>
        <v>24000</v>
      </c>
      <c r="J62" s="284">
        <f t="shared" ca="1" si="21"/>
        <v>0</v>
      </c>
      <c r="K62" s="285">
        <f t="shared" ca="1" si="22"/>
        <v>24000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 t="e">
        <f>IF(AND(#REF!=0,#REF!=0,#REF!=0),"BLANKS",1)</f>
        <v>#REF!</v>
      </c>
      <c r="B63" s="711">
        <v>3</v>
      </c>
      <c r="C63" s="294" t="s">
        <v>23</v>
      </c>
      <c r="D63" s="281" t="str">
        <f ca="1">IF(ISERROR(OFFSET('HARGA SATUAN'!$D$6,MATCH(RAB!C63,'HARGA SATUAN'!$C$7:$C$1492,0),0)),"",OFFSET('HARGA SATUAN'!$D$6,MATCH(RAB!C63,'HARGA SATUAN'!$C$7:$C$1492,0),0))</f>
        <v>HDW</v>
      </c>
      <c r="E63" s="282" t="str">
        <f ca="1">IF(B63="+","Unit",IF(ISERROR(OFFSET('HARGA SATUAN'!$E$6,MATCH(RAB!C63,'HARGA SATUAN'!$C$7:$C$1492,0),0)),"",OFFSET('HARGA SATUAN'!$E$6,MATCH(RAB!C63,'HARGA SATUAN'!$C$7:$C$1492,0),0)))</f>
        <v>Bh</v>
      </c>
      <c r="F63" s="499">
        <f>F60*1</f>
        <v>1</v>
      </c>
      <c r="G63" s="283">
        <f ca="1">IF(ISERROR(OFFSET('HARGA SATUAN'!$I$6,MATCH(RAB!C63,'HARGA SATUAN'!$C$7:$C$1492,0),0)),0,OFFSET('HARGA SATUAN'!$I$6,MATCH(RAB!C63,'HARGA SATUAN'!$C$7:$C$1492,0),0))</f>
        <v>9500</v>
      </c>
      <c r="H63" s="284">
        <f t="shared" ca="1" si="19"/>
        <v>0</v>
      </c>
      <c r="I63" s="284">
        <f t="shared" ca="1" si="20"/>
        <v>9500</v>
      </c>
      <c r="J63" s="284">
        <f t="shared" ca="1" si="21"/>
        <v>0</v>
      </c>
      <c r="K63" s="285">
        <f t="shared" ca="1" si="22"/>
        <v>9500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 t="e">
        <f>IF(AND(C64=0,#REF!=0,#REF!=0),"BLANKS",1)</f>
        <v>#REF!</v>
      </c>
      <c r="B64" s="711">
        <v>4</v>
      </c>
      <c r="C64" s="294" t="s">
        <v>727</v>
      </c>
      <c r="D64" s="281" t="str">
        <f ca="1">IF(ISERROR(OFFSET('HARGA SATUAN'!$D$6,MATCH(RAB!C64,'HARGA SATUAN'!$C$7:$C$1492,0),0)),"",OFFSET('HARGA SATUAN'!$D$6,MATCH(RAB!C64,'HARGA SATUAN'!$C$7:$C$1492,0),0))</f>
        <v>JASA</v>
      </c>
      <c r="E64" s="282" t="str">
        <f ca="1">IF(B64="+","Unit",IF(ISERROR(OFFSET('HARGA SATUAN'!$E$6,MATCH(RAB!C64,'HARGA SATUAN'!$C$7:$C$1492,0),0)),"",OFFSET('HARGA SATUAN'!$E$6,MATCH(RAB!C64,'HARGA SATUAN'!$C$7:$C$1492,0),0)))</f>
        <v>Unit</v>
      </c>
      <c r="F64" s="499">
        <f>F60*1</f>
        <v>1</v>
      </c>
      <c r="G64" s="283">
        <f ca="1">IF(ISERROR(OFFSET('HARGA SATUAN'!$I$6,MATCH(RAB!C64,'HARGA SATUAN'!$C$7:$C$1492,0),0)),0,OFFSET('HARGA SATUAN'!$I$6,MATCH(RAB!C64,'HARGA SATUAN'!$C$7:$C$1492,0),0))</f>
        <v>16200</v>
      </c>
      <c r="H64" s="284">
        <f t="shared" ca="1" si="19"/>
        <v>0</v>
      </c>
      <c r="I64" s="284">
        <f t="shared" ca="1" si="20"/>
        <v>0</v>
      </c>
      <c r="J64" s="284">
        <f t="shared" ca="1" si="21"/>
        <v>16200</v>
      </c>
      <c r="K64" s="285">
        <f t="shared" ca="1" si="22"/>
        <v>16200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>
      <c r="A65" s="259" t="e">
        <f>IF(AND(C65=0,C66=0,#REF!=0),"BLANKS",1)</f>
        <v>#REF!</v>
      </c>
      <c r="B65" s="711"/>
      <c r="C65" s="294"/>
      <c r="D65" s="281" t="str">
        <f ca="1">IF(ISERROR(OFFSET('HARGA SATUAN'!$D$6,MATCH(RAB!C65,'HARGA SATUAN'!$C$7:$C$1492,0),0)),"",OFFSET('HARGA SATUAN'!$D$6,MATCH(RAB!C65,'HARGA SATUAN'!$C$7:$C$1492,0),0))</f>
        <v/>
      </c>
      <c r="E65" s="282" t="str">
        <f ca="1">IF(B65="+","Unit",IF(ISERROR(OFFSET('HARGA SATUAN'!$E$6,MATCH(RAB!C65,'HARGA SATUAN'!$C$7:$C$1492,0),0)),"",OFFSET('HARGA SATUAN'!$E$6,MATCH(RAB!C65,'HARGA SATUAN'!$C$7:$C$1492,0),0)))</f>
        <v/>
      </c>
      <c r="F65" s="499"/>
      <c r="G65" s="283">
        <f ca="1">IF(ISERROR(OFFSET('HARGA SATUAN'!$I$6,MATCH(RAB!C65,'HARGA SATUAN'!$C$7:$C$1492,0),0)),0,OFFSET('HARGA SATUAN'!$I$6,MATCH(RAB!C65,'HARGA SATUAN'!$C$7:$C$1492,0),0))</f>
        <v>0</v>
      </c>
      <c r="H65" s="284">
        <f t="shared" ca="1" si="19"/>
        <v>0</v>
      </c>
      <c r="I65" s="284">
        <f t="shared" ca="1" si="20"/>
        <v>0</v>
      </c>
      <c r="J65" s="284">
        <f t="shared" ca="1" si="21"/>
        <v>0</v>
      </c>
      <c r="K65" s="285">
        <f t="shared" ca="1" si="22"/>
        <v>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 t="e">
        <f>IF(AND(C66=0,#REF!=0,#REF!=0),"BLANKS",1)</f>
        <v>#REF!</v>
      </c>
      <c r="B66" s="711" t="s">
        <v>1005</v>
      </c>
      <c r="C66" s="294" t="s">
        <v>1636</v>
      </c>
      <c r="D66" s="281" t="str">
        <f ca="1">IF(ISERROR(OFFSET('HARGA SATUAN'!$D$6,MATCH(RAB!C66,'HARGA SATUAN'!$C$7:$C$1492,0),0)),"",OFFSET('HARGA SATUAN'!$D$6,MATCH(RAB!C66,'HARGA SATUAN'!$C$7:$C$1492,0),0))</f>
        <v/>
      </c>
      <c r="E66" s="282" t="str">
        <f ca="1">IF(B66="+","Unit",IF(ISERROR(OFFSET('HARGA SATUAN'!$E$6,MATCH(RAB!C66,'HARGA SATUAN'!$C$7:$C$1492,0),0)),"",OFFSET('HARGA SATUAN'!$E$6,MATCH(RAB!C66,'HARGA SATUAN'!$C$7:$C$1492,0),0)))</f>
        <v>Unit</v>
      </c>
      <c r="F66" s="499">
        <v>2</v>
      </c>
      <c r="G66" s="283">
        <f ca="1">IF(ISERROR(OFFSET('HARGA SATUAN'!$I$6,MATCH(RAB!C66,'HARGA SATUAN'!$C$7:$C$1492,0),0)),0,OFFSET('HARGA SATUAN'!$I$6,MATCH(RAB!C66,'HARGA SATUAN'!$C$7:$C$1492,0),0))</f>
        <v>0</v>
      </c>
      <c r="H66" s="284">
        <f t="shared" ca="1" si="19"/>
        <v>0</v>
      </c>
      <c r="I66" s="284">
        <f t="shared" ca="1" si="20"/>
        <v>0</v>
      </c>
      <c r="J66" s="284">
        <f t="shared" ca="1" si="21"/>
        <v>0</v>
      </c>
      <c r="K66" s="285">
        <f t="shared" ca="1" si="22"/>
        <v>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>
        <f t="shared" ref="A67:A69" si="23">IF(AND(C67=0,C68=0,C69=0),"BLANKS",1)</f>
        <v>1</v>
      </c>
      <c r="B67" s="711">
        <v>1</v>
      </c>
      <c r="C67" s="294" t="s">
        <v>19</v>
      </c>
      <c r="D67" s="281" t="str">
        <f ca="1">IF(ISERROR(OFFSET('HARGA SATUAN'!$D$6,MATCH(RAB!C67,'HARGA SATUAN'!$C$7:$C$1492,0),0)),"",OFFSET('HARGA SATUAN'!$D$6,MATCH(RAB!C67,'HARGA SATUAN'!$C$7:$C$1492,0),0))</f>
        <v>HDW</v>
      </c>
      <c r="E67" s="282" t="str">
        <f ca="1">IF(B67="+","Unit",IF(ISERROR(OFFSET('HARGA SATUAN'!$E$6,MATCH(RAB!C67,'HARGA SATUAN'!$C$7:$C$1492,0),0)),"",OFFSET('HARGA SATUAN'!$E$6,MATCH(RAB!C67,'HARGA SATUAN'!$C$7:$C$1492,0),0)))</f>
        <v>Bh</v>
      </c>
      <c r="F67" s="499">
        <f>F66*1</f>
        <v>2</v>
      </c>
      <c r="G67" s="283">
        <f ca="1">IF(ISERROR(OFFSET('HARGA SATUAN'!$I$6,MATCH(RAB!C67,'HARGA SATUAN'!$C$7:$C$1492,0),0)),0,OFFSET('HARGA SATUAN'!$I$6,MATCH(RAB!C67,'HARGA SATUAN'!$C$7:$C$1492,0),0))</f>
        <v>185200</v>
      </c>
      <c r="H67" s="284">
        <f t="shared" ca="1" si="19"/>
        <v>0</v>
      </c>
      <c r="I67" s="284">
        <f t="shared" ca="1" si="20"/>
        <v>370400</v>
      </c>
      <c r="J67" s="284">
        <f t="shared" ca="1" si="21"/>
        <v>0</v>
      </c>
      <c r="K67" s="285">
        <f t="shared" ca="1" si="22"/>
        <v>370400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>
      <c r="A68" s="259">
        <f t="shared" si="23"/>
        <v>1</v>
      </c>
      <c r="B68" s="711">
        <v>2</v>
      </c>
      <c r="C68" s="294" t="s">
        <v>20</v>
      </c>
      <c r="D68" s="281" t="str">
        <f ca="1">IF(ISERROR(OFFSET('HARGA SATUAN'!$D$6,MATCH(RAB!C68,'HARGA SATUAN'!$C$7:$C$1492,0),0)),"",OFFSET('HARGA SATUAN'!$D$6,MATCH(RAB!C68,'HARGA SATUAN'!$C$7:$C$1492,0),0))</f>
        <v>HDW</v>
      </c>
      <c r="E68" s="282" t="str">
        <f ca="1">IF(B68="+","Unit",IF(ISERROR(OFFSET('HARGA SATUAN'!$E$6,MATCH(RAB!C68,'HARGA SATUAN'!$C$7:$C$1492,0),0)),"",OFFSET('HARGA SATUAN'!$E$6,MATCH(RAB!C68,'HARGA SATUAN'!$C$7:$C$1492,0),0)))</f>
        <v>Bh</v>
      </c>
      <c r="F68" s="499">
        <f>F66*1</f>
        <v>2</v>
      </c>
      <c r="G68" s="283">
        <f ca="1">IF(ISERROR(OFFSET('HARGA SATUAN'!$I$6,MATCH(RAB!C68,'HARGA SATUAN'!$C$7:$C$1492,0),0)),0,OFFSET('HARGA SATUAN'!$I$6,MATCH(RAB!C68,'HARGA SATUAN'!$C$7:$C$1492,0),0))</f>
        <v>47459</v>
      </c>
      <c r="H68" s="284">
        <f t="shared" ca="1" si="19"/>
        <v>0</v>
      </c>
      <c r="I68" s="284">
        <f t="shared" ca="1" si="20"/>
        <v>94918</v>
      </c>
      <c r="J68" s="284">
        <f t="shared" ca="1" si="21"/>
        <v>0</v>
      </c>
      <c r="K68" s="285">
        <f t="shared" ca="1" si="22"/>
        <v>94918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>
        <f t="shared" si="23"/>
        <v>1</v>
      </c>
      <c r="B69" s="711">
        <v>3</v>
      </c>
      <c r="C69" s="294" t="s">
        <v>21</v>
      </c>
      <c r="D69" s="281" t="str">
        <f ca="1">IF(ISERROR(OFFSET('HARGA SATUAN'!$D$6,MATCH(RAB!C69,'HARGA SATUAN'!$C$7:$C$1492,0),0)),"",OFFSET('HARGA SATUAN'!$D$6,MATCH(RAB!C69,'HARGA SATUAN'!$C$7:$C$1492,0),0))</f>
        <v>HDW</v>
      </c>
      <c r="E69" s="282" t="str">
        <f ca="1">IF(B69="+","Unit",IF(ISERROR(OFFSET('HARGA SATUAN'!$E$6,MATCH(RAB!C69,'HARGA SATUAN'!$C$7:$C$1492,0),0)),"",OFFSET('HARGA SATUAN'!$E$6,MATCH(RAB!C69,'HARGA SATUAN'!$C$7:$C$1492,0),0)))</f>
        <v>Bh</v>
      </c>
      <c r="F69" s="499">
        <f>F66*1</f>
        <v>2</v>
      </c>
      <c r="G69" s="283">
        <f ca="1">IF(ISERROR(OFFSET('HARGA SATUAN'!$I$6,MATCH(RAB!C69,'HARGA SATUAN'!$C$7:$C$1492,0),0)),0,OFFSET('HARGA SATUAN'!$I$6,MATCH(RAB!C69,'HARGA SATUAN'!$C$7:$C$1492,0),0))</f>
        <v>4880</v>
      </c>
      <c r="H69" s="284">
        <f t="shared" ca="1" si="19"/>
        <v>0</v>
      </c>
      <c r="I69" s="284">
        <f t="shared" ca="1" si="20"/>
        <v>9760</v>
      </c>
      <c r="J69" s="284">
        <f t="shared" ca="1" si="21"/>
        <v>0</v>
      </c>
      <c r="K69" s="285">
        <f t="shared" ca="1" si="22"/>
        <v>9760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 t="e">
        <f>IF(AND(C70=0,C71=0,#REF!=0),"BLANKS",1)</f>
        <v>#REF!</v>
      </c>
      <c r="B70" s="711">
        <v>4</v>
      </c>
      <c r="C70" s="294" t="s">
        <v>22</v>
      </c>
      <c r="D70" s="281" t="str">
        <f ca="1">IF(ISERROR(OFFSET('HARGA SATUAN'!$D$6,MATCH(RAB!C70,'HARGA SATUAN'!$C$7:$C$1492,0),0)),"",OFFSET('HARGA SATUAN'!$D$6,MATCH(RAB!C70,'HARGA SATUAN'!$C$7:$C$1492,0),0))</f>
        <v>HDW</v>
      </c>
      <c r="E70" s="282" t="str">
        <f ca="1">IF(B70="+","Unit",IF(ISERROR(OFFSET('HARGA SATUAN'!$E$6,MATCH(RAB!C70,'HARGA SATUAN'!$C$7:$C$1492,0),0)),"",OFFSET('HARGA SATUAN'!$E$6,MATCH(RAB!C70,'HARGA SATUAN'!$C$7:$C$1492,0),0)))</f>
        <v>Mtr</v>
      </c>
      <c r="F70" s="499">
        <f>F66*10</f>
        <v>20</v>
      </c>
      <c r="G70" s="283">
        <f ca="1">IF(ISERROR(OFFSET('HARGA SATUAN'!$I$6,MATCH(RAB!C70,'HARGA SATUAN'!$C$7:$C$1492,0),0)),0,OFFSET('HARGA SATUAN'!$I$6,MATCH(RAB!C70,'HARGA SATUAN'!$C$7:$C$1492,0),0))</f>
        <v>30000</v>
      </c>
      <c r="H70" s="284">
        <f t="shared" ca="1" si="19"/>
        <v>0</v>
      </c>
      <c r="I70" s="284">
        <f t="shared" ca="1" si="20"/>
        <v>600000</v>
      </c>
      <c r="J70" s="284">
        <f t="shared" ca="1" si="21"/>
        <v>0</v>
      </c>
      <c r="K70" s="285">
        <f t="shared" ca="1" si="22"/>
        <v>600000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 t="e">
        <f>IF(AND(C71=0,#REF!=0,#REF!=0),"BLANKS",1)</f>
        <v>#REF!</v>
      </c>
      <c r="B71" s="711">
        <v>5</v>
      </c>
      <c r="C71" s="294" t="s">
        <v>23</v>
      </c>
      <c r="D71" s="281" t="str">
        <f ca="1">IF(ISERROR(OFFSET('HARGA SATUAN'!$D$6,MATCH(RAB!C71,'HARGA SATUAN'!$C$7:$C$1492,0),0)),"",OFFSET('HARGA SATUAN'!$D$6,MATCH(RAB!C71,'HARGA SATUAN'!$C$7:$C$1492,0),0))</f>
        <v>HDW</v>
      </c>
      <c r="E71" s="282" t="str">
        <f ca="1">IF(B71="+","Unit",IF(ISERROR(OFFSET('HARGA SATUAN'!$E$6,MATCH(RAB!C71,'HARGA SATUAN'!$C$7:$C$1492,0),0)),"",OFFSET('HARGA SATUAN'!$E$6,MATCH(RAB!C71,'HARGA SATUAN'!$C$7:$C$1492,0),0)))</f>
        <v>Bh</v>
      </c>
      <c r="F71" s="499">
        <f>F66*2</f>
        <v>4</v>
      </c>
      <c r="G71" s="283">
        <f ca="1">IF(ISERROR(OFFSET('HARGA SATUAN'!$I$6,MATCH(RAB!C71,'HARGA SATUAN'!$C$7:$C$1492,0),0)),0,OFFSET('HARGA SATUAN'!$I$6,MATCH(RAB!C71,'HARGA SATUAN'!$C$7:$C$1492,0),0))</f>
        <v>9500</v>
      </c>
      <c r="H71" s="284">
        <f t="shared" ca="1" si="19"/>
        <v>0</v>
      </c>
      <c r="I71" s="284">
        <f t="shared" ca="1" si="20"/>
        <v>38000</v>
      </c>
      <c r="J71" s="284">
        <f t="shared" ca="1" si="21"/>
        <v>0</v>
      </c>
      <c r="K71" s="285">
        <f t="shared" ca="1" si="22"/>
        <v>38000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>
      <c r="A72" s="259">
        <f t="shared" ref="A72:A74" si="24">IF(AND(C72=0,C73=0,C74=0),"BLANKS",1)</f>
        <v>1</v>
      </c>
      <c r="B72" s="711">
        <v>6</v>
      </c>
      <c r="C72" s="294" t="s">
        <v>24</v>
      </c>
      <c r="D72" s="281" t="str">
        <f ca="1">IF(ISERROR(OFFSET('HARGA SATUAN'!$D$6,MATCH(RAB!C72,'HARGA SATUAN'!$C$7:$C$1492,0),0)),"",OFFSET('HARGA SATUAN'!$D$6,MATCH(RAB!C72,'HARGA SATUAN'!$C$7:$C$1492,0),0))</f>
        <v>HDW</v>
      </c>
      <c r="E72" s="282" t="str">
        <f ca="1">IF(B72="+","Unit",IF(ISERROR(OFFSET('HARGA SATUAN'!$E$6,MATCH(RAB!C72,'HARGA SATUAN'!$C$7:$C$1492,0),0)),"",OFFSET('HARGA SATUAN'!$E$6,MATCH(RAB!C72,'HARGA SATUAN'!$C$7:$C$1492,0),0)))</f>
        <v>Bh</v>
      </c>
      <c r="F72" s="499">
        <f>F66*5.5</f>
        <v>11</v>
      </c>
      <c r="G72" s="283">
        <f ca="1">IF(ISERROR(OFFSET('HARGA SATUAN'!$I$6,MATCH(RAB!C72,'HARGA SATUAN'!$C$7:$C$1492,0),0)),0,OFFSET('HARGA SATUAN'!$I$6,MATCH(RAB!C72,'HARGA SATUAN'!$C$7:$C$1492,0),0))</f>
        <v>6100</v>
      </c>
      <c r="H72" s="284">
        <f t="shared" ca="1" si="19"/>
        <v>0</v>
      </c>
      <c r="I72" s="284">
        <f t="shared" ca="1" si="20"/>
        <v>67100</v>
      </c>
      <c r="J72" s="284">
        <f t="shared" ca="1" si="21"/>
        <v>0</v>
      </c>
      <c r="K72" s="285">
        <f t="shared" ca="1" si="22"/>
        <v>67100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>
        <f t="shared" si="24"/>
        <v>1</v>
      </c>
      <c r="B73" s="711">
        <v>7</v>
      </c>
      <c r="C73" s="294" t="s">
        <v>25</v>
      </c>
      <c r="D73" s="281" t="str">
        <f ca="1">IF(ISERROR(OFFSET('HARGA SATUAN'!$D$6,MATCH(RAB!C73,'HARGA SATUAN'!$C$7:$C$1492,0),0)),"",OFFSET('HARGA SATUAN'!$D$6,MATCH(RAB!C73,'HARGA SATUAN'!$C$7:$C$1492,0),0))</f>
        <v>HDW</v>
      </c>
      <c r="E73" s="282" t="str">
        <f ca="1">IF(B73="+","Unit",IF(ISERROR(OFFSET('HARGA SATUAN'!$E$6,MATCH(RAB!C73,'HARGA SATUAN'!$C$7:$C$1492,0),0)),"",OFFSET('HARGA SATUAN'!$E$6,MATCH(RAB!C73,'HARGA SATUAN'!$C$7:$C$1492,0),0)))</f>
        <v>Bh</v>
      </c>
      <c r="F73" s="499">
        <f>F66*6</f>
        <v>12</v>
      </c>
      <c r="G73" s="283">
        <f ca="1">IF(ISERROR(OFFSET('HARGA SATUAN'!$I$6,MATCH(RAB!C73,'HARGA SATUAN'!$C$7:$C$1492,0),0)),0,OFFSET('HARGA SATUAN'!$I$6,MATCH(RAB!C73,'HARGA SATUAN'!$C$7:$C$1492,0),0))</f>
        <v>2300</v>
      </c>
      <c r="H73" s="284">
        <f t="shared" ca="1" si="19"/>
        <v>0</v>
      </c>
      <c r="I73" s="284">
        <f t="shared" ca="1" si="20"/>
        <v>27600</v>
      </c>
      <c r="J73" s="284">
        <f t="shared" ca="1" si="21"/>
        <v>0</v>
      </c>
      <c r="K73" s="285">
        <f t="shared" ca="1" si="22"/>
        <v>27600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>
        <f t="shared" si="24"/>
        <v>1</v>
      </c>
      <c r="B74" s="711">
        <v>8</v>
      </c>
      <c r="C74" s="294" t="s">
        <v>1637</v>
      </c>
      <c r="D74" s="281" t="str">
        <f ca="1">IF(ISERROR(OFFSET('HARGA SATUAN'!$D$6,MATCH(RAB!C74,'HARGA SATUAN'!$C$7:$C$1492,0),0)),"",OFFSET('HARGA SATUAN'!$D$6,MATCH(RAB!C74,'HARGA SATUAN'!$C$7:$C$1492,0),0))</f>
        <v>HDW</v>
      </c>
      <c r="E74" s="282" t="str">
        <f ca="1">IF(B74="+","Unit",IF(ISERROR(OFFSET('HARGA SATUAN'!$E$6,MATCH(RAB!C74,'HARGA SATUAN'!$C$7:$C$1492,0),0)),"",OFFSET('HARGA SATUAN'!$E$6,MATCH(RAB!C74,'HARGA SATUAN'!$C$7:$C$1492,0),0)))</f>
        <v>Mtr</v>
      </c>
      <c r="F74" s="499">
        <f>F66*4.8</f>
        <v>9.6</v>
      </c>
      <c r="G74" s="283">
        <f ca="1">IF(ISERROR(OFFSET('HARGA SATUAN'!$I$6,MATCH(RAB!C74,'HARGA SATUAN'!$C$7:$C$1492,0),0)),0,OFFSET('HARGA SATUAN'!$I$6,MATCH(RAB!C74,'HARGA SATUAN'!$C$7:$C$1492,0),0))</f>
        <v>23310</v>
      </c>
      <c r="H74" s="284">
        <f t="shared" ca="1" si="19"/>
        <v>0</v>
      </c>
      <c r="I74" s="284">
        <f t="shared" ca="1" si="20"/>
        <v>223776</v>
      </c>
      <c r="J74" s="284">
        <f t="shared" ca="1" si="21"/>
        <v>0</v>
      </c>
      <c r="K74" s="285">
        <f t="shared" ca="1" si="22"/>
        <v>223776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 t="e">
        <f>IF(AND(C75=0,C76=0,#REF!=0),"BLANKS",1)</f>
        <v>#REF!</v>
      </c>
      <c r="B75" s="711">
        <v>9</v>
      </c>
      <c r="C75" s="294" t="s">
        <v>726</v>
      </c>
      <c r="D75" s="281" t="str">
        <f ca="1">IF(ISERROR(OFFSET('HARGA SATUAN'!$D$6,MATCH(RAB!C75,'HARGA SATUAN'!$C$7:$C$1492,0),0)),"",OFFSET('HARGA SATUAN'!$D$6,MATCH(RAB!C75,'HARGA SATUAN'!$C$7:$C$1492,0),0))</f>
        <v>JASA</v>
      </c>
      <c r="E75" s="282" t="str">
        <f ca="1">IF(B75="+","Unit",IF(ISERROR(OFFSET('HARGA SATUAN'!$E$6,MATCH(RAB!C75,'HARGA SATUAN'!$C$7:$C$1492,0),0)),"",OFFSET('HARGA SATUAN'!$E$6,MATCH(RAB!C75,'HARGA SATUAN'!$C$7:$C$1492,0),0)))</f>
        <v>Unit</v>
      </c>
      <c r="F75" s="499">
        <f>F66*1</f>
        <v>2</v>
      </c>
      <c r="G75" s="283">
        <f ca="1">IF(ISERROR(OFFSET('HARGA SATUAN'!$I$6,MATCH(RAB!C75,'HARGA SATUAN'!$C$7:$C$1492,0),0)),0,OFFSET('HARGA SATUAN'!$I$6,MATCH(RAB!C75,'HARGA SATUAN'!$C$7:$C$1492,0),0))</f>
        <v>65400</v>
      </c>
      <c r="H75" s="284">
        <f t="shared" ca="1" si="19"/>
        <v>0</v>
      </c>
      <c r="I75" s="284">
        <f t="shared" ca="1" si="20"/>
        <v>0</v>
      </c>
      <c r="J75" s="284">
        <f t="shared" ca="1" si="21"/>
        <v>130800</v>
      </c>
      <c r="K75" s="285">
        <f t="shared" ca="1" si="22"/>
        <v>130800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>
      <c r="A76" s="259"/>
      <c r="B76" s="501"/>
      <c r="C76" s="294"/>
      <c r="D76" s="281" t="str">
        <f ca="1">IF(ISERROR(OFFSET('HARGA SATUAN'!$D$6,MATCH(RAB!C76,'HARGA SATUAN'!$C$7:$C$1492,0),0)),"",OFFSET('HARGA SATUAN'!$D$6,MATCH(RAB!C76,'HARGA SATUAN'!$C$7:$C$1492,0),0))</f>
        <v/>
      </c>
      <c r="E76" s="282" t="str">
        <f ca="1">IF(B76="+","Unit",IF(ISERROR(OFFSET('HARGA SATUAN'!$E$6,MATCH(RAB!C76,'HARGA SATUAN'!$C$7:$C$1492,0),0)),"",OFFSET('HARGA SATUAN'!$E$6,MATCH(RAB!C76,'HARGA SATUAN'!$C$7:$C$1492,0),0)))</f>
        <v/>
      </c>
      <c r="F76" s="508"/>
      <c r="G76" s="283">
        <f ca="1">IF(ISERROR(OFFSET('HARGA SATUAN'!$I$6,MATCH(RAB!C76,'HARGA SATUAN'!$C$7:$C$1492,0),0)),0,OFFSET('HARGA SATUAN'!$I$6,MATCH(RAB!C76,'HARGA SATUAN'!$C$7:$C$1492,0),0))</f>
        <v>0</v>
      </c>
      <c r="H76" s="284">
        <f t="shared" ca="1" si="19"/>
        <v>0</v>
      </c>
      <c r="I76" s="284">
        <f t="shared" ca="1" si="20"/>
        <v>0</v>
      </c>
      <c r="J76" s="284">
        <f t="shared" ca="1" si="21"/>
        <v>0</v>
      </c>
      <c r="K76" s="285">
        <f t="shared" ca="1" si="22"/>
        <v>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 t="e">
        <f>IF(AND(C77=0,#REF!=0,#REF!=0),"BLANKS",1)</f>
        <v>#REF!</v>
      </c>
      <c r="B77" s="711" t="s">
        <v>1005</v>
      </c>
      <c r="C77" s="294" t="s">
        <v>1638</v>
      </c>
      <c r="D77" s="281" t="str">
        <f ca="1">IF(ISERROR(OFFSET('HARGA SATUAN'!$D$6,MATCH(RAB!C77,'HARGA SATUAN'!$C$7:$C$1492,0),0)),"",OFFSET('HARGA SATUAN'!$D$6,MATCH(RAB!C77,'HARGA SATUAN'!$C$7:$C$1492,0),0))</f>
        <v/>
      </c>
      <c r="E77" s="282" t="str">
        <f ca="1">IF(B77="+","Unit",IF(ISERROR(OFFSET('HARGA SATUAN'!$E$6,MATCH(RAB!C77,'HARGA SATUAN'!$C$7:$C$1492,0),0)),"",OFFSET('HARGA SATUAN'!$E$6,MATCH(RAB!C77,'HARGA SATUAN'!$C$7:$C$1492,0),0)))</f>
        <v>Unit</v>
      </c>
      <c r="F77" s="499">
        <v>1</v>
      </c>
      <c r="G77" s="283">
        <f ca="1">IF(ISERROR(OFFSET('HARGA SATUAN'!$I$6,MATCH(RAB!C77,'HARGA SATUAN'!$C$7:$C$1492,0),0)),0,OFFSET('HARGA SATUAN'!$I$6,MATCH(RAB!C77,'HARGA SATUAN'!$C$7:$C$1492,0),0))</f>
        <v>0</v>
      </c>
      <c r="H77" s="284">
        <f t="shared" ca="1" si="19"/>
        <v>0</v>
      </c>
      <c r="I77" s="284">
        <f t="shared" ca="1" si="20"/>
        <v>0</v>
      </c>
      <c r="J77" s="284">
        <f t="shared" ca="1" si="21"/>
        <v>0</v>
      </c>
      <c r="K77" s="285">
        <f t="shared" ca="1" si="22"/>
        <v>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>
      <c r="A78" s="259" t="e">
        <f>IF(AND(#REF!=0,#REF!=0,#REF!=0),"BLANKS",1)</f>
        <v>#REF!</v>
      </c>
      <c r="B78" s="711">
        <v>1</v>
      </c>
      <c r="C78" s="294" t="s">
        <v>20</v>
      </c>
      <c r="D78" s="281" t="str">
        <f ca="1">IF(ISERROR(OFFSET('HARGA SATUAN'!$D$6,MATCH(RAB!C78,'HARGA SATUAN'!$C$7:$C$1492,0),0)),"",OFFSET('HARGA SATUAN'!$D$6,MATCH(RAB!C78,'HARGA SATUAN'!$C$7:$C$1492,0),0))</f>
        <v>HDW</v>
      </c>
      <c r="E78" s="282" t="str">
        <f ca="1">IF(B78="+","Unit",IF(ISERROR(OFFSET('HARGA SATUAN'!$E$6,MATCH(RAB!C78,'HARGA SATUAN'!$C$7:$C$1492,0),0)),"",OFFSET('HARGA SATUAN'!$E$6,MATCH(RAB!C78,'HARGA SATUAN'!$C$7:$C$1492,0),0)))</f>
        <v>Bh</v>
      </c>
      <c r="F78" s="499">
        <f>F77*1</f>
        <v>1</v>
      </c>
      <c r="G78" s="283">
        <f ca="1">IF(ISERROR(OFFSET('HARGA SATUAN'!$I$6,MATCH(RAB!C78,'HARGA SATUAN'!$C$7:$C$1492,0),0)),0,OFFSET('HARGA SATUAN'!$I$6,MATCH(RAB!C78,'HARGA SATUAN'!$C$7:$C$1492,0),0))</f>
        <v>47459</v>
      </c>
      <c r="H78" s="284">
        <f t="shared" ca="1" si="19"/>
        <v>0</v>
      </c>
      <c r="I78" s="284">
        <f t="shared" ca="1" si="20"/>
        <v>47459</v>
      </c>
      <c r="J78" s="284">
        <f t="shared" ca="1" si="21"/>
        <v>0</v>
      </c>
      <c r="K78" s="285">
        <f t="shared" ca="1" si="22"/>
        <v>47459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>
      <c r="A79" s="259" t="e">
        <f>IF(AND(#REF!=0,#REF!=0,#REF!=0),"BLANKS",1)</f>
        <v>#REF!</v>
      </c>
      <c r="B79" s="711">
        <v>2</v>
      </c>
      <c r="C79" s="294" t="s">
        <v>22</v>
      </c>
      <c r="D79" s="281" t="str">
        <f ca="1">IF(ISERROR(OFFSET('HARGA SATUAN'!$D$6,MATCH(RAB!C79,'HARGA SATUAN'!$C$7:$C$1492,0),0)),"",OFFSET('HARGA SATUAN'!$D$6,MATCH(RAB!C79,'HARGA SATUAN'!$C$7:$C$1492,0),0))</f>
        <v>HDW</v>
      </c>
      <c r="E79" s="282" t="str">
        <f ca="1">IF(B79="+","Unit",IF(ISERROR(OFFSET('HARGA SATUAN'!$E$6,MATCH(RAB!C79,'HARGA SATUAN'!$C$7:$C$1492,0),0)),"",OFFSET('HARGA SATUAN'!$E$6,MATCH(RAB!C79,'HARGA SATUAN'!$C$7:$C$1492,0),0)))</f>
        <v>Mtr</v>
      </c>
      <c r="F79" s="499">
        <f>F77*1</f>
        <v>1</v>
      </c>
      <c r="G79" s="283">
        <f ca="1">IF(ISERROR(OFFSET('HARGA SATUAN'!$I$6,MATCH(RAB!C79,'HARGA SATUAN'!$C$7:$C$1492,0),0)),0,OFFSET('HARGA SATUAN'!$I$6,MATCH(RAB!C79,'HARGA SATUAN'!$C$7:$C$1492,0),0))</f>
        <v>30000</v>
      </c>
      <c r="H79" s="284">
        <f t="shared" ca="1" si="19"/>
        <v>0</v>
      </c>
      <c r="I79" s="284">
        <f t="shared" ca="1" si="20"/>
        <v>30000</v>
      </c>
      <c r="J79" s="284">
        <f t="shared" ca="1" si="21"/>
        <v>0</v>
      </c>
      <c r="K79" s="285">
        <f t="shared" ca="1" si="22"/>
        <v>30000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>
      <c r="A80" s="259" t="e">
        <f>IF(AND(#REF!=0,#REF!=0,#REF!=0),"BLANKS",1)</f>
        <v>#REF!</v>
      </c>
      <c r="B80" s="711">
        <v>3</v>
      </c>
      <c r="C80" s="294" t="s">
        <v>23</v>
      </c>
      <c r="D80" s="281" t="str">
        <f ca="1">IF(ISERROR(OFFSET('HARGA SATUAN'!$D$6,MATCH(RAB!C80,'HARGA SATUAN'!$C$7:$C$1492,0),0)),"",OFFSET('HARGA SATUAN'!$D$6,MATCH(RAB!C80,'HARGA SATUAN'!$C$7:$C$1492,0),0))</f>
        <v>HDW</v>
      </c>
      <c r="E80" s="282" t="str">
        <f ca="1">IF(B80="+","Unit",IF(ISERROR(OFFSET('HARGA SATUAN'!$E$6,MATCH(RAB!C80,'HARGA SATUAN'!$C$7:$C$1492,0),0)),"",OFFSET('HARGA SATUAN'!$E$6,MATCH(RAB!C80,'HARGA SATUAN'!$C$7:$C$1492,0),0)))</f>
        <v>Bh</v>
      </c>
      <c r="F80" s="499">
        <f>F77*1</f>
        <v>1</v>
      </c>
      <c r="G80" s="283">
        <f ca="1">IF(ISERROR(OFFSET('HARGA SATUAN'!$I$6,MATCH(RAB!C80,'HARGA SATUAN'!$C$7:$C$1492,0),0)),0,OFFSET('HARGA SATUAN'!$I$6,MATCH(RAB!C80,'HARGA SATUAN'!$C$7:$C$1492,0),0))</f>
        <v>9500</v>
      </c>
      <c r="H80" s="284">
        <f t="shared" ca="1" si="19"/>
        <v>0</v>
      </c>
      <c r="I80" s="284">
        <f t="shared" ca="1" si="20"/>
        <v>9500</v>
      </c>
      <c r="J80" s="284">
        <f t="shared" ca="1" si="21"/>
        <v>0</v>
      </c>
      <c r="K80" s="285">
        <f t="shared" ca="1" si="22"/>
        <v>9500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>
      <c r="A81" s="259" t="e">
        <f>IF(AND(#REF!=0,#REF!=0,#REF!=0),"BLANKS",1)</f>
        <v>#REF!</v>
      </c>
      <c r="B81" s="711">
        <v>4</v>
      </c>
      <c r="C81" s="294" t="s">
        <v>728</v>
      </c>
      <c r="D81" s="281" t="str">
        <f ca="1">IF(ISERROR(OFFSET('HARGA SATUAN'!$D$6,MATCH(RAB!C81,'HARGA SATUAN'!$C$7:$C$1492,0),0)),"",OFFSET('HARGA SATUAN'!$D$6,MATCH(RAB!C81,'HARGA SATUAN'!$C$7:$C$1492,0),0))</f>
        <v>JASA</v>
      </c>
      <c r="E81" s="282" t="str">
        <f ca="1">IF(B81="+","Unit",IF(ISERROR(OFFSET('HARGA SATUAN'!$E$6,MATCH(RAB!C81,'HARGA SATUAN'!$C$7:$C$1492,0),0)),"",OFFSET('HARGA SATUAN'!$E$6,MATCH(RAB!C81,'HARGA SATUAN'!$C$7:$C$1492,0),0)))</f>
        <v>Unit</v>
      </c>
      <c r="F81" s="499">
        <f>F77*1</f>
        <v>1</v>
      </c>
      <c r="G81" s="283">
        <f ca="1">IF(ISERROR(OFFSET('HARGA SATUAN'!$I$6,MATCH(RAB!C81,'HARGA SATUAN'!$C$7:$C$1492,0),0)),0,OFFSET('HARGA SATUAN'!$I$6,MATCH(RAB!C81,'HARGA SATUAN'!$C$7:$C$1492,0),0))</f>
        <v>21200</v>
      </c>
      <c r="H81" s="284">
        <f t="shared" ca="1" si="19"/>
        <v>0</v>
      </c>
      <c r="I81" s="284">
        <f t="shared" ca="1" si="20"/>
        <v>0</v>
      </c>
      <c r="J81" s="284">
        <f t="shared" ca="1" si="21"/>
        <v>21200</v>
      </c>
      <c r="K81" s="285">
        <f t="shared" ca="1" si="22"/>
        <v>21200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>
      <c r="A82" s="259" t="e">
        <f>IF(AND(#REF!=0,#REF!=0,#REF!=0),"BLANKS",1)</f>
        <v>#REF!</v>
      </c>
      <c r="B82" s="493"/>
      <c r="C82" s="294"/>
      <c r="D82" s="281" t="str">
        <f ca="1">IF(ISERROR(OFFSET('HARGA SATUAN'!$D$6,MATCH(RAB!C82,'HARGA SATUAN'!$C$7:$C$1492,0),0)),"",OFFSET('HARGA SATUAN'!$D$6,MATCH(RAB!C82,'HARGA SATUAN'!$C$7:$C$1492,0),0))</f>
        <v/>
      </c>
      <c r="E82" s="282" t="str">
        <f ca="1">IF(B82="+","Unit",IF(ISERROR(OFFSET('HARGA SATUAN'!$E$6,MATCH(RAB!C82,'HARGA SATUAN'!$C$7:$C$1492,0),0)),"",OFFSET('HARGA SATUAN'!$E$6,MATCH(RAB!C82,'HARGA SATUAN'!$C$7:$C$1492,0),0)))</f>
        <v/>
      </c>
      <c r="F82" s="508"/>
      <c r="G82" s="283">
        <f ca="1">IF(ISERROR(OFFSET('HARGA SATUAN'!$I$6,MATCH(RAB!C82,'HARGA SATUAN'!$C$7:$C$1492,0),0)),0,OFFSET('HARGA SATUAN'!$I$6,MATCH(RAB!C82,'HARGA SATUAN'!$C$7:$C$1492,0),0))</f>
        <v>0</v>
      </c>
      <c r="H82" s="284">
        <f t="shared" ca="1" si="19"/>
        <v>0</v>
      </c>
      <c r="I82" s="284">
        <f t="shared" ca="1" si="20"/>
        <v>0</v>
      </c>
      <c r="J82" s="284">
        <f t="shared" ca="1" si="21"/>
        <v>0</v>
      </c>
      <c r="K82" s="285">
        <f t="shared" ca="1" si="22"/>
        <v>0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>
      <c r="A83" s="259"/>
      <c r="B83" s="493" t="s">
        <v>1005</v>
      </c>
      <c r="C83" s="294" t="s">
        <v>1639</v>
      </c>
      <c r="D83" s="281" t="str">
        <f ca="1">IF(ISERROR(OFFSET('HARGA SATUAN'!$D$6,MATCH(RAB!C83,'HARGA SATUAN'!$C$7:$C$1492,0),0)),"",OFFSET('HARGA SATUAN'!$D$6,MATCH(RAB!C83,'HARGA SATUAN'!$C$7:$C$1492,0),0))</f>
        <v/>
      </c>
      <c r="E83" s="282" t="str">
        <f ca="1">IF(B83="+","Unit",IF(ISERROR(OFFSET('HARGA SATUAN'!$E$6,MATCH(RAB!C83,'HARGA SATUAN'!$C$7:$C$1492,0),0)),"",OFFSET('HARGA SATUAN'!$E$6,MATCH(RAB!C83,'HARGA SATUAN'!$C$7:$C$1492,0),0)))</f>
        <v>Unit</v>
      </c>
      <c r="F83" s="509">
        <v>2</v>
      </c>
      <c r="G83" s="283">
        <f ca="1">IF(ISERROR(OFFSET('HARGA SATUAN'!$I$6,MATCH(RAB!C83,'HARGA SATUAN'!$C$7:$C$1492,0),0)),0,OFFSET('HARGA SATUAN'!$I$6,MATCH(RAB!C83,'HARGA SATUAN'!$C$7:$C$1492,0),0))</f>
        <v>0</v>
      </c>
      <c r="H83" s="284"/>
      <c r="I83" s="284"/>
      <c r="J83" s="284"/>
      <c r="K83" s="285"/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>
      <c r="A84" s="259" t="e">
        <f>IF(AND(#REF!=0,#REF!=0,#REF!=0),"BLANKS",1)</f>
        <v>#REF!</v>
      </c>
      <c r="B84" s="493">
        <v>1</v>
      </c>
      <c r="C84" s="294" t="s">
        <v>1525</v>
      </c>
      <c r="D84" s="281" t="str">
        <f ca="1">IF(ISERROR(OFFSET('HARGA SATUAN'!$D$6,MATCH(RAB!C84,'HARGA SATUAN'!$C$7:$C$1492,0),0)),"",OFFSET('HARGA SATUAN'!$D$6,MATCH(RAB!C84,'HARGA SATUAN'!$C$7:$C$1492,0),0))</f>
        <v>MDU-KD</v>
      </c>
      <c r="E84" s="282" t="str">
        <f ca="1">IF(B84="+","Unit",IF(ISERROR(OFFSET('HARGA SATUAN'!$E$6,MATCH(RAB!C84,'HARGA SATUAN'!$C$7:$C$1492,0),0)),"",OFFSET('HARGA SATUAN'!$E$6,MATCH(RAB!C84,'HARGA SATUAN'!$C$7:$C$1492,0),0)))</f>
        <v>Bh</v>
      </c>
      <c r="F84" s="509">
        <f>F83*1</f>
        <v>2</v>
      </c>
      <c r="G84" s="283">
        <f ca="1">IF(ISERROR(OFFSET('HARGA SATUAN'!$I$6,MATCH(RAB!C84,'HARGA SATUAN'!$C$7:$C$1492,0),0)),0,OFFSET('HARGA SATUAN'!$I$6,MATCH(RAB!C84,'HARGA SATUAN'!$C$7:$C$1492,0),0))</f>
        <v>235900</v>
      </c>
      <c r="H84" s="284">
        <f t="shared" ref="H84:H90" ca="1" si="25">IF(OR(D84="MDU",D84="MDU-KD"),(IF($O$3="RAB NON MDU","PLN KD",G84*F84)),0)</f>
        <v>471800</v>
      </c>
      <c r="I84" s="284">
        <f t="shared" ref="I84:I90" ca="1" si="26">IF(D84="HDW",G84*F84,0)</f>
        <v>0</v>
      </c>
      <c r="J84" s="284">
        <f t="shared" ref="J84:J90" ca="1" si="27">IF(D84="JASA",G84*F84,0)</f>
        <v>0</v>
      </c>
      <c r="K84" s="285">
        <f t="shared" ref="K84:K90" ca="1" si="28">SUM(H84:J84)</f>
        <v>471800</v>
      </c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>
      <c r="A85" s="259" t="e">
        <f>IF(AND(#REF!=0,#REF!=0,#REF!=0),"BLANKS",1)</f>
        <v>#REF!</v>
      </c>
      <c r="B85" s="493">
        <v>2</v>
      </c>
      <c r="C85" s="294" t="s">
        <v>16</v>
      </c>
      <c r="D85" s="281" t="str">
        <f ca="1">IF(ISERROR(OFFSET('HARGA SATUAN'!$D$6,MATCH(RAB!C85,'HARGA SATUAN'!$C$7:$C$1492,0),0)),"",OFFSET('HARGA SATUAN'!$D$6,MATCH(RAB!C85,'HARGA SATUAN'!$C$7:$C$1492,0),0))</f>
        <v>HDW</v>
      </c>
      <c r="E85" s="282" t="str">
        <f ca="1">IF(B85="+","Unit",IF(ISERROR(OFFSET('HARGA SATUAN'!$E$6,MATCH(RAB!C85,'HARGA SATUAN'!$C$7:$C$1492,0),0)),"",OFFSET('HARGA SATUAN'!$E$6,MATCH(RAB!C85,'HARGA SATUAN'!$C$7:$C$1492,0),0)))</f>
        <v>Bh</v>
      </c>
      <c r="F85" s="509">
        <f>F83*2</f>
        <v>4</v>
      </c>
      <c r="G85" s="283">
        <f ca="1">IF(ISERROR(OFFSET('HARGA SATUAN'!$I$6,MATCH(RAB!C85,'HARGA SATUAN'!$C$7:$C$1492,0),0)),0,OFFSET('HARGA SATUAN'!$I$6,MATCH(RAB!C85,'HARGA SATUAN'!$C$7:$C$1492,0),0))</f>
        <v>2500</v>
      </c>
      <c r="H85" s="284">
        <f t="shared" ca="1" si="25"/>
        <v>0</v>
      </c>
      <c r="I85" s="284">
        <f t="shared" ca="1" si="26"/>
        <v>10000</v>
      </c>
      <c r="J85" s="284">
        <f t="shared" ca="1" si="27"/>
        <v>0</v>
      </c>
      <c r="K85" s="285">
        <f t="shared" ca="1" si="28"/>
        <v>10000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>
      <c r="A86" s="259" t="e">
        <f>IF(AND(#REF!=0,#REF!=0,#REF!=0),"BLANKS",1)</f>
        <v>#REF!</v>
      </c>
      <c r="B86" s="493">
        <v>3</v>
      </c>
      <c r="C86" s="294" t="s">
        <v>28</v>
      </c>
      <c r="D86" s="281" t="str">
        <f ca="1">IF(ISERROR(OFFSET('HARGA SATUAN'!$D$6,MATCH(RAB!C86,'HARGA SATUAN'!$C$7:$C$1492,0),0)),"",OFFSET('HARGA SATUAN'!$D$6,MATCH(RAB!C86,'HARGA SATUAN'!$C$7:$C$1492,0),0))</f>
        <v>HDW</v>
      </c>
      <c r="E86" s="282" t="str">
        <f ca="1">IF(B86="+","Unit",IF(ISERROR(OFFSET('HARGA SATUAN'!$E$6,MATCH(RAB!C86,'HARGA SATUAN'!$C$7:$C$1492,0),0)),"",OFFSET('HARGA SATUAN'!$E$6,MATCH(RAB!C86,'HARGA SATUAN'!$C$7:$C$1492,0),0)))</f>
        <v>Mtr</v>
      </c>
      <c r="F86" s="509">
        <f>F84*1.8</f>
        <v>3.6</v>
      </c>
      <c r="G86" s="283">
        <f ca="1">IF(ISERROR(OFFSET('HARGA SATUAN'!$I$6,MATCH(RAB!C86,'HARGA SATUAN'!$C$7:$C$1492,0),0)),0,OFFSET('HARGA SATUAN'!$I$6,MATCH(RAB!C86,'HARGA SATUAN'!$C$7:$C$1492,0),0))</f>
        <v>8550</v>
      </c>
      <c r="H86" s="284">
        <f t="shared" ca="1" si="25"/>
        <v>0</v>
      </c>
      <c r="I86" s="284">
        <f t="shared" ca="1" si="26"/>
        <v>30780</v>
      </c>
      <c r="J86" s="284">
        <f t="shared" ca="1" si="27"/>
        <v>0</v>
      </c>
      <c r="K86" s="285">
        <f t="shared" ca="1" si="28"/>
        <v>30780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>
      <c r="A87" s="259" t="e">
        <f>IF(AND(#REF!=0,#REF!=0,#REF!=0),"BLANKS",1)</f>
        <v>#REF!</v>
      </c>
      <c r="B87" s="493">
        <v>4</v>
      </c>
      <c r="C87" s="294" t="s">
        <v>734</v>
      </c>
      <c r="D87" s="281" t="str">
        <f ca="1">IF(ISERROR(OFFSET('HARGA SATUAN'!$D$6,MATCH(RAB!C87,'HARGA SATUAN'!$C$7:$C$1492,0),0)),"",OFFSET('HARGA SATUAN'!$D$6,MATCH(RAB!C87,'HARGA SATUAN'!$C$7:$C$1492,0),0))</f>
        <v>JASA</v>
      </c>
      <c r="E87" s="282" t="str">
        <f ca="1">IF(B87="+","Unit",IF(ISERROR(OFFSET('HARGA SATUAN'!$E$6,MATCH(RAB!C87,'HARGA SATUAN'!$C$7:$C$1492,0),0)),"",OFFSET('HARGA SATUAN'!$E$6,MATCH(RAB!C87,'HARGA SATUAN'!$C$7:$C$1492,0),0)))</f>
        <v>Unit</v>
      </c>
      <c r="F87" s="509">
        <f>F83*1</f>
        <v>2</v>
      </c>
      <c r="G87" s="283">
        <f ca="1">IF(ISERROR(OFFSET('HARGA SATUAN'!$I$6,MATCH(RAB!C87,'HARGA SATUAN'!$C$7:$C$1492,0),0)),0,OFFSET('HARGA SATUAN'!$I$6,MATCH(RAB!C87,'HARGA SATUAN'!$C$7:$C$1492,0),0))</f>
        <v>31200</v>
      </c>
      <c r="H87" s="284">
        <f t="shared" ca="1" si="25"/>
        <v>0</v>
      </c>
      <c r="I87" s="284">
        <f t="shared" ca="1" si="26"/>
        <v>0</v>
      </c>
      <c r="J87" s="284">
        <f t="shared" ca="1" si="27"/>
        <v>62400</v>
      </c>
      <c r="K87" s="285">
        <f t="shared" ca="1" si="28"/>
        <v>62400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>
      <c r="A88" s="259" t="e">
        <f>IF(AND(#REF!=0,#REF!=0,#REF!=0),"BLANKS",1)</f>
        <v>#REF!</v>
      </c>
      <c r="B88" s="493"/>
      <c r="C88" s="294"/>
      <c r="D88" s="281" t="str">
        <f ca="1">IF(ISERROR(OFFSET('HARGA SATUAN'!$D$6,MATCH(RAB!C88,'HARGA SATUAN'!$C$7:$C$1492,0),0)),"",OFFSET('HARGA SATUAN'!$D$6,MATCH(RAB!C88,'HARGA SATUAN'!$C$7:$C$1492,0),0))</f>
        <v/>
      </c>
      <c r="E88" s="282" t="str">
        <f ca="1">IF(B88="+","Unit",IF(ISERROR(OFFSET('HARGA SATUAN'!$E$6,MATCH(RAB!C88,'HARGA SATUAN'!$C$7:$C$1492,0),0)),"",OFFSET('HARGA SATUAN'!$E$6,MATCH(RAB!C88,'HARGA SATUAN'!$C$7:$C$1492,0),0)))</f>
        <v/>
      </c>
      <c r="F88" s="509"/>
      <c r="G88" s="283">
        <f ca="1">IF(ISERROR(OFFSET('HARGA SATUAN'!$I$6,MATCH(RAB!C88,'HARGA SATUAN'!$C$7:$C$1492,0),0)),0,OFFSET('HARGA SATUAN'!$I$6,MATCH(RAB!C88,'HARGA SATUAN'!$C$7:$C$1492,0),0))</f>
        <v>0</v>
      </c>
      <c r="H88" s="284">
        <f t="shared" ca="1" si="25"/>
        <v>0</v>
      </c>
      <c r="I88" s="284">
        <f t="shared" ca="1" si="26"/>
        <v>0</v>
      </c>
      <c r="J88" s="284">
        <f t="shared" ca="1" si="27"/>
        <v>0</v>
      </c>
      <c r="K88" s="285">
        <f t="shared" ca="1" si="28"/>
        <v>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>
      <c r="A89" s="259" t="e">
        <f>IF(AND(#REF!=0,#REF!=0,#REF!=0),"BLANKS",1)</f>
        <v>#REF!</v>
      </c>
      <c r="B89" s="711">
        <v>1</v>
      </c>
      <c r="C89" s="294" t="s">
        <v>1381</v>
      </c>
      <c r="D89" s="281" t="str">
        <f ca="1">IF(ISERROR(OFFSET('HARGA SATUAN'!$D$6,MATCH(RAB!C89,'HARGA SATUAN'!$C$7:$C$1492,0),0)),"",OFFSET('HARGA SATUAN'!$D$6,MATCH(RAB!C89,'HARGA SATUAN'!$C$7:$C$1492,0),0))</f>
        <v>HDW</v>
      </c>
      <c r="E89" s="282" t="str">
        <f ca="1">IF(B89="+","Unit",IF(ISERROR(OFFSET('HARGA SATUAN'!$E$6,MATCH(RAB!C89,'HARGA SATUAN'!$C$7:$C$1492,0),0)),"",OFFSET('HARGA SATUAN'!$E$6,MATCH(RAB!C89,'HARGA SATUAN'!$C$7:$C$1492,0),0)))</f>
        <v>Bh</v>
      </c>
      <c r="F89" s="494">
        <v>3</v>
      </c>
      <c r="G89" s="283">
        <f ca="1">IF(ISERROR(OFFSET('HARGA SATUAN'!$I$6,MATCH(RAB!C89,'HARGA SATUAN'!$C$7:$C$1492,0),0)),0,OFFSET('HARGA SATUAN'!$I$6,MATCH(RAB!C89,'HARGA SATUAN'!$C$7:$C$1492,0),0))</f>
        <v>85000</v>
      </c>
      <c r="H89" s="284">
        <f t="shared" ca="1" si="25"/>
        <v>0</v>
      </c>
      <c r="I89" s="284">
        <f t="shared" ca="1" si="26"/>
        <v>255000</v>
      </c>
      <c r="J89" s="284">
        <f t="shared" ca="1" si="27"/>
        <v>0</v>
      </c>
      <c r="K89" s="285">
        <f t="shared" ca="1" si="28"/>
        <v>255000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>
      <c r="A90" s="259" t="e">
        <f>IF(AND(#REF!=0,#REF!=0,#REF!=0),"BLANKS",1)</f>
        <v>#REF!</v>
      </c>
      <c r="B90" s="711">
        <v>2</v>
      </c>
      <c r="C90" s="294" t="s">
        <v>1382</v>
      </c>
      <c r="D90" s="281" t="str">
        <f ca="1">IF(ISERROR(OFFSET('HARGA SATUAN'!$D$6,MATCH(RAB!C90,'HARGA SATUAN'!$C$7:$C$1492,0),0)),"",OFFSET('HARGA SATUAN'!$D$6,MATCH(RAB!C90,'HARGA SATUAN'!$C$7:$C$1492,0),0))</f>
        <v>JASA</v>
      </c>
      <c r="E90" s="282" t="str">
        <f ca="1">IF(B90="+","Unit",IF(ISERROR(OFFSET('HARGA SATUAN'!$E$6,MATCH(RAB!C90,'HARGA SATUAN'!$C$7:$C$1492,0),0)),"",OFFSET('HARGA SATUAN'!$E$6,MATCH(RAB!C90,'HARGA SATUAN'!$C$7:$C$1492,0),0)))</f>
        <v>Set</v>
      </c>
      <c r="F90" s="494">
        <v>3</v>
      </c>
      <c r="G90" s="283">
        <f ca="1">IF(ISERROR(OFFSET('HARGA SATUAN'!$I$6,MATCH(RAB!C90,'HARGA SATUAN'!$C$7:$C$1492,0),0)),0,OFFSET('HARGA SATUAN'!$I$6,MATCH(RAB!C90,'HARGA SATUAN'!$C$7:$C$1492,0),0))</f>
        <v>15000</v>
      </c>
      <c r="H90" s="284">
        <f t="shared" ca="1" si="25"/>
        <v>0</v>
      </c>
      <c r="I90" s="284">
        <f t="shared" ca="1" si="26"/>
        <v>0</v>
      </c>
      <c r="J90" s="284">
        <f t="shared" ca="1" si="27"/>
        <v>45000</v>
      </c>
      <c r="K90" s="285">
        <f t="shared" ca="1" si="28"/>
        <v>45000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>
      <c r="A91" s="259" t="e">
        <f>IF(AND(C91=0,C92=0,#REF!=0),"BLANKS",1)</f>
        <v>#REF!</v>
      </c>
      <c r="B91" s="711">
        <v>3</v>
      </c>
      <c r="C91" s="294" t="s">
        <v>1391</v>
      </c>
      <c r="D91" s="281" t="str">
        <f ca="1">IF(ISERROR(OFFSET('HARGA SATUAN'!$D$6,MATCH(RAB!C91,'HARGA SATUAN'!$C$7:$C$1492,0),0)),"",OFFSET('HARGA SATUAN'!$D$6,MATCH(RAB!C91,'HARGA SATUAN'!$C$7:$C$1492,0),0))</f>
        <v>HDW</v>
      </c>
      <c r="E91" s="282" t="str">
        <f ca="1">IF(B91="+","Unit",IF(ISERROR(OFFSET('HARGA SATUAN'!$E$6,MATCH(RAB!C91,'HARGA SATUAN'!$C$7:$C$1492,0),0)),"",OFFSET('HARGA SATUAN'!$E$6,MATCH(RAB!C91,'HARGA SATUAN'!$C$7:$C$1492,0),0)))</f>
        <v>Bh</v>
      </c>
      <c r="F91" s="494">
        <v>3</v>
      </c>
      <c r="G91" s="283">
        <f ca="1">IF(ISERROR(OFFSET('HARGA SATUAN'!$I$6,MATCH(RAB!C91,'HARGA SATUAN'!$C$7:$C$1492,0),0)),0,OFFSET('HARGA SATUAN'!$I$6,MATCH(RAB!C91,'HARGA SATUAN'!$C$7:$C$1492,0),0))</f>
        <v>105000</v>
      </c>
      <c r="H91" s="284">
        <f t="shared" ref="H91:H104" ca="1" si="29">IF(OR(D91="MDU",D91="MDU-KD"),(IF($O$3="RAB NON MDU","PLN KD",G91*F91)),0)</f>
        <v>0</v>
      </c>
      <c r="I91" s="284">
        <f t="shared" ref="I91:I104" ca="1" si="30">IF(D91="HDW",G91*F91,0)</f>
        <v>315000</v>
      </c>
      <c r="J91" s="284">
        <f t="shared" ref="J91:J104" ca="1" si="31">IF(D91="JASA",G91*F91,0)</f>
        <v>0</v>
      </c>
      <c r="K91" s="285">
        <f t="shared" ref="K91:K104" ca="1" si="32">SUM(H91:J91)</f>
        <v>315000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>
      <c r="A92" s="259" t="e">
        <f>IF(AND(C92=0,#REF!=0,#REF!=0),"BLANKS",1)</f>
        <v>#REF!</v>
      </c>
      <c r="B92" s="711">
        <v>4</v>
      </c>
      <c r="C92" s="294" t="s">
        <v>1392</v>
      </c>
      <c r="D92" s="281" t="str">
        <f ca="1">IF(ISERROR(OFFSET('HARGA SATUAN'!$D$6,MATCH(RAB!C92,'HARGA SATUAN'!$C$7:$C$1492,0),0)),"",OFFSET('HARGA SATUAN'!$D$6,MATCH(RAB!C92,'HARGA SATUAN'!$C$7:$C$1492,0),0))</f>
        <v>JASA</v>
      </c>
      <c r="E92" s="282" t="str">
        <f ca="1">IF(B92="+","Unit",IF(ISERROR(OFFSET('HARGA SATUAN'!$E$6,MATCH(RAB!C92,'HARGA SATUAN'!$C$7:$C$1492,0),0)),"",OFFSET('HARGA SATUAN'!$E$6,MATCH(RAB!C92,'HARGA SATUAN'!$C$7:$C$1492,0),0)))</f>
        <v>Unit</v>
      </c>
      <c r="F92" s="494">
        <v>3</v>
      </c>
      <c r="G92" s="283">
        <f ca="1">IF(ISERROR(OFFSET('HARGA SATUAN'!$I$6,MATCH(RAB!C92,'HARGA SATUAN'!$C$7:$C$1492,0),0)),0,OFFSET('HARGA SATUAN'!$I$6,MATCH(RAB!C92,'HARGA SATUAN'!$C$7:$C$1492,0),0))</f>
        <v>15000</v>
      </c>
      <c r="H92" s="284">
        <f t="shared" ca="1" si="29"/>
        <v>0</v>
      </c>
      <c r="I92" s="284">
        <f t="shared" ca="1" si="30"/>
        <v>0</v>
      </c>
      <c r="J92" s="284">
        <f t="shared" ca="1" si="31"/>
        <v>45000</v>
      </c>
      <c r="K92" s="285">
        <f t="shared" ca="1" si="32"/>
        <v>45000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>
      <c r="A93" s="259">
        <f t="shared" ref="A93:A95" si="33">IF(AND(C93=0,C94=0,C95=0),"BLANKS",1)</f>
        <v>1</v>
      </c>
      <c r="B93" s="711">
        <v>5</v>
      </c>
      <c r="C93" s="294" t="s">
        <v>1393</v>
      </c>
      <c r="D93" s="281" t="str">
        <f ca="1">IF(ISERROR(OFFSET('HARGA SATUAN'!$D$6,MATCH(RAB!C93,'HARGA SATUAN'!$C$7:$C$1492,0),0)),"",OFFSET('HARGA SATUAN'!$D$6,MATCH(RAB!C93,'HARGA SATUAN'!$C$7:$C$1492,0),0))</f>
        <v>HDW</v>
      </c>
      <c r="E93" s="282" t="str">
        <f ca="1">IF(B93="+","Unit",IF(ISERROR(OFFSET('HARGA SATUAN'!$E$6,MATCH(RAB!C93,'HARGA SATUAN'!$C$7:$C$1492,0),0)),"",OFFSET('HARGA SATUAN'!$E$6,MATCH(RAB!C93,'HARGA SATUAN'!$C$7:$C$1492,0),0)))</f>
        <v>Bh</v>
      </c>
      <c r="F93" s="494">
        <v>3</v>
      </c>
      <c r="G93" s="283">
        <f ca="1">IF(ISERROR(OFFSET('HARGA SATUAN'!$I$6,MATCH(RAB!C93,'HARGA SATUAN'!$C$7:$C$1492,0),0)),0,OFFSET('HARGA SATUAN'!$I$6,MATCH(RAB!C93,'HARGA SATUAN'!$C$7:$C$1492,0),0))</f>
        <v>180000</v>
      </c>
      <c r="H93" s="284">
        <f t="shared" ca="1" si="29"/>
        <v>0</v>
      </c>
      <c r="I93" s="284">
        <f t="shared" ca="1" si="30"/>
        <v>540000</v>
      </c>
      <c r="J93" s="284">
        <f t="shared" ca="1" si="31"/>
        <v>0</v>
      </c>
      <c r="K93" s="285">
        <f t="shared" ca="1" si="32"/>
        <v>540000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>
      <c r="A94" s="259">
        <f t="shared" si="33"/>
        <v>1</v>
      </c>
      <c r="B94" s="711">
        <v>6</v>
      </c>
      <c r="C94" s="294" t="s">
        <v>1394</v>
      </c>
      <c r="D94" s="281" t="str">
        <f ca="1">IF(ISERROR(OFFSET('HARGA SATUAN'!$D$6,MATCH(RAB!C94,'HARGA SATUAN'!$C$7:$C$1492,0),0)),"",OFFSET('HARGA SATUAN'!$D$6,MATCH(RAB!C94,'HARGA SATUAN'!$C$7:$C$1492,0),0))</f>
        <v>JASA</v>
      </c>
      <c r="E94" s="282" t="str">
        <f ca="1">IF(B94="+","Unit",IF(ISERROR(OFFSET('HARGA SATUAN'!$E$6,MATCH(RAB!C94,'HARGA SATUAN'!$C$7:$C$1492,0),0)),"",OFFSET('HARGA SATUAN'!$E$6,MATCH(RAB!C94,'HARGA SATUAN'!$C$7:$C$1492,0),0)))</f>
        <v>Set</v>
      </c>
      <c r="F94" s="494">
        <v>3</v>
      </c>
      <c r="G94" s="283">
        <f ca="1">IF(ISERROR(OFFSET('HARGA SATUAN'!$I$6,MATCH(RAB!C94,'HARGA SATUAN'!$C$7:$C$1492,0),0)),0,OFFSET('HARGA SATUAN'!$I$6,MATCH(RAB!C94,'HARGA SATUAN'!$C$7:$C$1492,0),0))</f>
        <v>15000</v>
      </c>
      <c r="H94" s="284">
        <f t="shared" ca="1" si="29"/>
        <v>0</v>
      </c>
      <c r="I94" s="284">
        <f t="shared" ca="1" si="30"/>
        <v>0</v>
      </c>
      <c r="J94" s="284">
        <f t="shared" ca="1" si="31"/>
        <v>45000</v>
      </c>
      <c r="K94" s="285">
        <f t="shared" ca="1" si="32"/>
        <v>45000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>
      <c r="A95" s="259">
        <f t="shared" si="33"/>
        <v>1</v>
      </c>
      <c r="B95" s="501"/>
      <c r="C95" s="294"/>
      <c r="D95" s="281" t="str">
        <f ca="1">IF(ISERROR(OFFSET('HARGA SATUAN'!$D$6,MATCH(RAB!C95,'HARGA SATUAN'!$C$7:$C$1492,0),0)),"",OFFSET('HARGA SATUAN'!$D$6,MATCH(RAB!C95,'HARGA SATUAN'!$C$7:$C$1492,0),0))</f>
        <v/>
      </c>
      <c r="E95" s="282" t="str">
        <f ca="1">IF(B95="+","Unit",IF(ISERROR(OFFSET('HARGA SATUAN'!$E$6,MATCH(RAB!C95,'HARGA SATUAN'!$C$7:$C$1492,0),0)),"",OFFSET('HARGA SATUAN'!$E$6,MATCH(RAB!C95,'HARGA SATUAN'!$C$7:$C$1492,0),0)))</f>
        <v/>
      </c>
      <c r="F95" s="499"/>
      <c r="G95" s="283">
        <f ca="1">IF(ISERROR(OFFSET('HARGA SATUAN'!$I$6,MATCH(RAB!C95,'HARGA SATUAN'!$C$7:$C$1492,0),0)),0,OFFSET('HARGA SATUAN'!$I$6,MATCH(RAB!C95,'HARGA SATUAN'!$C$7:$C$1492,0),0))</f>
        <v>0</v>
      </c>
      <c r="H95" s="284">
        <f t="shared" ca="1" si="29"/>
        <v>0</v>
      </c>
      <c r="I95" s="284">
        <f t="shared" ca="1" si="30"/>
        <v>0</v>
      </c>
      <c r="J95" s="284">
        <f t="shared" ca="1" si="31"/>
        <v>0</v>
      </c>
      <c r="K95" s="285">
        <f t="shared" ca="1" si="32"/>
        <v>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>
      <c r="A96" s="259" t="e">
        <f>IF(AND(C96=0,C97=0,#REF!=0),"BLANKS",1)</f>
        <v>#REF!</v>
      </c>
      <c r="B96" s="501" t="s">
        <v>1005</v>
      </c>
      <c r="C96" s="294" t="s">
        <v>1640</v>
      </c>
      <c r="D96" s="281" t="str">
        <f ca="1">IF(ISERROR(OFFSET('HARGA SATUAN'!$D$6,MATCH(RAB!C96,'HARGA SATUAN'!$C$7:$C$1492,0),0)),"",OFFSET('HARGA SATUAN'!$D$6,MATCH(RAB!C96,'HARGA SATUAN'!$C$7:$C$1492,0),0))</f>
        <v/>
      </c>
      <c r="E96" s="282" t="str">
        <f ca="1">IF(B96="+","Unit",IF(ISERROR(OFFSET('HARGA SATUAN'!$E$6,MATCH(RAB!C96,'HARGA SATUAN'!$C$7:$C$1492,0),0)),"",OFFSET('HARGA SATUAN'!$E$6,MATCH(RAB!C96,'HARGA SATUAN'!$C$7:$C$1492,0),0)))</f>
        <v>Unit</v>
      </c>
      <c r="F96" s="499">
        <v>2</v>
      </c>
      <c r="G96" s="283">
        <f ca="1">IF(ISERROR(OFFSET('HARGA SATUAN'!$I$6,MATCH(RAB!C96,'HARGA SATUAN'!$C$7:$C$1492,0),0)),0,OFFSET('HARGA SATUAN'!$I$6,MATCH(RAB!C96,'HARGA SATUAN'!$C$7:$C$1492,0),0))</f>
        <v>0</v>
      </c>
      <c r="H96" s="284">
        <f t="shared" ca="1" si="29"/>
        <v>0</v>
      </c>
      <c r="I96" s="284">
        <f t="shared" ca="1" si="30"/>
        <v>0</v>
      </c>
      <c r="J96" s="284">
        <f t="shared" ca="1" si="31"/>
        <v>0</v>
      </c>
      <c r="K96" s="285">
        <f t="shared" ca="1" si="32"/>
        <v>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>
      <c r="A97" s="259" t="e">
        <f>IF(AND(C97=0,#REF!=0,#REF!=0),"BLANKS",1)</f>
        <v>#REF!</v>
      </c>
      <c r="B97" s="501">
        <v>1</v>
      </c>
      <c r="C97" s="294" t="s">
        <v>142</v>
      </c>
      <c r="D97" s="281" t="str">
        <f ca="1">IF(ISERROR(OFFSET('HARGA SATUAN'!$D$6,MATCH(RAB!C97,'HARGA SATUAN'!$C$7:$C$1492,0),0)),"",OFFSET('HARGA SATUAN'!$D$6,MATCH(RAB!C97,'HARGA SATUAN'!$C$7:$C$1492,0),0))</f>
        <v>HDW</v>
      </c>
      <c r="E97" s="282" t="str">
        <f ca="1">IF(B97="+","Unit",IF(ISERROR(OFFSET('HARGA SATUAN'!$E$6,MATCH(RAB!C97,'HARGA SATUAN'!$C$7:$C$1492,0),0)),"",OFFSET('HARGA SATUAN'!$E$6,MATCH(RAB!C97,'HARGA SATUAN'!$C$7:$C$1492,0),0)))</f>
        <v>Mtr</v>
      </c>
      <c r="F97" s="499">
        <f>F96*1</f>
        <v>2</v>
      </c>
      <c r="G97" s="283">
        <f ca="1">IF(ISERROR(OFFSET('HARGA SATUAN'!$I$6,MATCH(RAB!C97,'HARGA SATUAN'!$C$7:$C$1492,0),0)),0,OFFSET('HARGA SATUAN'!$I$6,MATCH(RAB!C97,'HARGA SATUAN'!$C$7:$C$1492,0),0))</f>
        <v>7789</v>
      </c>
      <c r="H97" s="284">
        <f t="shared" ca="1" si="29"/>
        <v>0</v>
      </c>
      <c r="I97" s="284">
        <f t="shared" ca="1" si="30"/>
        <v>15578</v>
      </c>
      <c r="J97" s="284">
        <f t="shared" ca="1" si="31"/>
        <v>0</v>
      </c>
      <c r="K97" s="285">
        <f t="shared" ca="1" si="32"/>
        <v>15578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>
      <c r="A98" s="259">
        <f t="shared" ref="A98:A100" si="34">IF(AND(C98=0,C99=0,C100=0),"BLANKS",1)</f>
        <v>1</v>
      </c>
      <c r="B98" s="501">
        <v>2</v>
      </c>
      <c r="C98" s="294" t="s">
        <v>169</v>
      </c>
      <c r="D98" s="281" t="str">
        <f ca="1">IF(ISERROR(OFFSET('HARGA SATUAN'!$D$6,MATCH(RAB!C98,'HARGA SATUAN'!$C$7:$C$1492,0),0)),"",OFFSET('HARGA SATUAN'!$D$6,MATCH(RAB!C98,'HARGA SATUAN'!$C$7:$C$1492,0),0))</f>
        <v>HDW</v>
      </c>
      <c r="E98" s="282" t="str">
        <f ca="1">IF(B98="+","Unit",IF(ISERROR(OFFSET('HARGA SATUAN'!$E$6,MATCH(RAB!C98,'HARGA SATUAN'!$C$7:$C$1492,0),0)),"",OFFSET('HARGA SATUAN'!$E$6,MATCH(RAB!C98,'HARGA SATUAN'!$C$7:$C$1492,0),0)))</f>
        <v>Bh</v>
      </c>
      <c r="F98" s="499">
        <f>F96*1</f>
        <v>2</v>
      </c>
      <c r="G98" s="283">
        <f ca="1">IF(ISERROR(OFFSET('HARGA SATUAN'!$I$6,MATCH(RAB!C98,'HARGA SATUAN'!$C$7:$C$1492,0),0)),0,OFFSET('HARGA SATUAN'!$I$6,MATCH(RAB!C98,'HARGA SATUAN'!$C$7:$C$1492,0),0))</f>
        <v>15500</v>
      </c>
      <c r="H98" s="284">
        <f t="shared" ca="1" si="29"/>
        <v>0</v>
      </c>
      <c r="I98" s="284">
        <f t="shared" ca="1" si="30"/>
        <v>31000</v>
      </c>
      <c r="J98" s="284">
        <f t="shared" ca="1" si="31"/>
        <v>0</v>
      </c>
      <c r="K98" s="285">
        <f t="shared" ca="1" si="32"/>
        <v>31000</v>
      </c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 s="291" customFormat="1">
      <c r="A99" s="259">
        <f t="shared" si="34"/>
        <v>1</v>
      </c>
      <c r="B99" s="501">
        <v>3</v>
      </c>
      <c r="C99" s="294" t="s">
        <v>208</v>
      </c>
      <c r="D99" s="281" t="str">
        <f ca="1">IF(ISERROR(OFFSET('HARGA SATUAN'!$D$6,MATCH(RAB!C99,'HARGA SATUAN'!$C$7:$C$1492,0),0)),"",OFFSET('HARGA SATUAN'!$D$6,MATCH(RAB!C99,'HARGA SATUAN'!$C$7:$C$1492,0),0))</f>
        <v>HDW</v>
      </c>
      <c r="E99" s="282" t="str">
        <f ca="1">IF(B99="+","Unit",IF(ISERROR(OFFSET('HARGA SATUAN'!$E$6,MATCH(RAB!C99,'HARGA SATUAN'!$C$7:$C$1492,0),0)),"",OFFSET('HARGA SATUAN'!$E$6,MATCH(RAB!C99,'HARGA SATUAN'!$C$7:$C$1492,0),0)))</f>
        <v>Bh</v>
      </c>
      <c r="F99" s="499">
        <f>F96*2</f>
        <v>4</v>
      </c>
      <c r="G99" s="283">
        <f ca="1">IF(ISERROR(OFFSET('HARGA SATUAN'!$I$6,MATCH(RAB!C99,'HARGA SATUAN'!$C$7:$C$1492,0),0)),0,OFFSET('HARGA SATUAN'!$I$6,MATCH(RAB!C99,'HARGA SATUAN'!$C$7:$C$1492,0),0))</f>
        <v>29600</v>
      </c>
      <c r="H99" s="284">
        <f t="shared" ca="1" si="29"/>
        <v>0</v>
      </c>
      <c r="I99" s="284">
        <f t="shared" ca="1" si="30"/>
        <v>118400</v>
      </c>
      <c r="J99" s="284">
        <f t="shared" ca="1" si="31"/>
        <v>0</v>
      </c>
      <c r="K99" s="285">
        <f t="shared" ca="1" si="32"/>
        <v>118400</v>
      </c>
      <c r="L99" s="290"/>
      <c r="M99" s="290"/>
      <c r="N99" s="290"/>
      <c r="O99" s="286"/>
      <c r="P99" s="286"/>
      <c r="Q99" s="267"/>
      <c r="R99" s="259"/>
      <c r="S99" s="287"/>
      <c r="T99" s="264"/>
      <c r="U99" s="264"/>
      <c r="V99" s="264"/>
    </row>
    <row r="100" spans="1:22" s="291" customFormat="1">
      <c r="A100" s="259">
        <f t="shared" si="34"/>
        <v>1</v>
      </c>
      <c r="B100" s="501">
        <v>4</v>
      </c>
      <c r="C100" s="294" t="s">
        <v>15</v>
      </c>
      <c r="D100" s="281" t="str">
        <f ca="1">IF(ISERROR(OFFSET('HARGA SATUAN'!$D$6,MATCH(RAB!C100,'HARGA SATUAN'!$C$7:$C$1492,0),0)),"",OFFSET('HARGA SATUAN'!$D$6,MATCH(RAB!C100,'HARGA SATUAN'!$C$7:$C$1492,0),0))</f>
        <v>HDW</v>
      </c>
      <c r="E100" s="282" t="str">
        <f ca="1">IF(B100="+","Unit",IF(ISERROR(OFFSET('HARGA SATUAN'!$E$6,MATCH(RAB!C100,'HARGA SATUAN'!$C$7:$C$1492,0),0)),"",OFFSET('HARGA SATUAN'!$E$6,MATCH(RAB!C100,'HARGA SATUAN'!$C$7:$C$1492,0),0)))</f>
        <v>Bh</v>
      </c>
      <c r="F100" s="499">
        <f>F96*1</f>
        <v>2</v>
      </c>
      <c r="G100" s="283">
        <f ca="1">IF(ISERROR(OFFSET('HARGA SATUAN'!$I$6,MATCH(RAB!C100,'HARGA SATUAN'!$C$7:$C$1492,0),0)),0,OFFSET('HARGA SATUAN'!$I$6,MATCH(RAB!C100,'HARGA SATUAN'!$C$7:$C$1492,0),0))</f>
        <v>23936</v>
      </c>
      <c r="H100" s="284">
        <f t="shared" ca="1" si="29"/>
        <v>0</v>
      </c>
      <c r="I100" s="284">
        <f t="shared" ca="1" si="30"/>
        <v>47872</v>
      </c>
      <c r="J100" s="284">
        <f t="shared" ca="1" si="31"/>
        <v>0</v>
      </c>
      <c r="K100" s="285">
        <f t="shared" ca="1" si="32"/>
        <v>47872</v>
      </c>
      <c r="L100" s="290"/>
      <c r="M100" s="290"/>
      <c r="N100" s="290"/>
      <c r="O100" s="286"/>
      <c r="P100" s="286"/>
      <c r="Q100" s="267"/>
      <c r="R100" s="259"/>
      <c r="S100" s="287"/>
      <c r="T100" s="264"/>
      <c r="U100" s="264"/>
      <c r="V100" s="264"/>
    </row>
    <row r="101" spans="1:22" s="291" customFormat="1">
      <c r="A101" s="259" t="e">
        <f>IF(AND(C101=0,C102=0,#REF!=0),"BLANKS",1)</f>
        <v>#REF!</v>
      </c>
      <c r="B101" s="501">
        <v>5</v>
      </c>
      <c r="C101" s="294" t="s">
        <v>237</v>
      </c>
      <c r="D101" s="281" t="str">
        <f ca="1">IF(ISERROR(OFFSET('HARGA SATUAN'!$D$6,MATCH(RAB!C101,'HARGA SATUAN'!$C$7:$C$1492,0),0)),"",OFFSET('HARGA SATUAN'!$D$6,MATCH(RAB!C101,'HARGA SATUAN'!$C$7:$C$1492,0),0))</f>
        <v>HDW</v>
      </c>
      <c r="E101" s="282" t="str">
        <f ca="1">IF(B101="+","Unit",IF(ISERROR(OFFSET('HARGA SATUAN'!$E$6,MATCH(RAB!C101,'HARGA SATUAN'!$C$7:$C$1492,0),0)),"",OFFSET('HARGA SATUAN'!$E$6,MATCH(RAB!C101,'HARGA SATUAN'!$C$7:$C$1492,0),0)))</f>
        <v>Bh</v>
      </c>
      <c r="F101" s="499">
        <f>F96*1</f>
        <v>2</v>
      </c>
      <c r="G101" s="283">
        <f ca="1">IF(ISERROR(OFFSET('HARGA SATUAN'!$I$6,MATCH(RAB!C101,'HARGA SATUAN'!$C$7:$C$1492,0),0)),0,OFFSET('HARGA SATUAN'!$I$6,MATCH(RAB!C101,'HARGA SATUAN'!$C$7:$C$1492,0),0))</f>
        <v>57690</v>
      </c>
      <c r="H101" s="284">
        <f t="shared" ca="1" si="29"/>
        <v>0</v>
      </c>
      <c r="I101" s="284">
        <f t="shared" ca="1" si="30"/>
        <v>115380</v>
      </c>
      <c r="J101" s="284">
        <f t="shared" ca="1" si="31"/>
        <v>0</v>
      </c>
      <c r="K101" s="285">
        <f t="shared" ca="1" si="32"/>
        <v>115380</v>
      </c>
      <c r="L101" s="290"/>
      <c r="M101" s="290"/>
      <c r="N101" s="290"/>
      <c r="O101" s="286"/>
      <c r="P101" s="286"/>
      <c r="Q101" s="267"/>
      <c r="R101" s="259"/>
      <c r="S101" s="287"/>
      <c r="T101" s="264"/>
      <c r="U101" s="264"/>
      <c r="V101" s="264"/>
    </row>
    <row r="102" spans="1:22" s="291" customFormat="1">
      <c r="A102" s="259"/>
      <c r="B102" s="501">
        <v>6</v>
      </c>
      <c r="C102" s="294" t="s">
        <v>255</v>
      </c>
      <c r="D102" s="281" t="str">
        <f ca="1">IF(ISERROR(OFFSET('HARGA SATUAN'!$D$6,MATCH(RAB!C102,'HARGA SATUAN'!$C$7:$C$1492,0),0)),"",OFFSET('HARGA SATUAN'!$D$6,MATCH(RAB!C102,'HARGA SATUAN'!$C$7:$C$1492,0),0))</f>
        <v>HDW</v>
      </c>
      <c r="E102" s="282" t="str">
        <f ca="1">IF(B102="+","Unit",IF(ISERROR(OFFSET('HARGA SATUAN'!$E$6,MATCH(RAB!C102,'HARGA SATUAN'!$C$7:$C$1492,0),0)),"",OFFSET('HARGA SATUAN'!$E$6,MATCH(RAB!C102,'HARGA SATUAN'!$C$7:$C$1492,0),0)))</f>
        <v>Bh</v>
      </c>
      <c r="F102" s="499">
        <f>F96*1</f>
        <v>2</v>
      </c>
      <c r="G102" s="283">
        <f ca="1">IF(ISERROR(OFFSET('HARGA SATUAN'!$I$6,MATCH(RAB!C102,'HARGA SATUAN'!$C$7:$C$1492,0),0)),0,OFFSET('HARGA SATUAN'!$I$6,MATCH(RAB!C102,'HARGA SATUAN'!$C$7:$C$1492,0),0))</f>
        <v>33501.866666666669</v>
      </c>
      <c r="H102" s="284">
        <f t="shared" ca="1" si="29"/>
        <v>0</v>
      </c>
      <c r="I102" s="284">
        <f t="shared" ca="1" si="30"/>
        <v>67003.733333333337</v>
      </c>
      <c r="J102" s="284">
        <f t="shared" ca="1" si="31"/>
        <v>0</v>
      </c>
      <c r="K102" s="285">
        <f t="shared" ca="1" si="32"/>
        <v>67003.733333333337</v>
      </c>
      <c r="L102" s="290"/>
      <c r="M102" s="290"/>
      <c r="N102" s="290"/>
      <c r="O102" s="286"/>
      <c r="P102" s="286"/>
      <c r="Q102" s="267"/>
      <c r="R102" s="259"/>
      <c r="S102" s="287"/>
      <c r="T102" s="264"/>
      <c r="U102" s="264"/>
      <c r="V102" s="264"/>
    </row>
    <row r="103" spans="1:22" s="291" customFormat="1">
      <c r="A103" s="259" t="e">
        <f>IF(AND(C103=0,#REF!=0,#REF!=0),"BLANKS",1)</f>
        <v>#REF!</v>
      </c>
      <c r="B103" s="501">
        <v>7</v>
      </c>
      <c r="C103" s="294" t="s">
        <v>614</v>
      </c>
      <c r="D103" s="281" t="str">
        <f ca="1">IF(ISERROR(OFFSET('HARGA SATUAN'!$D$6,MATCH(RAB!C103,'HARGA SATUAN'!$C$7:$C$1492,0),0)),"",OFFSET('HARGA SATUAN'!$D$6,MATCH(RAB!C103,'HARGA SATUAN'!$C$7:$C$1492,0),0))</f>
        <v>JASA</v>
      </c>
      <c r="E103" s="282" t="str">
        <f ca="1">IF(B103="+","Unit",IF(ISERROR(OFFSET('HARGA SATUAN'!$E$6,MATCH(RAB!C103,'HARGA SATUAN'!$C$7:$C$1492,0),0)),"",OFFSET('HARGA SATUAN'!$E$6,MATCH(RAB!C103,'HARGA SATUAN'!$C$7:$C$1492,0),0)))</f>
        <v>Unit</v>
      </c>
      <c r="F103" s="499">
        <f>F96*1</f>
        <v>2</v>
      </c>
      <c r="G103" s="283">
        <f ca="1">IF(ISERROR(OFFSET('HARGA SATUAN'!$I$6,MATCH(RAB!C103,'HARGA SATUAN'!$C$7:$C$1492,0),0)),0,OFFSET('HARGA SATUAN'!$I$6,MATCH(RAB!C103,'HARGA SATUAN'!$C$7:$C$1492,0),0))</f>
        <v>35700</v>
      </c>
      <c r="H103" s="284">
        <f t="shared" ca="1" si="29"/>
        <v>0</v>
      </c>
      <c r="I103" s="284">
        <f t="shared" ca="1" si="30"/>
        <v>0</v>
      </c>
      <c r="J103" s="284">
        <f t="shared" ca="1" si="31"/>
        <v>71400</v>
      </c>
      <c r="K103" s="285">
        <f t="shared" ca="1" si="32"/>
        <v>71400</v>
      </c>
      <c r="L103" s="290"/>
      <c r="M103" s="290"/>
      <c r="N103" s="290"/>
      <c r="O103" s="286"/>
      <c r="P103" s="286"/>
      <c r="Q103" s="267"/>
      <c r="R103" s="259"/>
      <c r="S103" s="287"/>
      <c r="T103" s="264"/>
      <c r="U103" s="264"/>
      <c r="V103" s="264"/>
    </row>
    <row r="104" spans="1:22" s="291" customFormat="1">
      <c r="A104" s="259" t="e">
        <f>IF(AND(#REF!=0,#REF!=0,#REF!=0),"BLANKS",1)</f>
        <v>#REF!</v>
      </c>
      <c r="B104" s="493"/>
      <c r="C104" s="294"/>
      <c r="D104" s="281" t="str">
        <f ca="1">IF(ISERROR(OFFSET('HARGA SATUAN'!$D$6,MATCH(RAB!C104,'HARGA SATUAN'!$C$7:$C$1492,0),0)),"",OFFSET('HARGA SATUAN'!$D$6,MATCH(RAB!C104,'HARGA SATUAN'!$C$7:$C$1492,0),0))</f>
        <v/>
      </c>
      <c r="E104" s="282" t="str">
        <f ca="1">IF(B104="+","Unit",IF(ISERROR(OFFSET('HARGA SATUAN'!$E$6,MATCH(RAB!C104,'HARGA SATUAN'!$C$7:$C$1492,0),0)),"",OFFSET('HARGA SATUAN'!$E$6,MATCH(RAB!C104,'HARGA SATUAN'!$C$7:$C$1492,0),0)))</f>
        <v/>
      </c>
      <c r="F104" s="499"/>
      <c r="G104" s="283">
        <f ca="1">IF(ISERROR(OFFSET('HARGA SATUAN'!$I$6,MATCH(RAB!C104,'HARGA SATUAN'!$C$7:$C$1492,0),0)),0,OFFSET('HARGA SATUAN'!$I$6,MATCH(RAB!C104,'HARGA SATUAN'!$C$7:$C$1492,0),0))</f>
        <v>0</v>
      </c>
      <c r="H104" s="284">
        <f t="shared" ca="1" si="29"/>
        <v>0</v>
      </c>
      <c r="I104" s="284">
        <f t="shared" ca="1" si="30"/>
        <v>0</v>
      </c>
      <c r="J104" s="284">
        <f t="shared" ca="1" si="31"/>
        <v>0</v>
      </c>
      <c r="K104" s="285">
        <f t="shared" ca="1" si="32"/>
        <v>0</v>
      </c>
      <c r="L104" s="290"/>
      <c r="M104" s="290"/>
      <c r="N104" s="290"/>
      <c r="O104" s="286"/>
      <c r="P104" s="286"/>
      <c r="Q104" s="267"/>
      <c r="R104" s="259"/>
      <c r="S104" s="287"/>
      <c r="T104" s="264"/>
      <c r="U104" s="264"/>
      <c r="V104" s="264"/>
    </row>
    <row r="105" spans="1:22" s="291" customFormat="1">
      <c r="A105" s="259" t="e">
        <f>IF(AND(C105=0,C106=0,#REF!=0),"BLANKS",1)</f>
        <v>#REF!</v>
      </c>
      <c r="B105" s="501"/>
      <c r="C105" s="292"/>
      <c r="D105" s="281" t="str">
        <f ca="1">IF(ISERROR(OFFSET('HARGA SATUAN'!$D$6,MATCH(RAB!C105,'HARGA SATUAN'!$C$7:$C$1492,0),0)),"",OFFSET('HARGA SATUAN'!$D$6,MATCH(RAB!C105,'HARGA SATUAN'!$C$7:$C$1492,0),0))</f>
        <v/>
      </c>
      <c r="E105" s="282" t="str">
        <f ca="1">IF(B105="+","Unit",IF(ISERROR(OFFSET('HARGA SATUAN'!$E$6,MATCH(RAB!C105,'HARGA SATUAN'!$C$7:$C$1492,0),0)),"",OFFSET('HARGA SATUAN'!$E$6,MATCH(RAB!C105,'HARGA SATUAN'!$C$7:$C$1492,0),0)))</f>
        <v/>
      </c>
      <c r="F105" s="393"/>
      <c r="G105" s="283">
        <f ca="1">IF(ISERROR(OFFSET('HARGA SATUAN'!$I$6,MATCH(RAB!C105,'HARGA SATUAN'!$C$7:$C$1492,0),0)),0,OFFSET('HARGA SATUAN'!$I$6,MATCH(RAB!C105,'HARGA SATUAN'!$C$7:$C$1492,0),0))</f>
        <v>0</v>
      </c>
      <c r="H105" s="284">
        <f t="shared" ca="1" si="13"/>
        <v>0</v>
      </c>
      <c r="I105" s="284">
        <f t="shared" ca="1" si="14"/>
        <v>0</v>
      </c>
      <c r="J105" s="284">
        <f t="shared" ca="1" si="15"/>
        <v>0</v>
      </c>
      <c r="K105" s="285">
        <f t="shared" ca="1" si="16"/>
        <v>0</v>
      </c>
      <c r="L105" s="290"/>
      <c r="M105" s="290"/>
      <c r="N105" s="290"/>
      <c r="O105" s="286"/>
      <c r="P105" s="286"/>
      <c r="Q105" s="267"/>
      <c r="R105" s="259"/>
      <c r="S105" s="287"/>
      <c r="T105" s="264"/>
      <c r="U105" s="264"/>
      <c r="V105" s="264"/>
    </row>
    <row r="106" spans="1:22" s="291" customFormat="1">
      <c r="A106" s="259" t="e">
        <f>IF(AND(C106=0,#REF!=0,#REF!=0),"BLANKS",1)</f>
        <v>#REF!</v>
      </c>
      <c r="B106" s="395"/>
      <c r="C106" s="294"/>
      <c r="D106" s="281" t="str">
        <f ca="1">IF(ISERROR(OFFSET('HARGA SATUAN'!$D$6,MATCH(RAB!C106,'HARGA SATUAN'!$C$7:$C$1492,0),0)),"",OFFSET('HARGA SATUAN'!$D$6,MATCH(RAB!C106,'HARGA SATUAN'!$C$7:$C$1492,0),0))</f>
        <v/>
      </c>
      <c r="E106" s="282" t="str">
        <f ca="1">IF(B106="+","Unit",IF(ISERROR(OFFSET('HARGA SATUAN'!$E$6,MATCH(RAB!C106,'HARGA SATUAN'!$C$7:$C$1492,0),0)),"",OFFSET('HARGA SATUAN'!$E$6,MATCH(RAB!C106,'HARGA SATUAN'!$C$7:$C$1492,0),0)))</f>
        <v/>
      </c>
      <c r="F106" s="393"/>
      <c r="G106" s="283">
        <f ca="1">IF(ISERROR(OFFSET('HARGA SATUAN'!$I$6,MATCH(RAB!C106,'HARGA SATUAN'!$C$7:$C$1492,0),0)),0,OFFSET('HARGA SATUAN'!$I$6,MATCH(RAB!C106,'HARGA SATUAN'!$C$7:$C$1492,0),0))</f>
        <v>0</v>
      </c>
      <c r="H106" s="284">
        <f t="shared" ca="1" si="13"/>
        <v>0</v>
      </c>
      <c r="I106" s="284">
        <f t="shared" ca="1" si="14"/>
        <v>0</v>
      </c>
      <c r="J106" s="284">
        <f t="shared" ca="1" si="15"/>
        <v>0</v>
      </c>
      <c r="K106" s="285">
        <f t="shared" ca="1" si="16"/>
        <v>0</v>
      </c>
      <c r="L106" s="290"/>
      <c r="M106" s="290"/>
      <c r="N106" s="290"/>
      <c r="O106" s="286"/>
      <c r="P106" s="286"/>
      <c r="Q106" s="267"/>
      <c r="R106" s="259"/>
      <c r="S106" s="287"/>
      <c r="T106" s="264"/>
      <c r="U106" s="264"/>
      <c r="V106" s="264"/>
    </row>
    <row r="107" spans="1:22" s="291" customFormat="1" ht="28.5">
      <c r="A107" s="259" t="s">
        <v>1413</v>
      </c>
      <c r="B107" s="395" t="s">
        <v>514</v>
      </c>
      <c r="C107" s="396" t="s">
        <v>1574</v>
      </c>
      <c r="D107" s="281" t="str">
        <f ca="1">IF(ISERROR(OFFSET('HARGA SATUAN'!$D$6,MATCH(RAB!C107,'HARGA SATUAN'!$C$7:$C$1492,0),0)),"",OFFSET('HARGA SATUAN'!$D$6,MATCH(RAB!C107,'HARGA SATUAN'!$C$7:$C$1492,0),0))</f>
        <v/>
      </c>
      <c r="E107" s="282" t="str">
        <f ca="1">IF(B107="+","Unit",IF(ISERROR(OFFSET('HARGA SATUAN'!$E$6,MATCH(RAB!C107,'HARGA SATUAN'!$C$7:$C$1492,0),0)),"",OFFSET('HARGA SATUAN'!$E$6,MATCH(RAB!C107,'HARGA SATUAN'!$C$7:$C$1492,0),0)))</f>
        <v/>
      </c>
      <c r="F107" s="393"/>
      <c r="G107" s="283">
        <f ca="1">IF(ISERROR(OFFSET('HARGA SATUAN'!$I$6,MATCH(RAB!C107,'HARGA SATUAN'!$C$7:$C$1492,0),0)),0,OFFSET('HARGA SATUAN'!$I$6,MATCH(RAB!C107,'HARGA SATUAN'!$C$7:$C$1492,0),0))</f>
        <v>0</v>
      </c>
      <c r="H107" s="284">
        <f t="shared" ca="1" si="13"/>
        <v>0</v>
      </c>
      <c r="I107" s="284">
        <f t="shared" ca="1" si="14"/>
        <v>0</v>
      </c>
      <c r="J107" s="284">
        <f t="shared" ca="1" si="15"/>
        <v>0</v>
      </c>
      <c r="K107" s="285">
        <f t="shared" ca="1" si="16"/>
        <v>0</v>
      </c>
      <c r="L107" s="290"/>
      <c r="M107" s="290"/>
      <c r="N107" s="290"/>
      <c r="O107" s="286"/>
      <c r="P107" s="286"/>
      <c r="Q107" s="267"/>
      <c r="R107" s="259"/>
      <c r="S107" s="287"/>
      <c r="T107" s="264"/>
      <c r="U107" s="264"/>
      <c r="V107" s="264"/>
    </row>
    <row r="108" spans="1:22" s="291" customFormat="1">
      <c r="A108" s="259" t="s">
        <v>1413</v>
      </c>
      <c r="B108" s="293"/>
      <c r="C108" s="292"/>
      <c r="D108" s="281" t="str">
        <f ca="1">IF(ISERROR(OFFSET('HARGA SATUAN'!$D$6,MATCH(RAB!C108,'HARGA SATUAN'!$C$7:$C$1492,0),0)),"",OFFSET('HARGA SATUAN'!$D$6,MATCH(RAB!C108,'HARGA SATUAN'!$C$7:$C$1492,0),0))</f>
        <v/>
      </c>
      <c r="E108" s="282" t="str">
        <f ca="1">IF(B108="+","Unit",IF(ISERROR(OFFSET('HARGA SATUAN'!$E$6,MATCH(RAB!C108,'HARGA SATUAN'!$C$7:$C$1492,0),0)),"",OFFSET('HARGA SATUAN'!$E$6,MATCH(RAB!C108,'HARGA SATUAN'!$C$7:$C$1492,0),0)))</f>
        <v/>
      </c>
      <c r="F108" s="393"/>
      <c r="G108" s="283">
        <f ca="1">IF(ISERROR(OFFSET('HARGA SATUAN'!$I$6,MATCH(RAB!C108,'HARGA SATUAN'!$C$7:$C$1492,0),0)),0,OFFSET('HARGA SATUAN'!$I$6,MATCH(RAB!C108,'HARGA SATUAN'!$C$7:$C$1492,0),0))</f>
        <v>0</v>
      </c>
      <c r="H108" s="284">
        <f t="shared" ref="H108:H110" ca="1" si="35">IF(OR(D108="MDU",D108="MDU-KD"),(IF($O$3="RAB NON MDU","PLN KD",G108*F108)),0)</f>
        <v>0</v>
      </c>
      <c r="I108" s="284">
        <f t="shared" ref="I108:I110" ca="1" si="36">IF(D108="HDW",G108*F108,0)</f>
        <v>0</v>
      </c>
      <c r="J108" s="284">
        <f t="shared" ref="J108:J110" ca="1" si="37">IF(D108="JASA",G108*F108,0)</f>
        <v>0</v>
      </c>
      <c r="K108" s="285">
        <f t="shared" ref="K108:K110" ca="1" si="38">SUM(H108:J108)</f>
        <v>0</v>
      </c>
      <c r="L108" s="290"/>
      <c r="M108" s="290"/>
      <c r="N108" s="290"/>
      <c r="O108" s="286"/>
      <c r="P108" s="286"/>
      <c r="Q108" s="267"/>
      <c r="R108" s="259"/>
      <c r="S108" s="287"/>
      <c r="T108" s="264"/>
      <c r="U108" s="264"/>
      <c r="V108" s="264"/>
    </row>
    <row r="109" spans="1:22" s="291" customFormat="1">
      <c r="A109" s="259"/>
      <c r="B109" s="293"/>
      <c r="C109" s="292"/>
      <c r="D109" s="281" t="str">
        <f ca="1">IF(ISERROR(OFFSET('HARGA SATUAN'!$D$6,MATCH(RAB!C109,'HARGA SATUAN'!$C$7:$C$1492,0),0)),"",OFFSET('HARGA SATUAN'!$D$6,MATCH(RAB!C109,'HARGA SATUAN'!$C$7:$C$1492,0),0))</f>
        <v/>
      </c>
      <c r="E109" s="282" t="str">
        <f ca="1">IF(B109="+","Unit",IF(ISERROR(OFFSET('HARGA SATUAN'!$E$6,MATCH(RAB!C109,'HARGA SATUAN'!$C$7:$C$1492,0),0)),"",OFFSET('HARGA SATUAN'!$E$6,MATCH(RAB!C109,'HARGA SATUAN'!$C$7:$C$1492,0),0)))</f>
        <v/>
      </c>
      <c r="F109" s="393"/>
      <c r="G109" s="283">
        <f ca="1">IF(ISERROR(OFFSET('HARGA SATUAN'!$I$6,MATCH(RAB!C109,'HARGA SATUAN'!$C$7:$C$1492,0),0)),0,OFFSET('HARGA SATUAN'!$I$6,MATCH(RAB!C109,'HARGA SATUAN'!$C$7:$C$1492,0),0))</f>
        <v>0</v>
      </c>
      <c r="H109" s="284">
        <f t="shared" ca="1" si="35"/>
        <v>0</v>
      </c>
      <c r="I109" s="284">
        <f t="shared" ca="1" si="36"/>
        <v>0</v>
      </c>
      <c r="J109" s="284">
        <f t="shared" ca="1" si="37"/>
        <v>0</v>
      </c>
      <c r="K109" s="285">
        <f t="shared" ca="1" si="38"/>
        <v>0</v>
      </c>
      <c r="L109" s="290"/>
      <c r="M109" s="290"/>
      <c r="N109" s="290"/>
      <c r="O109" s="286"/>
      <c r="P109" s="286"/>
      <c r="Q109" s="267"/>
      <c r="R109" s="259"/>
      <c r="S109" s="287"/>
      <c r="T109" s="264"/>
      <c r="U109" s="264"/>
      <c r="V109" s="264"/>
    </row>
    <row r="110" spans="1:22" s="291" customFormat="1">
      <c r="A110" s="259" t="s">
        <v>1413</v>
      </c>
      <c r="B110" s="395" t="s">
        <v>516</v>
      </c>
      <c r="C110" s="396" t="s">
        <v>1575</v>
      </c>
      <c r="D110" s="281" t="str">
        <f ca="1">IF(ISERROR(OFFSET('HARGA SATUAN'!$D$6,MATCH(RAB!C110,'HARGA SATUAN'!$C$7:$C$1492,0),0)),"",OFFSET('HARGA SATUAN'!$D$6,MATCH(RAB!C110,'HARGA SATUAN'!$C$7:$C$1492,0),0))</f>
        <v/>
      </c>
      <c r="E110" s="282" t="str">
        <f ca="1">IF(B110="+","Unit",IF(ISERROR(OFFSET('HARGA SATUAN'!$E$6,MATCH(RAB!C110,'HARGA SATUAN'!$C$7:$C$1492,0),0)),"",OFFSET('HARGA SATUAN'!$E$6,MATCH(RAB!C110,'HARGA SATUAN'!$C$7:$C$1492,0),0)))</f>
        <v/>
      </c>
      <c r="F110" s="393"/>
      <c r="G110" s="283">
        <f ca="1">IF(ISERROR(OFFSET('HARGA SATUAN'!$I$6,MATCH(RAB!C110,'HARGA SATUAN'!$C$7:$C$1492,0),0)),0,OFFSET('HARGA SATUAN'!$I$6,MATCH(RAB!C110,'HARGA SATUAN'!$C$7:$C$1492,0),0))</f>
        <v>0</v>
      </c>
      <c r="H110" s="284">
        <f t="shared" ca="1" si="35"/>
        <v>0</v>
      </c>
      <c r="I110" s="284">
        <f t="shared" ca="1" si="36"/>
        <v>0</v>
      </c>
      <c r="J110" s="284">
        <f t="shared" ca="1" si="37"/>
        <v>0</v>
      </c>
      <c r="K110" s="285">
        <f t="shared" ca="1" si="38"/>
        <v>0</v>
      </c>
      <c r="L110" s="290"/>
      <c r="M110" s="290"/>
      <c r="N110" s="290"/>
      <c r="O110" s="286"/>
      <c r="P110" s="286"/>
      <c r="Q110" s="267"/>
      <c r="R110" s="259"/>
      <c r="S110" s="287"/>
      <c r="T110" s="264"/>
      <c r="U110" s="264"/>
      <c r="V110" s="264"/>
    </row>
    <row r="111" spans="1:22" s="291" customFormat="1">
      <c r="A111" s="259" t="e">
        <f>IF(AND(C111=0,#REF!=0,#REF!=0),"BLANKS",1)</f>
        <v>#REF!</v>
      </c>
      <c r="B111" s="511" t="s">
        <v>1005</v>
      </c>
      <c r="C111" s="512" t="s">
        <v>1624</v>
      </c>
      <c r="D111" s="281" t="str">
        <f ca="1">IF(ISERROR(OFFSET('HARGA SATUAN'!$D$6,MATCH(RAB!C111,'HARGA SATUAN'!$C$7:$C$1492,0),0)),"",OFFSET('HARGA SATUAN'!$D$6,MATCH(RAB!C111,'HARGA SATUAN'!$C$7:$C$1492,0),0))</f>
        <v/>
      </c>
      <c r="E111" s="282" t="str">
        <f ca="1">IF(B111="+","Unit",IF(ISERROR(OFFSET('HARGA SATUAN'!$E$6,MATCH(RAB!C111,'HARGA SATUAN'!$C$7:$C$1492,0),0)),"",OFFSET('HARGA SATUAN'!$E$6,MATCH(RAB!C111,'HARGA SATUAN'!$C$7:$C$1492,0),0)))</f>
        <v>Unit</v>
      </c>
      <c r="F111" s="515">
        <v>1</v>
      </c>
      <c r="G111" s="283">
        <f ca="1">IF(ISERROR(OFFSET('HARGA SATUAN'!$I$6,MATCH(RAB!C111,'HARGA SATUAN'!$C$7:$C$1492,0),0)),0,OFFSET('HARGA SATUAN'!$I$6,MATCH(RAB!C111,'HARGA SATUAN'!$C$7:$C$1492,0),0))</f>
        <v>0</v>
      </c>
      <c r="H111" s="284">
        <f t="shared" ref="H111:H112" ca="1" si="39">IF(OR(D111="MDU",D111="MDU-KD"),(IF($O$3="RAB NON MDU","PLN KD",G111*F111)),0)</f>
        <v>0</v>
      </c>
      <c r="I111" s="284">
        <f t="shared" ref="I111:I112" ca="1" si="40">IF(D111="HDW",G111*F111,0)</f>
        <v>0</v>
      </c>
      <c r="J111" s="284">
        <f t="shared" ref="J111:J112" ca="1" si="41">IF(D111="JASA",G111*F111,0)</f>
        <v>0</v>
      </c>
      <c r="K111" s="285">
        <f t="shared" ref="K111:K112" ca="1" si="42">SUM(H111:J111)</f>
        <v>0</v>
      </c>
      <c r="L111" s="290"/>
      <c r="M111" s="290"/>
      <c r="N111" s="290"/>
      <c r="O111" s="286"/>
      <c r="P111" s="286"/>
      <c r="Q111" s="267"/>
      <c r="R111" s="259"/>
      <c r="S111" s="287"/>
      <c r="T111" s="264"/>
      <c r="U111" s="264"/>
      <c r="V111" s="264"/>
    </row>
    <row r="112" spans="1:22" s="291" customFormat="1" ht="30">
      <c r="A112" s="259" t="s">
        <v>1413</v>
      </c>
      <c r="B112" s="513">
        <v>1</v>
      </c>
      <c r="C112" s="109" t="s">
        <v>1167</v>
      </c>
      <c r="D112" s="281" t="str">
        <f ca="1">IF(ISERROR(OFFSET('HARGA SATUAN'!$D$6,MATCH(RAB!C112,'HARGA SATUAN'!$C$7:$C$1492,0),0)),"",OFFSET('HARGA SATUAN'!$D$6,MATCH(RAB!C112,'HARGA SATUAN'!$C$7:$C$1492,0),0))</f>
        <v>MDU-KD</v>
      </c>
      <c r="E112" s="282" t="str">
        <f ca="1">IF(B112="+","Unit",IF(ISERROR(OFFSET('HARGA SATUAN'!$E$6,MATCH(RAB!C112,'HARGA SATUAN'!$C$7:$C$1492,0),0)),"",OFFSET('HARGA SATUAN'!$E$6,MATCH(RAB!C112,'HARGA SATUAN'!$C$7:$C$1492,0),0)))</f>
        <v>Bh</v>
      </c>
      <c r="F112" s="515">
        <f>F111*1</f>
        <v>1</v>
      </c>
      <c r="G112" s="283">
        <f ca="1">IF(ISERROR(OFFSET('HARGA SATUAN'!$I$6,MATCH(RAB!C112,'HARGA SATUAN'!$C$7:$C$1492,0),0)),0,OFFSET('HARGA SATUAN'!$I$6,MATCH(RAB!C112,'HARGA SATUAN'!$C$7:$C$1492,0),0))</f>
        <v>1427400</v>
      </c>
      <c r="H112" s="284">
        <f t="shared" ca="1" si="39"/>
        <v>1427400</v>
      </c>
      <c r="I112" s="284">
        <f t="shared" ca="1" si="40"/>
        <v>0</v>
      </c>
      <c r="J112" s="284">
        <f t="shared" ca="1" si="41"/>
        <v>0</v>
      </c>
      <c r="K112" s="285">
        <f t="shared" ca="1" si="42"/>
        <v>1427400</v>
      </c>
      <c r="L112" s="290"/>
      <c r="M112" s="290"/>
      <c r="N112" s="290"/>
      <c r="O112" s="286"/>
      <c r="P112" s="286"/>
      <c r="Q112" s="267"/>
      <c r="R112" s="259"/>
      <c r="S112" s="287"/>
      <c r="T112" s="264"/>
      <c r="U112" s="264"/>
      <c r="V112" s="264"/>
    </row>
    <row r="113" spans="1:22" s="291" customFormat="1">
      <c r="A113" s="259" t="e">
        <f>IF(AND(C113=0,#REF!=0,#REF!=0),"BLANKS",1)</f>
        <v>#REF!</v>
      </c>
      <c r="B113" s="513">
        <v>2</v>
      </c>
      <c r="C113" s="514" t="s">
        <v>504</v>
      </c>
      <c r="D113" s="281" t="str">
        <f ca="1">IF(ISERROR(OFFSET('HARGA SATUAN'!$D$6,MATCH(RAB!C113,'HARGA SATUAN'!$C$7:$C$1492,0),0)),"",OFFSET('HARGA SATUAN'!$D$6,MATCH(RAB!C113,'HARGA SATUAN'!$C$7:$C$1492,0),0))</f>
        <v>MDU-KD</v>
      </c>
      <c r="E113" s="282" t="str">
        <f ca="1">IF(B113="+","Unit",IF(ISERROR(OFFSET('HARGA SATUAN'!$E$6,MATCH(RAB!C113,'HARGA SATUAN'!$C$7:$C$1492,0),0)),"",OFFSET('HARGA SATUAN'!$E$6,MATCH(RAB!C113,'HARGA SATUAN'!$C$7:$C$1492,0),0)))</f>
        <v>Unit</v>
      </c>
      <c r="F113" s="515">
        <f>F111*1</f>
        <v>1</v>
      </c>
      <c r="G113" s="283">
        <f ca="1">IF(ISERROR(OFFSET('HARGA SATUAN'!$I$6,MATCH(RAB!C113,'HARGA SATUAN'!$C$7:$C$1492,0),0)),0,OFFSET('HARGA SATUAN'!$I$6,MATCH(RAB!C113,'HARGA SATUAN'!$C$7:$C$1492,0),0))</f>
        <v>3564900</v>
      </c>
      <c r="H113" s="284">
        <f t="shared" ca="1" si="13"/>
        <v>3564900</v>
      </c>
      <c r="I113" s="284">
        <f t="shared" ca="1" si="14"/>
        <v>0</v>
      </c>
      <c r="J113" s="284">
        <f t="shared" ca="1" si="15"/>
        <v>0</v>
      </c>
      <c r="K113" s="285">
        <f t="shared" ca="1" si="16"/>
        <v>3564900</v>
      </c>
      <c r="L113" s="290"/>
      <c r="M113" s="290"/>
      <c r="N113" s="290"/>
      <c r="O113" s="286"/>
      <c r="P113" s="286"/>
      <c r="Q113" s="267"/>
      <c r="R113" s="259"/>
      <c r="S113" s="287"/>
      <c r="T113" s="264"/>
      <c r="U113" s="264"/>
      <c r="V113" s="264"/>
    </row>
    <row r="114" spans="1:22" s="291" customFormat="1">
      <c r="A114" s="259"/>
      <c r="B114" s="513">
        <v>3</v>
      </c>
      <c r="C114" s="514" t="s">
        <v>1112</v>
      </c>
      <c r="D114" s="281" t="str">
        <f ca="1">IF(ISERROR(OFFSET('HARGA SATUAN'!$D$6,MATCH(RAB!C114,'HARGA SATUAN'!$C$7:$C$1492,0),0)),"",OFFSET('HARGA SATUAN'!$D$6,MATCH(RAB!C114,'HARGA SATUAN'!$C$7:$C$1492,0),0))</f>
        <v>HDW</v>
      </c>
      <c r="E114" s="282" t="str">
        <f ca="1">IF(B114="+","Unit",IF(ISERROR(OFFSET('HARGA SATUAN'!$E$6,MATCH(RAB!C114,'HARGA SATUAN'!$C$7:$C$1492,0),0)),"",OFFSET('HARGA SATUAN'!$E$6,MATCH(RAB!C114,'HARGA SATUAN'!$C$7:$C$1492,0),0)))</f>
        <v>Unit</v>
      </c>
      <c r="F114" s="515">
        <f>F111*1</f>
        <v>1</v>
      </c>
      <c r="G114" s="283">
        <f ca="1">IF(ISERROR(OFFSET('HARGA SATUAN'!$I$6,MATCH(RAB!C114,'HARGA SATUAN'!$C$7:$C$1492,0),0)),0,OFFSET('HARGA SATUAN'!$I$6,MATCH(RAB!C114,'HARGA SATUAN'!$C$7:$C$1492,0),0))</f>
        <v>1113900</v>
      </c>
      <c r="H114" s="284">
        <f t="shared" ca="1" si="13"/>
        <v>0</v>
      </c>
      <c r="I114" s="284">
        <f t="shared" ca="1" si="14"/>
        <v>1113900</v>
      </c>
      <c r="J114" s="284">
        <f t="shared" ca="1" si="15"/>
        <v>0</v>
      </c>
      <c r="K114" s="285">
        <f t="shared" ca="1" si="16"/>
        <v>1113900</v>
      </c>
      <c r="L114" s="290"/>
      <c r="M114" s="290"/>
      <c r="N114" s="290"/>
      <c r="O114" s="286"/>
      <c r="P114" s="286"/>
      <c r="Q114" s="267"/>
      <c r="R114" s="259"/>
      <c r="S114" s="287"/>
      <c r="T114" s="264"/>
      <c r="U114" s="264"/>
      <c r="V114" s="264"/>
    </row>
    <row r="115" spans="1:22" s="291" customFormat="1">
      <c r="A115" s="259" t="e">
        <f>IF(AND(C115=0,C116=0,#REF!=0),"BLANKS",1)</f>
        <v>#REF!</v>
      </c>
      <c r="B115" s="513">
        <v>4</v>
      </c>
      <c r="C115" s="516" t="s">
        <v>1427</v>
      </c>
      <c r="D115" s="281" t="str">
        <f ca="1">IF(ISERROR(OFFSET('HARGA SATUAN'!$D$6,MATCH(RAB!C115,'HARGA SATUAN'!$C$7:$C$1492,0),0)),"",OFFSET('HARGA SATUAN'!$D$6,MATCH(RAB!C115,'HARGA SATUAN'!$C$7:$C$1492,0),0))</f>
        <v>MDU-KD</v>
      </c>
      <c r="E115" s="282" t="str">
        <f ca="1">IF(B115="+","Unit",IF(ISERROR(OFFSET('HARGA SATUAN'!$E$6,MATCH(RAB!C115,'HARGA SATUAN'!$C$7:$C$1492,0),0)),"",OFFSET('HARGA SATUAN'!$E$6,MATCH(RAB!C115,'HARGA SATUAN'!$C$7:$C$1492,0),0)))</f>
        <v>Mtr</v>
      </c>
      <c r="F115" s="515">
        <v>60</v>
      </c>
      <c r="G115" s="283">
        <f ca="1">IF(ISERROR(OFFSET('HARGA SATUAN'!$I$6,MATCH(RAB!C115,'HARGA SATUAN'!$C$7:$C$1492,0),0)),0,OFFSET('HARGA SATUAN'!$I$6,MATCH(RAB!C115,'HARGA SATUAN'!$C$7:$C$1492,0),0))</f>
        <v>54500</v>
      </c>
      <c r="H115" s="284">
        <f t="shared" ca="1" si="13"/>
        <v>3270000</v>
      </c>
      <c r="I115" s="284">
        <f t="shared" ca="1" si="14"/>
        <v>0</v>
      </c>
      <c r="J115" s="284">
        <f t="shared" ca="1" si="15"/>
        <v>0</v>
      </c>
      <c r="K115" s="285">
        <f t="shared" ca="1" si="16"/>
        <v>3270000</v>
      </c>
      <c r="L115" s="290"/>
      <c r="M115" s="290"/>
      <c r="N115" s="290"/>
      <c r="O115" s="286"/>
      <c r="P115" s="286"/>
      <c r="Q115" s="267"/>
      <c r="R115" s="259"/>
      <c r="S115" s="287"/>
      <c r="T115" s="264"/>
      <c r="U115" s="264"/>
      <c r="V115" s="264"/>
    </row>
    <row r="116" spans="1:22" s="291" customFormat="1">
      <c r="A116" s="259" t="e">
        <f>IF(AND(C116=0,#REF!=0,#REF!=0),"BLANKS",1)</f>
        <v>#REF!</v>
      </c>
      <c r="B116" s="513">
        <v>5</v>
      </c>
      <c r="C116" s="514" t="s">
        <v>789</v>
      </c>
      <c r="D116" s="281" t="str">
        <f ca="1">IF(ISERROR(OFFSET('HARGA SATUAN'!$D$6,MATCH(RAB!C116,'HARGA SATUAN'!$C$7:$C$1492,0),0)),"",OFFSET('HARGA SATUAN'!$D$6,MATCH(RAB!C116,'HARGA SATUAN'!$C$7:$C$1492,0),0))</f>
        <v>JASA</v>
      </c>
      <c r="E116" s="282" t="str">
        <f ca="1">IF(B116="+","Unit",IF(ISERROR(OFFSET('HARGA SATUAN'!$E$6,MATCH(RAB!C116,'HARGA SATUAN'!$C$7:$C$1492,0),0)),"",OFFSET('HARGA SATUAN'!$E$6,MATCH(RAB!C116,'HARGA SATUAN'!$C$7:$C$1492,0),0)))</f>
        <v>Unit</v>
      </c>
      <c r="F116" s="515">
        <f>F111*1</f>
        <v>1</v>
      </c>
      <c r="G116" s="283">
        <f ca="1">IF(ISERROR(OFFSET('HARGA SATUAN'!$I$6,MATCH(RAB!C116,'HARGA SATUAN'!$C$7:$C$1492,0),0)),0,OFFSET('HARGA SATUAN'!$I$6,MATCH(RAB!C116,'HARGA SATUAN'!$C$7:$C$1492,0),0))</f>
        <v>106400</v>
      </c>
      <c r="H116" s="284">
        <f t="shared" ca="1" si="13"/>
        <v>0</v>
      </c>
      <c r="I116" s="284">
        <f t="shared" ca="1" si="14"/>
        <v>0</v>
      </c>
      <c r="J116" s="284">
        <f t="shared" ca="1" si="15"/>
        <v>106400</v>
      </c>
      <c r="K116" s="285">
        <f t="shared" ca="1" si="16"/>
        <v>106400</v>
      </c>
      <c r="L116" s="290"/>
      <c r="M116" s="290"/>
      <c r="N116" s="290"/>
      <c r="O116" s="286"/>
      <c r="P116" s="286"/>
      <c r="Q116" s="267"/>
      <c r="R116" s="259"/>
      <c r="S116" s="287"/>
      <c r="T116" s="264"/>
      <c r="U116" s="264"/>
      <c r="V116" s="264"/>
    </row>
    <row r="117" spans="1:22" s="291" customFormat="1">
      <c r="A117" s="259" t="s">
        <v>1413</v>
      </c>
      <c r="B117" s="493"/>
      <c r="C117" s="506"/>
      <c r="D117" s="281" t="str">
        <f ca="1">IF(ISERROR(OFFSET('HARGA SATUAN'!$D$6,MATCH(RAB!C117,'HARGA SATUAN'!$C$7:$C$1492,0),0)),"",OFFSET('HARGA SATUAN'!$D$6,MATCH(RAB!C117,'HARGA SATUAN'!$C$7:$C$1492,0),0))</f>
        <v/>
      </c>
      <c r="E117" s="282" t="str">
        <f ca="1">IF(B117="+","Unit",IF(ISERROR(OFFSET('HARGA SATUAN'!$E$6,MATCH(RAB!C117,'HARGA SATUAN'!$C$7:$C$1492,0),0)),"",OFFSET('HARGA SATUAN'!$E$6,MATCH(RAB!C117,'HARGA SATUAN'!$C$7:$C$1492,0),0)))</f>
        <v/>
      </c>
      <c r="F117" s="507"/>
      <c r="G117" s="283">
        <f ca="1">IF(ISERROR(OFFSET('HARGA SATUAN'!$I$6,MATCH(RAB!C117,'HARGA SATUAN'!$C$7:$C$1492,0),0)),0,OFFSET('HARGA SATUAN'!$I$6,MATCH(RAB!C117,'HARGA SATUAN'!$C$7:$C$1492,0),0))</f>
        <v>0</v>
      </c>
      <c r="H117" s="284">
        <f t="shared" ref="H117" ca="1" si="43">IF(OR(D117="MDU",D117="MDU-KD"),(IF($O$3="RAB NON MDU","PLN KD",G117*F117)),0)</f>
        <v>0</v>
      </c>
      <c r="I117" s="284">
        <f t="shared" ref="I117" ca="1" si="44">IF(D117="HDW",G117*F117,0)</f>
        <v>0</v>
      </c>
      <c r="J117" s="284">
        <f t="shared" ref="J117" ca="1" si="45">IF(D117="JASA",G117*F117,0)</f>
        <v>0</v>
      </c>
      <c r="K117" s="285">
        <f t="shared" ref="K117" ca="1" si="46">SUM(H117:J117)</f>
        <v>0</v>
      </c>
      <c r="L117" s="290"/>
      <c r="M117" s="290"/>
      <c r="N117" s="290"/>
      <c r="O117" s="286"/>
      <c r="P117" s="286"/>
      <c r="Q117" s="267"/>
      <c r="R117" s="259"/>
      <c r="S117" s="287"/>
      <c r="T117" s="264"/>
      <c r="U117" s="264"/>
      <c r="V117" s="264"/>
    </row>
    <row r="118" spans="1:22" s="291" customFormat="1">
      <c r="A118" s="259" t="e">
        <f>IF(AND(C118=0,#REF!=0,#REF!=0),"BLANKS",1)</f>
        <v>#REF!</v>
      </c>
      <c r="B118" s="493"/>
      <c r="C118" s="506"/>
      <c r="D118" s="281" t="str">
        <f ca="1">IF(ISERROR(OFFSET('HARGA SATUAN'!$D$6,MATCH(RAB!C118,'HARGA SATUAN'!$C$7:$C$1492,0),0)),"",OFFSET('HARGA SATUAN'!$D$6,MATCH(RAB!C118,'HARGA SATUAN'!$C$7:$C$1492,0),0))</f>
        <v/>
      </c>
      <c r="E118" s="282" t="str">
        <f ca="1">IF(B118="+","Unit",IF(ISERROR(OFFSET('HARGA SATUAN'!$E$6,MATCH(RAB!C118,'HARGA SATUAN'!$C$7:$C$1492,0),0)),"",OFFSET('HARGA SATUAN'!$E$6,MATCH(RAB!C118,'HARGA SATUAN'!$C$7:$C$1492,0),0)))</f>
        <v/>
      </c>
      <c r="F118" s="503"/>
      <c r="G118" s="283">
        <f ca="1">IF(ISERROR(OFFSET('HARGA SATUAN'!$I$6,MATCH(RAB!C118,'HARGA SATUAN'!$C$7:$C$1492,0),0)),0,OFFSET('HARGA SATUAN'!$I$6,MATCH(RAB!C118,'HARGA SATUAN'!$C$7:$C$1492,0),0))</f>
        <v>0</v>
      </c>
      <c r="H118" s="284">
        <f t="shared" ref="H118:H121" ca="1" si="47">IF(OR(D118="MDU",D118="MDU-KD"),(IF($O$3="RAB NON MDU","PLN KD",G118*F118)),0)</f>
        <v>0</v>
      </c>
      <c r="I118" s="284">
        <f t="shared" ref="I118:I121" ca="1" si="48">IF(D118="HDW",G118*F118,0)</f>
        <v>0</v>
      </c>
      <c r="J118" s="284">
        <f t="shared" ref="J118:J121" ca="1" si="49">IF(D118="JASA",G118*F118,0)</f>
        <v>0</v>
      </c>
      <c r="K118" s="285">
        <f t="shared" ref="K118:K121" ca="1" si="50">SUM(H118:J118)</f>
        <v>0</v>
      </c>
      <c r="L118" s="290"/>
      <c r="M118" s="290"/>
      <c r="N118" s="290"/>
      <c r="O118" s="286"/>
      <c r="P118" s="286"/>
      <c r="Q118" s="267"/>
      <c r="R118" s="259"/>
      <c r="S118" s="287"/>
      <c r="T118" s="264"/>
      <c r="U118" s="264"/>
      <c r="V118" s="264"/>
    </row>
    <row r="119" spans="1:22" s="291" customFormat="1">
      <c r="A119" s="259"/>
      <c r="B119" s="293"/>
      <c r="C119" s="396"/>
      <c r="D119" s="281" t="str">
        <f ca="1">IF(ISERROR(OFFSET('HARGA SATUAN'!$D$6,MATCH(RAB!C119,'HARGA SATUAN'!$C$7:$C$1492,0),0)),"",OFFSET('HARGA SATUAN'!$D$6,MATCH(RAB!C119,'HARGA SATUAN'!$C$7:$C$1492,0),0))</f>
        <v/>
      </c>
      <c r="E119" s="282" t="str">
        <f ca="1">IF(B119="+","Unit",IF(ISERROR(OFFSET('HARGA SATUAN'!$E$6,MATCH(RAB!C119,'HARGA SATUAN'!$C$7:$C$1492,0),0)),"",OFFSET('HARGA SATUAN'!$E$6,MATCH(RAB!C119,'HARGA SATUAN'!$C$7:$C$1492,0),0)))</f>
        <v/>
      </c>
      <c r="F119" s="393"/>
      <c r="G119" s="283">
        <f ca="1">IF(ISERROR(OFFSET('HARGA SATUAN'!$I$6,MATCH(RAB!C119,'HARGA SATUAN'!$C$7:$C$1492,0),0)),0,OFFSET('HARGA SATUAN'!$I$6,MATCH(RAB!C119,'HARGA SATUAN'!$C$7:$C$1492,0),0))</f>
        <v>0</v>
      </c>
      <c r="H119" s="284">
        <f t="shared" ca="1" si="47"/>
        <v>0</v>
      </c>
      <c r="I119" s="284">
        <f t="shared" ca="1" si="48"/>
        <v>0</v>
      </c>
      <c r="J119" s="284">
        <f t="shared" ca="1" si="49"/>
        <v>0</v>
      </c>
      <c r="K119" s="285">
        <f t="shared" ca="1" si="50"/>
        <v>0</v>
      </c>
      <c r="L119" s="290"/>
      <c r="M119" s="290"/>
      <c r="N119" s="290"/>
      <c r="O119" s="286"/>
      <c r="P119" s="286"/>
      <c r="Q119" s="267"/>
      <c r="R119" s="259"/>
      <c r="S119" s="287"/>
      <c r="T119" s="264"/>
      <c r="U119" s="264"/>
      <c r="V119" s="264"/>
    </row>
    <row r="120" spans="1:22" s="291" customFormat="1">
      <c r="A120" s="259" t="e">
        <f>IF(AND(C120=0,C121=0,#REF!=0),"BLANKS",1)</f>
        <v>#REF!</v>
      </c>
      <c r="B120" s="395" t="s">
        <v>520</v>
      </c>
      <c r="C120" s="396" t="s">
        <v>1576</v>
      </c>
      <c r="D120" s="281" t="str">
        <f ca="1">IF(ISERROR(OFFSET('HARGA SATUAN'!$D$6,MATCH(RAB!C120,'HARGA SATUAN'!$C$7:$C$1492,0),0)),"",OFFSET('HARGA SATUAN'!$D$6,MATCH(RAB!C120,'HARGA SATUAN'!$C$7:$C$1492,0),0))</f>
        <v/>
      </c>
      <c r="E120" s="282" t="str">
        <f ca="1">IF(B120="+","Unit",IF(ISERROR(OFFSET('HARGA SATUAN'!$E$6,MATCH(RAB!C120,'HARGA SATUAN'!$C$7:$C$1492,0),0)),"",OFFSET('HARGA SATUAN'!$E$6,MATCH(RAB!C120,'HARGA SATUAN'!$C$7:$C$1492,0),0)))</f>
        <v/>
      </c>
      <c r="F120" s="393"/>
      <c r="G120" s="283">
        <f ca="1">IF(ISERROR(OFFSET('HARGA SATUAN'!$I$6,MATCH(RAB!C120,'HARGA SATUAN'!$C$7:$C$1492,0),0)),0,OFFSET('HARGA SATUAN'!$I$6,MATCH(RAB!C120,'HARGA SATUAN'!$C$7:$C$1492,0),0))</f>
        <v>0</v>
      </c>
      <c r="H120" s="284">
        <f t="shared" ca="1" si="47"/>
        <v>0</v>
      </c>
      <c r="I120" s="284">
        <f t="shared" ca="1" si="48"/>
        <v>0</v>
      </c>
      <c r="J120" s="284">
        <f t="shared" ca="1" si="49"/>
        <v>0</v>
      </c>
      <c r="K120" s="285">
        <f t="shared" ca="1" si="50"/>
        <v>0</v>
      </c>
      <c r="L120" s="290"/>
      <c r="M120" s="290"/>
      <c r="N120" s="290"/>
      <c r="O120" s="286"/>
      <c r="P120" s="286"/>
      <c r="Q120" s="267"/>
      <c r="R120" s="259"/>
      <c r="S120" s="287"/>
      <c r="T120" s="264"/>
      <c r="U120" s="264"/>
      <c r="V120" s="264"/>
    </row>
    <row r="121" spans="1:22" s="291" customFormat="1">
      <c r="A121" s="259" t="e">
        <f>IF(AND(C121=0,#REF!=0,#REF!=0),"BLANKS",1)</f>
        <v>#REF!</v>
      </c>
      <c r="B121" s="293"/>
      <c r="C121" s="292"/>
      <c r="D121" s="281" t="str">
        <f ca="1">IF(ISERROR(OFFSET('HARGA SATUAN'!$D$6,MATCH(RAB!C121,'HARGA SATUAN'!$C$7:$C$1492,0),0)),"",OFFSET('HARGA SATUAN'!$D$6,MATCH(RAB!C121,'HARGA SATUAN'!$C$7:$C$1492,0),0))</f>
        <v/>
      </c>
      <c r="E121" s="282" t="str">
        <f ca="1">IF(B121="+","Unit",IF(ISERROR(OFFSET('HARGA SATUAN'!$E$6,MATCH(RAB!C121,'HARGA SATUAN'!$C$7:$C$1492,0),0)),"",OFFSET('HARGA SATUAN'!$E$6,MATCH(RAB!C121,'HARGA SATUAN'!$C$7:$C$1492,0),0)))</f>
        <v/>
      </c>
      <c r="F121" s="393"/>
      <c r="G121" s="283">
        <f ca="1">IF(ISERROR(OFFSET('HARGA SATUAN'!$I$6,MATCH(RAB!C121,'HARGA SATUAN'!$C$7:$C$1492,0),0)),0,OFFSET('HARGA SATUAN'!$I$6,MATCH(RAB!C121,'HARGA SATUAN'!$C$7:$C$1492,0),0))</f>
        <v>0</v>
      </c>
      <c r="H121" s="284">
        <f t="shared" ca="1" si="47"/>
        <v>0</v>
      </c>
      <c r="I121" s="284">
        <f t="shared" ca="1" si="48"/>
        <v>0</v>
      </c>
      <c r="J121" s="284">
        <f t="shared" ca="1" si="49"/>
        <v>0</v>
      </c>
      <c r="K121" s="285">
        <f t="shared" ca="1" si="50"/>
        <v>0</v>
      </c>
      <c r="L121" s="290"/>
      <c r="M121" s="290"/>
      <c r="N121" s="290"/>
      <c r="O121" s="286"/>
      <c r="P121" s="286"/>
      <c r="Q121" s="267"/>
      <c r="R121" s="259"/>
      <c r="S121" s="287"/>
      <c r="T121" s="264"/>
      <c r="U121" s="264"/>
      <c r="V121" s="264"/>
    </row>
    <row r="122" spans="1:22">
      <c r="B122" s="295"/>
      <c r="C122" s="292"/>
      <c r="D122" s="281" t="str">
        <f ca="1">IF(ISERROR(OFFSET('HARGA SATUAN'!$D$6,MATCH(RAB!C122,'HARGA SATUAN'!$C$7:$C$1492,0),0)),"",OFFSET('HARGA SATUAN'!$D$6,MATCH(RAB!C122,'HARGA SATUAN'!$C$7:$C$1492,0),0))</f>
        <v/>
      </c>
      <c r="E122" s="282" t="str">
        <f ca="1">IF(B122="+","Unit",IF(ISERROR(OFFSET('HARGA SATUAN'!$E$6,MATCH(RAB!C122,'HARGA SATUAN'!$C$7:$C$1492,0),0)),"",OFFSET('HARGA SATUAN'!$E$6,MATCH(RAB!C122,'HARGA SATUAN'!$C$7:$C$1492,0),0)))</f>
        <v/>
      </c>
      <c r="F122" s="289"/>
      <c r="G122" s="283">
        <f ca="1">IF(ISERROR(OFFSET('HARGA SATUAN'!$I$6,MATCH(RAB!C122,'HARGA SATUAN'!$C$7:$C$1492,0),0)),0,OFFSET('HARGA SATUAN'!$I$6,MATCH(RAB!C122,'HARGA SATUAN'!$C$7:$C$1492,0),0))</f>
        <v>0</v>
      </c>
      <c r="H122" s="284">
        <f t="shared" ref="H122" ca="1" si="51">IF(OR(D122="MDU",D122="MDU-KD"),(IF($O$3="RAB NON MDU","PLN KD",G122*F122)),0)</f>
        <v>0</v>
      </c>
      <c r="I122" s="284">
        <f t="shared" ref="I122" ca="1" si="52">IF(D122="HDW",G122*F122,0)</f>
        <v>0</v>
      </c>
      <c r="J122" s="284">
        <f t="shared" ref="J122" ca="1" si="53">IF(D122="JASA",G122*F122,0)</f>
        <v>0</v>
      </c>
      <c r="K122" s="285">
        <f t="shared" ref="K122" ca="1" si="54">SUM(H122:J122)</f>
        <v>0</v>
      </c>
    </row>
    <row r="123" spans="1:22">
      <c r="B123" s="296"/>
      <c r="C123" s="297" t="s">
        <v>465</v>
      </c>
      <c r="D123" s="281" t="str">
        <f ca="1">IF(ISERROR(OFFSET('HARGA SATUAN'!$D$6,MATCH(RAB!C123,'HARGA SATUAN'!$C$7:$C$1492,0),0)),"",OFFSET('HARGA SATUAN'!$D$6,MATCH(RAB!C123,'HARGA SATUAN'!$C$7:$C$1492,0),0))</f>
        <v/>
      </c>
      <c r="E123" s="282" t="str">
        <f ca="1">IF(B123="+","Unit",IF(ISERROR(OFFSET('HARGA SATUAN'!$E$6,MATCH(RAB!C123,'HARGA SATUAN'!$C$7:$C$1492,0),0)),"",OFFSET('HARGA SATUAN'!$E$6,MATCH(RAB!C123,'HARGA SATUAN'!$C$7:$C$1492,0),0)))</f>
        <v/>
      </c>
      <c r="F123" s="298"/>
      <c r="G123" s="283">
        <f ca="1">IF(ISERROR(OFFSET('HARGA SATUAN'!$I$6,MATCH(RAB!C123,'HARGA SATUAN'!$C$7:$C$1492,0),0)),0,OFFSET('HARGA SATUAN'!$I$6,MATCH(RAB!C123,'HARGA SATUAN'!$C$7:$C$1492,0),0))</f>
        <v>0</v>
      </c>
      <c r="H123" s="284">
        <f t="shared" ref="H123" ca="1" si="55">IF(OR(D123="MDU",D123="MDU-KD"),(IF($O$3="RAB NON MDU","PLN KD",G123*F123)),0)</f>
        <v>0</v>
      </c>
      <c r="I123" s="284">
        <f ca="1">IF(D123="HDW",G123*F123,0)</f>
        <v>0</v>
      </c>
      <c r="J123" s="284">
        <f ca="1">IF(D123="JASA",G123*F123,0)</f>
        <v>0</v>
      </c>
      <c r="K123" s="285">
        <f ca="1">SUM(H123:J123)</f>
        <v>0</v>
      </c>
    </row>
    <row r="124" spans="1:22">
      <c r="B124" s="299">
        <v>1</v>
      </c>
      <c r="C124" s="300" t="s">
        <v>1061</v>
      </c>
      <c r="D124" s="301" t="str">
        <f ca="1">IF(ISERROR(OFFSET('HARGA SATUAN'!$D$6,MATCH(RAB!C124,'HARGA SATUAN'!$C$7:$C$1492,0),0)),"",OFFSET('HARGA SATUAN'!$D$6,MATCH(RAB!C124,'HARGA SATUAN'!$C$7:$C$1492,0),0))</f>
        <v>JASA</v>
      </c>
      <c r="E124" s="302" t="str">
        <f ca="1">IF(ISERROR(OFFSET('HARGA SATUAN'!$E$6,MATCH(RAB!C124,'HARGA SATUAN'!$C$7:$C$1492,0),0)),"",OFFSET('HARGA SATUAN'!$E$6,MATCH(RAB!C124,'HARGA SATUAN'!$C$7:$C$1492,0),0))</f>
        <v>Lot</v>
      </c>
      <c r="F124" s="303">
        <v>1</v>
      </c>
      <c r="G124" s="304">
        <f ca="1">IF(ISERROR(OFFSET('HARGA SATUAN'!$I$6,MATCH(RAB!C124,'HARGA SATUAN'!$C$7:$C$1492,0),0)),0,OFFSET('HARGA SATUAN'!$I$6,MATCH(RAB!C124,'HARGA SATUAN'!$C$7:$C$1492,0),0))</f>
        <v>2.5000000000000001E-2</v>
      </c>
      <c r="H124" s="305"/>
      <c r="I124" s="305"/>
      <c r="J124" s="305">
        <f ca="1">SUM(K15:K122)*G124</f>
        <v>1974951.3099999998</v>
      </c>
      <c r="K124" s="306">
        <f ca="1">SUM(H124:J124)</f>
        <v>1974951.3099999998</v>
      </c>
    </row>
    <row r="125" spans="1:22">
      <c r="B125" s="307"/>
      <c r="C125" s="308"/>
      <c r="D125" s="281" t="str">
        <f ca="1">IF(ISERROR(OFFSET('HARGA SATUAN'!$D$6,MATCH(RAB!C125,'HARGA SATUAN'!$C$7:$C$1492,0),0)),"",OFFSET('HARGA SATUAN'!$D$6,MATCH(RAB!C125,'HARGA SATUAN'!$C$7:$C$1492,0),0))</f>
        <v/>
      </c>
      <c r="E125" s="282" t="str">
        <f ca="1">IF(ISERROR(OFFSET('HARGA SATUAN'!$E$6,MATCH(RAB!C125,'HARGA SATUAN'!$C$7:$C$1492,0),0)),"",OFFSET('HARGA SATUAN'!$E$6,MATCH(RAB!C125,'HARGA SATUAN'!$C$7:$C$1492,0),0))</f>
        <v/>
      </c>
      <c r="F125" s="298"/>
      <c r="G125" s="283" t="str">
        <f ca="1">IF(ISERROR(OFFSET('HARGA SATUAN'!$I$6,MATCH(RAB!C125,'HARGA SATUAN'!$C$7:$C$1492,0),0)),"",OFFSET('HARGA SATUAN'!$I$6,MATCH(RAB!C125,'HARGA SATUAN'!$C$7:$C$1492,0),0))</f>
        <v/>
      </c>
      <c r="H125" s="284">
        <f ca="1">IF(OR(D125="MDU",D125="MDU-KD"),IF(G125="PLN",0,G125*F125),0)</f>
        <v>0</v>
      </c>
      <c r="I125" s="284">
        <f ca="1">IF(D125="HDW",IF(G125="PLN",0,G125*F125),0)</f>
        <v>0</v>
      </c>
      <c r="J125" s="284">
        <f ca="1">IF(D125="JASA",IF(G125="PLN",0,G125*F125),0)</f>
        <v>0</v>
      </c>
      <c r="K125" s="285">
        <f ca="1">SUM(H125:J125)</f>
        <v>0</v>
      </c>
    </row>
    <row r="126" spans="1:22" ht="15.75" thickBot="1">
      <c r="B126" s="309"/>
      <c r="C126" s="310"/>
      <c r="D126" s="311"/>
      <c r="E126" s="312"/>
      <c r="F126" s="312"/>
      <c r="G126" s="312"/>
      <c r="H126" s="313"/>
      <c r="I126" s="313"/>
      <c r="J126" s="313"/>
      <c r="K126" s="314"/>
    </row>
    <row r="127" spans="1:22">
      <c r="B127" s="315"/>
      <c r="C127" s="615" t="s">
        <v>980</v>
      </c>
      <c r="D127" s="615"/>
      <c r="E127" s="615"/>
      <c r="F127" s="615"/>
      <c r="G127" s="316" t="s">
        <v>9</v>
      </c>
      <c r="H127" s="317">
        <f ca="1">SUM(H14:H125)</f>
        <v>57212750</v>
      </c>
      <c r="I127" s="317">
        <f ca="1">SUM(I14:I125)</f>
        <v>18344487.733333334</v>
      </c>
      <c r="J127" s="317">
        <f ca="1">SUM(J14:J125)</f>
        <v>5415765.9766666666</v>
      </c>
      <c r="K127" s="317">
        <f ca="1">SUM(K14:K125)</f>
        <v>80973003.709999993</v>
      </c>
    </row>
    <row r="128" spans="1:22">
      <c r="B128" s="318"/>
      <c r="C128" s="632" t="s">
        <v>1425</v>
      </c>
      <c r="D128" s="632"/>
      <c r="E128" s="632"/>
      <c r="F128" s="632"/>
      <c r="G128" s="319" t="s">
        <v>9</v>
      </c>
      <c r="H128" s="320">
        <f ca="1">H127*0.11</f>
        <v>6293402.5</v>
      </c>
      <c r="I128" s="320">
        <f ca="1">I127*0.11</f>
        <v>2017893.6506666667</v>
      </c>
      <c r="J128" s="320">
        <f ca="1">J127*0.11</f>
        <v>595734.25743333332</v>
      </c>
      <c r="K128" s="320">
        <f ca="1">K127*0.11</f>
        <v>8907030.4080999997</v>
      </c>
    </row>
    <row r="129" spans="2:13" ht="15.75" thickBot="1">
      <c r="B129" s="318"/>
      <c r="C129" s="631" t="s">
        <v>453</v>
      </c>
      <c r="D129" s="631"/>
      <c r="E129" s="631"/>
      <c r="F129" s="631"/>
      <c r="G129" s="321" t="s">
        <v>9</v>
      </c>
      <c r="H129" s="322">
        <f ca="1">SUM(H127:H128)</f>
        <v>63506152.5</v>
      </c>
      <c r="I129" s="322">
        <f ca="1">SUM(I127:I128)</f>
        <v>20362381.384</v>
      </c>
      <c r="J129" s="321">
        <f ca="1">SUM(J127:J128)</f>
        <v>6011500.2341</v>
      </c>
      <c r="K129" s="321">
        <f ca="1">SUM(K127:K128)</f>
        <v>89880034.118099988</v>
      </c>
      <c r="M129" s="386"/>
    </row>
    <row r="130" spans="2:13">
      <c r="B130" s="633" t="str">
        <f ca="1">"Terbilang : "&amp;PROPER(IF(K129=0,"nol",IF(K129&lt;0,"minus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IF(--MID(TEXT(ABS(K129),"000000000000000"),1,3)=0,"",MID(TEXT(ABS(K129),"000000000000000"),1,1)&amp;" ratus "&amp;MID(TEXT(ABS(K129),"000000000000000"),2,1)&amp;" puluh "&amp;MID(TEXT(ABS(K129),"000000000000000"),3,1)&amp;" trilyun ")&amp; IF(--MID(TEXT(ABS(K129),"000000000000000"),4,3)=0,"",MID(TEXT(ABS(K129),"000000000000000"),4,1)&amp;" ratus "&amp;MID(TEXT(ABS(K129),"000000000000000"),5,1)&amp;" puluh "&amp;MID(TEXT(ABS(K129),"000000000000000"),6,1)&amp;" milyar ")&amp; IF(--MID(TEXT(ABS(K129),"000000000000000"),7,3)=0,"",MID(TEXT(ABS(K129),"000000000000000"),7,1)&amp;" ratus "&amp;MID(TEXT(ABS(K129),"000000000000000"),8,1)&amp;" puluh "&amp;MID(TEXT(ABS(K129),"000000000000000"),9,1)&amp;" juta ")&amp; IF(--MID(TEXT(ABS(K129),"000000000000000"),10,3)=0,"",IF(--MID(TEXT(ABS(K129),"000000000000000"),10,3)=1,"*",MID(TEXT(ABS(K129),"000000000000000"),10,1)&amp;" ratus "&amp;MID(TEXT(ABS(K129),"000000000000000"),11,1)&amp;" puluh ")&amp;MID(TEXT(ABS(K129),"000000000000000"),12,1)&amp;" ribu ")&amp; IF(--MID(TEXT(ABS(K129),"000000000000000"),13,3)=0,"",MID(TEXT(ABS(K129),"000000000000000"),13,1)&amp;" ratus "&amp;MID(TEXT(ABS(K129),"000000000000000"),14,1)&amp;" puluh "&amp;MID(TEXT(ABS(K129),"000000000000000"),15,1)),1,"satu"),2,"dua"),3,"tiga"),4,"empat"),5,"lima"),6,"enam"),7,"tujuh"),8,"delapan"),9,"sembilan"),"0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Sembilan Juta Delapan Ratus Delapan Puluh Ribu Tiga Puluh Empat Rupiah</v>
      </c>
      <c r="C130" s="634"/>
      <c r="D130" s="634"/>
      <c r="E130" s="634"/>
      <c r="F130" s="634"/>
      <c r="G130" s="634"/>
      <c r="H130" s="634"/>
      <c r="I130" s="634"/>
      <c r="J130" s="634"/>
      <c r="K130" s="635"/>
    </row>
    <row r="131" spans="2:13">
      <c r="B131" s="636"/>
      <c r="C131" s="637"/>
      <c r="D131" s="637"/>
      <c r="E131" s="637"/>
      <c r="F131" s="637"/>
      <c r="G131" s="637"/>
      <c r="H131" s="637"/>
      <c r="I131" s="637"/>
      <c r="J131" s="637"/>
      <c r="K131" s="638"/>
    </row>
    <row r="132" spans="2:13" ht="15.75" thickBot="1">
      <c r="B132" s="323" t="str">
        <f>"Harga yang dipakai adalah "&amp;'HARGA SATUAN'!I5&amp;""</f>
        <v>Harga yang dipakai adalah RAB HSS 2023</v>
      </c>
      <c r="C132" s="324"/>
      <c r="D132" s="325"/>
      <c r="E132" s="325"/>
      <c r="F132" s="325"/>
      <c r="G132" s="326"/>
      <c r="H132" s="326"/>
      <c r="I132" s="326"/>
      <c r="J132" s="326"/>
      <c r="K132" s="327"/>
    </row>
    <row r="133" spans="2:13">
      <c r="C133" s="328"/>
      <c r="E133" s="330"/>
      <c r="F133" s="330"/>
      <c r="G133" s="330"/>
    </row>
    <row r="134" spans="2:13">
      <c r="C134" s="260"/>
      <c r="E134" s="330"/>
      <c r="F134" s="330"/>
      <c r="G134" s="330"/>
      <c r="H134" s="639"/>
      <c r="I134" s="639"/>
      <c r="J134" s="640"/>
      <c r="K134" s="640"/>
    </row>
    <row r="135" spans="2:13">
      <c r="C135" s="260"/>
      <c r="E135" s="330"/>
      <c r="F135" s="330"/>
      <c r="G135" s="330"/>
      <c r="H135" s="331"/>
      <c r="I135" s="630" t="s">
        <v>1641</v>
      </c>
      <c r="J135" s="630"/>
      <c r="K135" s="630"/>
    </row>
    <row r="136" spans="2:13">
      <c r="C136" s="260"/>
      <c r="E136" s="330"/>
      <c r="F136" s="330"/>
      <c r="G136" s="330"/>
      <c r="H136" s="331"/>
      <c r="I136" s="630" t="s">
        <v>1619</v>
      </c>
      <c r="J136" s="630"/>
      <c r="K136" s="630"/>
    </row>
    <row r="137" spans="2:13">
      <c r="C137" s="260"/>
      <c r="E137" s="330"/>
      <c r="F137" s="330"/>
      <c r="G137" s="330"/>
      <c r="H137" s="332"/>
      <c r="I137" s="333"/>
      <c r="J137" s="333"/>
      <c r="K137" s="333"/>
    </row>
    <row r="138" spans="2:13">
      <c r="C138" s="260"/>
      <c r="E138" s="330"/>
      <c r="F138" s="330"/>
      <c r="G138" s="330"/>
      <c r="H138" s="332"/>
      <c r="I138" s="332"/>
      <c r="J138" s="332"/>
      <c r="K138" s="332"/>
    </row>
    <row r="139" spans="2:13">
      <c r="C139" s="260"/>
      <c r="E139" s="330"/>
      <c r="F139" s="330"/>
      <c r="G139" s="330"/>
      <c r="H139" s="332"/>
      <c r="I139" s="332"/>
      <c r="J139" s="332"/>
      <c r="K139" s="332"/>
    </row>
    <row r="140" spans="2:13">
      <c r="C140" s="260"/>
      <c r="E140" s="330"/>
      <c r="F140" s="330"/>
      <c r="G140" s="330"/>
      <c r="H140" s="332"/>
      <c r="I140" s="332"/>
      <c r="J140" s="332"/>
      <c r="K140" s="332"/>
    </row>
    <row r="141" spans="2:13">
      <c r="C141" s="260"/>
      <c r="E141" s="330"/>
      <c r="F141" s="330"/>
      <c r="G141" s="330"/>
      <c r="H141" s="334"/>
      <c r="I141" s="630" t="s">
        <v>1620</v>
      </c>
      <c r="J141" s="630"/>
      <c r="K141" s="630"/>
    </row>
    <row r="142" spans="2:13">
      <c r="C142" s="328"/>
      <c r="E142" s="330"/>
      <c r="F142" s="330"/>
      <c r="G142" s="330"/>
      <c r="H142" s="332"/>
      <c r="I142" s="332"/>
      <c r="J142" s="332"/>
      <c r="K142" s="332"/>
    </row>
    <row r="143" spans="2:13">
      <c r="C143" s="328"/>
      <c r="E143" s="330"/>
      <c r="F143" s="330"/>
      <c r="G143" s="330"/>
      <c r="H143" s="332"/>
      <c r="I143" s="332"/>
      <c r="J143" s="332"/>
      <c r="K143" s="332"/>
    </row>
    <row r="144" spans="2:13">
      <c r="C144" s="328"/>
      <c r="E144" s="330"/>
      <c r="F144" s="330"/>
      <c r="G144" s="330"/>
      <c r="H144" s="332"/>
      <c r="I144" s="332"/>
      <c r="J144" s="332"/>
      <c r="K144" s="332"/>
    </row>
  </sheetData>
  <sheetProtection sort="0" autoFilter="0"/>
  <protectedRanges>
    <protectedRange sqref="B122" name="Range1_1"/>
    <protectedRange sqref="F122" name="Range1_1_3"/>
    <protectedRange sqref="F15" name="Range1_1_2_2"/>
    <protectedRange sqref="B106:C106 B110:C110 B22 B111:B112 B40 B23:C23 B29 B30:C34 B36:C39 B25:C28 B24 B108:B109 B95:C97 B98 B99:C103 B121 B113:C120 B76:C76 B82:C82 B83:B84 B86:C88 B41:C41 B59 B43:C43 B42" name="Range1_1_2"/>
    <protectedRange sqref="B15 C83 C22 B85:C85 C59 C42 C40 B35:C35 C24 B104:C104" name="Range1_6"/>
    <protectedRange sqref="C109 C111" name="Range1_2_1"/>
    <protectedRange sqref="C21" name="Range1_6_1_2"/>
    <protectedRange sqref="B105" name="Range1_1_2_4"/>
    <protectedRange sqref="B20" name="Range1_1_1_1_1_2"/>
    <protectedRange sqref="C20" name="Range1_6_1_2_2"/>
    <protectedRange sqref="B107:C107" name="Range1_1_2_8"/>
    <protectedRange sqref="B16:B19" name="Range1_1_1_1_1_2_1"/>
    <protectedRange sqref="C19 C17" name="Range1_6_1_2_2_1"/>
    <protectedRange sqref="C18 C16" name="Range1_1_2_12_2_1"/>
    <protectedRange sqref="B49 B50:C54 B56:C58 B45:C48 B44 C84" name="Range1_1_2_1"/>
    <protectedRange sqref="B55:C55 C44" name="Range1_6_1"/>
    <protectedRange sqref="B61:C66 B67 B68:C72 B74:C75" name="Range1_1_2_3"/>
    <protectedRange sqref="B60:C60 B73:C73" name="Range1_6_2"/>
    <protectedRange sqref="B77:C77 B78 B79:C81" name="Range1_1_2_5"/>
    <protectedRange sqref="B89:C89 B91:C94" name="Range1_1_2_6"/>
    <protectedRange sqref="B90:C90" name="Range1_6_3"/>
  </protectedRanges>
  <mergeCells count="22">
    <mergeCell ref="I136:K136"/>
    <mergeCell ref="I141:K141"/>
    <mergeCell ref="C129:F129"/>
    <mergeCell ref="I135:K135"/>
    <mergeCell ref="C128:F128"/>
    <mergeCell ref="B130:K131"/>
    <mergeCell ref="H134:K134"/>
    <mergeCell ref="O3:P4"/>
    <mergeCell ref="B4:K4"/>
    <mergeCell ref="C127:F127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22" type="noConversion"/>
  <conditionalFormatting sqref="C15 C108:C109">
    <cfRule type="cellIs" dxfId="19" priority="27" operator="equal">
      <formula>0</formula>
    </cfRule>
  </conditionalFormatting>
  <conditionalFormatting sqref="C28">
    <cfRule type="cellIs" dxfId="18" priority="9" operator="equal">
      <formula>0</formula>
    </cfRule>
  </conditionalFormatting>
  <conditionalFormatting sqref="C105">
    <cfRule type="cellIs" dxfId="17" priority="60" operator="equal">
      <formula>0</formula>
    </cfRule>
  </conditionalFormatting>
  <conditionalFormatting sqref="C112">
    <cfRule type="cellIs" dxfId="16" priority="11" operator="equal">
      <formula>0</formula>
    </cfRule>
  </conditionalFormatting>
  <conditionalFormatting sqref="C121:C122">
    <cfRule type="cellIs" dxfId="15" priority="53" operator="equal">
      <formula>0</formula>
    </cfRule>
  </conditionalFormatting>
  <conditionalFormatting sqref="E1:E3 H12:I12 O13 H122:K126 G123:H123 E125:H125 E126:F126 E95:K95 E96:E103 G96:K103 S14:V121 E104:K121">
    <cfRule type="cellIs" dxfId="14" priority="1034" stopIfTrue="1" operator="equal">
      <formula>0</formula>
    </cfRule>
  </conditionalFormatting>
  <conditionalFormatting sqref="E5:E59">
    <cfRule type="cellIs" dxfId="13" priority="18" stopIfTrue="1" operator="equal">
      <formula>0</formula>
    </cfRule>
  </conditionalFormatting>
  <conditionalFormatting sqref="E122:G124">
    <cfRule type="cellIs" dxfId="12" priority="230" stopIfTrue="1" operator="equal">
      <formula>0</formula>
    </cfRule>
  </conditionalFormatting>
  <conditionalFormatting sqref="E60:E83 G60:K83">
    <cfRule type="cellIs" dxfId="11" priority="21" stopIfTrue="1" operator="equal">
      <formula>0</formula>
    </cfRule>
  </conditionalFormatting>
  <conditionalFormatting sqref="E88:K88 E84:E87 G84:K87 E89:E94 G89:K94">
    <cfRule type="cellIs" dxfId="10" priority="10" stopIfTrue="1" operator="equal">
      <formula>0</formula>
    </cfRule>
  </conditionalFormatting>
  <conditionalFormatting sqref="F14:K43 F59:K59 G44:K58">
    <cfRule type="cellIs" dxfId="9" priority="8" stopIfTrue="1" operator="equal">
      <formula>0</formula>
    </cfRule>
  </conditionalFormatting>
  <conditionalFormatting sqref="G1:G13">
    <cfRule type="cellIs" dxfId="8" priority="61" stopIfTrue="1" operator="equal">
      <formula>0</formula>
    </cfRule>
  </conditionalFormatting>
  <conditionalFormatting sqref="G125:G65591 E130:E65591">
    <cfRule type="cellIs" dxfId="7" priority="168" stopIfTrue="1" operator="equal">
      <formula>0</formula>
    </cfRule>
  </conditionalFormatting>
  <conditionalFormatting sqref="C16 C18">
    <cfRule type="cellIs" dxfId="6" priority="7" operator="equal">
      <formula>0</formula>
    </cfRule>
  </conditionalFormatting>
  <conditionalFormatting sqref="F44:F58">
    <cfRule type="cellIs" dxfId="5" priority="6" stopIfTrue="1" operator="equal">
      <formula>0</formula>
    </cfRule>
  </conditionalFormatting>
  <conditionalFormatting sqref="F60:F75">
    <cfRule type="cellIs" dxfId="4" priority="5" stopIfTrue="1" operator="equal">
      <formula>0</formula>
    </cfRule>
  </conditionalFormatting>
  <conditionalFormatting sqref="F77:F81">
    <cfRule type="cellIs" dxfId="3" priority="4" stopIfTrue="1" operator="equal">
      <formula>0</formula>
    </cfRule>
  </conditionalFormatting>
  <conditionalFormatting sqref="F83:F87">
    <cfRule type="cellIs" dxfId="2" priority="3" stopIfTrue="1" operator="equal">
      <formula>0</formula>
    </cfRule>
  </conditionalFormatting>
  <conditionalFormatting sqref="F89:F94">
    <cfRule type="cellIs" dxfId="1" priority="2" stopIfTrue="1" operator="equal">
      <formula>0</formula>
    </cfRule>
  </conditionalFormatting>
  <conditionalFormatting sqref="F96:F103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44:F58 F22:F42 C25:C27 F119:F121 F77:F81 F60:F75 C115 H14:K126 F83:F110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C1:AD55"/>
  <sheetViews>
    <sheetView showGridLines="0" view="pageBreakPreview" topLeftCell="A31" zoomScaleNormal="100" zoomScaleSheetLayoutView="100" workbookViewId="0">
      <selection activeCell="M50" sqref="M50"/>
    </sheetView>
  </sheetViews>
  <sheetFormatPr defaultColWidth="9.140625" defaultRowHeight="12"/>
  <cols>
    <col min="1" max="2" width="1.42578125" style="471" customWidth="1"/>
    <col min="3" max="3" width="7.42578125" style="471" customWidth="1"/>
    <col min="4" max="23" width="5.7109375" style="471" customWidth="1"/>
    <col min="24" max="24" width="6.28515625" style="471" customWidth="1"/>
    <col min="25" max="26" width="5.7109375" style="471" customWidth="1"/>
    <col min="27" max="27" width="6.42578125" style="471" customWidth="1"/>
    <col min="28" max="118" width="5.7109375" style="471" customWidth="1"/>
    <col min="119" max="16384" width="9.140625" style="471"/>
  </cols>
  <sheetData>
    <row r="1" spans="3:30" ht="12.75" thickBot="1"/>
    <row r="2" spans="3:30" ht="12.75" customHeight="1">
      <c r="C2" s="397"/>
      <c r="D2" s="398"/>
      <c r="E2" s="398"/>
      <c r="F2" s="398"/>
      <c r="G2" s="398"/>
      <c r="H2" s="398"/>
      <c r="I2" s="398"/>
      <c r="J2" s="398"/>
      <c r="K2" s="398"/>
      <c r="L2" s="398"/>
      <c r="M2" s="398"/>
      <c r="N2" s="398"/>
      <c r="O2" s="398"/>
      <c r="P2" s="398"/>
      <c r="Q2" s="398"/>
      <c r="R2" s="398"/>
      <c r="S2" s="398"/>
      <c r="T2" s="398"/>
      <c r="U2" s="398"/>
      <c r="V2" s="398"/>
      <c r="W2" s="695" t="s">
        <v>1409</v>
      </c>
      <c r="X2" s="696"/>
      <c r="Y2" s="696"/>
      <c r="Z2" s="696"/>
      <c r="AA2" s="696"/>
      <c r="AB2" s="696"/>
      <c r="AC2" s="696"/>
      <c r="AD2" s="697"/>
    </row>
    <row r="3" spans="3:30">
      <c r="C3" s="399"/>
      <c r="D3" s="490" t="s">
        <v>1623</v>
      </c>
      <c r="E3" s="490"/>
      <c r="F3" s="491"/>
      <c r="G3" s="490"/>
      <c r="H3" s="490"/>
      <c r="I3" s="490"/>
      <c r="J3" s="490"/>
      <c r="K3" s="491"/>
      <c r="L3" s="491"/>
      <c r="W3" s="698"/>
      <c r="X3" s="699"/>
      <c r="Y3" s="699"/>
      <c r="Z3" s="699"/>
      <c r="AA3" s="699"/>
      <c r="AB3" s="699"/>
      <c r="AC3" s="699"/>
      <c r="AD3" s="700"/>
    </row>
    <row r="4" spans="3:30">
      <c r="C4" s="399"/>
      <c r="D4" s="690"/>
      <c r="E4" s="690"/>
      <c r="F4" s="433" t="s">
        <v>1577</v>
      </c>
      <c r="G4" s="691" t="s">
        <v>1578</v>
      </c>
      <c r="H4" s="692"/>
      <c r="I4" s="691" t="s">
        <v>1579</v>
      </c>
      <c r="J4" s="692"/>
      <c r="K4" s="693" t="s">
        <v>1580</v>
      </c>
      <c r="L4" s="694"/>
      <c r="W4" s="400" t="s">
        <v>1581</v>
      </c>
      <c r="AD4" s="401"/>
    </row>
    <row r="5" spans="3:30">
      <c r="C5" s="399"/>
      <c r="D5" s="690" t="s">
        <v>1582</v>
      </c>
      <c r="E5" s="690"/>
      <c r="F5" s="433" t="s">
        <v>1001</v>
      </c>
      <c r="G5" s="691" t="s">
        <v>1001</v>
      </c>
      <c r="H5" s="692"/>
      <c r="I5" s="691" t="s">
        <v>1001</v>
      </c>
      <c r="J5" s="692"/>
      <c r="K5" s="693" t="s">
        <v>1001</v>
      </c>
      <c r="L5" s="694"/>
      <c r="W5" s="432" t="s">
        <v>1583</v>
      </c>
      <c r="X5" s="647" t="s">
        <v>1584</v>
      </c>
      <c r="Y5" s="647"/>
      <c r="Z5" s="647"/>
      <c r="AA5" s="647" t="s">
        <v>1585</v>
      </c>
      <c r="AB5" s="647"/>
      <c r="AC5" s="647" t="s">
        <v>1586</v>
      </c>
      <c r="AD5" s="648"/>
    </row>
    <row r="6" spans="3:30">
      <c r="C6" s="399"/>
      <c r="D6" s="690" t="s">
        <v>1587</v>
      </c>
      <c r="E6" s="690"/>
      <c r="F6" s="433" t="s">
        <v>1001</v>
      </c>
      <c r="G6" s="691" t="s">
        <v>1001</v>
      </c>
      <c r="H6" s="692"/>
      <c r="I6" s="691" t="s">
        <v>1001</v>
      </c>
      <c r="J6" s="692"/>
      <c r="K6" s="693" t="s">
        <v>1001</v>
      </c>
      <c r="L6" s="694"/>
      <c r="W6" s="432">
        <v>1</v>
      </c>
      <c r="X6" s="647" t="s">
        <v>1588</v>
      </c>
      <c r="Y6" s="647"/>
      <c r="Z6" s="647"/>
      <c r="AA6" s="647"/>
      <c r="AB6" s="647"/>
      <c r="AC6" s="647"/>
      <c r="AD6" s="648"/>
    </row>
    <row r="7" spans="3:30">
      <c r="C7" s="399"/>
      <c r="W7" s="432">
        <v>2</v>
      </c>
      <c r="X7" s="647" t="s">
        <v>1589</v>
      </c>
      <c r="Y7" s="647"/>
      <c r="Z7" s="647"/>
      <c r="AA7" s="647"/>
      <c r="AB7" s="647"/>
      <c r="AC7" s="647"/>
      <c r="AD7" s="648"/>
    </row>
    <row r="8" spans="3:30">
      <c r="C8" s="399"/>
      <c r="W8" s="432">
        <v>3</v>
      </c>
      <c r="X8" s="647" t="s">
        <v>1590</v>
      </c>
      <c r="Y8" s="647"/>
      <c r="Z8" s="647"/>
      <c r="AA8" s="647"/>
      <c r="AB8" s="647"/>
      <c r="AC8" s="647"/>
      <c r="AD8" s="648"/>
    </row>
    <row r="9" spans="3:30">
      <c r="C9" s="399"/>
      <c r="W9" s="432">
        <v>4</v>
      </c>
      <c r="X9" s="647" t="s">
        <v>1591</v>
      </c>
      <c r="Y9" s="647"/>
      <c r="Z9" s="647"/>
      <c r="AA9" s="647"/>
      <c r="AB9" s="647"/>
      <c r="AC9" s="647"/>
      <c r="AD9" s="648"/>
    </row>
    <row r="10" spans="3:30">
      <c r="C10" s="399"/>
      <c r="W10" s="432">
        <v>5</v>
      </c>
      <c r="X10" s="647" t="s">
        <v>1592</v>
      </c>
      <c r="Y10" s="647"/>
      <c r="Z10" s="647"/>
      <c r="AA10" s="647"/>
      <c r="AB10" s="647"/>
      <c r="AC10" s="647"/>
      <c r="AD10" s="648"/>
    </row>
    <row r="11" spans="3:30">
      <c r="C11" s="399"/>
      <c r="W11" s="432">
        <v>6</v>
      </c>
      <c r="X11" s="647" t="s">
        <v>1593</v>
      </c>
      <c r="Y11" s="647"/>
      <c r="Z11" s="647"/>
      <c r="AA11" s="647"/>
      <c r="AB11" s="647"/>
      <c r="AC11" s="647"/>
      <c r="AD11" s="648"/>
    </row>
    <row r="12" spans="3:30">
      <c r="C12" s="399"/>
      <c r="W12" s="432">
        <v>7</v>
      </c>
      <c r="X12" s="647" t="s">
        <v>1594</v>
      </c>
      <c r="Y12" s="647"/>
      <c r="Z12" s="647"/>
      <c r="AA12" s="647"/>
      <c r="AB12" s="647"/>
      <c r="AC12" s="647"/>
      <c r="AD12" s="648"/>
    </row>
    <row r="13" spans="3:30" ht="12.75" customHeight="1">
      <c r="C13" s="399"/>
      <c r="W13" s="432">
        <v>8</v>
      </c>
      <c r="X13" s="647" t="s">
        <v>1595</v>
      </c>
      <c r="Y13" s="647"/>
      <c r="Z13" s="647"/>
      <c r="AA13" s="647"/>
      <c r="AB13" s="647"/>
      <c r="AC13" s="647"/>
      <c r="AD13" s="648"/>
    </row>
    <row r="14" spans="3:30">
      <c r="C14" s="399"/>
      <c r="W14" s="432">
        <v>9</v>
      </c>
      <c r="X14" s="647" t="s">
        <v>1596</v>
      </c>
      <c r="Y14" s="647"/>
      <c r="Z14" s="647"/>
      <c r="AA14" s="647"/>
      <c r="AB14" s="647"/>
      <c r="AC14" s="647"/>
      <c r="AD14" s="648"/>
    </row>
    <row r="15" spans="3:30">
      <c r="C15" s="399"/>
      <c r="W15" s="432">
        <v>10</v>
      </c>
      <c r="X15" s="647" t="s">
        <v>1597</v>
      </c>
      <c r="Y15" s="647"/>
      <c r="Z15" s="647"/>
      <c r="AA15" s="647"/>
      <c r="AB15" s="647"/>
      <c r="AC15" s="647"/>
      <c r="AD15" s="648"/>
    </row>
    <row r="16" spans="3:30">
      <c r="C16" s="399"/>
      <c r="H16" s="510"/>
      <c r="W16" s="432">
        <v>11</v>
      </c>
      <c r="X16" s="647" t="s">
        <v>1598</v>
      </c>
      <c r="Y16" s="647"/>
      <c r="Z16" s="647"/>
      <c r="AA16" s="647"/>
      <c r="AB16" s="647"/>
      <c r="AC16" s="647"/>
      <c r="AD16" s="648"/>
    </row>
    <row r="17" spans="3:30">
      <c r="C17" s="399"/>
      <c r="S17" s="402"/>
      <c r="W17" s="432">
        <v>12</v>
      </c>
      <c r="X17" s="647" t="s">
        <v>1599</v>
      </c>
      <c r="Y17" s="647"/>
      <c r="Z17" s="647"/>
      <c r="AA17" s="647"/>
      <c r="AB17" s="647"/>
      <c r="AC17" s="647"/>
      <c r="AD17" s="648"/>
    </row>
    <row r="18" spans="3:30">
      <c r="C18" s="403"/>
      <c r="D18" s="404"/>
      <c r="E18" s="404"/>
      <c r="W18" s="432">
        <v>13</v>
      </c>
      <c r="X18" s="647"/>
      <c r="Y18" s="647"/>
      <c r="Z18" s="647"/>
      <c r="AA18" s="647"/>
      <c r="AB18" s="647"/>
      <c r="AC18" s="647"/>
      <c r="AD18" s="648"/>
    </row>
    <row r="19" spans="3:30">
      <c r="C19" s="399"/>
      <c r="W19" s="430"/>
      <c r="X19" s="679"/>
      <c r="Y19" s="679"/>
      <c r="Z19" s="679"/>
      <c r="AA19" s="679"/>
      <c r="AB19" s="679"/>
      <c r="AC19" s="679"/>
      <c r="AD19" s="680"/>
    </row>
    <row r="20" spans="3:30">
      <c r="C20" s="399"/>
      <c r="W20" s="681" t="s">
        <v>1600</v>
      </c>
      <c r="X20" s="682"/>
      <c r="Y20" s="682"/>
      <c r="Z20" s="682"/>
      <c r="AA20" s="682"/>
      <c r="AB20" s="682"/>
      <c r="AC20" s="682"/>
      <c r="AD20" s="683"/>
    </row>
    <row r="21" spans="3:30">
      <c r="C21" s="399"/>
      <c r="W21" s="684" t="s">
        <v>1601</v>
      </c>
      <c r="X21" s="685"/>
      <c r="Y21" s="685"/>
      <c r="Z21" s="686"/>
      <c r="AA21" s="687" t="s">
        <v>1602</v>
      </c>
      <c r="AB21" s="688"/>
      <c r="AC21" s="688"/>
      <c r="AD21" s="689"/>
    </row>
    <row r="22" spans="3:30">
      <c r="C22" s="399"/>
      <c r="W22" s="663" t="s">
        <v>1642</v>
      </c>
      <c r="X22" s="664"/>
      <c r="Y22" s="405" t="s">
        <v>1645</v>
      </c>
      <c r="Z22" s="406">
        <v>1</v>
      </c>
      <c r="AA22" s="675"/>
      <c r="AB22" s="676"/>
      <c r="AC22" s="429"/>
      <c r="AD22" s="428"/>
    </row>
    <row r="23" spans="3:30">
      <c r="C23" s="399"/>
      <c r="W23" s="659" t="s">
        <v>1634</v>
      </c>
      <c r="X23" s="660"/>
      <c r="Y23" s="405" t="s">
        <v>1028</v>
      </c>
      <c r="Z23" s="406">
        <v>1</v>
      </c>
      <c r="AA23" s="675"/>
      <c r="AB23" s="676"/>
      <c r="AC23" s="429"/>
      <c r="AD23" s="428"/>
    </row>
    <row r="24" spans="3:30">
      <c r="C24" s="399"/>
      <c r="W24" s="659" t="s">
        <v>1639</v>
      </c>
      <c r="X24" s="660"/>
      <c r="Y24" s="405" t="s">
        <v>1028</v>
      </c>
      <c r="Z24" s="406">
        <v>2</v>
      </c>
      <c r="AA24" s="677"/>
      <c r="AB24" s="678"/>
      <c r="AC24" s="429"/>
      <c r="AD24" s="428"/>
    </row>
    <row r="25" spans="3:30">
      <c r="C25" s="399"/>
      <c r="T25" s="505"/>
      <c r="W25" s="673" t="s">
        <v>1643</v>
      </c>
      <c r="X25" s="674"/>
      <c r="Y25" s="405" t="s">
        <v>1028</v>
      </c>
      <c r="Z25" s="408">
        <v>1</v>
      </c>
      <c r="AA25" s="675"/>
      <c r="AB25" s="676"/>
      <c r="AC25" s="429"/>
      <c r="AD25" s="428"/>
    </row>
    <row r="26" spans="3:30">
      <c r="C26" s="399"/>
      <c r="W26" s="673" t="s">
        <v>1636</v>
      </c>
      <c r="X26" s="674"/>
      <c r="Y26" s="405" t="s">
        <v>1028</v>
      </c>
      <c r="Z26" s="406">
        <v>2</v>
      </c>
      <c r="AA26" s="675"/>
      <c r="AB26" s="676"/>
      <c r="AC26" s="429"/>
      <c r="AD26" s="428"/>
    </row>
    <row r="27" spans="3:30">
      <c r="C27" s="399"/>
      <c r="W27" s="663" t="s">
        <v>1640</v>
      </c>
      <c r="X27" s="664"/>
      <c r="Y27" s="405" t="s">
        <v>1028</v>
      </c>
      <c r="Z27" s="406">
        <v>2</v>
      </c>
      <c r="AA27" s="665"/>
      <c r="AB27" s="666"/>
      <c r="AC27" s="429"/>
      <c r="AD27" s="428"/>
    </row>
    <row r="28" spans="3:30">
      <c r="C28" s="399"/>
      <c r="W28" s="659" t="s">
        <v>1635</v>
      </c>
      <c r="X28" s="660"/>
      <c r="Y28" s="405" t="s">
        <v>1028</v>
      </c>
      <c r="Z28" s="406">
        <v>1</v>
      </c>
      <c r="AA28" s="665"/>
      <c r="AB28" s="666"/>
      <c r="AC28" s="429"/>
      <c r="AD28" s="428"/>
    </row>
    <row r="29" spans="3:30">
      <c r="C29" s="399"/>
      <c r="W29" s="663" t="s">
        <v>1638</v>
      </c>
      <c r="X29" s="672"/>
      <c r="Y29" s="405" t="s">
        <v>1028</v>
      </c>
      <c r="Z29" s="406">
        <v>1</v>
      </c>
      <c r="AA29" s="665"/>
      <c r="AB29" s="666"/>
      <c r="AC29" s="429"/>
      <c r="AD29" s="428"/>
    </row>
    <row r="30" spans="3:30" ht="11.25" customHeight="1">
      <c r="C30" s="399"/>
      <c r="W30" s="663" t="s">
        <v>1644</v>
      </c>
      <c r="X30" s="672"/>
      <c r="Y30" s="405" t="s">
        <v>1028</v>
      </c>
      <c r="Z30" s="406">
        <v>1</v>
      </c>
      <c r="AA30" s="665"/>
      <c r="AB30" s="666"/>
      <c r="AC30" s="429"/>
      <c r="AD30" s="428"/>
    </row>
    <row r="31" spans="3:30">
      <c r="C31" s="399"/>
      <c r="U31" s="409"/>
      <c r="W31" s="663"/>
      <c r="X31" s="672"/>
      <c r="Y31" s="405"/>
      <c r="Z31" s="406"/>
      <c r="AA31" s="665"/>
      <c r="AB31" s="666"/>
      <c r="AC31" s="429"/>
      <c r="AD31" s="428"/>
    </row>
    <row r="32" spans="3:30">
      <c r="C32" s="399"/>
      <c r="U32" s="409"/>
      <c r="W32" s="663"/>
      <c r="X32" s="672"/>
      <c r="Y32" s="405"/>
      <c r="Z32" s="406"/>
      <c r="AA32" s="665"/>
      <c r="AB32" s="666"/>
      <c r="AC32" s="429"/>
      <c r="AD32" s="428"/>
    </row>
    <row r="33" spans="3:30">
      <c r="C33" s="399"/>
      <c r="W33" s="673"/>
      <c r="X33" s="674"/>
      <c r="Y33" s="405"/>
      <c r="Z33" s="408"/>
      <c r="AA33" s="665"/>
      <c r="AB33" s="666"/>
      <c r="AC33" s="429"/>
      <c r="AD33" s="428"/>
    </row>
    <row r="34" spans="3:30">
      <c r="C34" s="399"/>
      <c r="W34" s="663"/>
      <c r="X34" s="664"/>
      <c r="Y34" s="405"/>
      <c r="Z34" s="406"/>
      <c r="AA34" s="665"/>
      <c r="AB34" s="666"/>
      <c r="AC34" s="429"/>
      <c r="AD34" s="428"/>
    </row>
    <row r="35" spans="3:30">
      <c r="C35" s="399"/>
      <c r="L35" s="417"/>
      <c r="W35" s="663"/>
      <c r="X35" s="664"/>
      <c r="Y35" s="405"/>
      <c r="Z35" s="406"/>
      <c r="AA35" s="665"/>
      <c r="AB35" s="666"/>
      <c r="AC35" s="429"/>
      <c r="AD35" s="428"/>
    </row>
    <row r="36" spans="3:30">
      <c r="C36" s="399"/>
      <c r="W36" s="667"/>
      <c r="X36" s="668"/>
      <c r="Y36" s="405"/>
      <c r="Z36" s="408"/>
      <c r="AA36" s="669"/>
      <c r="AB36" s="666"/>
      <c r="AC36" s="429"/>
      <c r="AD36" s="428"/>
    </row>
    <row r="37" spans="3:30" ht="12.75" customHeight="1">
      <c r="C37" s="399"/>
      <c r="W37" s="655"/>
      <c r="X37" s="656"/>
      <c r="Y37" s="405"/>
      <c r="Z37" s="408"/>
      <c r="AA37" s="670"/>
      <c r="AB37" s="671"/>
      <c r="AC37" s="425"/>
      <c r="AD37" s="424"/>
    </row>
    <row r="38" spans="3:30" ht="12.75" customHeight="1">
      <c r="C38" s="399"/>
      <c r="W38" s="655"/>
      <c r="X38" s="656"/>
      <c r="Y38" s="405"/>
      <c r="Z38" s="408"/>
      <c r="AA38" s="427"/>
      <c r="AB38" s="426"/>
      <c r="AC38" s="425"/>
      <c r="AD38" s="424"/>
    </row>
    <row r="39" spans="3:30" ht="12" customHeight="1">
      <c r="C39" s="399"/>
      <c r="W39" s="655"/>
      <c r="X39" s="656"/>
      <c r="Y39" s="405"/>
      <c r="Z39" s="410"/>
      <c r="AA39" s="657"/>
      <c r="AB39" s="658"/>
      <c r="AC39" s="425"/>
      <c r="AD39" s="424"/>
    </row>
    <row r="40" spans="3:30" ht="12" customHeight="1">
      <c r="C40" s="399"/>
      <c r="W40" s="659"/>
      <c r="X40" s="660"/>
      <c r="Y40" s="407"/>
      <c r="Z40" s="410"/>
      <c r="AA40" s="434"/>
      <c r="AB40" s="423"/>
      <c r="AC40" s="425"/>
      <c r="AD40" s="424"/>
    </row>
    <row r="41" spans="3:30" ht="12" customHeight="1">
      <c r="C41" s="399"/>
      <c r="W41" s="661"/>
      <c r="X41" s="662"/>
      <c r="Y41" s="411"/>
      <c r="Z41" s="412"/>
      <c r="AA41" s="657"/>
      <c r="AB41" s="658"/>
      <c r="AC41" s="425"/>
      <c r="AD41" s="424"/>
    </row>
    <row r="42" spans="3:30" ht="12" customHeight="1">
      <c r="C42" s="399"/>
      <c r="W42" s="652" t="s">
        <v>1627</v>
      </c>
      <c r="X42" s="653"/>
      <c r="Y42" s="653"/>
      <c r="Z42" s="653"/>
      <c r="AA42" s="653"/>
      <c r="AB42" s="653"/>
      <c r="AC42" s="653"/>
      <c r="AD42" s="654"/>
    </row>
    <row r="43" spans="3:30" ht="12" customHeight="1">
      <c r="C43" s="399"/>
      <c r="S43" s="504"/>
      <c r="T43" s="504"/>
      <c r="U43" s="504"/>
      <c r="V43" s="504"/>
      <c r="W43" s="504"/>
      <c r="X43" s="504"/>
      <c r="Y43" s="414"/>
      <c r="Z43" s="414"/>
      <c r="AA43" s="414"/>
      <c r="AB43" s="414"/>
      <c r="AC43" s="414"/>
      <c r="AD43" s="415"/>
    </row>
    <row r="44" spans="3:30">
      <c r="C44" s="416"/>
      <c r="D44" s="417"/>
      <c r="E44" s="417"/>
      <c r="F44" s="417"/>
      <c r="G44" s="417"/>
      <c r="H44" s="417"/>
      <c r="I44" s="417"/>
      <c r="J44" s="417"/>
      <c r="K44" s="417"/>
      <c r="L44" s="417"/>
      <c r="M44" s="417"/>
      <c r="N44" s="417"/>
      <c r="O44" s="417"/>
      <c r="P44" s="417"/>
      <c r="Q44" s="417"/>
      <c r="R44" s="417"/>
      <c r="S44" s="504"/>
      <c r="T44" s="417"/>
      <c r="U44" s="417"/>
      <c r="V44" s="413"/>
      <c r="W44" s="645" t="s">
        <v>1603</v>
      </c>
      <c r="X44" s="646"/>
      <c r="Y44" s="647"/>
      <c r="Z44" s="647"/>
      <c r="AA44" s="647"/>
      <c r="AB44" s="647"/>
      <c r="AC44" s="647"/>
      <c r="AD44" s="648"/>
    </row>
    <row r="45" spans="3:30">
      <c r="C45" s="416"/>
      <c r="D45" s="417"/>
      <c r="E45" s="417"/>
      <c r="F45" s="417"/>
      <c r="G45" s="417"/>
      <c r="H45" s="417"/>
      <c r="I45" s="417"/>
      <c r="J45" s="417"/>
      <c r="K45" s="417"/>
      <c r="L45" s="417"/>
      <c r="M45" s="417"/>
      <c r="N45" s="417"/>
      <c r="O45" s="417"/>
      <c r="P45" s="417"/>
      <c r="Q45" s="417"/>
      <c r="R45" s="417"/>
      <c r="S45" s="504"/>
      <c r="T45" s="417"/>
      <c r="U45" s="417"/>
      <c r="V45" s="413"/>
      <c r="W45" s="645" t="s">
        <v>1604</v>
      </c>
      <c r="X45" s="646"/>
      <c r="Y45" s="647">
        <v>1</v>
      </c>
      <c r="Z45" s="647"/>
      <c r="AA45" s="647"/>
      <c r="AB45" s="647" t="s">
        <v>1605</v>
      </c>
      <c r="AC45" s="647"/>
      <c r="AD45" s="431" t="s">
        <v>1606</v>
      </c>
    </row>
    <row r="46" spans="3:30">
      <c r="C46" s="416"/>
      <c r="D46" s="417"/>
      <c r="E46" s="417"/>
      <c r="F46" s="417"/>
      <c r="G46" s="417"/>
      <c r="H46" s="417"/>
      <c r="I46" s="417"/>
      <c r="J46" s="417"/>
      <c r="K46" s="417"/>
      <c r="L46" s="417"/>
      <c r="M46" s="417"/>
      <c r="N46" s="417"/>
      <c r="O46" s="417"/>
      <c r="P46" s="417"/>
      <c r="Q46" s="417"/>
      <c r="R46" s="417"/>
      <c r="S46" s="504"/>
      <c r="T46" s="417"/>
      <c r="U46" s="417"/>
      <c r="V46" s="413"/>
      <c r="W46" s="645" t="s">
        <v>1607</v>
      </c>
      <c r="X46" s="646"/>
      <c r="Y46" s="649"/>
      <c r="Z46" s="649"/>
      <c r="AA46" s="649"/>
      <c r="AB46" s="647" t="s">
        <v>1608</v>
      </c>
      <c r="AC46" s="647"/>
      <c r="AD46" s="394"/>
    </row>
    <row r="47" spans="3:30">
      <c r="C47" s="416"/>
      <c r="D47" s="417"/>
      <c r="E47" s="417"/>
      <c r="F47" s="417"/>
      <c r="G47" s="417"/>
      <c r="H47" s="417"/>
      <c r="I47" s="417"/>
      <c r="J47" s="417"/>
      <c r="K47" s="417"/>
      <c r="L47" s="417"/>
      <c r="M47" s="417"/>
      <c r="N47" s="417"/>
      <c r="O47" s="417"/>
      <c r="P47" s="417"/>
      <c r="Q47" s="417"/>
      <c r="R47" s="417"/>
      <c r="S47" s="504"/>
      <c r="T47" s="417"/>
      <c r="U47" s="417"/>
      <c r="V47" s="413"/>
      <c r="W47" s="650" t="s">
        <v>1609</v>
      </c>
      <c r="X47" s="650"/>
      <c r="Y47" s="650"/>
      <c r="Z47" s="650"/>
      <c r="AA47" s="650"/>
      <c r="AB47" s="650"/>
      <c r="AC47" s="650"/>
      <c r="AD47" s="651"/>
    </row>
    <row r="48" spans="3:30" ht="12.75" customHeight="1">
      <c r="C48" s="416"/>
      <c r="D48" s="417"/>
      <c r="E48" s="417"/>
      <c r="F48" s="417"/>
      <c r="G48" s="417"/>
      <c r="H48" s="417"/>
      <c r="I48" s="417"/>
      <c r="J48" s="417"/>
      <c r="K48" s="417"/>
      <c r="L48" s="417"/>
      <c r="M48" s="417"/>
      <c r="N48" s="417"/>
      <c r="O48" s="417"/>
      <c r="P48" s="417"/>
      <c r="Q48" s="417"/>
      <c r="R48" s="417"/>
      <c r="S48" s="504"/>
      <c r="T48" s="417"/>
      <c r="U48" s="417"/>
      <c r="V48" s="413"/>
      <c r="W48" s="495" t="str">
        <f>RAB!G6</f>
        <v>CV CHRISTY INDOJAYA</v>
      </c>
      <c r="X48" s="495"/>
      <c r="Y48" s="495"/>
      <c r="Z48" s="495"/>
      <c r="AA48" s="495"/>
      <c r="AB48" s="495"/>
      <c r="AC48" s="495"/>
      <c r="AD48" s="496"/>
    </row>
    <row r="49" spans="3:30">
      <c r="C49" s="416"/>
      <c r="D49" s="417"/>
      <c r="E49" s="417"/>
      <c r="F49" s="417"/>
      <c r="G49" s="417"/>
      <c r="H49" s="417"/>
      <c r="I49" s="417"/>
      <c r="J49" s="417"/>
      <c r="K49" s="417"/>
      <c r="L49" s="417"/>
      <c r="M49" s="417"/>
      <c r="N49" s="417"/>
      <c r="O49" s="417"/>
      <c r="P49" s="417"/>
      <c r="Q49" s="417"/>
      <c r="R49" s="417"/>
      <c r="S49" s="504"/>
      <c r="T49" s="417"/>
      <c r="U49" s="417"/>
      <c r="V49" s="418"/>
      <c r="W49" s="495" t="str">
        <f>RAB!G7</f>
        <v>DESA BULUSARI SAYUNG</v>
      </c>
      <c r="X49" s="495"/>
      <c r="Y49" s="495"/>
      <c r="Z49" s="495"/>
      <c r="AA49" s="495"/>
      <c r="AB49" s="495"/>
      <c r="AC49" s="495"/>
      <c r="AD49" s="496"/>
    </row>
    <row r="50" spans="3:30">
      <c r="C50" s="416"/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504"/>
      <c r="T50" s="417"/>
      <c r="U50" s="417"/>
      <c r="V50" s="418"/>
      <c r="W50" s="495"/>
      <c r="X50" s="495"/>
      <c r="Y50" s="495"/>
      <c r="Z50" s="495"/>
      <c r="AA50" s="495"/>
      <c r="AB50" s="495"/>
      <c r="AC50" s="495"/>
      <c r="AD50" s="496"/>
    </row>
    <row r="51" spans="3:30" ht="19.5" customHeight="1">
      <c r="C51" s="416"/>
      <c r="D51" s="417"/>
      <c r="E51" s="417"/>
      <c r="F51" s="417"/>
      <c r="G51" s="417"/>
      <c r="H51" s="417"/>
      <c r="I51" s="417"/>
      <c r="J51" s="417"/>
      <c r="K51" s="417"/>
      <c r="L51" s="417"/>
      <c r="M51" s="417"/>
      <c r="N51" s="417"/>
      <c r="O51" s="417"/>
      <c r="P51" s="417"/>
      <c r="Q51" s="417"/>
      <c r="R51" s="417"/>
      <c r="S51" s="417"/>
      <c r="T51" s="417"/>
      <c r="U51" s="417"/>
      <c r="V51" s="418"/>
      <c r="W51" s="497"/>
      <c r="X51" s="497"/>
      <c r="Y51" s="497"/>
      <c r="Z51" s="497"/>
      <c r="AA51" s="497"/>
      <c r="AB51" s="497"/>
      <c r="AC51" s="497"/>
      <c r="AD51" s="498"/>
    </row>
    <row r="52" spans="3:30">
      <c r="C52" s="416"/>
      <c r="D52" s="417"/>
      <c r="E52" s="417"/>
      <c r="F52" s="417"/>
      <c r="G52" s="417"/>
      <c r="H52" s="417"/>
      <c r="I52" s="417"/>
      <c r="J52" s="417"/>
      <c r="K52" s="417"/>
      <c r="L52" s="417"/>
      <c r="M52" s="417"/>
      <c r="N52" s="417"/>
      <c r="O52" s="417"/>
      <c r="P52" s="417"/>
      <c r="Q52" s="417"/>
      <c r="R52" s="417"/>
      <c r="S52" s="417"/>
      <c r="T52" s="417"/>
      <c r="U52" s="417"/>
      <c r="V52" s="413"/>
      <c r="W52" s="645" t="s">
        <v>1610</v>
      </c>
      <c r="X52" s="646"/>
      <c r="Y52" s="647" t="s">
        <v>1611</v>
      </c>
      <c r="Z52" s="647"/>
      <c r="AA52" s="647"/>
      <c r="AB52" s="647"/>
      <c r="AC52" s="647"/>
      <c r="AD52" s="648"/>
    </row>
    <row r="53" spans="3:30">
      <c r="C53" s="416"/>
      <c r="D53" s="417"/>
      <c r="E53" s="417"/>
      <c r="F53" s="417"/>
      <c r="G53" s="417"/>
      <c r="H53" s="417"/>
      <c r="I53" s="417"/>
      <c r="J53" s="417"/>
      <c r="K53" s="417"/>
      <c r="L53" s="417"/>
      <c r="M53" s="417"/>
      <c r="N53" s="417"/>
      <c r="O53" s="417"/>
      <c r="P53" s="417"/>
      <c r="Q53" s="417"/>
      <c r="R53" s="417"/>
      <c r="S53" s="417"/>
      <c r="T53" s="417"/>
      <c r="V53" s="413"/>
      <c r="W53" s="645" t="s">
        <v>1612</v>
      </c>
      <c r="X53" s="646"/>
      <c r="Y53" s="647" t="s">
        <v>1621</v>
      </c>
      <c r="Z53" s="647"/>
      <c r="AA53" s="647"/>
      <c r="AB53" s="647"/>
      <c r="AC53" s="647"/>
      <c r="AD53" s="648"/>
    </row>
    <row r="54" spans="3:30">
      <c r="C54" s="416"/>
      <c r="D54" s="417"/>
      <c r="E54" s="417"/>
      <c r="F54" s="417"/>
      <c r="G54" s="417"/>
      <c r="H54" s="417"/>
      <c r="I54" s="417"/>
      <c r="J54" s="417"/>
      <c r="K54" s="417"/>
      <c r="L54" s="417"/>
      <c r="M54" s="417"/>
      <c r="N54" s="417"/>
      <c r="O54" s="417"/>
      <c r="P54" s="417"/>
      <c r="Q54" s="417"/>
      <c r="R54" s="417"/>
      <c r="S54" s="417"/>
      <c r="T54" s="417"/>
      <c r="V54" s="413"/>
      <c r="W54" s="645" t="s">
        <v>1613</v>
      </c>
      <c r="X54" s="646"/>
      <c r="Y54" s="647" t="s">
        <v>1614</v>
      </c>
      <c r="Z54" s="647"/>
      <c r="AA54" s="647"/>
      <c r="AB54" s="647"/>
      <c r="AC54" s="647"/>
      <c r="AD54" s="648"/>
    </row>
    <row r="55" spans="3:30" ht="12.75" thickBot="1">
      <c r="C55" s="419"/>
      <c r="D55" s="420"/>
      <c r="E55" s="420"/>
      <c r="F55" s="420"/>
      <c r="G55" s="420"/>
      <c r="H55" s="420"/>
      <c r="I55" s="420"/>
      <c r="J55" s="420"/>
      <c r="K55" s="420"/>
      <c r="L55" s="420"/>
      <c r="M55" s="420"/>
      <c r="N55" s="420"/>
      <c r="O55" s="420"/>
      <c r="P55" s="420"/>
      <c r="Q55" s="420"/>
      <c r="R55" s="420"/>
      <c r="S55" s="420"/>
      <c r="T55" s="420"/>
      <c r="U55" s="421"/>
      <c r="V55" s="422"/>
      <c r="W55" s="641" t="s">
        <v>1615</v>
      </c>
      <c r="X55" s="642"/>
      <c r="Y55" s="643" t="s">
        <v>1616</v>
      </c>
      <c r="Z55" s="643"/>
      <c r="AA55" s="643"/>
      <c r="AB55" s="643"/>
      <c r="AC55" s="643"/>
      <c r="AD55" s="644"/>
    </row>
  </sheetData>
  <mergeCells count="121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AA22:AB22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honeticPr fontId="178" type="noConversion"/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D120"/>
  <sheetViews>
    <sheetView view="pageBreakPreview" zoomScale="40" zoomScaleNormal="40" zoomScaleSheetLayoutView="40" workbookViewId="0">
      <selection activeCell="C6" sqref="C6:M7"/>
    </sheetView>
  </sheetViews>
  <sheetFormatPr defaultColWidth="9.140625" defaultRowHeight="12.75"/>
  <cols>
    <col min="1" max="1" width="1.7109375" style="476" customWidth="1"/>
    <col min="2" max="2" width="10.7109375" style="476" customWidth="1"/>
    <col min="3" max="3" width="2.42578125" style="476" customWidth="1"/>
    <col min="4" max="20" width="9.140625" style="476"/>
    <col min="21" max="21" width="14.42578125" style="476" customWidth="1"/>
    <col min="22" max="22" width="3.140625" style="476" customWidth="1"/>
    <col min="23" max="26" width="9.140625" style="476"/>
    <col min="27" max="27" width="2.85546875" style="476" customWidth="1"/>
    <col min="28" max="30" width="4.7109375" style="476" customWidth="1"/>
    <col min="31" max="31" width="1.7109375" style="476" customWidth="1"/>
    <col min="32" max="16384" width="9.140625" style="476"/>
  </cols>
  <sheetData>
    <row r="1" spans="1:29">
      <c r="A1" s="436"/>
      <c r="B1" s="437"/>
      <c r="C1" s="437"/>
      <c r="D1" s="437"/>
      <c r="E1" s="437"/>
      <c r="F1" s="437"/>
      <c r="G1" s="437"/>
      <c r="H1" s="437"/>
      <c r="I1" s="437"/>
      <c r="J1" s="437"/>
      <c r="K1" s="437"/>
      <c r="L1" s="437"/>
      <c r="M1" s="437"/>
      <c r="N1" s="437"/>
      <c r="O1" s="437"/>
      <c r="P1" s="437"/>
      <c r="Q1" s="437"/>
      <c r="R1" s="437"/>
      <c r="S1" s="437"/>
      <c r="T1" s="437"/>
      <c r="U1" s="437"/>
      <c r="V1" s="437"/>
      <c r="W1" s="438"/>
    </row>
    <row r="2" spans="1:29">
      <c r="A2" s="439"/>
      <c r="W2" s="440"/>
    </row>
    <row r="3" spans="1:29" ht="12.75" customHeight="1">
      <c r="A3" s="439"/>
      <c r="C3" s="701" t="s">
        <v>1617</v>
      </c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701"/>
      <c r="U3" s="701"/>
      <c r="V3" s="701"/>
      <c r="W3" s="440"/>
      <c r="X3" s="487"/>
      <c r="Y3" s="487"/>
      <c r="Z3" s="487"/>
      <c r="AA3" s="487"/>
      <c r="AB3" s="487"/>
      <c r="AC3" s="477"/>
    </row>
    <row r="4" spans="1:29" ht="18.75" customHeight="1">
      <c r="A4" s="439"/>
      <c r="C4" s="701"/>
      <c r="D4" s="701"/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  <c r="U4" s="701"/>
      <c r="V4" s="701"/>
      <c r="W4" s="440"/>
      <c r="X4" s="487"/>
      <c r="Y4" s="487"/>
      <c r="Z4" s="487"/>
      <c r="AA4" s="487"/>
      <c r="AB4" s="487"/>
      <c r="AC4" s="477"/>
    </row>
    <row r="5" spans="1:29" ht="12.75" customHeight="1">
      <c r="A5" s="439"/>
      <c r="C5" s="478"/>
      <c r="W5" s="440"/>
    </row>
    <row r="6" spans="1:29" ht="12.75" customHeight="1">
      <c r="A6" s="439"/>
      <c r="C6" s="702" t="s">
        <v>1622</v>
      </c>
      <c r="D6" s="702"/>
      <c r="E6" s="702"/>
      <c r="F6" s="702"/>
      <c r="G6" s="702"/>
      <c r="H6" s="702"/>
      <c r="I6" s="702"/>
      <c r="J6" s="702"/>
      <c r="K6" s="702"/>
      <c r="L6" s="702"/>
      <c r="M6" s="702"/>
      <c r="W6" s="440"/>
      <c r="Y6" s="479"/>
      <c r="Z6" s="479"/>
      <c r="AA6" s="479"/>
      <c r="AB6" s="480"/>
      <c r="AC6" s="480"/>
    </row>
    <row r="7" spans="1:29" ht="18" customHeight="1">
      <c r="A7" s="439"/>
      <c r="C7" s="702"/>
      <c r="D7" s="702"/>
      <c r="E7" s="702"/>
      <c r="F7" s="702"/>
      <c r="G7" s="702"/>
      <c r="H7" s="702"/>
      <c r="I7" s="702"/>
      <c r="J7" s="702"/>
      <c r="K7" s="702"/>
      <c r="L7" s="702"/>
      <c r="M7" s="702"/>
      <c r="W7" s="440"/>
      <c r="Y7" s="479"/>
      <c r="Z7" s="479"/>
      <c r="AA7" s="479"/>
      <c r="AB7" s="480"/>
      <c r="AC7" s="480"/>
    </row>
    <row r="8" spans="1:29">
      <c r="A8" s="439"/>
      <c r="W8" s="440"/>
    </row>
    <row r="9" spans="1:29">
      <c r="A9" s="439"/>
      <c r="D9"/>
      <c r="W9" s="440"/>
    </row>
    <row r="10" spans="1:29">
      <c r="A10" s="439"/>
      <c r="W10" s="440"/>
    </row>
    <row r="11" spans="1:29">
      <c r="A11" s="439"/>
      <c r="W11" s="440"/>
    </row>
    <row r="12" spans="1:29">
      <c r="A12" s="439"/>
      <c r="D12" s="481"/>
      <c r="W12" s="440"/>
    </row>
    <row r="13" spans="1:29">
      <c r="A13" s="439"/>
      <c r="W13" s="440"/>
    </row>
    <row r="14" spans="1:29">
      <c r="A14" s="439"/>
      <c r="W14" s="440"/>
    </row>
    <row r="15" spans="1:29">
      <c r="A15" s="439"/>
      <c r="W15" s="440"/>
    </row>
    <row r="16" spans="1:29">
      <c r="A16" s="439"/>
      <c r="W16" s="440"/>
    </row>
    <row r="17" spans="1:23">
      <c r="A17" s="439"/>
      <c r="W17" s="440"/>
    </row>
    <row r="18" spans="1:23">
      <c r="A18" s="439"/>
      <c r="W18" s="440"/>
    </row>
    <row r="19" spans="1:23">
      <c r="A19" s="439"/>
      <c r="W19" s="440"/>
    </row>
    <row r="20" spans="1:23">
      <c r="A20" s="439"/>
      <c r="W20" s="440"/>
    </row>
    <row r="21" spans="1:23">
      <c r="A21" s="439"/>
      <c r="W21" s="440"/>
    </row>
    <row r="22" spans="1:23">
      <c r="A22" s="439"/>
      <c r="W22" s="440"/>
    </row>
    <row r="23" spans="1:23">
      <c r="A23" s="439"/>
      <c r="W23" s="440"/>
    </row>
    <row r="24" spans="1:23">
      <c r="A24" s="439"/>
      <c r="W24" s="440"/>
    </row>
    <row r="25" spans="1:23">
      <c r="A25" s="439"/>
      <c r="W25" s="440"/>
    </row>
    <row r="26" spans="1:23">
      <c r="A26" s="439"/>
      <c r="W26" s="440"/>
    </row>
    <row r="27" spans="1:23">
      <c r="A27" s="439"/>
      <c r="W27" s="440"/>
    </row>
    <row r="28" spans="1:23">
      <c r="A28" s="439"/>
      <c r="W28" s="440"/>
    </row>
    <row r="29" spans="1:23">
      <c r="A29" s="439"/>
      <c r="W29" s="440"/>
    </row>
    <row r="30" spans="1:23">
      <c r="A30" s="439"/>
      <c r="W30" s="440"/>
    </row>
    <row r="31" spans="1:23">
      <c r="A31" s="439"/>
      <c r="W31" s="440"/>
    </row>
    <row r="32" spans="1:23">
      <c r="A32" s="439"/>
      <c r="W32" s="440"/>
    </row>
    <row r="33" spans="1:23">
      <c r="A33" s="439"/>
      <c r="W33" s="440"/>
    </row>
    <row r="34" spans="1:23">
      <c r="A34" s="439"/>
      <c r="W34" s="440"/>
    </row>
    <row r="35" spans="1:23">
      <c r="A35" s="439"/>
      <c r="W35" s="440"/>
    </row>
    <row r="36" spans="1:23">
      <c r="A36" s="439"/>
      <c r="W36" s="440"/>
    </row>
    <row r="37" spans="1:23">
      <c r="A37" s="439"/>
      <c r="W37" s="440"/>
    </row>
    <row r="38" spans="1:23">
      <c r="A38" s="439"/>
      <c r="W38" s="440"/>
    </row>
    <row r="39" spans="1:23">
      <c r="A39" s="439"/>
      <c r="W39" s="440"/>
    </row>
    <row r="40" spans="1:23">
      <c r="A40" s="439"/>
      <c r="W40" s="440"/>
    </row>
    <row r="41" spans="1:23">
      <c r="A41" s="439"/>
      <c r="W41" s="440"/>
    </row>
    <row r="42" spans="1:23">
      <c r="A42" s="439"/>
      <c r="W42" s="440"/>
    </row>
    <row r="43" spans="1:23">
      <c r="A43" s="439"/>
      <c r="W43" s="440"/>
    </row>
    <row r="44" spans="1:23">
      <c r="A44" s="439"/>
      <c r="W44" s="440"/>
    </row>
    <row r="45" spans="1:23">
      <c r="A45" s="439"/>
      <c r="W45" s="440"/>
    </row>
    <row r="46" spans="1:23">
      <c r="A46" s="439"/>
      <c r="W46" s="440"/>
    </row>
    <row r="47" spans="1:23">
      <c r="A47" s="439"/>
      <c r="W47" s="440"/>
    </row>
    <row r="48" spans="1:23">
      <c r="A48" s="439"/>
      <c r="W48" s="440"/>
    </row>
    <row r="49" spans="1:30">
      <c r="A49" s="439"/>
      <c r="W49" s="440"/>
    </row>
    <row r="50" spans="1:30">
      <c r="A50" s="439"/>
      <c r="W50" s="440"/>
    </row>
    <row r="51" spans="1:30">
      <c r="A51" s="439"/>
      <c r="W51" s="440"/>
    </row>
    <row r="52" spans="1:30">
      <c r="A52" s="439"/>
      <c r="W52" s="440"/>
    </row>
    <row r="53" spans="1:30">
      <c r="A53" s="439"/>
      <c r="W53" s="440"/>
    </row>
    <row r="54" spans="1:30">
      <c r="A54" s="439"/>
      <c r="R54" s="482"/>
      <c r="S54" s="482"/>
      <c r="T54" s="482"/>
      <c r="U54" s="483"/>
      <c r="V54" s="483"/>
      <c r="W54" s="441"/>
      <c r="X54" s="483"/>
      <c r="Y54" s="483"/>
      <c r="Z54" s="483"/>
      <c r="AA54" s="483"/>
      <c r="AB54" s="483"/>
      <c r="AC54" s="483"/>
      <c r="AD54" s="483"/>
    </row>
    <row r="55" spans="1:30" ht="13.5" thickBot="1">
      <c r="A55" s="442"/>
      <c r="B55" s="443"/>
      <c r="C55" s="443"/>
      <c r="D55" s="443"/>
      <c r="E55" s="443"/>
      <c r="F55" s="443"/>
      <c r="G55" s="443"/>
      <c r="H55" s="443"/>
      <c r="I55" s="443"/>
      <c r="J55" s="443"/>
      <c r="K55" s="443"/>
      <c r="L55" s="443"/>
      <c r="M55" s="443"/>
      <c r="N55" s="443"/>
      <c r="O55" s="443"/>
      <c r="P55" s="443"/>
      <c r="Q55" s="443"/>
      <c r="R55" s="488"/>
      <c r="S55" s="489"/>
      <c r="T55" s="489"/>
      <c r="U55" s="444"/>
      <c r="V55" s="445"/>
      <c r="W55" s="446"/>
      <c r="X55" s="483"/>
      <c r="Y55" s="483"/>
      <c r="Z55" s="483"/>
      <c r="AA55" s="484"/>
      <c r="AB55" s="484"/>
      <c r="AC55" s="484"/>
      <c r="AD55" s="484"/>
    </row>
    <row r="56" spans="1:30">
      <c r="U56" s="483"/>
      <c r="V56" s="484"/>
      <c r="W56" s="483"/>
      <c r="X56" s="483"/>
      <c r="Y56" s="483"/>
      <c r="Z56" s="483"/>
      <c r="AA56" s="484"/>
      <c r="AB56" s="483"/>
      <c r="AC56" s="483"/>
      <c r="AD56" s="483"/>
    </row>
    <row r="57" spans="1:30">
      <c r="U57" s="483"/>
      <c r="V57" s="484"/>
      <c r="W57" s="483"/>
      <c r="X57" s="483"/>
      <c r="Y57" s="483"/>
      <c r="Z57" s="483"/>
      <c r="AA57" s="483"/>
      <c r="AB57" s="483"/>
      <c r="AC57" s="483"/>
      <c r="AD57" s="483"/>
    </row>
    <row r="58" spans="1:30">
      <c r="U58" s="483"/>
      <c r="V58" s="484"/>
      <c r="W58" s="483"/>
      <c r="X58" s="483"/>
      <c r="Y58" s="483"/>
      <c r="Z58" s="483"/>
      <c r="AA58" s="483"/>
      <c r="AB58" s="483"/>
      <c r="AC58" s="483"/>
      <c r="AD58" s="483"/>
    </row>
    <row r="59" spans="1:30">
      <c r="U59" s="483"/>
      <c r="V59" s="484"/>
      <c r="W59" s="483"/>
      <c r="X59" s="483"/>
      <c r="Y59" s="483"/>
      <c r="Z59" s="483"/>
      <c r="AA59" s="483"/>
      <c r="AB59" s="483"/>
      <c r="AC59" s="483"/>
      <c r="AD59" s="483"/>
    </row>
    <row r="60" spans="1:30">
      <c r="U60" s="483"/>
      <c r="V60" s="484"/>
      <c r="W60" s="483"/>
      <c r="X60" s="483"/>
      <c r="Y60" s="483"/>
      <c r="Z60" s="483"/>
      <c r="AA60" s="484"/>
      <c r="AB60" s="483"/>
      <c r="AC60" s="483"/>
      <c r="AD60" s="483"/>
    </row>
    <row r="61" spans="1:30">
      <c r="U61" s="483"/>
      <c r="V61" s="484"/>
      <c r="W61" s="483"/>
      <c r="X61" s="483"/>
      <c r="Y61" s="483"/>
      <c r="Z61" s="483"/>
      <c r="AA61" s="483"/>
      <c r="AB61" s="483"/>
      <c r="AC61" s="483"/>
      <c r="AD61" s="483"/>
    </row>
    <row r="62" spans="1:30">
      <c r="U62" s="483"/>
      <c r="V62" s="484"/>
      <c r="W62" s="483"/>
      <c r="X62" s="483"/>
      <c r="Y62" s="483"/>
      <c r="Z62" s="483"/>
      <c r="AA62" s="483"/>
      <c r="AB62" s="483"/>
      <c r="AC62" s="483"/>
      <c r="AD62" s="483"/>
    </row>
    <row r="63" spans="1:30">
      <c r="U63" s="483"/>
      <c r="V63" s="484"/>
      <c r="W63" s="483"/>
      <c r="X63" s="483"/>
      <c r="Y63" s="483"/>
      <c r="Z63" s="483"/>
      <c r="AA63" s="483"/>
      <c r="AB63" s="483"/>
      <c r="AC63" s="483"/>
      <c r="AD63" s="483"/>
    </row>
    <row r="64" spans="1:30">
      <c r="U64" s="483"/>
      <c r="V64" s="484"/>
      <c r="W64" s="483"/>
      <c r="X64" s="483"/>
      <c r="Y64" s="483"/>
      <c r="Z64" s="483"/>
      <c r="AA64" s="483"/>
      <c r="AB64" s="483"/>
      <c r="AC64" s="483"/>
      <c r="AD64" s="483"/>
    </row>
    <row r="65" spans="5:30">
      <c r="U65" s="483"/>
      <c r="V65" s="484"/>
      <c r="W65" s="483"/>
      <c r="X65" s="483"/>
      <c r="Y65" s="483"/>
      <c r="Z65" s="483"/>
      <c r="AA65" s="483"/>
      <c r="AB65" s="483"/>
      <c r="AC65" s="483"/>
      <c r="AD65" s="483"/>
    </row>
    <row r="66" spans="5:30" ht="6" customHeight="1"/>
    <row r="73" spans="5:30">
      <c r="M73" s="485"/>
    </row>
    <row r="74" spans="5:30" ht="15" customHeight="1">
      <c r="E74" s="486"/>
      <c r="M74" s="485"/>
    </row>
    <row r="75" spans="5:30" ht="15" customHeight="1">
      <c r="E75" s="486"/>
      <c r="M75" s="485"/>
    </row>
    <row r="76" spans="5:30" ht="15" customHeight="1">
      <c r="E76" s="486"/>
      <c r="M76" s="485"/>
    </row>
    <row r="77" spans="5:30" ht="15" customHeight="1">
      <c r="E77" s="486"/>
      <c r="M77" s="485"/>
    </row>
    <row r="78" spans="5:30" ht="15" customHeight="1">
      <c r="E78" s="486"/>
      <c r="M78" s="485"/>
    </row>
    <row r="79" spans="5:30" ht="15" customHeight="1">
      <c r="E79" s="486"/>
      <c r="M79" s="485"/>
    </row>
    <row r="80" spans="5:30" ht="15" customHeight="1">
      <c r="E80" s="486"/>
      <c r="M80" s="485"/>
    </row>
    <row r="81" spans="5:13" ht="15" customHeight="1">
      <c r="E81" s="486"/>
      <c r="M81" s="485"/>
    </row>
    <row r="82" spans="5:13" ht="15" customHeight="1">
      <c r="E82" s="486"/>
      <c r="M82" s="485"/>
    </row>
    <row r="83" spans="5:13" ht="15" customHeight="1">
      <c r="E83" s="486"/>
      <c r="M83" s="485"/>
    </row>
    <row r="84" spans="5:13" ht="15" customHeight="1">
      <c r="E84" s="486"/>
      <c r="M84" s="485"/>
    </row>
    <row r="85" spans="5:13" ht="15" customHeight="1">
      <c r="E85" s="486"/>
      <c r="M85" s="485"/>
    </row>
    <row r="86" spans="5:13" ht="15" customHeight="1">
      <c r="E86" s="486"/>
      <c r="M86" s="485"/>
    </row>
    <row r="87" spans="5:13" ht="15" customHeight="1">
      <c r="E87" s="486"/>
      <c r="M87" s="485"/>
    </row>
    <row r="88" spans="5:13" ht="15" customHeight="1">
      <c r="E88" s="486"/>
      <c r="M88" s="485"/>
    </row>
    <row r="89" spans="5:13" ht="15" customHeight="1">
      <c r="E89" s="486"/>
      <c r="M89" s="485"/>
    </row>
    <row r="90" spans="5:13" ht="15" customHeight="1">
      <c r="E90" s="486"/>
      <c r="M90" s="485"/>
    </row>
    <row r="91" spans="5:13" ht="15" customHeight="1">
      <c r="E91" s="486"/>
      <c r="M91" s="485"/>
    </row>
    <row r="92" spans="5:13" ht="15" customHeight="1">
      <c r="E92" s="486"/>
      <c r="M92" s="485"/>
    </row>
    <row r="93" spans="5:13" ht="15" customHeight="1">
      <c r="E93" s="486"/>
      <c r="M93" s="485"/>
    </row>
    <row r="94" spans="5:13" ht="15" customHeight="1">
      <c r="E94" s="486"/>
      <c r="M94" s="485"/>
    </row>
    <row r="95" spans="5:13" ht="15" customHeight="1">
      <c r="E95" s="486"/>
      <c r="M95" s="485"/>
    </row>
    <row r="96" spans="5:13" ht="15" customHeight="1">
      <c r="E96" s="486"/>
    </row>
    <row r="97" spans="5:5" ht="15" customHeight="1">
      <c r="E97" s="486"/>
    </row>
    <row r="98" spans="5:5" ht="15" customHeight="1">
      <c r="E98" s="486"/>
    </row>
    <row r="99" spans="5:5" ht="15" customHeight="1">
      <c r="E99" s="486"/>
    </row>
    <row r="100" spans="5:5" ht="15" customHeight="1">
      <c r="E100" s="486"/>
    </row>
    <row r="101" spans="5:5" ht="15" customHeight="1">
      <c r="E101" s="486"/>
    </row>
    <row r="102" spans="5:5" ht="15" customHeight="1">
      <c r="E102" s="486"/>
    </row>
    <row r="103" spans="5:5" ht="15" customHeight="1">
      <c r="E103" s="486"/>
    </row>
    <row r="104" spans="5:5" ht="15" customHeight="1">
      <c r="E104" s="486"/>
    </row>
    <row r="105" spans="5:5" ht="15" customHeight="1">
      <c r="E105" s="486"/>
    </row>
    <row r="106" spans="5:5" ht="15" customHeight="1">
      <c r="E106" s="486"/>
    </row>
    <row r="107" spans="5:5" ht="15" customHeight="1">
      <c r="E107" s="486"/>
    </row>
    <row r="108" spans="5:5" ht="15" customHeight="1">
      <c r="E108" s="486"/>
    </row>
    <row r="109" spans="5:5" ht="15" customHeight="1">
      <c r="E109" s="486"/>
    </row>
    <row r="110" spans="5:5" ht="15" customHeight="1">
      <c r="E110" s="486"/>
    </row>
    <row r="111" spans="5:5" ht="15" customHeight="1">
      <c r="E111" s="486"/>
    </row>
    <row r="112" spans="5:5" ht="15" customHeight="1">
      <c r="E112" s="486"/>
    </row>
    <row r="113" spans="5:5" ht="15" customHeight="1">
      <c r="E113" s="486"/>
    </row>
    <row r="114" spans="5:5" ht="15" customHeight="1">
      <c r="E114" s="486"/>
    </row>
    <row r="115" spans="5:5" ht="15" customHeight="1">
      <c r="E115" s="486"/>
    </row>
    <row r="116" spans="5:5" ht="15" customHeight="1">
      <c r="E116" s="486"/>
    </row>
    <row r="117" spans="5:5" ht="15" customHeight="1">
      <c r="E117" s="486"/>
    </row>
    <row r="118" spans="5:5" ht="15" customHeight="1">
      <c r="E118" s="486"/>
    </row>
    <row r="119" spans="5:5" ht="15" customHeight="1">
      <c r="E119" s="486"/>
    </row>
    <row r="120" spans="5:5">
      <c r="E120" s="486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AF68"/>
  <sheetViews>
    <sheetView view="pageBreakPreview" topLeftCell="A10" zoomScale="55" zoomScaleNormal="55" zoomScaleSheetLayoutView="55" workbookViewId="0">
      <selection activeCell="AR14" sqref="AR14"/>
    </sheetView>
  </sheetViews>
  <sheetFormatPr defaultColWidth="9.140625" defaultRowHeight="12.75"/>
  <cols>
    <col min="1" max="1" width="1.7109375" style="447" customWidth="1"/>
    <col min="2" max="2" width="1.42578125" style="447" customWidth="1"/>
    <col min="3" max="3" width="10.7109375" style="447" customWidth="1"/>
    <col min="4" max="4" width="2.42578125" style="447" customWidth="1"/>
    <col min="5" max="21" width="9.140625" style="447"/>
    <col min="22" max="22" width="14.42578125" style="447" customWidth="1"/>
    <col min="23" max="23" width="3.140625" style="447" customWidth="1"/>
    <col min="24" max="27" width="9.140625" style="447"/>
    <col min="28" max="28" width="2.85546875" style="447" customWidth="1"/>
    <col min="29" max="31" width="4.7109375" style="447" customWidth="1"/>
    <col min="32" max="32" width="1.7109375" style="447" customWidth="1"/>
    <col min="33" max="16384" width="9.140625" style="447"/>
  </cols>
  <sheetData>
    <row r="1" spans="2:32" ht="13.5" thickBot="1"/>
    <row r="2" spans="2:32" ht="6" customHeight="1" thickBot="1">
      <c r="B2" s="448"/>
      <c r="C2" s="449"/>
      <c r="D2" s="449"/>
      <c r="E2" s="449"/>
      <c r="F2" s="449"/>
      <c r="G2" s="449"/>
      <c r="H2" s="449"/>
      <c r="I2" s="449"/>
      <c r="J2" s="449"/>
      <c r="K2" s="449"/>
      <c r="L2" s="449"/>
      <c r="M2" s="449"/>
      <c r="N2" s="449"/>
      <c r="O2" s="449"/>
      <c r="P2" s="449"/>
      <c r="Q2" s="449"/>
      <c r="R2" s="449"/>
      <c r="S2" s="449"/>
      <c r="T2" s="449"/>
      <c r="U2" s="449"/>
      <c r="V2" s="449"/>
      <c r="W2" s="449"/>
      <c r="X2" s="449"/>
      <c r="Y2" s="449"/>
      <c r="Z2" s="449"/>
      <c r="AA2" s="449"/>
      <c r="AB2" s="449"/>
      <c r="AC2" s="449"/>
      <c r="AD2" s="449"/>
      <c r="AE2" s="449"/>
      <c r="AF2" s="450"/>
    </row>
    <row r="3" spans="2:32" ht="13.5" thickBot="1">
      <c r="B3" s="451"/>
      <c r="C3" s="448"/>
      <c r="D3" s="449"/>
      <c r="E3" s="449"/>
      <c r="F3" s="449"/>
      <c r="G3" s="449"/>
      <c r="H3" s="449"/>
      <c r="I3" s="449"/>
      <c r="J3" s="449"/>
      <c r="K3" s="449"/>
      <c r="L3" s="449"/>
      <c r="M3" s="449"/>
      <c r="N3" s="449"/>
      <c r="O3" s="449"/>
      <c r="P3" s="449"/>
      <c r="Q3" s="449"/>
      <c r="R3" s="449"/>
      <c r="S3" s="449"/>
      <c r="T3" s="449"/>
      <c r="U3" s="449"/>
      <c r="V3" s="449"/>
      <c r="W3" s="449"/>
      <c r="X3" s="449"/>
      <c r="Y3" s="449"/>
      <c r="Z3" s="449"/>
      <c r="AA3" s="449"/>
      <c r="AB3" s="449"/>
      <c r="AC3" s="449"/>
      <c r="AD3" s="449"/>
      <c r="AE3" s="450"/>
      <c r="AF3" s="452"/>
    </row>
    <row r="4" spans="2:32" ht="12.75" customHeight="1">
      <c r="B4" s="451"/>
      <c r="C4" s="451"/>
      <c r="D4" s="703" t="s">
        <v>1618</v>
      </c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5"/>
      <c r="AD4" s="453"/>
      <c r="AE4" s="452"/>
      <c r="AF4" s="452"/>
    </row>
    <row r="5" spans="2:32" ht="13.5" customHeight="1">
      <c r="B5" s="451"/>
      <c r="C5" s="451"/>
      <c r="D5" s="706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1"/>
      <c r="P5" s="701"/>
      <c r="Q5" s="701"/>
      <c r="R5" s="701"/>
      <c r="S5" s="701"/>
      <c r="T5" s="701"/>
      <c r="U5" s="701"/>
      <c r="V5" s="701"/>
      <c r="W5" s="701"/>
      <c r="X5" s="701"/>
      <c r="Y5" s="701"/>
      <c r="Z5" s="701"/>
      <c r="AA5" s="701"/>
      <c r="AB5" s="701"/>
      <c r="AC5" s="707"/>
      <c r="AD5" s="453"/>
      <c r="AE5" s="452"/>
      <c r="AF5" s="452"/>
    </row>
    <row r="6" spans="2:32" ht="12.75" customHeight="1">
      <c r="B6" s="451"/>
      <c r="C6" s="451"/>
      <c r="D6" s="706"/>
      <c r="E6" s="701"/>
      <c r="F6" s="701"/>
      <c r="G6" s="701"/>
      <c r="H6" s="701"/>
      <c r="I6" s="701"/>
      <c r="J6" s="701"/>
      <c r="K6" s="701"/>
      <c r="L6" s="701"/>
      <c r="M6" s="701"/>
      <c r="N6" s="701"/>
      <c r="O6" s="701"/>
      <c r="P6" s="701"/>
      <c r="Q6" s="701"/>
      <c r="R6" s="701"/>
      <c r="S6" s="701"/>
      <c r="T6" s="701"/>
      <c r="U6" s="701"/>
      <c r="V6" s="701"/>
      <c r="W6" s="701"/>
      <c r="X6" s="701"/>
      <c r="Y6" s="701"/>
      <c r="Z6" s="701"/>
      <c r="AA6" s="701"/>
      <c r="AB6" s="701"/>
      <c r="AC6" s="707"/>
      <c r="AE6" s="452"/>
      <c r="AF6" s="452"/>
    </row>
    <row r="7" spans="2:32" ht="12.75" customHeight="1" thickBot="1">
      <c r="B7" s="451"/>
      <c r="C7" s="451"/>
      <c r="D7" s="708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10"/>
      <c r="AD7" s="455"/>
      <c r="AE7" s="452"/>
      <c r="AF7" s="452"/>
    </row>
    <row r="8" spans="2:32" ht="12.75" customHeight="1">
      <c r="B8" s="451"/>
      <c r="C8" s="451"/>
      <c r="Z8" s="454"/>
      <c r="AA8" s="454"/>
      <c r="AB8" s="454"/>
      <c r="AC8" s="455"/>
      <c r="AD8" s="455"/>
      <c r="AE8" s="452"/>
      <c r="AF8" s="452"/>
    </row>
    <row r="9" spans="2:32" ht="12.75" customHeight="1">
      <c r="B9" s="451"/>
      <c r="C9" s="451"/>
      <c r="AE9" s="452"/>
      <c r="AF9" s="452"/>
    </row>
    <row r="10" spans="2:32" ht="12.75" customHeight="1">
      <c r="B10" s="451"/>
      <c r="C10" s="451"/>
      <c r="AE10" s="452"/>
      <c r="AF10" s="452"/>
    </row>
    <row r="11" spans="2:32">
      <c r="B11" s="451"/>
      <c r="C11" s="451"/>
      <c r="D11" s="457"/>
      <c r="AE11" s="452"/>
      <c r="AF11" s="452"/>
    </row>
    <row r="12" spans="2:32">
      <c r="B12" s="451"/>
      <c r="C12" s="451"/>
      <c r="AE12" s="452"/>
      <c r="AF12" s="452"/>
    </row>
    <row r="13" spans="2:32">
      <c r="B13" s="451"/>
      <c r="C13" s="451"/>
      <c r="AE13" s="452"/>
      <c r="AF13" s="452"/>
    </row>
    <row r="14" spans="2:32">
      <c r="B14" s="451"/>
      <c r="C14" s="451"/>
      <c r="AE14" s="452"/>
      <c r="AF14" s="452"/>
    </row>
    <row r="15" spans="2:32">
      <c r="B15" s="451"/>
      <c r="C15" s="451"/>
      <c r="E15" s="456"/>
      <c r="AE15" s="452"/>
      <c r="AF15" s="452"/>
    </row>
    <row r="16" spans="2:32">
      <c r="B16" s="451"/>
      <c r="C16" s="451"/>
      <c r="AE16" s="452"/>
      <c r="AF16" s="452"/>
    </row>
    <row r="17" spans="2:32">
      <c r="B17" s="451"/>
      <c r="C17" s="451"/>
      <c r="AE17" s="452"/>
      <c r="AF17" s="452"/>
    </row>
    <row r="18" spans="2:32">
      <c r="B18" s="451"/>
      <c r="C18" s="451"/>
      <c r="AE18" s="452"/>
      <c r="AF18" s="452"/>
    </row>
    <row r="19" spans="2:32">
      <c r="B19" s="451"/>
      <c r="C19" s="451"/>
      <c r="AE19" s="452"/>
      <c r="AF19" s="452"/>
    </row>
    <row r="20" spans="2:32">
      <c r="B20" s="451"/>
      <c r="C20" s="451"/>
      <c r="AE20" s="452"/>
      <c r="AF20" s="452"/>
    </row>
    <row r="21" spans="2:32">
      <c r="B21" s="451"/>
      <c r="C21" s="451"/>
      <c r="AE21" s="452"/>
      <c r="AF21" s="452"/>
    </row>
    <row r="22" spans="2:32">
      <c r="B22" s="451"/>
      <c r="C22" s="451"/>
      <c r="AE22" s="452"/>
      <c r="AF22" s="452"/>
    </row>
    <row r="23" spans="2:32">
      <c r="B23" s="451"/>
      <c r="C23" s="451"/>
      <c r="AE23" s="452"/>
      <c r="AF23" s="452"/>
    </row>
    <row r="24" spans="2:32">
      <c r="B24" s="451"/>
      <c r="C24" s="451"/>
      <c r="AE24" s="452"/>
      <c r="AF24" s="452"/>
    </row>
    <row r="25" spans="2:32">
      <c r="B25" s="451"/>
      <c r="C25" s="451"/>
      <c r="AE25" s="452"/>
      <c r="AF25" s="452"/>
    </row>
    <row r="26" spans="2:32">
      <c r="B26" s="451"/>
      <c r="C26" s="451"/>
      <c r="AE26" s="452"/>
      <c r="AF26" s="452"/>
    </row>
    <row r="27" spans="2:32">
      <c r="B27" s="451"/>
      <c r="C27" s="451"/>
      <c r="AE27" s="452"/>
      <c r="AF27" s="452"/>
    </row>
    <row r="28" spans="2:32">
      <c r="B28" s="451"/>
      <c r="C28" s="451"/>
      <c r="AE28" s="452"/>
      <c r="AF28" s="452"/>
    </row>
    <row r="29" spans="2:32">
      <c r="B29" s="451"/>
      <c r="C29" s="451"/>
      <c r="AE29" s="452"/>
      <c r="AF29" s="452"/>
    </row>
    <row r="30" spans="2:32">
      <c r="B30" s="451"/>
      <c r="C30" s="451"/>
      <c r="AE30" s="452"/>
      <c r="AF30" s="452"/>
    </row>
    <row r="31" spans="2:32">
      <c r="B31" s="451"/>
      <c r="C31" s="451"/>
      <c r="AE31" s="452"/>
      <c r="AF31" s="452"/>
    </row>
    <row r="32" spans="2:32">
      <c r="B32" s="451"/>
      <c r="C32" s="451"/>
      <c r="AE32" s="452"/>
      <c r="AF32" s="452"/>
    </row>
    <row r="33" spans="2:32">
      <c r="B33" s="451"/>
      <c r="C33" s="451"/>
      <c r="AE33" s="452"/>
      <c r="AF33" s="452"/>
    </row>
    <row r="34" spans="2:32">
      <c r="B34" s="451"/>
      <c r="C34" s="451"/>
      <c r="AE34" s="452"/>
      <c r="AF34" s="452"/>
    </row>
    <row r="35" spans="2:32">
      <c r="B35" s="451"/>
      <c r="C35" s="451"/>
      <c r="AE35" s="452"/>
      <c r="AF35" s="452"/>
    </row>
    <row r="36" spans="2:32">
      <c r="B36" s="451"/>
      <c r="C36" s="451"/>
      <c r="AE36" s="452"/>
      <c r="AF36" s="452"/>
    </row>
    <row r="37" spans="2:32">
      <c r="B37" s="451"/>
      <c r="C37" s="451"/>
      <c r="AE37" s="452"/>
      <c r="AF37" s="452"/>
    </row>
    <row r="38" spans="2:32">
      <c r="B38" s="451"/>
      <c r="C38" s="451"/>
      <c r="AE38" s="452"/>
      <c r="AF38" s="452"/>
    </row>
    <row r="39" spans="2:32">
      <c r="B39" s="451"/>
      <c r="C39" s="451"/>
      <c r="AE39" s="452"/>
      <c r="AF39" s="452"/>
    </row>
    <row r="40" spans="2:32">
      <c r="B40" s="451"/>
      <c r="C40" s="451"/>
      <c r="AE40" s="452"/>
      <c r="AF40" s="452"/>
    </row>
    <row r="41" spans="2:32">
      <c r="B41" s="451"/>
      <c r="C41" s="451"/>
      <c r="AE41" s="452"/>
      <c r="AF41" s="452"/>
    </row>
    <row r="42" spans="2:32">
      <c r="B42" s="451"/>
      <c r="C42" s="451"/>
      <c r="AE42" s="452"/>
      <c r="AF42" s="452"/>
    </row>
    <row r="43" spans="2:32">
      <c r="B43" s="451"/>
      <c r="C43" s="451"/>
      <c r="AE43" s="452"/>
      <c r="AF43" s="452"/>
    </row>
    <row r="44" spans="2:32">
      <c r="B44" s="451"/>
      <c r="C44" s="451"/>
      <c r="AE44" s="452"/>
      <c r="AF44" s="452"/>
    </row>
    <row r="45" spans="2:32">
      <c r="B45" s="451"/>
      <c r="C45" s="451"/>
      <c r="AE45" s="452"/>
      <c r="AF45" s="452"/>
    </row>
    <row r="46" spans="2:32">
      <c r="B46" s="451"/>
      <c r="C46" s="451"/>
      <c r="AE46" s="452"/>
      <c r="AF46" s="452"/>
    </row>
    <row r="47" spans="2:32">
      <c r="B47" s="451"/>
      <c r="C47" s="451"/>
      <c r="AE47" s="452"/>
      <c r="AF47" s="452"/>
    </row>
    <row r="48" spans="2:32">
      <c r="B48" s="451"/>
      <c r="C48" s="451"/>
      <c r="AE48" s="452"/>
      <c r="AF48" s="452"/>
    </row>
    <row r="49" spans="2:32">
      <c r="B49" s="451"/>
      <c r="C49" s="451"/>
      <c r="AE49" s="452"/>
      <c r="AF49" s="452"/>
    </row>
    <row r="50" spans="2:32">
      <c r="B50" s="451"/>
      <c r="C50" s="451"/>
      <c r="AE50" s="452"/>
      <c r="AF50" s="452"/>
    </row>
    <row r="51" spans="2:32">
      <c r="B51" s="451"/>
      <c r="C51" s="451"/>
      <c r="AE51" s="452"/>
      <c r="AF51" s="452"/>
    </row>
    <row r="52" spans="2:32">
      <c r="B52" s="451"/>
      <c r="C52" s="451"/>
      <c r="AE52" s="452"/>
      <c r="AF52" s="452"/>
    </row>
    <row r="53" spans="2:32">
      <c r="B53" s="451"/>
      <c r="C53" s="451"/>
      <c r="AE53" s="452"/>
      <c r="AF53" s="452"/>
    </row>
    <row r="54" spans="2:32">
      <c r="B54" s="451"/>
      <c r="C54" s="451"/>
      <c r="AE54" s="452"/>
      <c r="AF54" s="452"/>
    </row>
    <row r="55" spans="2:32">
      <c r="B55" s="451"/>
      <c r="C55" s="451"/>
      <c r="AE55" s="452"/>
      <c r="AF55" s="452"/>
    </row>
    <row r="56" spans="2:32">
      <c r="B56" s="451"/>
      <c r="C56" s="451"/>
      <c r="AE56" s="452"/>
      <c r="AF56" s="452"/>
    </row>
    <row r="57" spans="2:32">
      <c r="B57" s="451"/>
      <c r="C57" s="451"/>
      <c r="S57" s="457"/>
      <c r="T57" s="457"/>
      <c r="U57" s="457"/>
      <c r="V57" s="458"/>
      <c r="W57" s="458"/>
      <c r="X57" s="458"/>
      <c r="Y57" s="458"/>
      <c r="Z57" s="458"/>
      <c r="AA57" s="458"/>
      <c r="AB57" s="458"/>
      <c r="AC57" s="458"/>
      <c r="AD57" s="458"/>
      <c r="AE57" s="459"/>
      <c r="AF57" s="452"/>
    </row>
    <row r="58" spans="2:32">
      <c r="B58" s="451"/>
      <c r="C58" s="451"/>
      <c r="S58" s="460"/>
      <c r="T58" s="457"/>
      <c r="U58" s="457"/>
      <c r="V58" s="458"/>
      <c r="W58" s="461"/>
      <c r="X58" s="458"/>
      <c r="Y58" s="458"/>
      <c r="Z58" s="458"/>
      <c r="AA58" s="458"/>
      <c r="AB58" s="461"/>
      <c r="AC58" s="461"/>
      <c r="AD58" s="461"/>
      <c r="AE58" s="462"/>
      <c r="AF58" s="452"/>
    </row>
    <row r="59" spans="2:32">
      <c r="B59" s="451"/>
      <c r="C59" s="451"/>
      <c r="V59" s="458"/>
      <c r="W59" s="461"/>
      <c r="X59" s="458"/>
      <c r="Y59" s="458"/>
      <c r="Z59" s="458"/>
      <c r="AA59" s="458"/>
      <c r="AB59" s="461"/>
      <c r="AC59" s="458"/>
      <c r="AD59" s="458"/>
      <c r="AE59" s="459"/>
      <c r="AF59" s="452"/>
    </row>
    <row r="60" spans="2:32">
      <c r="B60" s="451"/>
      <c r="C60" s="451"/>
      <c r="V60" s="458"/>
      <c r="W60" s="461"/>
      <c r="X60" s="458"/>
      <c r="Y60" s="458"/>
      <c r="Z60" s="458"/>
      <c r="AA60" s="458"/>
      <c r="AB60" s="458"/>
      <c r="AC60" s="458"/>
      <c r="AD60" s="458"/>
      <c r="AE60" s="459"/>
      <c r="AF60" s="452"/>
    </row>
    <row r="61" spans="2:32">
      <c r="B61" s="451"/>
      <c r="C61" s="451"/>
      <c r="V61" s="463"/>
      <c r="W61" s="463"/>
      <c r="X61" s="463"/>
      <c r="Y61" s="463"/>
      <c r="Z61" s="463"/>
      <c r="AA61" s="463"/>
      <c r="AB61" s="463"/>
      <c r="AC61" s="463"/>
      <c r="AD61" s="463"/>
      <c r="AE61" s="464"/>
      <c r="AF61" s="452"/>
    </row>
    <row r="62" spans="2:32">
      <c r="B62" s="451"/>
      <c r="C62" s="451"/>
      <c r="V62" s="458"/>
      <c r="W62" s="458"/>
      <c r="X62" s="458"/>
      <c r="Y62" s="458"/>
      <c r="Z62" s="458"/>
      <c r="AA62" s="458"/>
      <c r="AB62" s="458"/>
      <c r="AC62" s="458"/>
      <c r="AD62" s="458"/>
      <c r="AE62" s="459"/>
      <c r="AF62" s="452"/>
    </row>
    <row r="63" spans="2:32">
      <c r="B63" s="451"/>
      <c r="C63" s="451"/>
      <c r="V63" s="458"/>
      <c r="W63" s="461"/>
      <c r="X63" s="458"/>
      <c r="Y63" s="458"/>
      <c r="Z63" s="458"/>
      <c r="AA63" s="458"/>
      <c r="AB63" s="458"/>
      <c r="AC63" s="458"/>
      <c r="AD63" s="458"/>
      <c r="AE63" s="459"/>
      <c r="AF63" s="452"/>
    </row>
    <row r="64" spans="2:32">
      <c r="B64" s="451"/>
      <c r="C64" s="451"/>
      <c r="V64" s="458"/>
      <c r="W64" s="461"/>
      <c r="X64" s="458"/>
      <c r="Y64" s="458"/>
      <c r="Z64" s="458"/>
      <c r="AA64" s="458"/>
      <c r="AB64" s="458"/>
      <c r="AC64" s="458"/>
      <c r="AD64" s="458"/>
      <c r="AE64" s="459"/>
      <c r="AF64" s="452"/>
    </row>
    <row r="65" spans="2:32">
      <c r="B65" s="451"/>
      <c r="C65" s="451"/>
      <c r="V65" s="458"/>
      <c r="W65" s="461"/>
      <c r="X65" s="458"/>
      <c r="Y65" s="458"/>
      <c r="Z65" s="458"/>
      <c r="AA65" s="458"/>
      <c r="AB65" s="458"/>
      <c r="AC65" s="458"/>
      <c r="AD65" s="458"/>
      <c r="AE65" s="459"/>
      <c r="AF65" s="452"/>
    </row>
    <row r="66" spans="2:32">
      <c r="B66" s="451"/>
      <c r="C66" s="451"/>
      <c r="V66" s="458"/>
      <c r="W66" s="461"/>
      <c r="X66" s="458"/>
      <c r="Y66" s="458"/>
      <c r="Z66" s="458"/>
      <c r="AA66" s="458"/>
      <c r="AB66" s="458"/>
      <c r="AC66" s="458"/>
      <c r="AD66" s="458"/>
      <c r="AE66" s="459"/>
      <c r="AF66" s="452"/>
    </row>
    <row r="67" spans="2:32" ht="13.5" thickBot="1">
      <c r="B67" s="451"/>
      <c r="C67" s="465"/>
      <c r="D67" s="466"/>
      <c r="E67" s="466"/>
      <c r="F67" s="466"/>
      <c r="G67" s="466"/>
      <c r="H67" s="466"/>
      <c r="I67" s="466"/>
      <c r="J67" s="466"/>
      <c r="K67" s="466"/>
      <c r="L67" s="466"/>
      <c r="M67" s="466"/>
      <c r="N67" s="466"/>
      <c r="O67" s="466"/>
      <c r="P67" s="466"/>
      <c r="Q67" s="466"/>
      <c r="R67" s="466"/>
      <c r="S67" s="466"/>
      <c r="T67" s="466"/>
      <c r="U67" s="466"/>
      <c r="V67" s="467"/>
      <c r="W67" s="468"/>
      <c r="X67" s="467"/>
      <c r="Y67" s="467"/>
      <c r="Z67" s="467"/>
      <c r="AA67" s="467"/>
      <c r="AB67" s="467"/>
      <c r="AC67" s="467"/>
      <c r="AD67" s="467"/>
      <c r="AE67" s="469"/>
      <c r="AF67" s="452"/>
    </row>
    <row r="68" spans="2:32" ht="6" customHeight="1" thickBot="1">
      <c r="B68" s="465"/>
      <c r="C68" s="466"/>
      <c r="D68" s="466"/>
      <c r="E68" s="466"/>
      <c r="F68" s="466"/>
      <c r="G68" s="466"/>
      <c r="H68" s="466"/>
      <c r="I68" s="466"/>
      <c r="J68" s="466"/>
      <c r="K68" s="466"/>
      <c r="L68" s="466"/>
      <c r="M68" s="466"/>
      <c r="N68" s="466"/>
      <c r="O68" s="466"/>
      <c r="P68" s="466"/>
      <c r="Q68" s="466"/>
      <c r="R68" s="466"/>
      <c r="S68" s="466"/>
      <c r="T68" s="466"/>
      <c r="U68" s="466"/>
      <c r="V68" s="466"/>
      <c r="W68" s="466"/>
      <c r="X68" s="466"/>
      <c r="Y68" s="466"/>
      <c r="Z68" s="466"/>
      <c r="AA68" s="466"/>
      <c r="AB68" s="466"/>
      <c r="AC68" s="466"/>
      <c r="AD68" s="466"/>
      <c r="AE68" s="466"/>
      <c r="AF68" s="470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3">
        <v>1</v>
      </c>
    </row>
    <row r="2" spans="1:11" ht="48" customHeight="1">
      <c r="A2" s="363">
        <v>3</v>
      </c>
    </row>
    <row r="4" spans="1:11" ht="48" customHeight="1">
      <c r="C4" s="363">
        <v>1</v>
      </c>
    </row>
    <row r="5" spans="1:11" ht="48" customHeight="1">
      <c r="C5" s="363">
        <v>3</v>
      </c>
    </row>
    <row r="7" spans="1:11" ht="48" customHeight="1">
      <c r="E7" s="363">
        <v>1</v>
      </c>
    </row>
    <row r="8" spans="1:11" ht="48" customHeight="1">
      <c r="E8" s="363">
        <v>3</v>
      </c>
    </row>
    <row r="10" spans="1:11" ht="48" customHeight="1">
      <c r="G10" s="363">
        <v>3</v>
      </c>
    </row>
    <row r="11" spans="1:11" ht="48" customHeight="1">
      <c r="G11" s="363">
        <v>1</v>
      </c>
    </row>
    <row r="13" spans="1:11" ht="48" customHeight="1">
      <c r="I13" s="363">
        <v>3</v>
      </c>
    </row>
    <row r="14" spans="1:11" ht="48" customHeight="1">
      <c r="I14" s="363">
        <v>1</v>
      </c>
    </row>
    <row r="16" spans="1:11" ht="48" customHeight="1">
      <c r="K16" s="363">
        <v>3</v>
      </c>
    </row>
    <row r="17" spans="11:21" ht="48" customHeight="1">
      <c r="K17" s="363">
        <v>1</v>
      </c>
    </row>
    <row r="19" spans="11:21" ht="48" customHeight="1">
      <c r="M19" s="363">
        <v>3</v>
      </c>
    </row>
    <row r="20" spans="11:21" ht="48" customHeight="1">
      <c r="M20" s="363">
        <v>1</v>
      </c>
    </row>
    <row r="22" spans="11:21" ht="48" customHeight="1">
      <c r="O22" s="363">
        <v>3</v>
      </c>
    </row>
    <row r="23" spans="11:21" ht="48" customHeight="1">
      <c r="O23" s="363">
        <v>1</v>
      </c>
    </row>
    <row r="25" spans="11:21" ht="57" customHeight="1">
      <c r="Q25" s="363">
        <v>3</v>
      </c>
    </row>
    <row r="26" spans="11:21" ht="57" customHeight="1">
      <c r="Q26" s="363">
        <v>1</v>
      </c>
    </row>
    <row r="28" spans="11:21" ht="57" customHeight="1">
      <c r="S28" s="363">
        <v>3</v>
      </c>
    </row>
    <row r="29" spans="11:21" ht="57" customHeight="1">
      <c r="S29" s="363">
        <v>1</v>
      </c>
    </row>
    <row r="31" spans="11:21" ht="57" customHeight="1">
      <c r="U31" s="363">
        <v>3</v>
      </c>
    </row>
    <row r="32" spans="11:21" ht="57" customHeight="1">
      <c r="U32" s="36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junjunbahe@outlook.com</cp:lastModifiedBy>
  <cp:lastPrinted>2023-12-04T03:29:54Z</cp:lastPrinted>
  <dcterms:created xsi:type="dcterms:W3CDTF">2011-02-06T11:57:38Z</dcterms:created>
  <dcterms:modified xsi:type="dcterms:W3CDTF">2023-12-04T03:31:00Z</dcterms:modified>
</cp:coreProperties>
</file>